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0.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mc:AlternateContent xmlns:mc="http://schemas.openxmlformats.org/markup-compatibility/2006">
    <mc:Choice Requires="x15">
      <x15ac:absPath xmlns:x15ac="http://schemas.microsoft.com/office/spreadsheetml/2010/11/ac" url="C:\Users\Prabhleen Kaur Pahwa\Documents\1_FORE\Term 2\Information Technology system (ITS)\"/>
    </mc:Choice>
  </mc:AlternateContent>
  <xr:revisionPtr revIDLastSave="0" documentId="13_ncr:1_{AE0E8ECE-3282-48FD-AD2A-3D60C14ABB45}" xr6:coauthVersionLast="47" xr6:coauthVersionMax="47" xr10:uidLastSave="{00000000-0000-0000-0000-000000000000}"/>
  <bookViews>
    <workbookView xWindow="-108" yWindow="-108" windowWidth="23256" windowHeight="12456" activeTab="1" xr2:uid="{00000000-000D-0000-FFFF-FFFF00000000}"/>
  </bookViews>
  <sheets>
    <sheet name="DataSource" sheetId="2" r:id="rId1"/>
    <sheet name="Data Manipulation" sheetId="1" r:id="rId2"/>
    <sheet name="Regression1" sheetId="11" r:id="rId3"/>
    <sheet name="Sales Forecast" sheetId="12" r:id="rId4"/>
    <sheet name="Correlation" sheetId="7" r:id="rId5"/>
    <sheet name="Pivot table" sheetId="4" r:id="rId6"/>
    <sheet name="Dashboard" sheetId="3" r:id="rId7"/>
    <sheet name="Statistical Analysis" sheetId="14" r:id="rId8"/>
  </sheets>
  <definedNames>
    <definedName name="Slicer_Category">#N/A</definedName>
    <definedName name="Slicer_Gender">#N/A</definedName>
    <definedName name="Slicer_Months">#N/A</definedName>
    <definedName name="Slicer_Sales_Reps">#N/A</definedName>
    <definedName name="Slicer_Stores">#N/A</definedName>
    <definedName name="solver_eng" localSheetId="5" hidden="1">1</definedName>
    <definedName name="solver_neg" localSheetId="5" hidden="1">1</definedName>
    <definedName name="solver_num" localSheetId="5" hidden="1">0</definedName>
    <definedName name="solver_opt" localSheetId="5" hidden="1">'Pivot table'!$AC$12</definedName>
    <definedName name="solver_typ" localSheetId="5" hidden="1">1</definedName>
    <definedName name="solver_val" localSheetId="5" hidden="1">0</definedName>
    <definedName name="solver_ver" localSheetId="5" hidden="1">3</definedName>
  </definedNames>
  <calcPr calcId="191028"/>
  <pivotCaches>
    <pivotCache cacheId="76" r:id="rId9"/>
    <pivotCache cacheId="77"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 i="1" l="1"/>
  <c r="T4" i="1"/>
  <c r="S4" i="1"/>
  <c r="AE15" i="4"/>
  <c r="AE14" i="4"/>
  <c r="AQ9" i="4" l="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I5" i="4"/>
  <c r="I6" i="4"/>
  <c r="I7" i="4"/>
  <c r="I4" i="4"/>
  <c r="F5" i="4"/>
  <c r="F6" i="4"/>
  <c r="F7" i="4"/>
  <c r="F4" i="4"/>
  <c r="C125" i="12"/>
  <c r="C133" i="12"/>
  <c r="C141" i="12"/>
  <c r="C149" i="12"/>
  <c r="AP7" i="4"/>
  <c r="C126" i="12"/>
  <c r="C134" i="12"/>
  <c r="C142" i="12"/>
  <c r="C150" i="12"/>
  <c r="AP6" i="4"/>
  <c r="C154" i="12"/>
  <c r="C148" i="12"/>
  <c r="C127" i="12"/>
  <c r="C135" i="12"/>
  <c r="C143" i="12"/>
  <c r="C151" i="12"/>
  <c r="AP5" i="4"/>
  <c r="C130" i="12"/>
  <c r="C131" i="12"/>
  <c r="C155" i="12"/>
  <c r="C132" i="12"/>
  <c r="AP8" i="4"/>
  <c r="C128" i="12"/>
  <c r="C136" i="12"/>
  <c r="C144" i="12"/>
  <c r="C152" i="12"/>
  <c r="C146" i="12"/>
  <c r="C139" i="12"/>
  <c r="C140" i="12"/>
  <c r="C129" i="12"/>
  <c r="C137" i="12"/>
  <c r="C145" i="12"/>
  <c r="C153" i="12"/>
  <c r="C138" i="12"/>
  <c r="C147" i="12"/>
  <c r="AP9" i="4"/>
  <c r="G6" i="4"/>
  <c r="G7" i="4"/>
  <c r="D22" i="4"/>
  <c r="D24" i="4"/>
  <c r="D19" i="4"/>
  <c r="D23" i="4"/>
  <c r="G4" i="4"/>
  <c r="D21" i="4"/>
  <c r="G5" i="4"/>
  <c r="D20" i="4"/>
  <c r="D18" i="4"/>
  <c r="U3" i="1" l="1"/>
  <c r="T3" i="1"/>
  <c r="S3" i="1"/>
  <c r="H4" i="4"/>
  <c r="H5" i="4"/>
  <c r="H6" i="4"/>
  <c r="H7" i="4"/>
  <c r="C19" i="4"/>
  <c r="C20" i="4"/>
  <c r="C21" i="4"/>
  <c r="C22" i="4"/>
  <c r="C23" i="4"/>
  <c r="C24" i="4"/>
  <c r="C18" i="4"/>
  <c r="D147" i="12"/>
  <c r="E137" i="12"/>
  <c r="E146" i="12"/>
  <c r="E128" i="12"/>
  <c r="E130" i="12"/>
  <c r="E127" i="12"/>
  <c r="D142" i="12"/>
  <c r="E141" i="12"/>
  <c r="E147" i="12"/>
  <c r="D137" i="12"/>
  <c r="D146" i="12"/>
  <c r="D127" i="12"/>
  <c r="E138" i="12"/>
  <c r="E129" i="12"/>
  <c r="E152" i="12"/>
  <c r="D132" i="12"/>
  <c r="E151" i="12"/>
  <c r="D148" i="12"/>
  <c r="D134" i="12"/>
  <c r="E133" i="12"/>
  <c r="D152" i="12"/>
  <c r="D151" i="12"/>
  <c r="E134" i="12"/>
  <c r="D133" i="12"/>
  <c r="E139" i="12"/>
  <c r="E136" i="12"/>
  <c r="E135" i="12"/>
  <c r="E149" i="12"/>
  <c r="D145" i="12"/>
  <c r="D136" i="12"/>
  <c r="D135" i="12"/>
  <c r="D149" i="12"/>
  <c r="D130" i="12"/>
  <c r="E142" i="12"/>
  <c r="D141" i="12"/>
  <c r="D138" i="12"/>
  <c r="D129" i="12"/>
  <c r="E132" i="12"/>
  <c r="E148" i="12"/>
  <c r="E153" i="12"/>
  <c r="D140" i="12"/>
  <c r="E144" i="12"/>
  <c r="D155" i="12"/>
  <c r="E143" i="12"/>
  <c r="E154" i="12"/>
  <c r="D126" i="12"/>
  <c r="E125" i="12"/>
  <c r="E140" i="12"/>
  <c r="D144" i="12"/>
  <c r="E155" i="12"/>
  <c r="D143" i="12"/>
  <c r="D154" i="12"/>
  <c r="E126" i="12"/>
  <c r="D125" i="12"/>
  <c r="E145" i="12"/>
  <c r="D131" i="12"/>
  <c r="D150" i="12"/>
  <c r="D139" i="12"/>
  <c r="E131" i="12"/>
  <c r="E150" i="12"/>
  <c r="D153" i="12"/>
  <c r="D128" i="12"/>
  <c r="AE12" i="4" l="1"/>
  <c r="AE11" i="4"/>
  <c r="S5" i="4"/>
  <c r="Q5" i="4"/>
  <c r="O5" i="4"/>
  <c r="L5" i="4"/>
  <c r="G10" i="4" l="1" a="1"/>
  <c r="G10" i="4" s="1"/>
  <c r="F12" i="4"/>
  <c r="G12" i="4" s="1"/>
  <c r="F13" i="4"/>
  <c r="G13" i="4" s="1"/>
  <c r="F14" i="4"/>
  <c r="G14" i="4" s="1"/>
  <c r="F11" i="4"/>
  <c r="G11" i="4" s="1"/>
  <c r="P2" i="1"/>
  <c r="P1523" i="1"/>
  <c r="N1523" i="1"/>
  <c r="O1523" i="1" s="1"/>
  <c r="P1522" i="1"/>
  <c r="N1522" i="1"/>
  <c r="O1522" i="1" s="1"/>
  <c r="P1521" i="1"/>
  <c r="N1521" i="1"/>
  <c r="O1521" i="1"/>
  <c r="P1520" i="1"/>
  <c r="N1520" i="1"/>
  <c r="O1520" i="1" s="1"/>
  <c r="P1519" i="1"/>
  <c r="N1519" i="1"/>
  <c r="O1519" i="1" s="1"/>
  <c r="P1518" i="1"/>
  <c r="N1518" i="1"/>
  <c r="O1518" i="1" s="1"/>
  <c r="P1517" i="1"/>
  <c r="N1517" i="1"/>
  <c r="O1517" i="1" s="1"/>
  <c r="P1516" i="1"/>
  <c r="N1516" i="1"/>
  <c r="O1516" i="1" s="1"/>
  <c r="P1515" i="1"/>
  <c r="N1515" i="1"/>
  <c r="O1515" i="1" s="1"/>
  <c r="P1514" i="1"/>
  <c r="N1514" i="1"/>
  <c r="O1514" i="1" s="1"/>
  <c r="P1513" i="1"/>
  <c r="N1513" i="1"/>
  <c r="O1513" i="1" s="1"/>
  <c r="P1512" i="1"/>
  <c r="N1512" i="1"/>
  <c r="O1512" i="1" s="1"/>
  <c r="P1511" i="1"/>
  <c r="N1511" i="1"/>
  <c r="O1511" i="1" s="1"/>
  <c r="P1510" i="1"/>
  <c r="N1510" i="1"/>
  <c r="O1510" i="1" s="1"/>
  <c r="P1509" i="1"/>
  <c r="N1509" i="1"/>
  <c r="O1509" i="1" s="1"/>
  <c r="P1508" i="1"/>
  <c r="N1508" i="1"/>
  <c r="O1508" i="1" s="1"/>
  <c r="P1507" i="1"/>
  <c r="N1507" i="1"/>
  <c r="O1507" i="1" s="1"/>
  <c r="P1506" i="1"/>
  <c r="N1506" i="1"/>
  <c r="O1506" i="1" s="1"/>
  <c r="P1505" i="1"/>
  <c r="N1505" i="1"/>
  <c r="O1505" i="1" s="1"/>
  <c r="P1504" i="1"/>
  <c r="N1504" i="1"/>
  <c r="O1504" i="1" s="1"/>
  <c r="P1503" i="1"/>
  <c r="N1503" i="1"/>
  <c r="O1503" i="1" s="1"/>
  <c r="P1502" i="1"/>
  <c r="N1502" i="1"/>
  <c r="P1501" i="1"/>
  <c r="N1501" i="1"/>
  <c r="O1501" i="1" s="1"/>
  <c r="P1500" i="1"/>
  <c r="N1500" i="1"/>
  <c r="O1500" i="1" s="1"/>
  <c r="P1499" i="1"/>
  <c r="N1499" i="1"/>
  <c r="O1499" i="1" s="1"/>
  <c r="P1498" i="1"/>
  <c r="N1498" i="1"/>
  <c r="O1498" i="1" s="1"/>
  <c r="P1497" i="1"/>
  <c r="N1497" i="1"/>
  <c r="O1497" i="1" s="1"/>
  <c r="P1496" i="1"/>
  <c r="N1496" i="1"/>
  <c r="O1496" i="1" s="1"/>
  <c r="P1495" i="1"/>
  <c r="N1495" i="1"/>
  <c r="O1495" i="1"/>
  <c r="P1494" i="1"/>
  <c r="N1494" i="1"/>
  <c r="O1494" i="1" s="1"/>
  <c r="P1493" i="1"/>
  <c r="N1493" i="1"/>
  <c r="O1493" i="1" s="1"/>
  <c r="P1492" i="1"/>
  <c r="N1492" i="1"/>
  <c r="O1492" i="1" s="1"/>
  <c r="P1491" i="1"/>
  <c r="N1491" i="1"/>
  <c r="O1491" i="1" s="1"/>
  <c r="P1490" i="1"/>
  <c r="N1490" i="1"/>
  <c r="O1490" i="1" s="1"/>
  <c r="P1489" i="1"/>
  <c r="N1489" i="1"/>
  <c r="O1489" i="1" s="1"/>
  <c r="P1488" i="1"/>
  <c r="N1488" i="1"/>
  <c r="O1488" i="1" s="1"/>
  <c r="P1487" i="1"/>
  <c r="N1487" i="1"/>
  <c r="O1487" i="1" s="1"/>
  <c r="P1486" i="1"/>
  <c r="N1486" i="1"/>
  <c r="O1486" i="1" s="1"/>
  <c r="P1485" i="1"/>
  <c r="N1485" i="1"/>
  <c r="O1485" i="1" s="1"/>
  <c r="P1484" i="1"/>
  <c r="N1484" i="1"/>
  <c r="O1484" i="1" s="1"/>
  <c r="P1483" i="1"/>
  <c r="N1483" i="1"/>
  <c r="O1483" i="1" s="1"/>
  <c r="P1482" i="1"/>
  <c r="N1482" i="1"/>
  <c r="O1482" i="1"/>
  <c r="P1481" i="1"/>
  <c r="N1481" i="1"/>
  <c r="O1481" i="1" s="1"/>
  <c r="P1480" i="1"/>
  <c r="O1480" i="1"/>
  <c r="N1480" i="1"/>
  <c r="P1479" i="1"/>
  <c r="N1479" i="1"/>
  <c r="O1479" i="1"/>
  <c r="P1478" i="1"/>
  <c r="N1478" i="1"/>
  <c r="O1478" i="1" s="1"/>
  <c r="P1477" i="1"/>
  <c r="N1477" i="1"/>
  <c r="O1477" i="1" s="1"/>
  <c r="P1476" i="1"/>
  <c r="N1476" i="1"/>
  <c r="O1476" i="1" s="1"/>
  <c r="P1475" i="1"/>
  <c r="N1475" i="1"/>
  <c r="O1475" i="1" s="1"/>
  <c r="P1474" i="1"/>
  <c r="N1474" i="1"/>
  <c r="O1474" i="1" s="1"/>
  <c r="P1473" i="1"/>
  <c r="N1473" i="1"/>
  <c r="O1473" i="1" s="1"/>
  <c r="P1472" i="1"/>
  <c r="N1472" i="1"/>
  <c r="O1472" i="1" s="1"/>
  <c r="P1471" i="1"/>
  <c r="N1471" i="1"/>
  <c r="O1471" i="1" s="1"/>
  <c r="P1470" i="1"/>
  <c r="N1470" i="1"/>
  <c r="O1470" i="1" s="1"/>
  <c r="P1469" i="1"/>
  <c r="N1469" i="1"/>
  <c r="O1469" i="1" s="1"/>
  <c r="P1468" i="1"/>
  <c r="N1468" i="1"/>
  <c r="O1468" i="1" s="1"/>
  <c r="P1467" i="1"/>
  <c r="N1467" i="1"/>
  <c r="O1467" i="1" s="1"/>
  <c r="P1466" i="1"/>
  <c r="N1466" i="1"/>
  <c r="O1466" i="1" s="1"/>
  <c r="P1465" i="1"/>
  <c r="N1465" i="1"/>
  <c r="O1465" i="1" s="1"/>
  <c r="P1464" i="1"/>
  <c r="O1464" i="1"/>
  <c r="N1464" i="1"/>
  <c r="P1463" i="1"/>
  <c r="N1463" i="1"/>
  <c r="O1463" i="1" s="1"/>
  <c r="P1462" i="1"/>
  <c r="N1462" i="1"/>
  <c r="O1462" i="1" s="1"/>
  <c r="P1461" i="1"/>
  <c r="N1461" i="1"/>
  <c r="O1461" i="1" s="1"/>
  <c r="P1460" i="1"/>
  <c r="N1460" i="1"/>
  <c r="O1460" i="1"/>
  <c r="P1459" i="1"/>
  <c r="N1459" i="1"/>
  <c r="O1459" i="1" s="1"/>
  <c r="P1458" i="1"/>
  <c r="N1458" i="1"/>
  <c r="O1458" i="1" s="1"/>
  <c r="P1457" i="1"/>
  <c r="N1457" i="1"/>
  <c r="O1457" i="1"/>
  <c r="P1456" i="1"/>
  <c r="N1456" i="1"/>
  <c r="O1456" i="1" s="1"/>
  <c r="P1455" i="1"/>
  <c r="N1455" i="1"/>
  <c r="O1455" i="1" s="1"/>
  <c r="P1454" i="1"/>
  <c r="N1454" i="1"/>
  <c r="O1454" i="1" s="1"/>
  <c r="P1453" i="1"/>
  <c r="N1453" i="1"/>
  <c r="O1453" i="1" s="1"/>
  <c r="P1452" i="1"/>
  <c r="N1452" i="1"/>
  <c r="O1452" i="1" s="1"/>
  <c r="P1451" i="1"/>
  <c r="N1451" i="1"/>
  <c r="O1451" i="1" s="1"/>
  <c r="P1450" i="1"/>
  <c r="N1450" i="1"/>
  <c r="O1450" i="1" s="1"/>
  <c r="P1449" i="1"/>
  <c r="N1449" i="1"/>
  <c r="O1449" i="1" s="1"/>
  <c r="P1448" i="1"/>
  <c r="O1448" i="1"/>
  <c r="N1448" i="1"/>
  <c r="P1447" i="1"/>
  <c r="N1447" i="1"/>
  <c r="O1447" i="1" s="1"/>
  <c r="P1446" i="1"/>
  <c r="N1446" i="1"/>
  <c r="O1446" i="1" s="1"/>
  <c r="P1445" i="1"/>
  <c r="N1445" i="1"/>
  <c r="O1445" i="1" s="1"/>
  <c r="P1444" i="1"/>
  <c r="N1444" i="1"/>
  <c r="O1444" i="1" s="1"/>
  <c r="P1443" i="1"/>
  <c r="N1443" i="1"/>
  <c r="O1443" i="1" s="1"/>
  <c r="P1442" i="1"/>
  <c r="N1442" i="1"/>
  <c r="O1442" i="1" s="1"/>
  <c r="P1441" i="1"/>
  <c r="N1441" i="1"/>
  <c r="O1441" i="1" s="1"/>
  <c r="P1440" i="1"/>
  <c r="N1440" i="1"/>
  <c r="O1440" i="1" s="1"/>
  <c r="P1439" i="1"/>
  <c r="N1439" i="1"/>
  <c r="O1439" i="1" s="1"/>
  <c r="P1438" i="1"/>
  <c r="N1438" i="1"/>
  <c r="P1437" i="1"/>
  <c r="N1437" i="1"/>
  <c r="O1437" i="1"/>
  <c r="P1436" i="1"/>
  <c r="N1436" i="1"/>
  <c r="O1436" i="1" s="1"/>
  <c r="P1435" i="1"/>
  <c r="N1435" i="1"/>
  <c r="O1435" i="1"/>
  <c r="P1434" i="1"/>
  <c r="N1434" i="1"/>
  <c r="O1434" i="1"/>
  <c r="P1433" i="1"/>
  <c r="N1433" i="1"/>
  <c r="O1433" i="1" s="1"/>
  <c r="P1432" i="1"/>
  <c r="N1432" i="1"/>
  <c r="O1432" i="1" s="1"/>
  <c r="P1431" i="1"/>
  <c r="N1431" i="1"/>
  <c r="O1431" i="1" s="1"/>
  <c r="P1430" i="1"/>
  <c r="N1430" i="1"/>
  <c r="O1430" i="1" s="1"/>
  <c r="P1429" i="1"/>
  <c r="N1429" i="1"/>
  <c r="O1429" i="1" s="1"/>
  <c r="P1428" i="1"/>
  <c r="N1428" i="1"/>
  <c r="O1428" i="1" s="1"/>
  <c r="P1427" i="1"/>
  <c r="N1427" i="1"/>
  <c r="O1427" i="1"/>
  <c r="P1426" i="1"/>
  <c r="N1426" i="1"/>
  <c r="O1426" i="1" s="1"/>
  <c r="P1425" i="1"/>
  <c r="N1425" i="1"/>
  <c r="O1425" i="1" s="1"/>
  <c r="P1424" i="1"/>
  <c r="N1424" i="1"/>
  <c r="O1424" i="1"/>
  <c r="P1423" i="1"/>
  <c r="N1423" i="1"/>
  <c r="O1423" i="1" s="1"/>
  <c r="P1422" i="1"/>
  <c r="N1422" i="1"/>
  <c r="O1422" i="1" s="1"/>
  <c r="P1421" i="1"/>
  <c r="N1421" i="1"/>
  <c r="O1421" i="1" s="1"/>
  <c r="P1420" i="1"/>
  <c r="N1420" i="1"/>
  <c r="O1420" i="1" s="1"/>
  <c r="P1419" i="1"/>
  <c r="N1419" i="1"/>
  <c r="O1419" i="1"/>
  <c r="P1418" i="1"/>
  <c r="N1418" i="1"/>
  <c r="O1418" i="1"/>
  <c r="P1417" i="1"/>
  <c r="N1417" i="1"/>
  <c r="O1417" i="1" s="1"/>
  <c r="P1416" i="1"/>
  <c r="N1416" i="1"/>
  <c r="O1416" i="1" s="1"/>
  <c r="P1415" i="1"/>
  <c r="N1415" i="1"/>
  <c r="O1415" i="1" s="1"/>
  <c r="P1414" i="1"/>
  <c r="N1414" i="1"/>
  <c r="O1414" i="1" s="1"/>
  <c r="P1413" i="1"/>
  <c r="N1413" i="1"/>
  <c r="O1413" i="1" s="1"/>
  <c r="P1412" i="1"/>
  <c r="N1412" i="1"/>
  <c r="O1412" i="1" s="1"/>
  <c r="P1411" i="1"/>
  <c r="N1411" i="1"/>
  <c r="O1411" i="1" s="1"/>
  <c r="P1410" i="1"/>
  <c r="N1410" i="1"/>
  <c r="O1410" i="1" s="1"/>
  <c r="P1409" i="1"/>
  <c r="N1409" i="1"/>
  <c r="O1409" i="1" s="1"/>
  <c r="P1408" i="1"/>
  <c r="N1408" i="1"/>
  <c r="O1408" i="1" s="1"/>
  <c r="P1407" i="1"/>
  <c r="N1407" i="1"/>
  <c r="O1407" i="1" s="1"/>
  <c r="P1406" i="1"/>
  <c r="N1406" i="1"/>
  <c r="O1406" i="1" s="1"/>
  <c r="P1405" i="1"/>
  <c r="N1405" i="1"/>
  <c r="O1405" i="1"/>
  <c r="P1404" i="1"/>
  <c r="N1404" i="1"/>
  <c r="O1404" i="1" s="1"/>
  <c r="P1403" i="1"/>
  <c r="N1403" i="1"/>
  <c r="O1403" i="1" s="1"/>
  <c r="P1402" i="1"/>
  <c r="N1402" i="1"/>
  <c r="O1402" i="1"/>
  <c r="P1401" i="1"/>
  <c r="N1401" i="1"/>
  <c r="O1401" i="1" s="1"/>
  <c r="P1400" i="1"/>
  <c r="N1400" i="1"/>
  <c r="O1400" i="1" s="1"/>
  <c r="P1399" i="1"/>
  <c r="N1399" i="1"/>
  <c r="O1399" i="1" s="1"/>
  <c r="P1398" i="1"/>
  <c r="N1398" i="1"/>
  <c r="O1398" i="1" s="1"/>
  <c r="P1397" i="1"/>
  <c r="N1397" i="1"/>
  <c r="O1397" i="1" s="1"/>
  <c r="P1396" i="1"/>
  <c r="N1396" i="1"/>
  <c r="O1396" i="1" s="1"/>
  <c r="P1395" i="1"/>
  <c r="N1395" i="1"/>
  <c r="O1395" i="1" s="1"/>
  <c r="P1394" i="1"/>
  <c r="N1394" i="1"/>
  <c r="O1394" i="1"/>
  <c r="P1393" i="1"/>
  <c r="N1393" i="1"/>
  <c r="O1393" i="1" s="1"/>
  <c r="P1392" i="1"/>
  <c r="N1392" i="1"/>
  <c r="O1392" i="1" s="1"/>
  <c r="P1391" i="1"/>
  <c r="N1391" i="1"/>
  <c r="O1391" i="1"/>
  <c r="P1390" i="1"/>
  <c r="N1390" i="1"/>
  <c r="O1390" i="1"/>
  <c r="P1389" i="1"/>
  <c r="N1389" i="1"/>
  <c r="O1389" i="1" s="1"/>
  <c r="P1388" i="1"/>
  <c r="N1388" i="1"/>
  <c r="O1388" i="1" s="1"/>
  <c r="P1387" i="1"/>
  <c r="N1387" i="1"/>
  <c r="O1387" i="1" s="1"/>
  <c r="P1386" i="1"/>
  <c r="N1386" i="1"/>
  <c r="O1386" i="1" s="1"/>
  <c r="P1385" i="1"/>
  <c r="N1385" i="1"/>
  <c r="O1385" i="1"/>
  <c r="P1384" i="1"/>
  <c r="O1384" i="1"/>
  <c r="N1384" i="1"/>
  <c r="P1383" i="1"/>
  <c r="N1383" i="1"/>
  <c r="O1383" i="1" s="1"/>
  <c r="P1382" i="1"/>
  <c r="N1382" i="1"/>
  <c r="O1382" i="1" s="1"/>
  <c r="P1381" i="1"/>
  <c r="N1381" i="1"/>
  <c r="O1381" i="1" s="1"/>
  <c r="P1380" i="1"/>
  <c r="N1380" i="1"/>
  <c r="O1380" i="1" s="1"/>
  <c r="P1379" i="1"/>
  <c r="N1379" i="1"/>
  <c r="O1379" i="1" s="1"/>
  <c r="P1378" i="1"/>
  <c r="N1378" i="1"/>
  <c r="O1378" i="1" s="1"/>
  <c r="P1377" i="1"/>
  <c r="N1377" i="1"/>
  <c r="O1377" i="1" s="1"/>
  <c r="P1376" i="1"/>
  <c r="N1376" i="1"/>
  <c r="O1376" i="1" s="1"/>
  <c r="P1375" i="1"/>
  <c r="N1375" i="1"/>
  <c r="O1375" i="1" s="1"/>
  <c r="P1374" i="1"/>
  <c r="N1374" i="1"/>
  <c r="P1373" i="1"/>
  <c r="N1373" i="1"/>
  <c r="O1373" i="1" s="1"/>
  <c r="P1372" i="1"/>
  <c r="N1372" i="1"/>
  <c r="O1372" i="1" s="1"/>
  <c r="P1371" i="1"/>
  <c r="N1371" i="1"/>
  <c r="O1371" i="1"/>
  <c r="P1370" i="1"/>
  <c r="N1370" i="1"/>
  <c r="O1370" i="1" s="1"/>
  <c r="P1369" i="1"/>
  <c r="N1369" i="1"/>
  <c r="O1369" i="1" s="1"/>
  <c r="P1368" i="1"/>
  <c r="N1368" i="1"/>
  <c r="O1368" i="1" s="1"/>
  <c r="P1367" i="1"/>
  <c r="N1367" i="1"/>
  <c r="O1367" i="1"/>
  <c r="P1366" i="1"/>
  <c r="N1366" i="1"/>
  <c r="O1366" i="1" s="1"/>
  <c r="P1365" i="1"/>
  <c r="N1365" i="1"/>
  <c r="O1365" i="1" s="1"/>
  <c r="P1364" i="1"/>
  <c r="N1364" i="1"/>
  <c r="O1364" i="1" s="1"/>
  <c r="P1363" i="1"/>
  <c r="N1363" i="1"/>
  <c r="O1363" i="1" s="1"/>
  <c r="P1362" i="1"/>
  <c r="N1362" i="1"/>
  <c r="O1362" i="1" s="1"/>
  <c r="P1361" i="1"/>
  <c r="N1361" i="1"/>
  <c r="O1361" i="1" s="1"/>
  <c r="P1360" i="1"/>
  <c r="N1360" i="1"/>
  <c r="O1360" i="1" s="1"/>
  <c r="P1359" i="1"/>
  <c r="N1359" i="1"/>
  <c r="P1358" i="1"/>
  <c r="N1358" i="1"/>
  <c r="O1358" i="1" s="1"/>
  <c r="P1357" i="1"/>
  <c r="N1357" i="1"/>
  <c r="P1356" i="1"/>
  <c r="N1356" i="1"/>
  <c r="O1356" i="1" s="1"/>
  <c r="P1355" i="1"/>
  <c r="N1355" i="1"/>
  <c r="O1355" i="1"/>
  <c r="P1354" i="1"/>
  <c r="N1354" i="1"/>
  <c r="O1354" i="1" s="1"/>
  <c r="P1353" i="1"/>
  <c r="N1353" i="1"/>
  <c r="O1353" i="1" s="1"/>
  <c r="P1352" i="1"/>
  <c r="N1352" i="1"/>
  <c r="O1352" i="1" s="1"/>
  <c r="P1351" i="1"/>
  <c r="N1351" i="1"/>
  <c r="O1351" i="1" s="1"/>
  <c r="P1350" i="1"/>
  <c r="N1350" i="1"/>
  <c r="O1350" i="1" s="1"/>
  <c r="P1349" i="1"/>
  <c r="N1349" i="1"/>
  <c r="O1349" i="1" s="1"/>
  <c r="P1348" i="1"/>
  <c r="N1348" i="1"/>
  <c r="O1348" i="1" s="1"/>
  <c r="P1347" i="1"/>
  <c r="N1347" i="1"/>
  <c r="O1347" i="1"/>
  <c r="P1346" i="1"/>
  <c r="N1346" i="1"/>
  <c r="O1346" i="1" s="1"/>
  <c r="P1345" i="1"/>
  <c r="N1345" i="1"/>
  <c r="O1345" i="1" s="1"/>
  <c r="P1344" i="1"/>
  <c r="N1344" i="1"/>
  <c r="O1344" i="1" s="1"/>
  <c r="P1343" i="1"/>
  <c r="N1343" i="1"/>
  <c r="O1343" i="1"/>
  <c r="P1342" i="1"/>
  <c r="N1342" i="1"/>
  <c r="O1342" i="1" s="1"/>
  <c r="P1341" i="1"/>
  <c r="N1341" i="1"/>
  <c r="O1341" i="1" s="1"/>
  <c r="P1340" i="1"/>
  <c r="N1340" i="1"/>
  <c r="O1340" i="1" s="1"/>
  <c r="P1339" i="1"/>
  <c r="N1339" i="1"/>
  <c r="O1339" i="1" s="1"/>
  <c r="P1338" i="1"/>
  <c r="N1338" i="1"/>
  <c r="O1338" i="1" s="1"/>
  <c r="P1337" i="1"/>
  <c r="N1337" i="1"/>
  <c r="O1337" i="1" s="1"/>
  <c r="P1336" i="1"/>
  <c r="N1336" i="1"/>
  <c r="O1336" i="1" s="1"/>
  <c r="P1335" i="1"/>
  <c r="N1335" i="1"/>
  <c r="O1335" i="1" s="1"/>
  <c r="P1334" i="1"/>
  <c r="N1334" i="1"/>
  <c r="O1334" i="1" s="1"/>
  <c r="P1333" i="1"/>
  <c r="N1333" i="1"/>
  <c r="O1333" i="1" s="1"/>
  <c r="P1332" i="1"/>
  <c r="N1332" i="1"/>
  <c r="O1332" i="1" s="1"/>
  <c r="P1331" i="1"/>
  <c r="N1331" i="1"/>
  <c r="O1331" i="1" s="1"/>
  <c r="P1330" i="1"/>
  <c r="N1330" i="1"/>
  <c r="O1330" i="1" s="1"/>
  <c r="P1329" i="1"/>
  <c r="N1329" i="1"/>
  <c r="O1329" i="1" s="1"/>
  <c r="P1328" i="1"/>
  <c r="N1328" i="1"/>
  <c r="O1328" i="1" s="1"/>
  <c r="P1327" i="1"/>
  <c r="N1327" i="1"/>
  <c r="O1327" i="1" s="1"/>
  <c r="P1326" i="1"/>
  <c r="N1326" i="1"/>
  <c r="O1326" i="1" s="1"/>
  <c r="P1325" i="1"/>
  <c r="N1325" i="1"/>
  <c r="O1325" i="1" s="1"/>
  <c r="P1324" i="1"/>
  <c r="N1324" i="1"/>
  <c r="O1324" i="1" s="1"/>
  <c r="P1323" i="1"/>
  <c r="N1323" i="1"/>
  <c r="O1323" i="1" s="1"/>
  <c r="P1322" i="1"/>
  <c r="N1322" i="1"/>
  <c r="O1322" i="1" s="1"/>
  <c r="P1321" i="1"/>
  <c r="N1321" i="1"/>
  <c r="O1321" i="1" s="1"/>
  <c r="P1320" i="1"/>
  <c r="N1320" i="1"/>
  <c r="O1320" i="1" s="1"/>
  <c r="P1319" i="1"/>
  <c r="N1319" i="1"/>
  <c r="O1319" i="1"/>
  <c r="P1318" i="1"/>
  <c r="N1318" i="1"/>
  <c r="O1318" i="1" s="1"/>
  <c r="P1317" i="1"/>
  <c r="N1317" i="1"/>
  <c r="O1317" i="1" s="1"/>
  <c r="P1316" i="1"/>
  <c r="N1316" i="1"/>
  <c r="O1316" i="1" s="1"/>
  <c r="P1315" i="1"/>
  <c r="N1315" i="1"/>
  <c r="O1315" i="1" s="1"/>
  <c r="P1314" i="1"/>
  <c r="N1314" i="1"/>
  <c r="O1314" i="1" s="1"/>
  <c r="P1313" i="1"/>
  <c r="N1313" i="1"/>
  <c r="O1313" i="1" s="1"/>
  <c r="P1312" i="1"/>
  <c r="N1312" i="1"/>
  <c r="O1312" i="1" s="1"/>
  <c r="P1311" i="1"/>
  <c r="N1311" i="1"/>
  <c r="O1311" i="1" s="1"/>
  <c r="P1310" i="1"/>
  <c r="O1310" i="1"/>
  <c r="N1310" i="1"/>
  <c r="P1309" i="1"/>
  <c r="N1309" i="1"/>
  <c r="O1309" i="1" s="1"/>
  <c r="P1308" i="1"/>
  <c r="N1308" i="1"/>
  <c r="O1308" i="1" s="1"/>
  <c r="P1307" i="1"/>
  <c r="N1307" i="1"/>
  <c r="O1307" i="1" s="1"/>
  <c r="P1306" i="1"/>
  <c r="N1306" i="1"/>
  <c r="O1306" i="1" s="1"/>
  <c r="P1305" i="1"/>
  <c r="N1305" i="1"/>
  <c r="O1305" i="1" s="1"/>
  <c r="P1304" i="1"/>
  <c r="N1304" i="1"/>
  <c r="O1304" i="1" s="1"/>
  <c r="P1303" i="1"/>
  <c r="N1303" i="1"/>
  <c r="O1303" i="1" s="1"/>
  <c r="P1302" i="1"/>
  <c r="N1302" i="1"/>
  <c r="O1302" i="1" s="1"/>
  <c r="P1301" i="1"/>
  <c r="N1301" i="1"/>
  <c r="O1301" i="1" s="1"/>
  <c r="P1300" i="1"/>
  <c r="O1300" i="1"/>
  <c r="N1300" i="1"/>
  <c r="P1299" i="1"/>
  <c r="N1299" i="1"/>
  <c r="O1299" i="1"/>
  <c r="P1298" i="1"/>
  <c r="N1298" i="1"/>
  <c r="O1298" i="1" s="1"/>
  <c r="P1297" i="1"/>
  <c r="N1297" i="1"/>
  <c r="O1297" i="1" s="1"/>
  <c r="P1296" i="1"/>
  <c r="N1296" i="1"/>
  <c r="O1296" i="1" s="1"/>
  <c r="P1295" i="1"/>
  <c r="N1295" i="1"/>
  <c r="O1295" i="1"/>
  <c r="P1294" i="1"/>
  <c r="N1294" i="1"/>
  <c r="O1294" i="1" s="1"/>
  <c r="P1293" i="1"/>
  <c r="N1293" i="1"/>
  <c r="O1293" i="1" s="1"/>
  <c r="P1292" i="1"/>
  <c r="N1292" i="1"/>
  <c r="O1292" i="1" s="1"/>
  <c r="P1291" i="1"/>
  <c r="N1291" i="1"/>
  <c r="O1291" i="1" s="1"/>
  <c r="P1290" i="1"/>
  <c r="N1290" i="1"/>
  <c r="O1290" i="1" s="1"/>
  <c r="P1289" i="1"/>
  <c r="N1289" i="1"/>
  <c r="O1289" i="1" s="1"/>
  <c r="P1288" i="1"/>
  <c r="N1288" i="1"/>
  <c r="O1288" i="1" s="1"/>
  <c r="P1287" i="1"/>
  <c r="N1287" i="1"/>
  <c r="O1287" i="1" s="1"/>
  <c r="P1286" i="1"/>
  <c r="N1286" i="1"/>
  <c r="O1286" i="1" s="1"/>
  <c r="P1285" i="1"/>
  <c r="N1285" i="1"/>
  <c r="O1285" i="1" s="1"/>
  <c r="P1284" i="1"/>
  <c r="N1284" i="1"/>
  <c r="O1284" i="1" s="1"/>
  <c r="P1283" i="1"/>
  <c r="N1283" i="1"/>
  <c r="O1283" i="1"/>
  <c r="P1282" i="1"/>
  <c r="N1282" i="1"/>
  <c r="O1282" i="1" s="1"/>
  <c r="P1281" i="1"/>
  <c r="N1281" i="1"/>
  <c r="O1281" i="1" s="1"/>
  <c r="P1280" i="1"/>
  <c r="N1280" i="1"/>
  <c r="O1280" i="1" s="1"/>
  <c r="P1279" i="1"/>
  <c r="N1279" i="1"/>
  <c r="O1279" i="1" s="1"/>
  <c r="P1278" i="1"/>
  <c r="N1278" i="1"/>
  <c r="O1278" i="1" s="1"/>
  <c r="P1277" i="1"/>
  <c r="N1277" i="1"/>
  <c r="O1277" i="1" s="1"/>
  <c r="P1276" i="1"/>
  <c r="N1276" i="1"/>
  <c r="O1276" i="1" s="1"/>
  <c r="P1275" i="1"/>
  <c r="N1275" i="1"/>
  <c r="O1275" i="1" s="1"/>
  <c r="P1274" i="1"/>
  <c r="N1274" i="1"/>
  <c r="O1274" i="1" s="1"/>
  <c r="P1273" i="1"/>
  <c r="N1273" i="1"/>
  <c r="O1273" i="1" s="1"/>
  <c r="P1272" i="1"/>
  <c r="N1272" i="1"/>
  <c r="O1272" i="1" s="1"/>
  <c r="P1271" i="1"/>
  <c r="N1271" i="1"/>
  <c r="O1271" i="1" s="1"/>
  <c r="P1270" i="1"/>
  <c r="N1270" i="1"/>
  <c r="O1270" i="1" s="1"/>
  <c r="P1269" i="1"/>
  <c r="N1269" i="1"/>
  <c r="O1269" i="1" s="1"/>
  <c r="P1268" i="1"/>
  <c r="N1268" i="1"/>
  <c r="O1268" i="1" s="1"/>
  <c r="P1267" i="1"/>
  <c r="N1267" i="1"/>
  <c r="O1267" i="1"/>
  <c r="P1266" i="1"/>
  <c r="N1266" i="1"/>
  <c r="O1266" i="1" s="1"/>
  <c r="P1265" i="1"/>
  <c r="N1265" i="1"/>
  <c r="O1265" i="1" s="1"/>
  <c r="P1264" i="1"/>
  <c r="N1264" i="1"/>
  <c r="O1264" i="1" s="1"/>
  <c r="P1263" i="1"/>
  <c r="N1263" i="1"/>
  <c r="O1263" i="1"/>
  <c r="P1262" i="1"/>
  <c r="N1262" i="1"/>
  <c r="O1262" i="1" s="1"/>
  <c r="P1261" i="1"/>
  <c r="N1261" i="1"/>
  <c r="O1261" i="1" s="1"/>
  <c r="P1260" i="1"/>
  <c r="N1260" i="1"/>
  <c r="O1260" i="1" s="1"/>
  <c r="P1259" i="1"/>
  <c r="N1259" i="1"/>
  <c r="O1259" i="1" s="1"/>
  <c r="P1258" i="1"/>
  <c r="N1258" i="1"/>
  <c r="O1258" i="1" s="1"/>
  <c r="P1257" i="1"/>
  <c r="N1257" i="1"/>
  <c r="O1257" i="1" s="1"/>
  <c r="P1256" i="1"/>
  <c r="N1256" i="1"/>
  <c r="O1256" i="1" s="1"/>
  <c r="P1255" i="1"/>
  <c r="N1255" i="1"/>
  <c r="O1255" i="1" s="1"/>
  <c r="P1254" i="1"/>
  <c r="O1254" i="1"/>
  <c r="N1254" i="1"/>
  <c r="P1253" i="1"/>
  <c r="N1253" i="1"/>
  <c r="O1253" i="1" s="1"/>
  <c r="P1252" i="1"/>
  <c r="O1252" i="1"/>
  <c r="N1252" i="1"/>
  <c r="P1251" i="1"/>
  <c r="N1251" i="1"/>
  <c r="O1251" i="1" s="1"/>
  <c r="P1250" i="1"/>
  <c r="N1250" i="1"/>
  <c r="O1250" i="1" s="1"/>
  <c r="P1249" i="1"/>
  <c r="N1249" i="1"/>
  <c r="O1249" i="1" s="1"/>
  <c r="P1248" i="1"/>
  <c r="N1248" i="1"/>
  <c r="O1248" i="1" s="1"/>
  <c r="P1247" i="1"/>
  <c r="N1247" i="1"/>
  <c r="O1247" i="1" s="1"/>
  <c r="P1246" i="1"/>
  <c r="N1246" i="1"/>
  <c r="O1246" i="1" s="1"/>
  <c r="P1245" i="1"/>
  <c r="N1245" i="1"/>
  <c r="O1245" i="1" s="1"/>
  <c r="P1244" i="1"/>
  <c r="N1244" i="1"/>
  <c r="O1244" i="1" s="1"/>
  <c r="P1243" i="1"/>
  <c r="N1243" i="1"/>
  <c r="O1243" i="1" s="1"/>
  <c r="P1242" i="1"/>
  <c r="N1242" i="1"/>
  <c r="O1242" i="1" s="1"/>
  <c r="P1241" i="1"/>
  <c r="N1241" i="1"/>
  <c r="O1241" i="1" s="1"/>
  <c r="P1240" i="1"/>
  <c r="N1240" i="1"/>
  <c r="O1240" i="1" s="1"/>
  <c r="P1239" i="1"/>
  <c r="N1239" i="1"/>
  <c r="O1239" i="1" s="1"/>
  <c r="P1238" i="1"/>
  <c r="N1238" i="1"/>
  <c r="O1238" i="1" s="1"/>
  <c r="P1237" i="1"/>
  <c r="N1237" i="1"/>
  <c r="O1237" i="1" s="1"/>
  <c r="P1236" i="1"/>
  <c r="N1236" i="1"/>
  <c r="O1236" i="1" s="1"/>
  <c r="P1235" i="1"/>
  <c r="N1235" i="1"/>
  <c r="O1235" i="1"/>
  <c r="P1234" i="1"/>
  <c r="N1234" i="1"/>
  <c r="O1234" i="1" s="1"/>
  <c r="P1233" i="1"/>
  <c r="N1233" i="1"/>
  <c r="O1233" i="1" s="1"/>
  <c r="P1232" i="1"/>
  <c r="N1232" i="1"/>
  <c r="O1232" i="1" s="1"/>
  <c r="P1231" i="1"/>
  <c r="N1231" i="1"/>
  <c r="O1231" i="1" s="1"/>
  <c r="P1230" i="1"/>
  <c r="N1230" i="1"/>
  <c r="O1230" i="1" s="1"/>
  <c r="P1229" i="1"/>
  <c r="N1229" i="1"/>
  <c r="O1229" i="1" s="1"/>
  <c r="P1228" i="1"/>
  <c r="N1228" i="1"/>
  <c r="O1228" i="1" s="1"/>
  <c r="P1227" i="1"/>
  <c r="N1227" i="1"/>
  <c r="O1227" i="1" s="1"/>
  <c r="P1226" i="1"/>
  <c r="N1226" i="1"/>
  <c r="O1226" i="1" s="1"/>
  <c r="P1225" i="1"/>
  <c r="N1225" i="1"/>
  <c r="O1225" i="1" s="1"/>
  <c r="P1224" i="1"/>
  <c r="N1224" i="1"/>
  <c r="O1224" i="1"/>
  <c r="P1223" i="1"/>
  <c r="N1223" i="1"/>
  <c r="O1223" i="1" s="1"/>
  <c r="P1222" i="1"/>
  <c r="N1222" i="1"/>
  <c r="O1222" i="1" s="1"/>
  <c r="P1221" i="1"/>
  <c r="N1221" i="1"/>
  <c r="O1221" i="1" s="1"/>
  <c r="P1220" i="1"/>
  <c r="N1220" i="1"/>
  <c r="O1220" i="1" s="1"/>
  <c r="P1219" i="1"/>
  <c r="N1219" i="1"/>
  <c r="O1219" i="1" s="1"/>
  <c r="P1218" i="1"/>
  <c r="N1218" i="1"/>
  <c r="O1218" i="1" s="1"/>
  <c r="P1217" i="1"/>
  <c r="N1217" i="1"/>
  <c r="O1217" i="1" s="1"/>
  <c r="P1216" i="1"/>
  <c r="N1216" i="1"/>
  <c r="O1216" i="1" s="1"/>
  <c r="P1215" i="1"/>
  <c r="N1215" i="1"/>
  <c r="O1215" i="1"/>
  <c r="P1214" i="1"/>
  <c r="N1214" i="1"/>
  <c r="O1214" i="1" s="1"/>
  <c r="P1213" i="1"/>
  <c r="N1213" i="1"/>
  <c r="O1213" i="1" s="1"/>
  <c r="P1212" i="1"/>
  <c r="N1212" i="1"/>
  <c r="O1212" i="1" s="1"/>
  <c r="P1211" i="1"/>
  <c r="N1211" i="1"/>
  <c r="O1211" i="1" s="1"/>
  <c r="P1210" i="1"/>
  <c r="N1210" i="1"/>
  <c r="O1210" i="1" s="1"/>
  <c r="P1209" i="1"/>
  <c r="N1209" i="1"/>
  <c r="O1209" i="1" s="1"/>
  <c r="P1208" i="1"/>
  <c r="N1208" i="1"/>
  <c r="O1208" i="1" s="1"/>
  <c r="P1207" i="1"/>
  <c r="N1207" i="1"/>
  <c r="O1207" i="1"/>
  <c r="P1206" i="1"/>
  <c r="N1206" i="1"/>
  <c r="O1206" i="1" s="1"/>
  <c r="P1205" i="1"/>
  <c r="N1205" i="1"/>
  <c r="O1205" i="1" s="1"/>
  <c r="P1204" i="1"/>
  <c r="N1204" i="1"/>
  <c r="O1204" i="1" s="1"/>
  <c r="P1203" i="1"/>
  <c r="N1203" i="1"/>
  <c r="O1203" i="1" s="1"/>
  <c r="P1202" i="1"/>
  <c r="N1202" i="1"/>
  <c r="O1202" i="1" s="1"/>
  <c r="P1201" i="1"/>
  <c r="N1201" i="1"/>
  <c r="O1201" i="1" s="1"/>
  <c r="P1200" i="1"/>
  <c r="N1200" i="1"/>
  <c r="O1200" i="1" s="1"/>
  <c r="P1199" i="1"/>
  <c r="N1199" i="1"/>
  <c r="O1199" i="1" s="1"/>
  <c r="P1198" i="1"/>
  <c r="N1198" i="1"/>
  <c r="O1198" i="1" s="1"/>
  <c r="P1197" i="1"/>
  <c r="O1197" i="1"/>
  <c r="N1197" i="1"/>
  <c r="P1196" i="1"/>
  <c r="N1196" i="1"/>
  <c r="O1196" i="1" s="1"/>
  <c r="P1195" i="1"/>
  <c r="N1195" i="1"/>
  <c r="O1195" i="1" s="1"/>
  <c r="P1194" i="1"/>
  <c r="N1194" i="1"/>
  <c r="O1194" i="1" s="1"/>
  <c r="P1193" i="1"/>
  <c r="N1193" i="1"/>
  <c r="O1193" i="1" s="1"/>
  <c r="P1192" i="1"/>
  <c r="N1192" i="1"/>
  <c r="O1192" i="1"/>
  <c r="P1191" i="1"/>
  <c r="N1191" i="1"/>
  <c r="O1191" i="1" s="1"/>
  <c r="P1190" i="1"/>
  <c r="N1190" i="1"/>
  <c r="O1190" i="1" s="1"/>
  <c r="P1189" i="1"/>
  <c r="N1189" i="1"/>
  <c r="P1188" i="1"/>
  <c r="N1188" i="1"/>
  <c r="O1188" i="1" s="1"/>
  <c r="P1187" i="1"/>
  <c r="N1187" i="1"/>
  <c r="O1187" i="1" s="1"/>
  <c r="P1186" i="1"/>
  <c r="N1186" i="1"/>
  <c r="O1186" i="1" s="1"/>
  <c r="P1185" i="1"/>
  <c r="N1185" i="1"/>
  <c r="O1185" i="1" s="1"/>
  <c r="P1184" i="1"/>
  <c r="N1184" i="1"/>
  <c r="O1184" i="1" s="1"/>
  <c r="P1183" i="1"/>
  <c r="N1183" i="1"/>
  <c r="O1183" i="1" s="1"/>
  <c r="P1182" i="1"/>
  <c r="N1182" i="1"/>
  <c r="O1182" i="1" s="1"/>
  <c r="P1181" i="1"/>
  <c r="N1181" i="1"/>
  <c r="O1181" i="1" s="1"/>
  <c r="P1180" i="1"/>
  <c r="N1180" i="1"/>
  <c r="O1180" i="1" s="1"/>
  <c r="P1179" i="1"/>
  <c r="O1179" i="1"/>
  <c r="N1179" i="1"/>
  <c r="P1178" i="1"/>
  <c r="N1178" i="1"/>
  <c r="O1178" i="1"/>
  <c r="P1177" i="1"/>
  <c r="N1177" i="1"/>
  <c r="O1177" i="1" s="1"/>
  <c r="P1176" i="1"/>
  <c r="N1176" i="1"/>
  <c r="O1176" i="1" s="1"/>
  <c r="P1175" i="1"/>
  <c r="N1175" i="1"/>
  <c r="O1175" i="1" s="1"/>
  <c r="P1174" i="1"/>
  <c r="N1174" i="1"/>
  <c r="O1174" i="1" s="1"/>
  <c r="P1173" i="1"/>
  <c r="N1173" i="1"/>
  <c r="O1173" i="1" s="1"/>
  <c r="P1172" i="1"/>
  <c r="N1172" i="1"/>
  <c r="O1172" i="1" s="1"/>
  <c r="P1171" i="1"/>
  <c r="N1171" i="1"/>
  <c r="O1171" i="1" s="1"/>
  <c r="P1170" i="1"/>
  <c r="N1170" i="1"/>
  <c r="O1170" i="1" s="1"/>
  <c r="P1169" i="1"/>
  <c r="N1169" i="1"/>
  <c r="O1169" i="1" s="1"/>
  <c r="P1168" i="1"/>
  <c r="N1168" i="1"/>
  <c r="O1168" i="1" s="1"/>
  <c r="P1167" i="1"/>
  <c r="N1167" i="1"/>
  <c r="O1167" i="1" s="1"/>
  <c r="P1166" i="1"/>
  <c r="N1166" i="1"/>
  <c r="O1166" i="1" s="1"/>
  <c r="P1165" i="1"/>
  <c r="N1165" i="1"/>
  <c r="O1165" i="1" s="1"/>
  <c r="P1164" i="1"/>
  <c r="N1164" i="1"/>
  <c r="O1164" i="1" s="1"/>
  <c r="P1163" i="1"/>
  <c r="N1163" i="1"/>
  <c r="O1163" i="1" s="1"/>
  <c r="P1162" i="1"/>
  <c r="N1162" i="1"/>
  <c r="O1162" i="1" s="1"/>
  <c r="P1161" i="1"/>
  <c r="N1161" i="1"/>
  <c r="O1161" i="1" s="1"/>
  <c r="P1160" i="1"/>
  <c r="N1160" i="1"/>
  <c r="O1160" i="1" s="1"/>
  <c r="P1159" i="1"/>
  <c r="N1159" i="1"/>
  <c r="O1159" i="1"/>
  <c r="P1158" i="1"/>
  <c r="N1158" i="1"/>
  <c r="O1158" i="1" s="1"/>
  <c r="P1157" i="1"/>
  <c r="N1157" i="1"/>
  <c r="O1157" i="1" s="1"/>
  <c r="P1156" i="1"/>
  <c r="N1156" i="1"/>
  <c r="O1156" i="1" s="1"/>
  <c r="P1155" i="1"/>
  <c r="N1155" i="1"/>
  <c r="O1155" i="1" s="1"/>
  <c r="P1154" i="1"/>
  <c r="N1154" i="1"/>
  <c r="O1154" i="1" s="1"/>
  <c r="P1153" i="1"/>
  <c r="N1153" i="1"/>
  <c r="O1153" i="1" s="1"/>
  <c r="P1152" i="1"/>
  <c r="N1152" i="1"/>
  <c r="O1152" i="1" s="1"/>
  <c r="P1151" i="1"/>
  <c r="N1151" i="1"/>
  <c r="O1151" i="1" s="1"/>
  <c r="P1150" i="1"/>
  <c r="N1150" i="1"/>
  <c r="O1150" i="1" s="1"/>
  <c r="P1149" i="1"/>
  <c r="N1149" i="1"/>
  <c r="O1149" i="1" s="1"/>
  <c r="P1148" i="1"/>
  <c r="N1148" i="1"/>
  <c r="O1148" i="1" s="1"/>
  <c r="P1147" i="1"/>
  <c r="N1147" i="1"/>
  <c r="O1147" i="1" s="1"/>
  <c r="P1146" i="1"/>
  <c r="N1146" i="1"/>
  <c r="O1146" i="1" s="1"/>
  <c r="P1145" i="1"/>
  <c r="N1145" i="1"/>
  <c r="O1145" i="1" s="1"/>
  <c r="P1144" i="1"/>
  <c r="N1144" i="1"/>
  <c r="O1144" i="1" s="1"/>
  <c r="P1143" i="1"/>
  <c r="O1143" i="1"/>
  <c r="N1143" i="1"/>
  <c r="P1142" i="1"/>
  <c r="N1142" i="1"/>
  <c r="O1142" i="1" s="1"/>
  <c r="P1141" i="1"/>
  <c r="N1141" i="1"/>
  <c r="O1141" i="1" s="1"/>
  <c r="P1140" i="1"/>
  <c r="N1140" i="1"/>
  <c r="O1140" i="1"/>
  <c r="P1139" i="1"/>
  <c r="N1139" i="1"/>
  <c r="O1139" i="1" s="1"/>
  <c r="P1138" i="1"/>
  <c r="N1138" i="1"/>
  <c r="O1138" i="1" s="1"/>
  <c r="P1137" i="1"/>
  <c r="N1137" i="1"/>
  <c r="O1137" i="1" s="1"/>
  <c r="P1136" i="1"/>
  <c r="N1136" i="1"/>
  <c r="O1136" i="1" s="1"/>
  <c r="P1135" i="1"/>
  <c r="N1135" i="1"/>
  <c r="O1135" i="1" s="1"/>
  <c r="P1134" i="1"/>
  <c r="N1134" i="1"/>
  <c r="O1134" i="1" s="1"/>
  <c r="P1133" i="1"/>
  <c r="O1133" i="1"/>
  <c r="N1133" i="1"/>
  <c r="P1132" i="1"/>
  <c r="N1132" i="1"/>
  <c r="O1132" i="1" s="1"/>
  <c r="P1131" i="1"/>
  <c r="N1131" i="1"/>
  <c r="O1131" i="1" s="1"/>
  <c r="P1130" i="1"/>
  <c r="N1130" i="1"/>
  <c r="O1130" i="1" s="1"/>
  <c r="P1129" i="1"/>
  <c r="N1129" i="1"/>
  <c r="O1129" i="1"/>
  <c r="P1128" i="1"/>
  <c r="N1128" i="1"/>
  <c r="O1128" i="1"/>
  <c r="P1127" i="1"/>
  <c r="N1127" i="1"/>
  <c r="O1127" i="1" s="1"/>
  <c r="P1126" i="1"/>
  <c r="N1126" i="1"/>
  <c r="O1126" i="1"/>
  <c r="P1125" i="1"/>
  <c r="N1125" i="1"/>
  <c r="O1125" i="1" s="1"/>
  <c r="P1124" i="1"/>
  <c r="N1124" i="1"/>
  <c r="O1124" i="1" s="1"/>
  <c r="P1123" i="1"/>
  <c r="N1123" i="1"/>
  <c r="O1123" i="1" s="1"/>
  <c r="P1122" i="1"/>
  <c r="N1122" i="1"/>
  <c r="O1122" i="1" s="1"/>
  <c r="P1121" i="1"/>
  <c r="N1121" i="1"/>
  <c r="O1121" i="1"/>
  <c r="P1120" i="1"/>
  <c r="N1120" i="1"/>
  <c r="O1120" i="1" s="1"/>
  <c r="P1119" i="1"/>
  <c r="N1119" i="1"/>
  <c r="O1119" i="1" s="1"/>
  <c r="P1118" i="1"/>
  <c r="N1118" i="1"/>
  <c r="O1118" i="1" s="1"/>
  <c r="P1117" i="1"/>
  <c r="N1117" i="1"/>
  <c r="O1117" i="1" s="1"/>
  <c r="P1116" i="1"/>
  <c r="N1116" i="1"/>
  <c r="O1116" i="1" s="1"/>
  <c r="P1115" i="1"/>
  <c r="N1115" i="1"/>
  <c r="O1115" i="1" s="1"/>
  <c r="P1114" i="1"/>
  <c r="N1114" i="1"/>
  <c r="O1114" i="1" s="1"/>
  <c r="P1113" i="1"/>
  <c r="N1113" i="1"/>
  <c r="O1113" i="1" s="1"/>
  <c r="P1112" i="1"/>
  <c r="N1112" i="1"/>
  <c r="O1112" i="1" s="1"/>
  <c r="P1111" i="1"/>
  <c r="N1111" i="1"/>
  <c r="O1111" i="1" s="1"/>
  <c r="P1110" i="1"/>
  <c r="N1110" i="1"/>
  <c r="O1110" i="1" s="1"/>
  <c r="P1109" i="1"/>
  <c r="N1109" i="1"/>
  <c r="O1109" i="1"/>
  <c r="P1108" i="1"/>
  <c r="N1108" i="1"/>
  <c r="O1108" i="1" s="1"/>
  <c r="P1107" i="1"/>
  <c r="N1107" i="1"/>
  <c r="O1107" i="1" s="1"/>
  <c r="P1106" i="1"/>
  <c r="N1106" i="1"/>
  <c r="O1106" i="1" s="1"/>
  <c r="P1105" i="1"/>
  <c r="N1105" i="1"/>
  <c r="O1105" i="1" s="1"/>
  <c r="P1104" i="1"/>
  <c r="N1104" i="1"/>
  <c r="O1104" i="1" s="1"/>
  <c r="P1103" i="1"/>
  <c r="N1103" i="1"/>
  <c r="O1103" i="1" s="1"/>
  <c r="P1102" i="1"/>
  <c r="N1102" i="1"/>
  <c r="O1102" i="1"/>
  <c r="P1101" i="1"/>
  <c r="N1101" i="1"/>
  <c r="O1101" i="1" s="1"/>
  <c r="P1100" i="1"/>
  <c r="N1100" i="1"/>
  <c r="O1100" i="1" s="1"/>
  <c r="P1099" i="1"/>
  <c r="N1099" i="1"/>
  <c r="O1099" i="1"/>
  <c r="P1098" i="1"/>
  <c r="N1098" i="1"/>
  <c r="O1098" i="1" s="1"/>
  <c r="P1097" i="1"/>
  <c r="N1097" i="1"/>
  <c r="O1097" i="1" s="1"/>
  <c r="P1096" i="1"/>
  <c r="N1096" i="1"/>
  <c r="P1095" i="1"/>
  <c r="N1095" i="1"/>
  <c r="O1095" i="1" s="1"/>
  <c r="P1094" i="1"/>
  <c r="N1094" i="1"/>
  <c r="P1093" i="1"/>
  <c r="N1093" i="1"/>
  <c r="O1093" i="1" s="1"/>
  <c r="P1092" i="1"/>
  <c r="N1092" i="1"/>
  <c r="O1092" i="1" s="1"/>
  <c r="P1091" i="1"/>
  <c r="N1091" i="1"/>
  <c r="O1091" i="1" s="1"/>
  <c r="P1090" i="1"/>
  <c r="N1090" i="1"/>
  <c r="O1090" i="1"/>
  <c r="P1089" i="1"/>
  <c r="N1089" i="1"/>
  <c r="O1089" i="1"/>
  <c r="P1088" i="1"/>
  <c r="N1088" i="1"/>
  <c r="O1088" i="1" s="1"/>
  <c r="P1087" i="1"/>
  <c r="N1087" i="1"/>
  <c r="O1087" i="1" s="1"/>
  <c r="P1086" i="1"/>
  <c r="N1086" i="1"/>
  <c r="P1085" i="1"/>
  <c r="N1085" i="1"/>
  <c r="O1085" i="1" s="1"/>
  <c r="P1084" i="1"/>
  <c r="N1084" i="1"/>
  <c r="O1084" i="1"/>
  <c r="P1083" i="1"/>
  <c r="N1083" i="1"/>
  <c r="O1083" i="1"/>
  <c r="P1082" i="1"/>
  <c r="N1082" i="1"/>
  <c r="O1082" i="1" s="1"/>
  <c r="P1081" i="1"/>
  <c r="N1081" i="1"/>
  <c r="O1081" i="1"/>
  <c r="P1080" i="1"/>
  <c r="N1080" i="1"/>
  <c r="O1080" i="1"/>
  <c r="P1079" i="1"/>
  <c r="N1079" i="1"/>
  <c r="O1079" i="1" s="1"/>
  <c r="P1078" i="1"/>
  <c r="N1078" i="1"/>
  <c r="P1077" i="1"/>
  <c r="N1077" i="1"/>
  <c r="O1077" i="1"/>
  <c r="P1076" i="1"/>
  <c r="N1076" i="1"/>
  <c r="O1076" i="1" s="1"/>
  <c r="P1075" i="1"/>
  <c r="N1075" i="1"/>
  <c r="O1075" i="1" s="1"/>
  <c r="P1074" i="1"/>
  <c r="N1074" i="1"/>
  <c r="P1073" i="1"/>
  <c r="N1073" i="1"/>
  <c r="O1073" i="1" s="1"/>
  <c r="P1072" i="1"/>
  <c r="N1072" i="1"/>
  <c r="O1072" i="1" s="1"/>
  <c r="P1071" i="1"/>
  <c r="N1071" i="1"/>
  <c r="O1071" i="1" s="1"/>
  <c r="P1070" i="1"/>
  <c r="N1070" i="1"/>
  <c r="O1070" i="1" s="1"/>
  <c r="P1069" i="1"/>
  <c r="N1069" i="1"/>
  <c r="O1069" i="1" s="1"/>
  <c r="P1068" i="1"/>
  <c r="N1068" i="1"/>
  <c r="O1068" i="1" s="1"/>
  <c r="P1067" i="1"/>
  <c r="N1067" i="1"/>
  <c r="O1067" i="1"/>
  <c r="P1066" i="1"/>
  <c r="N1066" i="1"/>
  <c r="O1066" i="1"/>
  <c r="P1065" i="1"/>
  <c r="N1065" i="1"/>
  <c r="O1065" i="1" s="1"/>
  <c r="P1064" i="1"/>
  <c r="N1064" i="1"/>
  <c r="O1064" i="1" s="1"/>
  <c r="P1063" i="1"/>
  <c r="N1063" i="1"/>
  <c r="O1063" i="1" s="1"/>
  <c r="P1062" i="1"/>
  <c r="N1062" i="1"/>
  <c r="P1061" i="1"/>
  <c r="N1061" i="1"/>
  <c r="P1060" i="1"/>
  <c r="N1060" i="1"/>
  <c r="O1060" i="1" s="1"/>
  <c r="P1059" i="1"/>
  <c r="N1059" i="1"/>
  <c r="O1059" i="1" s="1"/>
  <c r="P1058" i="1"/>
  <c r="N1058" i="1"/>
  <c r="O1058" i="1" s="1"/>
  <c r="P1057" i="1"/>
  <c r="N1057" i="1"/>
  <c r="O1057" i="1" s="1"/>
  <c r="P1056" i="1"/>
  <c r="N1056" i="1"/>
  <c r="O1056" i="1" s="1"/>
  <c r="P1055" i="1"/>
  <c r="N1055" i="1"/>
  <c r="O1055" i="1"/>
  <c r="P1054" i="1"/>
  <c r="N1054" i="1"/>
  <c r="O1054" i="1" s="1"/>
  <c r="P1053" i="1"/>
  <c r="N1053" i="1"/>
  <c r="O1053" i="1" s="1"/>
  <c r="P1052" i="1"/>
  <c r="N1052" i="1"/>
  <c r="O1052" i="1" s="1"/>
  <c r="P1051" i="1"/>
  <c r="N1051" i="1"/>
  <c r="O1051" i="1" s="1"/>
  <c r="P1050" i="1"/>
  <c r="N1050" i="1"/>
  <c r="O1050" i="1" s="1"/>
  <c r="P1049" i="1"/>
  <c r="N1049" i="1"/>
  <c r="O1049" i="1" s="1"/>
  <c r="P1048" i="1"/>
  <c r="N1048" i="1"/>
  <c r="O1048" i="1" s="1"/>
  <c r="P1047" i="1"/>
  <c r="N1047" i="1"/>
  <c r="O1047" i="1" s="1"/>
  <c r="P1046" i="1"/>
  <c r="N1046" i="1"/>
  <c r="O1046" i="1" s="1"/>
  <c r="P1045" i="1"/>
  <c r="N1045" i="1"/>
  <c r="P1044" i="1"/>
  <c r="N1044" i="1"/>
  <c r="O1044" i="1" s="1"/>
  <c r="P1043" i="1"/>
  <c r="N1043" i="1"/>
  <c r="O1043" i="1" s="1"/>
  <c r="P1042" i="1"/>
  <c r="N1042" i="1"/>
  <c r="O1042" i="1" s="1"/>
  <c r="P1041" i="1"/>
  <c r="N1041" i="1"/>
  <c r="O1041" i="1" s="1"/>
  <c r="P1040" i="1"/>
  <c r="N1040" i="1"/>
  <c r="O1040" i="1" s="1"/>
  <c r="P1039" i="1"/>
  <c r="N1039" i="1"/>
  <c r="P1038" i="1"/>
  <c r="N1038" i="1"/>
  <c r="O1038" i="1" s="1"/>
  <c r="P1037" i="1"/>
  <c r="N1037" i="1"/>
  <c r="O1037" i="1" s="1"/>
  <c r="P1036" i="1"/>
  <c r="N1036" i="1"/>
  <c r="O1036" i="1" s="1"/>
  <c r="P1035" i="1"/>
  <c r="N1035" i="1"/>
  <c r="O1035" i="1" s="1"/>
  <c r="P1034" i="1"/>
  <c r="N1034" i="1"/>
  <c r="O1034" i="1" s="1"/>
  <c r="P1033" i="1"/>
  <c r="N1033" i="1"/>
  <c r="O1033" i="1"/>
  <c r="P1032" i="1"/>
  <c r="N1032" i="1"/>
  <c r="O1032" i="1" s="1"/>
  <c r="P1031" i="1"/>
  <c r="N1031" i="1"/>
  <c r="O1031" i="1" s="1"/>
  <c r="P1030" i="1"/>
  <c r="N1030" i="1"/>
  <c r="O1030" i="1" s="1"/>
  <c r="P1029" i="1"/>
  <c r="N1029" i="1"/>
  <c r="P1028" i="1"/>
  <c r="N1028" i="1"/>
  <c r="O1028" i="1" s="1"/>
  <c r="P1027" i="1"/>
  <c r="N1027" i="1"/>
  <c r="O1027" i="1" s="1"/>
  <c r="P1026" i="1"/>
  <c r="N1026" i="1"/>
  <c r="O1026" i="1" s="1"/>
  <c r="P1025" i="1"/>
  <c r="N1025" i="1"/>
  <c r="O1025" i="1"/>
  <c r="P1024" i="1"/>
  <c r="N1024" i="1"/>
  <c r="O1024" i="1" s="1"/>
  <c r="P1023" i="1"/>
  <c r="N1023" i="1"/>
  <c r="O1023" i="1" s="1"/>
  <c r="P1022" i="1"/>
  <c r="N1022" i="1"/>
  <c r="O1022" i="1" s="1"/>
  <c r="P1021" i="1"/>
  <c r="N1021" i="1"/>
  <c r="O1021" i="1" s="1"/>
  <c r="P1020" i="1"/>
  <c r="N1020" i="1"/>
  <c r="O1020" i="1" s="1"/>
  <c r="P1019" i="1"/>
  <c r="N1019" i="1"/>
  <c r="O1019" i="1"/>
  <c r="P1018" i="1"/>
  <c r="N1018" i="1"/>
  <c r="O1018" i="1" s="1"/>
  <c r="P1017" i="1"/>
  <c r="N1017" i="1"/>
  <c r="O1017" i="1" s="1"/>
  <c r="P1016" i="1"/>
  <c r="N1016" i="1"/>
  <c r="O1016" i="1" s="1"/>
  <c r="P1015" i="1"/>
  <c r="N1015" i="1"/>
  <c r="O1015" i="1" s="1"/>
  <c r="P1014" i="1"/>
  <c r="N1014" i="1"/>
  <c r="O1014" i="1" s="1"/>
  <c r="P1013" i="1"/>
  <c r="N1013" i="1"/>
  <c r="P1012" i="1"/>
  <c r="N1012" i="1"/>
  <c r="O1012" i="1" s="1"/>
  <c r="P1011" i="1"/>
  <c r="N1011" i="1"/>
  <c r="O1011" i="1" s="1"/>
  <c r="P1010" i="1"/>
  <c r="N1010" i="1"/>
  <c r="O1010" i="1" s="1"/>
  <c r="P1009" i="1"/>
  <c r="N1009" i="1"/>
  <c r="O1009" i="1"/>
  <c r="P1008" i="1"/>
  <c r="N1008" i="1"/>
  <c r="O1008" i="1" s="1"/>
  <c r="P1007" i="1"/>
  <c r="N1007" i="1"/>
  <c r="O1007" i="1"/>
  <c r="P1006" i="1"/>
  <c r="N1006" i="1"/>
  <c r="O1006" i="1" s="1"/>
  <c r="P1005" i="1"/>
  <c r="N1005" i="1"/>
  <c r="O1005" i="1" s="1"/>
  <c r="P1004" i="1"/>
  <c r="N1004" i="1"/>
  <c r="O1004" i="1" s="1"/>
  <c r="P1003" i="1"/>
  <c r="N1003" i="1"/>
  <c r="O1003" i="1" s="1"/>
  <c r="P1002" i="1"/>
  <c r="N1002" i="1"/>
  <c r="O1002" i="1" s="1"/>
  <c r="P1001" i="1"/>
  <c r="N1001" i="1"/>
  <c r="O1001" i="1" s="1"/>
  <c r="P1000" i="1"/>
  <c r="N1000" i="1"/>
  <c r="O1000" i="1" s="1"/>
  <c r="P999" i="1"/>
  <c r="N999" i="1"/>
  <c r="O999" i="1" s="1"/>
  <c r="P998" i="1"/>
  <c r="N998" i="1"/>
  <c r="O998" i="1" s="1"/>
  <c r="P997" i="1"/>
  <c r="N997" i="1"/>
  <c r="P996" i="1"/>
  <c r="N996" i="1"/>
  <c r="O996" i="1" s="1"/>
  <c r="P995" i="1"/>
  <c r="N995" i="1"/>
  <c r="O995" i="1" s="1"/>
  <c r="P994" i="1"/>
  <c r="N994" i="1"/>
  <c r="O994" i="1" s="1"/>
  <c r="P993" i="1"/>
  <c r="N993" i="1"/>
  <c r="O993" i="1" s="1"/>
  <c r="P992" i="1"/>
  <c r="O992" i="1"/>
  <c r="N992" i="1"/>
  <c r="P991" i="1"/>
  <c r="N991" i="1"/>
  <c r="P990" i="1"/>
  <c r="N990" i="1"/>
  <c r="O990" i="1" s="1"/>
  <c r="P989" i="1"/>
  <c r="N989" i="1"/>
  <c r="O989" i="1" s="1"/>
  <c r="P988" i="1"/>
  <c r="N988" i="1"/>
  <c r="O988" i="1" s="1"/>
  <c r="P987" i="1"/>
  <c r="N987" i="1"/>
  <c r="O987" i="1" s="1"/>
  <c r="P986" i="1"/>
  <c r="N986" i="1"/>
  <c r="O986" i="1" s="1"/>
  <c r="P985" i="1"/>
  <c r="N985" i="1"/>
  <c r="O985" i="1" s="1"/>
  <c r="P984" i="1"/>
  <c r="N984" i="1"/>
  <c r="O984" i="1" s="1"/>
  <c r="P983" i="1"/>
  <c r="N983" i="1"/>
  <c r="O983" i="1" s="1"/>
  <c r="P982" i="1"/>
  <c r="N982" i="1"/>
  <c r="O982" i="1" s="1"/>
  <c r="P981" i="1"/>
  <c r="N981" i="1"/>
  <c r="P980" i="1"/>
  <c r="N980" i="1"/>
  <c r="O980" i="1" s="1"/>
  <c r="P979" i="1"/>
  <c r="N979" i="1"/>
  <c r="O979" i="1" s="1"/>
  <c r="P978" i="1"/>
  <c r="N978" i="1"/>
  <c r="O978" i="1" s="1"/>
  <c r="P977" i="1"/>
  <c r="N977" i="1"/>
  <c r="O977" i="1" s="1"/>
  <c r="P976" i="1"/>
  <c r="N976" i="1"/>
  <c r="O976" i="1" s="1"/>
  <c r="P975" i="1"/>
  <c r="N975" i="1"/>
  <c r="O975" i="1" s="1"/>
  <c r="P974" i="1"/>
  <c r="N974" i="1"/>
  <c r="O974" i="1" s="1"/>
  <c r="P973" i="1"/>
  <c r="N973" i="1"/>
  <c r="P972" i="1"/>
  <c r="N972" i="1"/>
  <c r="O972" i="1" s="1"/>
  <c r="P971" i="1"/>
  <c r="N971" i="1"/>
  <c r="O971" i="1" s="1"/>
  <c r="P970" i="1"/>
  <c r="N970" i="1"/>
  <c r="O970" i="1" s="1"/>
  <c r="P969" i="1"/>
  <c r="N969" i="1"/>
  <c r="O969" i="1" s="1"/>
  <c r="P968" i="1"/>
  <c r="N968" i="1"/>
  <c r="O968" i="1" s="1"/>
  <c r="P967" i="1"/>
  <c r="N967" i="1"/>
  <c r="O967" i="1"/>
  <c r="P966" i="1"/>
  <c r="N966" i="1"/>
  <c r="O966" i="1" s="1"/>
  <c r="P965" i="1"/>
  <c r="N965" i="1"/>
  <c r="P964" i="1"/>
  <c r="N964" i="1"/>
  <c r="O964" i="1" s="1"/>
  <c r="P963" i="1"/>
  <c r="N963" i="1"/>
  <c r="O963" i="1" s="1"/>
  <c r="P962" i="1"/>
  <c r="N962" i="1"/>
  <c r="O962" i="1" s="1"/>
  <c r="P961" i="1"/>
  <c r="N961" i="1"/>
  <c r="P960" i="1"/>
  <c r="N960" i="1"/>
  <c r="O960" i="1" s="1"/>
  <c r="P959" i="1"/>
  <c r="N959" i="1"/>
  <c r="O959" i="1" s="1"/>
  <c r="P958" i="1"/>
  <c r="N958" i="1"/>
  <c r="O958" i="1" s="1"/>
  <c r="P957" i="1"/>
  <c r="N957" i="1"/>
  <c r="P956" i="1"/>
  <c r="N956" i="1"/>
  <c r="O956" i="1" s="1"/>
  <c r="P955" i="1"/>
  <c r="N955" i="1"/>
  <c r="O955" i="1" s="1"/>
  <c r="P954" i="1"/>
  <c r="N954" i="1"/>
  <c r="O954" i="1" s="1"/>
  <c r="P953" i="1"/>
  <c r="N953" i="1"/>
  <c r="O953" i="1"/>
  <c r="P952" i="1"/>
  <c r="N952" i="1"/>
  <c r="O952" i="1" s="1"/>
  <c r="P951" i="1"/>
  <c r="N951" i="1"/>
  <c r="O951" i="1"/>
  <c r="P950" i="1"/>
  <c r="N950" i="1"/>
  <c r="O950" i="1" s="1"/>
  <c r="P949" i="1"/>
  <c r="N949" i="1"/>
  <c r="P948" i="1"/>
  <c r="N948" i="1"/>
  <c r="O948" i="1" s="1"/>
  <c r="P947" i="1"/>
  <c r="N947" i="1"/>
  <c r="O947" i="1" s="1"/>
  <c r="P946" i="1"/>
  <c r="N946" i="1"/>
  <c r="O946" i="1" s="1"/>
  <c r="P945" i="1"/>
  <c r="N945" i="1"/>
  <c r="P944" i="1"/>
  <c r="N944" i="1"/>
  <c r="O944" i="1" s="1"/>
  <c r="P943" i="1"/>
  <c r="N943" i="1"/>
  <c r="O943" i="1" s="1"/>
  <c r="P942" i="1"/>
  <c r="N942" i="1"/>
  <c r="O942" i="1" s="1"/>
  <c r="P941" i="1"/>
  <c r="N941" i="1"/>
  <c r="P940" i="1"/>
  <c r="N940" i="1"/>
  <c r="O940" i="1" s="1"/>
  <c r="P939" i="1"/>
  <c r="N939" i="1"/>
  <c r="O939" i="1" s="1"/>
  <c r="P938" i="1"/>
  <c r="O938" i="1"/>
  <c r="N938" i="1"/>
  <c r="P937" i="1"/>
  <c r="N937" i="1"/>
  <c r="O937" i="1" s="1"/>
  <c r="P936" i="1"/>
  <c r="N936" i="1"/>
  <c r="O936" i="1" s="1"/>
  <c r="P935" i="1"/>
  <c r="N935" i="1"/>
  <c r="O935" i="1" s="1"/>
  <c r="P934" i="1"/>
  <c r="N934" i="1"/>
  <c r="O934" i="1" s="1"/>
  <c r="P933" i="1"/>
  <c r="N933" i="1"/>
  <c r="P932" i="1"/>
  <c r="N932" i="1"/>
  <c r="O932" i="1" s="1"/>
  <c r="P931" i="1"/>
  <c r="N931" i="1"/>
  <c r="P930" i="1"/>
  <c r="N930" i="1"/>
  <c r="O930" i="1" s="1"/>
  <c r="P929" i="1"/>
  <c r="N929" i="1"/>
  <c r="P928" i="1"/>
  <c r="N928" i="1"/>
  <c r="O928" i="1" s="1"/>
  <c r="P927" i="1"/>
  <c r="N927" i="1"/>
  <c r="O927" i="1" s="1"/>
  <c r="P926" i="1"/>
  <c r="O926" i="1"/>
  <c r="N926" i="1"/>
  <c r="P925" i="1"/>
  <c r="N925" i="1"/>
  <c r="O925" i="1" s="1"/>
  <c r="P924" i="1"/>
  <c r="N924" i="1"/>
  <c r="O924" i="1" s="1"/>
  <c r="P923" i="1"/>
  <c r="N923" i="1"/>
  <c r="O923" i="1" s="1"/>
  <c r="P922" i="1"/>
  <c r="N922" i="1"/>
  <c r="O922" i="1" s="1"/>
  <c r="P921" i="1"/>
  <c r="N921" i="1"/>
  <c r="O921" i="1" s="1"/>
  <c r="P920" i="1"/>
  <c r="N920" i="1"/>
  <c r="O920" i="1" s="1"/>
  <c r="P919" i="1"/>
  <c r="N919" i="1"/>
  <c r="O919" i="1" s="1"/>
  <c r="P918" i="1"/>
  <c r="N918" i="1"/>
  <c r="O918" i="1" s="1"/>
  <c r="P917" i="1"/>
  <c r="N917" i="1"/>
  <c r="O917" i="1" s="1"/>
  <c r="P916" i="1"/>
  <c r="N916" i="1"/>
  <c r="O916" i="1" s="1"/>
  <c r="P915" i="1"/>
  <c r="N915" i="1"/>
  <c r="O915" i="1" s="1"/>
  <c r="P914" i="1"/>
  <c r="N914" i="1"/>
  <c r="O914" i="1" s="1"/>
  <c r="P913" i="1"/>
  <c r="N913" i="1"/>
  <c r="O913" i="1" s="1"/>
  <c r="P912" i="1"/>
  <c r="N912" i="1"/>
  <c r="O912" i="1" s="1"/>
  <c r="P911" i="1"/>
  <c r="N911" i="1"/>
  <c r="O911" i="1" s="1"/>
  <c r="P910" i="1"/>
  <c r="N910" i="1"/>
  <c r="O910" i="1" s="1"/>
  <c r="P909" i="1"/>
  <c r="N909" i="1"/>
  <c r="O909" i="1"/>
  <c r="P908" i="1"/>
  <c r="N908" i="1"/>
  <c r="O908" i="1" s="1"/>
  <c r="P907" i="1"/>
  <c r="N907" i="1"/>
  <c r="O907" i="1" s="1"/>
  <c r="P906" i="1"/>
  <c r="N906" i="1"/>
  <c r="O906" i="1" s="1"/>
  <c r="P905" i="1"/>
  <c r="N905" i="1"/>
  <c r="O905" i="1" s="1"/>
  <c r="P904" i="1"/>
  <c r="N904" i="1"/>
  <c r="O904" i="1" s="1"/>
  <c r="P903" i="1"/>
  <c r="N903" i="1"/>
  <c r="O903" i="1" s="1"/>
  <c r="P902" i="1"/>
  <c r="N902" i="1"/>
  <c r="O902" i="1" s="1"/>
  <c r="P901" i="1"/>
  <c r="N901" i="1"/>
  <c r="O901" i="1"/>
  <c r="P900" i="1"/>
  <c r="N900" i="1"/>
  <c r="O900" i="1" s="1"/>
  <c r="P899" i="1"/>
  <c r="N899" i="1"/>
  <c r="O899" i="1" s="1"/>
  <c r="P898" i="1"/>
  <c r="N898" i="1"/>
  <c r="O898" i="1" s="1"/>
  <c r="P897" i="1"/>
  <c r="N897" i="1"/>
  <c r="O897" i="1" s="1"/>
  <c r="P896" i="1"/>
  <c r="N896" i="1"/>
  <c r="O896" i="1" s="1"/>
  <c r="P895" i="1"/>
  <c r="N895" i="1"/>
  <c r="O895" i="1" s="1"/>
  <c r="P894" i="1"/>
  <c r="N894" i="1"/>
  <c r="O894" i="1" s="1"/>
  <c r="P893" i="1"/>
  <c r="N893" i="1"/>
  <c r="O893" i="1" s="1"/>
  <c r="P892" i="1"/>
  <c r="N892" i="1"/>
  <c r="O892" i="1" s="1"/>
  <c r="P891" i="1"/>
  <c r="N891" i="1"/>
  <c r="O891" i="1" s="1"/>
  <c r="P890" i="1"/>
  <c r="N890" i="1"/>
  <c r="O890" i="1" s="1"/>
  <c r="P889" i="1"/>
  <c r="N889" i="1"/>
  <c r="O889" i="1" s="1"/>
  <c r="P888" i="1"/>
  <c r="N888" i="1"/>
  <c r="O888" i="1" s="1"/>
  <c r="P887" i="1"/>
  <c r="N887" i="1"/>
  <c r="O887" i="1" s="1"/>
  <c r="P886" i="1"/>
  <c r="N886" i="1"/>
  <c r="O886" i="1" s="1"/>
  <c r="P885" i="1"/>
  <c r="N885" i="1"/>
  <c r="O885" i="1" s="1"/>
  <c r="P884" i="1"/>
  <c r="N884" i="1"/>
  <c r="O884" i="1" s="1"/>
  <c r="P883" i="1"/>
  <c r="N883" i="1"/>
  <c r="O883" i="1" s="1"/>
  <c r="P882" i="1"/>
  <c r="N882" i="1"/>
  <c r="O882" i="1" s="1"/>
  <c r="P881" i="1"/>
  <c r="N881" i="1"/>
  <c r="O881" i="1"/>
  <c r="P880" i="1"/>
  <c r="N880" i="1"/>
  <c r="O880" i="1" s="1"/>
  <c r="P879" i="1"/>
  <c r="N879" i="1"/>
  <c r="O879" i="1" s="1"/>
  <c r="P878" i="1"/>
  <c r="N878" i="1"/>
  <c r="O878" i="1" s="1"/>
  <c r="P877" i="1"/>
  <c r="N877" i="1"/>
  <c r="O877" i="1" s="1"/>
  <c r="P876" i="1"/>
  <c r="N876" i="1"/>
  <c r="O876" i="1" s="1"/>
  <c r="P875" i="1"/>
  <c r="N875" i="1"/>
  <c r="O875" i="1" s="1"/>
  <c r="P874" i="1"/>
  <c r="N874" i="1"/>
  <c r="O874" i="1" s="1"/>
  <c r="P873" i="1"/>
  <c r="N873" i="1"/>
  <c r="O873" i="1" s="1"/>
  <c r="P872" i="1"/>
  <c r="N872" i="1"/>
  <c r="O872" i="1" s="1"/>
  <c r="P871" i="1"/>
  <c r="N871" i="1"/>
  <c r="O871" i="1" s="1"/>
  <c r="P870" i="1"/>
  <c r="N870" i="1"/>
  <c r="O870" i="1" s="1"/>
  <c r="P869" i="1"/>
  <c r="N869" i="1"/>
  <c r="O869" i="1" s="1"/>
  <c r="P868" i="1"/>
  <c r="N868" i="1"/>
  <c r="O868" i="1" s="1"/>
  <c r="P867" i="1"/>
  <c r="N867" i="1"/>
  <c r="O867" i="1"/>
  <c r="P866" i="1"/>
  <c r="N866" i="1"/>
  <c r="O866" i="1" s="1"/>
  <c r="P865" i="1"/>
  <c r="N865" i="1"/>
  <c r="O865" i="1" s="1"/>
  <c r="P864" i="1"/>
  <c r="N864" i="1"/>
  <c r="O864" i="1" s="1"/>
  <c r="P863" i="1"/>
  <c r="N863" i="1"/>
  <c r="O863" i="1" s="1"/>
  <c r="P862" i="1"/>
  <c r="N862" i="1"/>
  <c r="O862" i="1" s="1"/>
  <c r="P861" i="1"/>
  <c r="N861" i="1"/>
  <c r="O861" i="1" s="1"/>
  <c r="P860" i="1"/>
  <c r="N860" i="1"/>
  <c r="O860" i="1" s="1"/>
  <c r="P859" i="1"/>
  <c r="N859" i="1"/>
  <c r="O859" i="1" s="1"/>
  <c r="P858" i="1"/>
  <c r="N858" i="1"/>
  <c r="O858" i="1" s="1"/>
  <c r="P857" i="1"/>
  <c r="N857" i="1"/>
  <c r="O857" i="1" s="1"/>
  <c r="P856" i="1"/>
  <c r="N856" i="1"/>
  <c r="O856" i="1" s="1"/>
  <c r="P855" i="1"/>
  <c r="N855" i="1"/>
  <c r="O855" i="1" s="1"/>
  <c r="P854" i="1"/>
  <c r="N854" i="1"/>
  <c r="O854" i="1" s="1"/>
  <c r="P853" i="1"/>
  <c r="N853" i="1"/>
  <c r="O853" i="1" s="1"/>
  <c r="P852" i="1"/>
  <c r="N852" i="1"/>
  <c r="O852" i="1" s="1"/>
  <c r="P851" i="1"/>
  <c r="N851" i="1"/>
  <c r="O851" i="1" s="1"/>
  <c r="P850" i="1"/>
  <c r="N850" i="1"/>
  <c r="O850" i="1" s="1"/>
  <c r="P849" i="1"/>
  <c r="N849" i="1"/>
  <c r="O849" i="1"/>
  <c r="P848" i="1"/>
  <c r="N848" i="1"/>
  <c r="O848" i="1" s="1"/>
  <c r="P847" i="1"/>
  <c r="N847" i="1"/>
  <c r="O847" i="1" s="1"/>
  <c r="P846" i="1"/>
  <c r="N846" i="1"/>
  <c r="O846" i="1" s="1"/>
  <c r="P845" i="1"/>
  <c r="N845" i="1"/>
  <c r="O845" i="1" s="1"/>
  <c r="P844" i="1"/>
  <c r="N844" i="1"/>
  <c r="O844" i="1" s="1"/>
  <c r="P843" i="1"/>
  <c r="N843" i="1"/>
  <c r="O843" i="1"/>
  <c r="P842" i="1"/>
  <c r="N842" i="1"/>
  <c r="O842" i="1" s="1"/>
  <c r="P841" i="1"/>
  <c r="N841" i="1"/>
  <c r="O841" i="1"/>
  <c r="P840" i="1"/>
  <c r="N840" i="1"/>
  <c r="O840" i="1" s="1"/>
  <c r="P839" i="1"/>
  <c r="N839" i="1"/>
  <c r="O839" i="1" s="1"/>
  <c r="P838" i="1"/>
  <c r="N838" i="1"/>
  <c r="O838" i="1" s="1"/>
  <c r="P837" i="1"/>
  <c r="N837" i="1"/>
  <c r="O837" i="1"/>
  <c r="P836" i="1"/>
  <c r="N836" i="1"/>
  <c r="O836" i="1" s="1"/>
  <c r="P835" i="1"/>
  <c r="N835" i="1"/>
  <c r="O835" i="1"/>
  <c r="P834" i="1"/>
  <c r="N834" i="1"/>
  <c r="O834" i="1" s="1"/>
  <c r="P833" i="1"/>
  <c r="N833" i="1"/>
  <c r="O833" i="1" s="1"/>
  <c r="P832" i="1"/>
  <c r="N832" i="1"/>
  <c r="O832" i="1" s="1"/>
  <c r="P831" i="1"/>
  <c r="N831" i="1"/>
  <c r="O831" i="1" s="1"/>
  <c r="P830" i="1"/>
  <c r="N830" i="1"/>
  <c r="O830" i="1" s="1"/>
  <c r="P829" i="1"/>
  <c r="N829" i="1"/>
  <c r="O829" i="1" s="1"/>
  <c r="P828" i="1"/>
  <c r="N828" i="1"/>
  <c r="O828" i="1" s="1"/>
  <c r="P827" i="1"/>
  <c r="N827" i="1"/>
  <c r="O827" i="1"/>
  <c r="P826" i="1"/>
  <c r="N826" i="1"/>
  <c r="O826" i="1" s="1"/>
  <c r="P825" i="1"/>
  <c r="N825" i="1"/>
  <c r="O825" i="1" s="1"/>
  <c r="P824" i="1"/>
  <c r="N824" i="1"/>
  <c r="O824" i="1" s="1"/>
  <c r="P823" i="1"/>
  <c r="N823" i="1"/>
  <c r="O823" i="1" s="1"/>
  <c r="P822" i="1"/>
  <c r="N822" i="1"/>
  <c r="O822" i="1" s="1"/>
  <c r="P821" i="1"/>
  <c r="N821" i="1"/>
  <c r="O821" i="1" s="1"/>
  <c r="P820" i="1"/>
  <c r="N820" i="1"/>
  <c r="O820" i="1"/>
  <c r="P819" i="1"/>
  <c r="N819" i="1"/>
  <c r="O819" i="1"/>
  <c r="P818" i="1"/>
  <c r="N818" i="1"/>
  <c r="O818" i="1"/>
  <c r="P817" i="1"/>
  <c r="N817" i="1"/>
  <c r="O817" i="1" s="1"/>
  <c r="P816" i="1"/>
  <c r="N816" i="1"/>
  <c r="O816" i="1"/>
  <c r="P815" i="1"/>
  <c r="N815" i="1"/>
  <c r="O815" i="1" s="1"/>
  <c r="P814" i="1"/>
  <c r="N814" i="1"/>
  <c r="O814" i="1" s="1"/>
  <c r="P813" i="1"/>
  <c r="N813" i="1"/>
  <c r="O813" i="1" s="1"/>
  <c r="P812" i="1"/>
  <c r="N812" i="1"/>
  <c r="O812" i="1" s="1"/>
  <c r="P811" i="1"/>
  <c r="N811" i="1"/>
  <c r="O811" i="1"/>
  <c r="P810" i="1"/>
  <c r="N810" i="1"/>
  <c r="O810" i="1" s="1"/>
  <c r="P809" i="1"/>
  <c r="N809" i="1"/>
  <c r="O809" i="1"/>
  <c r="P808" i="1"/>
  <c r="N808" i="1"/>
  <c r="O808" i="1"/>
  <c r="P807" i="1"/>
  <c r="N807" i="1"/>
  <c r="O807" i="1" s="1"/>
  <c r="P806" i="1"/>
  <c r="N806" i="1"/>
  <c r="O806" i="1" s="1"/>
  <c r="P805" i="1"/>
  <c r="N805" i="1"/>
  <c r="O805" i="1"/>
  <c r="P804" i="1"/>
  <c r="N804" i="1"/>
  <c r="O804" i="1" s="1"/>
  <c r="P803" i="1"/>
  <c r="N803" i="1"/>
  <c r="O803" i="1" s="1"/>
  <c r="P802" i="1"/>
  <c r="N802" i="1"/>
  <c r="O802" i="1" s="1"/>
  <c r="P801" i="1"/>
  <c r="N801" i="1"/>
  <c r="O801" i="1"/>
  <c r="P800" i="1"/>
  <c r="N800" i="1"/>
  <c r="O800" i="1"/>
  <c r="P799" i="1"/>
  <c r="N799" i="1"/>
  <c r="O799" i="1" s="1"/>
  <c r="P798" i="1"/>
  <c r="N798" i="1"/>
  <c r="O798" i="1" s="1"/>
  <c r="P797" i="1"/>
  <c r="N797" i="1"/>
  <c r="O797" i="1"/>
  <c r="P796" i="1"/>
  <c r="N796" i="1"/>
  <c r="O796" i="1" s="1"/>
  <c r="P795" i="1"/>
  <c r="N795" i="1"/>
  <c r="O795" i="1" s="1"/>
  <c r="P794" i="1"/>
  <c r="N794" i="1"/>
  <c r="O794" i="1" s="1"/>
  <c r="P793" i="1"/>
  <c r="N793" i="1"/>
  <c r="O793" i="1" s="1"/>
  <c r="P792" i="1"/>
  <c r="N792" i="1"/>
  <c r="O792" i="1" s="1"/>
  <c r="P791" i="1"/>
  <c r="N791" i="1"/>
  <c r="O791" i="1" s="1"/>
  <c r="P790" i="1"/>
  <c r="N790" i="1"/>
  <c r="O790" i="1" s="1"/>
  <c r="P789" i="1"/>
  <c r="N789" i="1"/>
  <c r="O789" i="1"/>
  <c r="P788" i="1"/>
  <c r="N788" i="1"/>
  <c r="O788" i="1" s="1"/>
  <c r="P787" i="1"/>
  <c r="N787" i="1"/>
  <c r="O787" i="1" s="1"/>
  <c r="P786" i="1"/>
  <c r="N786" i="1"/>
  <c r="O786" i="1" s="1"/>
  <c r="P785" i="1"/>
  <c r="N785" i="1"/>
  <c r="O785" i="1" s="1"/>
  <c r="P784" i="1"/>
  <c r="N784" i="1"/>
  <c r="O784" i="1" s="1"/>
  <c r="P783" i="1"/>
  <c r="N783" i="1"/>
  <c r="O783" i="1" s="1"/>
  <c r="P782" i="1"/>
  <c r="N782" i="1"/>
  <c r="O782" i="1"/>
  <c r="P781" i="1"/>
  <c r="N781" i="1"/>
  <c r="O781" i="1" s="1"/>
  <c r="P780" i="1"/>
  <c r="N780" i="1"/>
  <c r="O780" i="1" s="1"/>
  <c r="P779" i="1"/>
  <c r="N779" i="1"/>
  <c r="O779" i="1" s="1"/>
  <c r="P778" i="1"/>
  <c r="N778" i="1"/>
  <c r="O778" i="1" s="1"/>
  <c r="P777" i="1"/>
  <c r="N777" i="1"/>
  <c r="O777" i="1" s="1"/>
  <c r="P776" i="1"/>
  <c r="N776" i="1"/>
  <c r="O776" i="1" s="1"/>
  <c r="P775" i="1"/>
  <c r="N775" i="1"/>
  <c r="O775" i="1" s="1"/>
  <c r="P774" i="1"/>
  <c r="N774" i="1"/>
  <c r="O774" i="1" s="1"/>
  <c r="P773" i="1"/>
  <c r="N773" i="1"/>
  <c r="O773" i="1" s="1"/>
  <c r="P772" i="1"/>
  <c r="N772" i="1"/>
  <c r="O772" i="1" s="1"/>
  <c r="P771" i="1"/>
  <c r="N771" i="1"/>
  <c r="O771" i="1"/>
  <c r="P770" i="1"/>
  <c r="N770" i="1"/>
  <c r="O770" i="1"/>
  <c r="P769" i="1"/>
  <c r="N769" i="1"/>
  <c r="O769" i="1"/>
  <c r="P768" i="1"/>
  <c r="N768" i="1"/>
  <c r="O768" i="1" s="1"/>
  <c r="P767" i="1"/>
  <c r="N767" i="1"/>
  <c r="O767" i="1"/>
  <c r="P766" i="1"/>
  <c r="N766" i="1"/>
  <c r="O766" i="1" s="1"/>
  <c r="P765" i="1"/>
  <c r="N765" i="1"/>
  <c r="O765" i="1" s="1"/>
  <c r="P764" i="1"/>
  <c r="N764" i="1"/>
  <c r="O764" i="1" s="1"/>
  <c r="P763" i="1"/>
  <c r="N763" i="1"/>
  <c r="O763" i="1" s="1"/>
  <c r="P762" i="1"/>
  <c r="N762" i="1"/>
  <c r="O762" i="1" s="1"/>
  <c r="P761" i="1"/>
  <c r="N761" i="1"/>
  <c r="O761" i="1" s="1"/>
  <c r="P760" i="1"/>
  <c r="N760" i="1"/>
  <c r="O760" i="1"/>
  <c r="P759" i="1"/>
  <c r="N759" i="1"/>
  <c r="O759" i="1"/>
  <c r="P758" i="1"/>
  <c r="N758" i="1"/>
  <c r="O758" i="1" s="1"/>
  <c r="P757" i="1"/>
  <c r="N757" i="1"/>
  <c r="O757" i="1" s="1"/>
  <c r="P756" i="1"/>
  <c r="N756" i="1"/>
  <c r="O756" i="1" s="1"/>
  <c r="P755" i="1"/>
  <c r="N755" i="1"/>
  <c r="O755" i="1" s="1"/>
  <c r="P754" i="1"/>
  <c r="N754" i="1"/>
  <c r="O754" i="1" s="1"/>
  <c r="P753" i="1"/>
  <c r="N753" i="1"/>
  <c r="O753" i="1" s="1"/>
  <c r="P752" i="1"/>
  <c r="N752" i="1"/>
  <c r="O752" i="1"/>
  <c r="P751" i="1"/>
  <c r="N751" i="1"/>
  <c r="O751" i="1" s="1"/>
  <c r="P750" i="1"/>
  <c r="N750" i="1"/>
  <c r="O750" i="1" s="1"/>
  <c r="P749" i="1"/>
  <c r="N749" i="1"/>
  <c r="O749" i="1" s="1"/>
  <c r="P748" i="1"/>
  <c r="N748" i="1"/>
  <c r="O748" i="1" s="1"/>
  <c r="P747" i="1"/>
  <c r="N747" i="1"/>
  <c r="O747" i="1" s="1"/>
  <c r="P746" i="1"/>
  <c r="N746" i="1"/>
  <c r="O746" i="1" s="1"/>
  <c r="P745" i="1"/>
  <c r="N745" i="1"/>
  <c r="O745" i="1" s="1"/>
  <c r="P744" i="1"/>
  <c r="N744" i="1"/>
  <c r="O744" i="1" s="1"/>
  <c r="P743" i="1"/>
  <c r="N743" i="1"/>
  <c r="O743" i="1" s="1"/>
  <c r="P742" i="1"/>
  <c r="N742" i="1"/>
  <c r="O742" i="1" s="1"/>
  <c r="P741" i="1"/>
  <c r="N741" i="1"/>
  <c r="O741" i="1"/>
  <c r="P740" i="1"/>
  <c r="N740" i="1"/>
  <c r="O740" i="1" s="1"/>
  <c r="P739" i="1"/>
  <c r="N739" i="1"/>
  <c r="O739" i="1" s="1"/>
  <c r="P738" i="1"/>
  <c r="N738" i="1"/>
  <c r="O738" i="1" s="1"/>
  <c r="P737" i="1"/>
  <c r="N737" i="1"/>
  <c r="O737" i="1" s="1"/>
  <c r="P736" i="1"/>
  <c r="N736" i="1"/>
  <c r="O736" i="1"/>
  <c r="P735" i="1"/>
  <c r="N735" i="1"/>
  <c r="O735" i="1" s="1"/>
  <c r="P734" i="1"/>
  <c r="N734" i="1"/>
  <c r="O734" i="1" s="1"/>
  <c r="P733" i="1"/>
  <c r="N733" i="1"/>
  <c r="O733" i="1" s="1"/>
  <c r="P732" i="1"/>
  <c r="O732" i="1"/>
  <c r="N732" i="1"/>
  <c r="P731" i="1"/>
  <c r="N731" i="1"/>
  <c r="O731" i="1" s="1"/>
  <c r="P730" i="1"/>
  <c r="N730" i="1"/>
  <c r="O730" i="1" s="1"/>
  <c r="P729" i="1"/>
  <c r="N729" i="1"/>
  <c r="O729" i="1" s="1"/>
  <c r="P728" i="1"/>
  <c r="N728" i="1"/>
  <c r="O728" i="1" s="1"/>
  <c r="P727" i="1"/>
  <c r="N727" i="1"/>
  <c r="O727" i="1" s="1"/>
  <c r="P726" i="1"/>
  <c r="N726" i="1"/>
  <c r="O726" i="1" s="1"/>
  <c r="P725" i="1"/>
  <c r="N725" i="1"/>
  <c r="O725" i="1" s="1"/>
  <c r="P724" i="1"/>
  <c r="N724" i="1"/>
  <c r="O724" i="1" s="1"/>
  <c r="P723" i="1"/>
  <c r="N723" i="1"/>
  <c r="O723" i="1" s="1"/>
  <c r="P722" i="1"/>
  <c r="N722" i="1"/>
  <c r="O722" i="1" s="1"/>
  <c r="P721" i="1"/>
  <c r="N721" i="1"/>
  <c r="O721" i="1" s="1"/>
  <c r="P720" i="1"/>
  <c r="N720" i="1"/>
  <c r="O720" i="1" s="1"/>
  <c r="P719" i="1"/>
  <c r="N719" i="1"/>
  <c r="O719" i="1"/>
  <c r="P718" i="1"/>
  <c r="N718" i="1"/>
  <c r="O718" i="1"/>
  <c r="P717" i="1"/>
  <c r="N717" i="1"/>
  <c r="O717" i="1"/>
  <c r="P716" i="1"/>
  <c r="N716" i="1"/>
  <c r="O716" i="1" s="1"/>
  <c r="P715" i="1"/>
  <c r="N715" i="1"/>
  <c r="O715" i="1" s="1"/>
  <c r="P714" i="1"/>
  <c r="N714" i="1"/>
  <c r="O714" i="1" s="1"/>
  <c r="P713" i="1"/>
  <c r="N713" i="1"/>
  <c r="O713" i="1" s="1"/>
  <c r="P712" i="1"/>
  <c r="N712" i="1"/>
  <c r="O712" i="1" s="1"/>
  <c r="P711" i="1"/>
  <c r="N711" i="1"/>
  <c r="O711" i="1" s="1"/>
  <c r="P710" i="1"/>
  <c r="N710" i="1"/>
  <c r="O710" i="1" s="1"/>
  <c r="P709" i="1"/>
  <c r="N709" i="1"/>
  <c r="O709" i="1" s="1"/>
  <c r="P708" i="1"/>
  <c r="N708" i="1"/>
  <c r="O708" i="1" s="1"/>
  <c r="P707" i="1"/>
  <c r="N707" i="1"/>
  <c r="O707" i="1"/>
  <c r="P706" i="1"/>
  <c r="N706" i="1"/>
  <c r="P705" i="1"/>
  <c r="N705" i="1"/>
  <c r="O705" i="1" s="1"/>
  <c r="P704" i="1"/>
  <c r="N704" i="1"/>
  <c r="O704" i="1"/>
  <c r="P703" i="1"/>
  <c r="N703" i="1"/>
  <c r="O703" i="1" s="1"/>
  <c r="P702" i="1"/>
  <c r="N702" i="1"/>
  <c r="O702" i="1" s="1"/>
  <c r="P701" i="1"/>
  <c r="N701" i="1"/>
  <c r="O701" i="1"/>
  <c r="P700" i="1"/>
  <c r="N700" i="1"/>
  <c r="O700" i="1" s="1"/>
  <c r="P699" i="1"/>
  <c r="N699" i="1"/>
  <c r="O699" i="1" s="1"/>
  <c r="P698" i="1"/>
  <c r="N698" i="1"/>
  <c r="O698" i="1" s="1"/>
  <c r="P697" i="1"/>
  <c r="N697" i="1"/>
  <c r="O697" i="1" s="1"/>
  <c r="P696" i="1"/>
  <c r="N696" i="1"/>
  <c r="O696" i="1" s="1"/>
  <c r="P695" i="1"/>
  <c r="N695" i="1"/>
  <c r="O695" i="1" s="1"/>
  <c r="P694" i="1"/>
  <c r="N694" i="1"/>
  <c r="O694" i="1" s="1"/>
  <c r="P693" i="1"/>
  <c r="N693" i="1"/>
  <c r="O693" i="1" s="1"/>
  <c r="P692" i="1"/>
  <c r="N692" i="1"/>
  <c r="O692" i="1" s="1"/>
  <c r="P691" i="1"/>
  <c r="N691" i="1"/>
  <c r="O691" i="1"/>
  <c r="P690" i="1"/>
  <c r="N690" i="1"/>
  <c r="O690" i="1" s="1"/>
  <c r="P689" i="1"/>
  <c r="N689" i="1"/>
  <c r="O689" i="1" s="1"/>
  <c r="P688" i="1"/>
  <c r="N688" i="1"/>
  <c r="O688" i="1" s="1"/>
  <c r="P687" i="1"/>
  <c r="N687" i="1"/>
  <c r="O687" i="1" s="1"/>
  <c r="P686" i="1"/>
  <c r="N686" i="1"/>
  <c r="O686" i="1" s="1"/>
  <c r="P685" i="1"/>
  <c r="N685" i="1"/>
  <c r="O685" i="1" s="1"/>
  <c r="P684" i="1"/>
  <c r="N684" i="1"/>
  <c r="O684" i="1" s="1"/>
  <c r="P683" i="1"/>
  <c r="N683" i="1"/>
  <c r="O683" i="1" s="1"/>
  <c r="P682" i="1"/>
  <c r="N682" i="1"/>
  <c r="O682" i="1" s="1"/>
  <c r="P681" i="1"/>
  <c r="N681" i="1"/>
  <c r="O681" i="1" s="1"/>
  <c r="P680" i="1"/>
  <c r="N680" i="1"/>
  <c r="O680" i="1"/>
  <c r="P679" i="1"/>
  <c r="N679" i="1"/>
  <c r="O679" i="1"/>
  <c r="P678" i="1"/>
  <c r="N678" i="1"/>
  <c r="O678" i="1" s="1"/>
  <c r="P677" i="1"/>
  <c r="N677" i="1"/>
  <c r="O677" i="1" s="1"/>
  <c r="P676" i="1"/>
  <c r="N676" i="1"/>
  <c r="O676" i="1"/>
  <c r="P675" i="1"/>
  <c r="N675" i="1"/>
  <c r="O675" i="1" s="1"/>
  <c r="P674" i="1"/>
  <c r="N674" i="1"/>
  <c r="O674" i="1" s="1"/>
  <c r="P673" i="1"/>
  <c r="N673" i="1"/>
  <c r="O673" i="1" s="1"/>
  <c r="P672" i="1"/>
  <c r="N672" i="1"/>
  <c r="O672" i="1"/>
  <c r="P671" i="1"/>
  <c r="N671" i="1"/>
  <c r="O671" i="1" s="1"/>
  <c r="P670" i="1"/>
  <c r="N670" i="1"/>
  <c r="O670" i="1" s="1"/>
  <c r="P669" i="1"/>
  <c r="N669" i="1"/>
  <c r="O669" i="1" s="1"/>
  <c r="P668" i="1"/>
  <c r="N668" i="1"/>
  <c r="O668" i="1" s="1"/>
  <c r="P667" i="1"/>
  <c r="N667" i="1"/>
  <c r="O667" i="1" s="1"/>
  <c r="P666" i="1"/>
  <c r="N666" i="1"/>
  <c r="O666" i="1" s="1"/>
  <c r="P665" i="1"/>
  <c r="N665" i="1"/>
  <c r="O665" i="1"/>
  <c r="P664" i="1"/>
  <c r="N664" i="1"/>
  <c r="O664" i="1" s="1"/>
  <c r="P663" i="1"/>
  <c r="N663" i="1"/>
  <c r="O663" i="1" s="1"/>
  <c r="P662" i="1"/>
  <c r="N662" i="1"/>
  <c r="O662" i="1" s="1"/>
  <c r="P661" i="1"/>
  <c r="N661" i="1"/>
  <c r="O661" i="1" s="1"/>
  <c r="P660" i="1"/>
  <c r="N660" i="1"/>
  <c r="O660" i="1" s="1"/>
  <c r="P659" i="1"/>
  <c r="N659" i="1"/>
  <c r="O659" i="1"/>
  <c r="P658" i="1"/>
  <c r="N658" i="1"/>
  <c r="O658" i="1" s="1"/>
  <c r="P657" i="1"/>
  <c r="N657" i="1"/>
  <c r="O657" i="1"/>
  <c r="P656" i="1"/>
  <c r="N656" i="1"/>
  <c r="O656" i="1" s="1"/>
  <c r="P655" i="1"/>
  <c r="N655" i="1"/>
  <c r="O655" i="1" s="1"/>
  <c r="P654" i="1"/>
  <c r="N654" i="1"/>
  <c r="O654" i="1" s="1"/>
  <c r="P653" i="1"/>
  <c r="N653" i="1"/>
  <c r="O653" i="1" s="1"/>
  <c r="P652" i="1"/>
  <c r="N652" i="1"/>
  <c r="O652" i="1" s="1"/>
  <c r="P651" i="1"/>
  <c r="N651" i="1"/>
  <c r="O651" i="1" s="1"/>
  <c r="P650" i="1"/>
  <c r="N650" i="1"/>
  <c r="O650" i="1" s="1"/>
  <c r="P649" i="1"/>
  <c r="N649" i="1"/>
  <c r="O649" i="1"/>
  <c r="P648" i="1"/>
  <c r="N648" i="1"/>
  <c r="O648" i="1" s="1"/>
  <c r="P647" i="1"/>
  <c r="N647" i="1"/>
  <c r="O647" i="1" s="1"/>
  <c r="P646" i="1"/>
  <c r="N646" i="1"/>
  <c r="O646" i="1" s="1"/>
  <c r="P645" i="1"/>
  <c r="N645" i="1"/>
  <c r="O645" i="1" s="1"/>
  <c r="P644" i="1"/>
  <c r="N644" i="1"/>
  <c r="O644" i="1" s="1"/>
  <c r="P643" i="1"/>
  <c r="N643" i="1"/>
  <c r="O643" i="1" s="1"/>
  <c r="P642" i="1"/>
  <c r="N642" i="1"/>
  <c r="O642" i="1"/>
  <c r="P641" i="1"/>
  <c r="N641" i="1"/>
  <c r="O641" i="1" s="1"/>
  <c r="P640" i="1"/>
  <c r="N640" i="1"/>
  <c r="O640" i="1" s="1"/>
  <c r="P639" i="1"/>
  <c r="N639" i="1"/>
  <c r="O639" i="1" s="1"/>
  <c r="P638" i="1"/>
  <c r="N638" i="1"/>
  <c r="O638" i="1" s="1"/>
  <c r="P637" i="1"/>
  <c r="N637" i="1"/>
  <c r="O637" i="1" s="1"/>
  <c r="P636" i="1"/>
  <c r="N636" i="1"/>
  <c r="O636" i="1" s="1"/>
  <c r="P635" i="1"/>
  <c r="N635" i="1"/>
  <c r="O635" i="1" s="1"/>
  <c r="P634" i="1"/>
  <c r="N634" i="1"/>
  <c r="O634" i="1" s="1"/>
  <c r="P633" i="1"/>
  <c r="N633" i="1"/>
  <c r="O633" i="1" s="1"/>
  <c r="P632" i="1"/>
  <c r="N632" i="1"/>
  <c r="O632" i="1" s="1"/>
  <c r="P631" i="1"/>
  <c r="N631" i="1"/>
  <c r="O631" i="1" s="1"/>
  <c r="P630" i="1"/>
  <c r="N630" i="1"/>
  <c r="O630" i="1" s="1"/>
  <c r="P629" i="1"/>
  <c r="N629" i="1"/>
  <c r="O629" i="1" s="1"/>
  <c r="P628" i="1"/>
  <c r="N628" i="1"/>
  <c r="O628" i="1" s="1"/>
  <c r="P627" i="1"/>
  <c r="N627" i="1"/>
  <c r="P626" i="1"/>
  <c r="N626" i="1"/>
  <c r="O626" i="1"/>
  <c r="P625" i="1"/>
  <c r="N625" i="1"/>
  <c r="O625" i="1" s="1"/>
  <c r="P624" i="1"/>
  <c r="N624" i="1"/>
  <c r="P623" i="1"/>
  <c r="N623" i="1"/>
  <c r="O623" i="1" s="1"/>
  <c r="P622" i="1"/>
  <c r="N622" i="1"/>
  <c r="O622" i="1" s="1"/>
  <c r="P621" i="1"/>
  <c r="N621" i="1"/>
  <c r="O621" i="1" s="1"/>
  <c r="P620" i="1"/>
  <c r="N620" i="1"/>
  <c r="O620" i="1"/>
  <c r="P619" i="1"/>
  <c r="N619" i="1"/>
  <c r="O619" i="1" s="1"/>
  <c r="P618" i="1"/>
  <c r="N618" i="1"/>
  <c r="O618" i="1" s="1"/>
  <c r="P617" i="1"/>
  <c r="N617" i="1"/>
  <c r="O617" i="1" s="1"/>
  <c r="P616" i="1"/>
  <c r="N616" i="1"/>
  <c r="O616" i="1" s="1"/>
  <c r="P615" i="1"/>
  <c r="N615" i="1"/>
  <c r="O615" i="1" s="1"/>
  <c r="P614" i="1"/>
  <c r="N614" i="1"/>
  <c r="O614" i="1" s="1"/>
  <c r="P613" i="1"/>
  <c r="N613" i="1"/>
  <c r="O613" i="1" s="1"/>
  <c r="P612" i="1"/>
  <c r="N612" i="1"/>
  <c r="O612" i="1" s="1"/>
  <c r="P611" i="1"/>
  <c r="N611" i="1"/>
  <c r="O611" i="1" s="1"/>
  <c r="P610" i="1"/>
  <c r="N610" i="1"/>
  <c r="O610" i="1" s="1"/>
  <c r="P609" i="1"/>
  <c r="N609" i="1"/>
  <c r="O609" i="1" s="1"/>
  <c r="P608" i="1"/>
  <c r="N608" i="1"/>
  <c r="P607" i="1"/>
  <c r="N607" i="1"/>
  <c r="O607" i="1" s="1"/>
  <c r="P606" i="1"/>
  <c r="N606" i="1"/>
  <c r="O606" i="1" s="1"/>
  <c r="P605" i="1"/>
  <c r="N605" i="1"/>
  <c r="O605" i="1" s="1"/>
  <c r="P604" i="1"/>
  <c r="N604" i="1"/>
  <c r="O604" i="1"/>
  <c r="P603" i="1"/>
  <c r="N603" i="1"/>
  <c r="O603" i="1" s="1"/>
  <c r="P602" i="1"/>
  <c r="N602" i="1"/>
  <c r="O602" i="1" s="1"/>
  <c r="P601" i="1"/>
  <c r="N601" i="1"/>
  <c r="O601" i="1" s="1"/>
  <c r="P600" i="1"/>
  <c r="N600" i="1"/>
  <c r="O600" i="1" s="1"/>
  <c r="P599" i="1"/>
  <c r="N599" i="1"/>
  <c r="O599" i="1" s="1"/>
  <c r="P598" i="1"/>
  <c r="N598" i="1"/>
  <c r="O598" i="1"/>
  <c r="P597" i="1"/>
  <c r="N597" i="1"/>
  <c r="O597" i="1" s="1"/>
  <c r="P596" i="1"/>
  <c r="N596" i="1"/>
  <c r="O596" i="1" s="1"/>
  <c r="P595" i="1"/>
  <c r="N595" i="1"/>
  <c r="O595" i="1" s="1"/>
  <c r="P594" i="1"/>
  <c r="N594" i="1"/>
  <c r="O594" i="1" s="1"/>
  <c r="P593" i="1"/>
  <c r="N593" i="1"/>
  <c r="O593" i="1" s="1"/>
  <c r="P592" i="1"/>
  <c r="N592" i="1"/>
  <c r="P591" i="1"/>
  <c r="N591" i="1"/>
  <c r="O591" i="1" s="1"/>
  <c r="P590" i="1"/>
  <c r="N590" i="1"/>
  <c r="O590" i="1" s="1"/>
  <c r="P589" i="1"/>
  <c r="N589" i="1"/>
  <c r="O589" i="1" s="1"/>
  <c r="P588" i="1"/>
  <c r="N588" i="1"/>
  <c r="O588" i="1" s="1"/>
  <c r="P587" i="1"/>
  <c r="N587" i="1"/>
  <c r="O587" i="1" s="1"/>
  <c r="P586" i="1"/>
  <c r="N586" i="1"/>
  <c r="O586" i="1" s="1"/>
  <c r="P585" i="1"/>
  <c r="N585" i="1"/>
  <c r="O585" i="1" s="1"/>
  <c r="P584" i="1"/>
  <c r="N584" i="1"/>
  <c r="O584" i="1" s="1"/>
  <c r="P583" i="1"/>
  <c r="N583" i="1"/>
  <c r="O583" i="1" s="1"/>
  <c r="P582" i="1"/>
  <c r="N582" i="1"/>
  <c r="O582" i="1"/>
  <c r="P581" i="1"/>
  <c r="N581" i="1"/>
  <c r="O581" i="1" s="1"/>
  <c r="P580" i="1"/>
  <c r="N580" i="1"/>
  <c r="O580" i="1" s="1"/>
  <c r="P579" i="1"/>
  <c r="N579" i="1"/>
  <c r="O579" i="1" s="1"/>
  <c r="P578" i="1"/>
  <c r="N578" i="1"/>
  <c r="O578" i="1" s="1"/>
  <c r="P577" i="1"/>
  <c r="N577" i="1"/>
  <c r="O577" i="1" s="1"/>
  <c r="P576" i="1"/>
  <c r="N576" i="1"/>
  <c r="P575" i="1"/>
  <c r="N575" i="1"/>
  <c r="O575" i="1" s="1"/>
  <c r="P574" i="1"/>
  <c r="N574" i="1"/>
  <c r="O574" i="1" s="1"/>
  <c r="P573" i="1"/>
  <c r="N573" i="1"/>
  <c r="O573" i="1" s="1"/>
  <c r="P572" i="1"/>
  <c r="N572" i="1"/>
  <c r="O572" i="1" s="1"/>
  <c r="P571" i="1"/>
  <c r="N571" i="1"/>
  <c r="O571" i="1" s="1"/>
  <c r="P570" i="1"/>
  <c r="N570" i="1"/>
  <c r="O570" i="1" s="1"/>
  <c r="P569" i="1"/>
  <c r="N569" i="1"/>
  <c r="O569" i="1" s="1"/>
  <c r="P568" i="1"/>
  <c r="N568" i="1"/>
  <c r="O568" i="1" s="1"/>
  <c r="P567" i="1"/>
  <c r="N567" i="1"/>
  <c r="O567" i="1" s="1"/>
  <c r="P566" i="1"/>
  <c r="N566" i="1"/>
  <c r="O566" i="1" s="1"/>
  <c r="P565" i="1"/>
  <c r="N565" i="1"/>
  <c r="O565" i="1" s="1"/>
  <c r="P564" i="1"/>
  <c r="N564" i="1"/>
  <c r="O564" i="1" s="1"/>
  <c r="P563" i="1"/>
  <c r="N563" i="1"/>
  <c r="O563" i="1" s="1"/>
  <c r="P562" i="1"/>
  <c r="N562" i="1"/>
  <c r="O562" i="1"/>
  <c r="P561" i="1"/>
  <c r="N561" i="1"/>
  <c r="O561" i="1" s="1"/>
  <c r="P560" i="1"/>
  <c r="N560" i="1"/>
  <c r="P559" i="1"/>
  <c r="N559" i="1"/>
  <c r="O559" i="1" s="1"/>
  <c r="P558" i="1"/>
  <c r="N558" i="1"/>
  <c r="O558" i="1" s="1"/>
  <c r="P557" i="1"/>
  <c r="N557" i="1"/>
  <c r="O557" i="1" s="1"/>
  <c r="P556" i="1"/>
  <c r="N556" i="1"/>
  <c r="O556" i="1"/>
  <c r="P555" i="1"/>
  <c r="N555" i="1"/>
  <c r="O555" i="1" s="1"/>
  <c r="P554" i="1"/>
  <c r="N554" i="1"/>
  <c r="O554" i="1" s="1"/>
  <c r="P553" i="1"/>
  <c r="N553" i="1"/>
  <c r="O553" i="1" s="1"/>
  <c r="P552" i="1"/>
  <c r="N552" i="1"/>
  <c r="O552" i="1" s="1"/>
  <c r="P551" i="1"/>
  <c r="N551" i="1"/>
  <c r="O551" i="1" s="1"/>
  <c r="P550" i="1"/>
  <c r="N550" i="1"/>
  <c r="O550" i="1" s="1"/>
  <c r="P549" i="1"/>
  <c r="N549" i="1"/>
  <c r="O549" i="1" s="1"/>
  <c r="P548" i="1"/>
  <c r="N548" i="1"/>
  <c r="O548" i="1" s="1"/>
  <c r="P547" i="1"/>
  <c r="N547" i="1"/>
  <c r="O547" i="1" s="1"/>
  <c r="P546" i="1"/>
  <c r="N546" i="1"/>
  <c r="O546" i="1" s="1"/>
  <c r="P545" i="1"/>
  <c r="N545" i="1"/>
  <c r="O545" i="1" s="1"/>
  <c r="P544" i="1"/>
  <c r="N544" i="1"/>
  <c r="P543" i="1"/>
  <c r="N543" i="1"/>
  <c r="O543" i="1" s="1"/>
  <c r="P542" i="1"/>
  <c r="N542" i="1"/>
  <c r="O542" i="1" s="1"/>
  <c r="P541" i="1"/>
  <c r="N541" i="1"/>
  <c r="O541" i="1" s="1"/>
  <c r="P540" i="1"/>
  <c r="N540" i="1"/>
  <c r="O540" i="1" s="1"/>
  <c r="P539" i="1"/>
  <c r="N539" i="1"/>
  <c r="O539" i="1" s="1"/>
  <c r="P538" i="1"/>
  <c r="N538" i="1"/>
  <c r="O538" i="1" s="1"/>
  <c r="P537" i="1"/>
  <c r="N537" i="1"/>
  <c r="O537" i="1" s="1"/>
  <c r="P536" i="1"/>
  <c r="N536" i="1"/>
  <c r="O536" i="1" s="1"/>
  <c r="P535" i="1"/>
  <c r="N535" i="1"/>
  <c r="O535" i="1" s="1"/>
  <c r="P534" i="1"/>
  <c r="N534" i="1"/>
  <c r="O534" i="1"/>
  <c r="P533" i="1"/>
  <c r="N533" i="1"/>
  <c r="O533" i="1" s="1"/>
  <c r="P532" i="1"/>
  <c r="N532" i="1"/>
  <c r="O532" i="1" s="1"/>
  <c r="P531" i="1"/>
  <c r="N531" i="1"/>
  <c r="O531" i="1" s="1"/>
  <c r="P530" i="1"/>
  <c r="N530" i="1"/>
  <c r="O530" i="1"/>
  <c r="P529" i="1"/>
  <c r="N529" i="1"/>
  <c r="O529" i="1" s="1"/>
  <c r="P528" i="1"/>
  <c r="N528" i="1"/>
  <c r="P527" i="1"/>
  <c r="N527" i="1"/>
  <c r="O527" i="1" s="1"/>
  <c r="P526" i="1"/>
  <c r="N526" i="1"/>
  <c r="O526" i="1" s="1"/>
  <c r="P525" i="1"/>
  <c r="N525" i="1"/>
  <c r="O525" i="1" s="1"/>
  <c r="P524" i="1"/>
  <c r="N524" i="1"/>
  <c r="O524" i="1" s="1"/>
  <c r="P523" i="1"/>
  <c r="N523" i="1"/>
  <c r="O523" i="1" s="1"/>
  <c r="P522" i="1"/>
  <c r="N522" i="1"/>
  <c r="O522" i="1" s="1"/>
  <c r="P521" i="1"/>
  <c r="N521" i="1"/>
  <c r="O521" i="1" s="1"/>
  <c r="P520" i="1"/>
  <c r="N520" i="1"/>
  <c r="O520" i="1" s="1"/>
  <c r="P519" i="1"/>
  <c r="N519" i="1"/>
  <c r="O519" i="1" s="1"/>
  <c r="P518" i="1"/>
  <c r="N518" i="1"/>
  <c r="O518" i="1" s="1"/>
  <c r="P517" i="1"/>
  <c r="N517" i="1"/>
  <c r="O517" i="1" s="1"/>
  <c r="P516" i="1"/>
  <c r="N516" i="1"/>
  <c r="O516" i="1" s="1"/>
  <c r="P515" i="1"/>
  <c r="N515" i="1"/>
  <c r="O515" i="1" s="1"/>
  <c r="P514" i="1"/>
  <c r="N514" i="1"/>
  <c r="O514" i="1"/>
  <c r="P513" i="1"/>
  <c r="N513" i="1"/>
  <c r="O513" i="1" s="1"/>
  <c r="P512" i="1"/>
  <c r="N512" i="1"/>
  <c r="P511" i="1"/>
  <c r="N511" i="1"/>
  <c r="O511" i="1" s="1"/>
  <c r="P510" i="1"/>
  <c r="N510" i="1"/>
  <c r="O510" i="1" s="1"/>
  <c r="P509" i="1"/>
  <c r="N509" i="1"/>
  <c r="O509" i="1" s="1"/>
  <c r="P508" i="1"/>
  <c r="N508" i="1"/>
  <c r="O508" i="1"/>
  <c r="P507" i="1"/>
  <c r="N507" i="1"/>
  <c r="O507" i="1" s="1"/>
  <c r="P506" i="1"/>
  <c r="N506" i="1"/>
  <c r="O506" i="1" s="1"/>
  <c r="P505" i="1"/>
  <c r="N505" i="1"/>
  <c r="O505" i="1" s="1"/>
  <c r="P504" i="1"/>
  <c r="N504" i="1"/>
  <c r="O504" i="1" s="1"/>
  <c r="P503" i="1"/>
  <c r="N503" i="1"/>
  <c r="O503" i="1" s="1"/>
  <c r="P502" i="1"/>
  <c r="N502" i="1"/>
  <c r="O502" i="1" s="1"/>
  <c r="P501" i="1"/>
  <c r="N501" i="1"/>
  <c r="O501" i="1" s="1"/>
  <c r="P500" i="1"/>
  <c r="N500" i="1"/>
  <c r="O500" i="1" s="1"/>
  <c r="P499" i="1"/>
  <c r="N499" i="1"/>
  <c r="O499" i="1" s="1"/>
  <c r="P498" i="1"/>
  <c r="N498" i="1"/>
  <c r="O498" i="1"/>
  <c r="P497" i="1"/>
  <c r="N497" i="1"/>
  <c r="O497" i="1" s="1"/>
  <c r="P496" i="1"/>
  <c r="N496" i="1"/>
  <c r="P495" i="1"/>
  <c r="N495" i="1"/>
  <c r="O495" i="1" s="1"/>
  <c r="P494" i="1"/>
  <c r="N494" i="1"/>
  <c r="O494" i="1" s="1"/>
  <c r="P493" i="1"/>
  <c r="N493" i="1"/>
  <c r="O493" i="1" s="1"/>
  <c r="P492" i="1"/>
  <c r="N492" i="1"/>
  <c r="O492" i="1"/>
  <c r="P491" i="1"/>
  <c r="N491" i="1"/>
  <c r="O491" i="1" s="1"/>
  <c r="P490" i="1"/>
  <c r="N490" i="1"/>
  <c r="O490" i="1" s="1"/>
  <c r="P489" i="1"/>
  <c r="N489" i="1"/>
  <c r="O489" i="1" s="1"/>
  <c r="P488" i="1"/>
  <c r="N488" i="1"/>
  <c r="O488" i="1" s="1"/>
  <c r="P487" i="1"/>
  <c r="N487" i="1"/>
  <c r="O487" i="1" s="1"/>
  <c r="P486" i="1"/>
  <c r="N486" i="1"/>
  <c r="O486" i="1"/>
  <c r="P485" i="1"/>
  <c r="N485" i="1"/>
  <c r="O485" i="1" s="1"/>
  <c r="P484" i="1"/>
  <c r="N484" i="1"/>
  <c r="O484" i="1" s="1"/>
  <c r="P483" i="1"/>
  <c r="N483" i="1"/>
  <c r="O483" i="1" s="1"/>
  <c r="P482" i="1"/>
  <c r="N482" i="1"/>
  <c r="O482" i="1" s="1"/>
  <c r="P481" i="1"/>
  <c r="N481" i="1"/>
  <c r="O481" i="1" s="1"/>
  <c r="P480" i="1"/>
  <c r="N480" i="1"/>
  <c r="P479" i="1"/>
  <c r="N479" i="1"/>
  <c r="O479" i="1" s="1"/>
  <c r="P478" i="1"/>
  <c r="N478" i="1"/>
  <c r="O478" i="1" s="1"/>
  <c r="P477" i="1"/>
  <c r="N477" i="1"/>
  <c r="O477" i="1" s="1"/>
  <c r="P476" i="1"/>
  <c r="N476" i="1"/>
  <c r="O476" i="1" s="1"/>
  <c r="P475" i="1"/>
  <c r="N475" i="1"/>
  <c r="O475" i="1" s="1"/>
  <c r="P474" i="1"/>
  <c r="N474" i="1"/>
  <c r="O474" i="1" s="1"/>
  <c r="P473" i="1"/>
  <c r="N473" i="1"/>
  <c r="O473" i="1" s="1"/>
  <c r="P472" i="1"/>
  <c r="N472" i="1"/>
  <c r="O472" i="1" s="1"/>
  <c r="P471" i="1"/>
  <c r="N471" i="1"/>
  <c r="O471" i="1" s="1"/>
  <c r="P470" i="1"/>
  <c r="N470" i="1"/>
  <c r="O470" i="1" s="1"/>
  <c r="P469" i="1"/>
  <c r="N469" i="1"/>
  <c r="O469" i="1" s="1"/>
  <c r="P468" i="1"/>
  <c r="N468" i="1"/>
  <c r="O468" i="1" s="1"/>
  <c r="P467" i="1"/>
  <c r="N467" i="1"/>
  <c r="O467" i="1" s="1"/>
  <c r="P466" i="1"/>
  <c r="N466" i="1"/>
  <c r="O466" i="1" s="1"/>
  <c r="P465" i="1"/>
  <c r="N465" i="1"/>
  <c r="O465" i="1" s="1"/>
  <c r="P464" i="1"/>
  <c r="N464" i="1"/>
  <c r="P463" i="1"/>
  <c r="N463" i="1"/>
  <c r="O463" i="1" s="1"/>
  <c r="P462" i="1"/>
  <c r="N462" i="1"/>
  <c r="O462" i="1" s="1"/>
  <c r="P461" i="1"/>
  <c r="N461" i="1"/>
  <c r="O461" i="1" s="1"/>
  <c r="P460" i="1"/>
  <c r="N460" i="1"/>
  <c r="O460" i="1" s="1"/>
  <c r="P459" i="1"/>
  <c r="N459" i="1"/>
  <c r="O459" i="1" s="1"/>
  <c r="P458" i="1"/>
  <c r="N458" i="1"/>
  <c r="O458" i="1" s="1"/>
  <c r="P457" i="1"/>
  <c r="N457" i="1"/>
  <c r="O457" i="1" s="1"/>
  <c r="P456" i="1"/>
  <c r="N456" i="1"/>
  <c r="O456" i="1" s="1"/>
  <c r="P455" i="1"/>
  <c r="N455" i="1"/>
  <c r="O455" i="1" s="1"/>
  <c r="P454" i="1"/>
  <c r="N454" i="1"/>
  <c r="O454" i="1"/>
  <c r="P453" i="1"/>
  <c r="N453" i="1"/>
  <c r="O453" i="1" s="1"/>
  <c r="P452" i="1"/>
  <c r="N452" i="1"/>
  <c r="O452" i="1" s="1"/>
  <c r="P451" i="1"/>
  <c r="N451" i="1"/>
  <c r="O451" i="1" s="1"/>
  <c r="P450" i="1"/>
  <c r="N450" i="1"/>
  <c r="O450" i="1"/>
  <c r="P449" i="1"/>
  <c r="N449" i="1"/>
  <c r="O449" i="1" s="1"/>
  <c r="P448" i="1"/>
  <c r="N448" i="1"/>
  <c r="P447" i="1"/>
  <c r="N447" i="1"/>
  <c r="O447" i="1" s="1"/>
  <c r="P446" i="1"/>
  <c r="N446" i="1"/>
  <c r="O446" i="1" s="1"/>
  <c r="P445" i="1"/>
  <c r="N445" i="1"/>
  <c r="O445" i="1" s="1"/>
  <c r="P444" i="1"/>
  <c r="N444" i="1"/>
  <c r="O444" i="1" s="1"/>
  <c r="P443" i="1"/>
  <c r="N443" i="1"/>
  <c r="O443" i="1" s="1"/>
  <c r="P442" i="1"/>
  <c r="N442" i="1"/>
  <c r="O442" i="1" s="1"/>
  <c r="P441" i="1"/>
  <c r="N441" i="1"/>
  <c r="O441" i="1" s="1"/>
  <c r="P440" i="1"/>
  <c r="N440" i="1"/>
  <c r="O440" i="1" s="1"/>
  <c r="P439" i="1"/>
  <c r="N439" i="1"/>
  <c r="O439" i="1" s="1"/>
  <c r="P438" i="1"/>
  <c r="N438" i="1"/>
  <c r="O438" i="1" s="1"/>
  <c r="P437" i="1"/>
  <c r="N437" i="1"/>
  <c r="O437" i="1" s="1"/>
  <c r="P436" i="1"/>
  <c r="N436" i="1"/>
  <c r="O436" i="1" s="1"/>
  <c r="P435" i="1"/>
  <c r="N435" i="1"/>
  <c r="O435" i="1" s="1"/>
  <c r="P434" i="1"/>
  <c r="N434" i="1"/>
  <c r="O434" i="1" s="1"/>
  <c r="P433" i="1"/>
  <c r="N433" i="1"/>
  <c r="O433" i="1" s="1"/>
  <c r="P432" i="1"/>
  <c r="N432" i="1"/>
  <c r="P431" i="1"/>
  <c r="N431" i="1"/>
  <c r="O431" i="1" s="1"/>
  <c r="P430" i="1"/>
  <c r="N430" i="1"/>
  <c r="O430" i="1" s="1"/>
  <c r="P429" i="1"/>
  <c r="N429" i="1"/>
  <c r="O429" i="1" s="1"/>
  <c r="P428" i="1"/>
  <c r="N428" i="1"/>
  <c r="O428" i="1" s="1"/>
  <c r="P427" i="1"/>
  <c r="N427" i="1"/>
  <c r="O427" i="1" s="1"/>
  <c r="P426" i="1"/>
  <c r="N426" i="1"/>
  <c r="O426" i="1" s="1"/>
  <c r="P425" i="1"/>
  <c r="N425" i="1"/>
  <c r="O425" i="1" s="1"/>
  <c r="P424" i="1"/>
  <c r="N424" i="1"/>
  <c r="O424" i="1" s="1"/>
  <c r="P423" i="1"/>
  <c r="N423" i="1"/>
  <c r="O423" i="1" s="1"/>
  <c r="P422" i="1"/>
  <c r="N422" i="1"/>
  <c r="O422" i="1" s="1"/>
  <c r="P421" i="1"/>
  <c r="N421" i="1"/>
  <c r="O421" i="1" s="1"/>
  <c r="P420" i="1"/>
  <c r="N420" i="1"/>
  <c r="O420" i="1" s="1"/>
  <c r="P419" i="1"/>
  <c r="N419" i="1"/>
  <c r="O419" i="1" s="1"/>
  <c r="P418" i="1"/>
  <c r="N418" i="1"/>
  <c r="O418" i="1"/>
  <c r="P417" i="1"/>
  <c r="N417" i="1"/>
  <c r="O417" i="1" s="1"/>
  <c r="P416" i="1"/>
  <c r="N416" i="1"/>
  <c r="P415" i="1"/>
  <c r="N415" i="1"/>
  <c r="O415" i="1" s="1"/>
  <c r="P414" i="1"/>
  <c r="N414" i="1"/>
  <c r="O414" i="1" s="1"/>
  <c r="P413" i="1"/>
  <c r="N413" i="1"/>
  <c r="O413" i="1" s="1"/>
  <c r="P412" i="1"/>
  <c r="N412" i="1"/>
  <c r="O412" i="1"/>
  <c r="P411" i="1"/>
  <c r="N411" i="1"/>
  <c r="O411" i="1" s="1"/>
  <c r="P410" i="1"/>
  <c r="N410" i="1"/>
  <c r="O410" i="1" s="1"/>
  <c r="P409" i="1"/>
  <c r="N409" i="1"/>
  <c r="O409" i="1" s="1"/>
  <c r="P408" i="1"/>
  <c r="N408" i="1"/>
  <c r="O408" i="1" s="1"/>
  <c r="P407" i="1"/>
  <c r="N407" i="1"/>
  <c r="O407" i="1" s="1"/>
  <c r="P406" i="1"/>
  <c r="N406" i="1"/>
  <c r="O406" i="1" s="1"/>
  <c r="P405" i="1"/>
  <c r="N405" i="1"/>
  <c r="O405" i="1" s="1"/>
  <c r="P404" i="1"/>
  <c r="N404" i="1"/>
  <c r="O404" i="1" s="1"/>
  <c r="P403" i="1"/>
  <c r="N403" i="1"/>
  <c r="O403" i="1" s="1"/>
  <c r="P402" i="1"/>
  <c r="N402" i="1"/>
  <c r="O402" i="1"/>
  <c r="P401" i="1"/>
  <c r="N401" i="1"/>
  <c r="O401" i="1" s="1"/>
  <c r="P400" i="1"/>
  <c r="N400" i="1"/>
  <c r="P399" i="1"/>
  <c r="N399" i="1"/>
  <c r="O399" i="1" s="1"/>
  <c r="P398" i="1"/>
  <c r="N398" i="1"/>
  <c r="O398" i="1" s="1"/>
  <c r="P397" i="1"/>
  <c r="N397" i="1"/>
  <c r="O397" i="1" s="1"/>
  <c r="P396" i="1"/>
  <c r="N396" i="1"/>
  <c r="O396" i="1"/>
  <c r="P395" i="1"/>
  <c r="N395" i="1"/>
  <c r="O395" i="1" s="1"/>
  <c r="P394" i="1"/>
  <c r="N394" i="1"/>
  <c r="O394" i="1" s="1"/>
  <c r="P393" i="1"/>
  <c r="N393" i="1"/>
  <c r="O393" i="1" s="1"/>
  <c r="P392" i="1"/>
  <c r="N392" i="1"/>
  <c r="O392" i="1" s="1"/>
  <c r="P391" i="1"/>
  <c r="N391" i="1"/>
  <c r="O391" i="1" s="1"/>
  <c r="P390" i="1"/>
  <c r="N390" i="1"/>
  <c r="O390" i="1"/>
  <c r="P389" i="1"/>
  <c r="N389" i="1"/>
  <c r="O389" i="1" s="1"/>
  <c r="P388" i="1"/>
  <c r="N388" i="1"/>
  <c r="O388" i="1" s="1"/>
  <c r="P387" i="1"/>
  <c r="N387" i="1"/>
  <c r="O387" i="1" s="1"/>
  <c r="P386" i="1"/>
  <c r="N386" i="1"/>
  <c r="O386" i="1"/>
  <c r="P385" i="1"/>
  <c r="N385" i="1"/>
  <c r="O385" i="1" s="1"/>
  <c r="P384" i="1"/>
  <c r="N384" i="1"/>
  <c r="P383" i="1"/>
  <c r="N383" i="1"/>
  <c r="O383" i="1" s="1"/>
  <c r="P382" i="1"/>
  <c r="N382" i="1"/>
  <c r="O382" i="1" s="1"/>
  <c r="P381" i="1"/>
  <c r="N381" i="1"/>
  <c r="O381" i="1" s="1"/>
  <c r="P380" i="1"/>
  <c r="N380" i="1"/>
  <c r="O380" i="1"/>
  <c r="P379" i="1"/>
  <c r="N379" i="1"/>
  <c r="O379" i="1" s="1"/>
  <c r="P378" i="1"/>
  <c r="N378" i="1"/>
  <c r="O378" i="1" s="1"/>
  <c r="P377" i="1"/>
  <c r="N377" i="1"/>
  <c r="O377" i="1" s="1"/>
  <c r="P376" i="1"/>
  <c r="N376" i="1"/>
  <c r="O376" i="1"/>
  <c r="P375" i="1"/>
  <c r="N375" i="1"/>
  <c r="O375" i="1" s="1"/>
  <c r="P374" i="1"/>
  <c r="N374" i="1"/>
  <c r="O374" i="1" s="1"/>
  <c r="P373" i="1"/>
  <c r="N373" i="1"/>
  <c r="O373" i="1" s="1"/>
  <c r="P372" i="1"/>
  <c r="N372" i="1"/>
  <c r="O372" i="1" s="1"/>
  <c r="P371" i="1"/>
  <c r="N371" i="1"/>
  <c r="O371" i="1" s="1"/>
  <c r="P370" i="1"/>
  <c r="N370" i="1"/>
  <c r="P369" i="1"/>
  <c r="N369" i="1"/>
  <c r="O369" i="1" s="1"/>
  <c r="P368" i="1"/>
  <c r="N368" i="1"/>
  <c r="P367" i="1"/>
  <c r="N367" i="1"/>
  <c r="O367" i="1" s="1"/>
  <c r="P366" i="1"/>
  <c r="N366" i="1"/>
  <c r="O366" i="1" s="1"/>
  <c r="P365" i="1"/>
  <c r="N365" i="1"/>
  <c r="O365" i="1" s="1"/>
  <c r="P364" i="1"/>
  <c r="N364" i="1"/>
  <c r="O364" i="1" s="1"/>
  <c r="P363" i="1"/>
  <c r="N363" i="1"/>
  <c r="O363" i="1" s="1"/>
  <c r="P362" i="1"/>
  <c r="N362" i="1"/>
  <c r="O362" i="1" s="1"/>
  <c r="P361" i="1"/>
  <c r="O361" i="1"/>
  <c r="N361" i="1"/>
  <c r="P360" i="1"/>
  <c r="N360" i="1"/>
  <c r="O360" i="1" s="1"/>
  <c r="P359" i="1"/>
  <c r="N359" i="1"/>
  <c r="O359" i="1" s="1"/>
  <c r="P358" i="1"/>
  <c r="N358" i="1"/>
  <c r="O358" i="1" s="1"/>
  <c r="P357" i="1"/>
  <c r="N357" i="1"/>
  <c r="O357" i="1" s="1"/>
  <c r="P356" i="1"/>
  <c r="N356" i="1"/>
  <c r="O356" i="1" s="1"/>
  <c r="P355" i="1"/>
  <c r="N355" i="1"/>
  <c r="O355" i="1" s="1"/>
  <c r="P354" i="1"/>
  <c r="N354" i="1"/>
  <c r="O354" i="1" s="1"/>
  <c r="P353" i="1"/>
  <c r="N353" i="1"/>
  <c r="O353" i="1" s="1"/>
  <c r="P352" i="1"/>
  <c r="N352" i="1"/>
  <c r="P351" i="1"/>
  <c r="N351" i="1"/>
  <c r="O351" i="1" s="1"/>
  <c r="P350" i="1"/>
  <c r="N350" i="1"/>
  <c r="O350" i="1" s="1"/>
  <c r="P349" i="1"/>
  <c r="N349" i="1"/>
  <c r="O349" i="1" s="1"/>
  <c r="P348" i="1"/>
  <c r="N348" i="1"/>
  <c r="O348" i="1" s="1"/>
  <c r="P347" i="1"/>
  <c r="N347" i="1"/>
  <c r="O347" i="1" s="1"/>
  <c r="P346" i="1"/>
  <c r="N346" i="1"/>
  <c r="O346" i="1" s="1"/>
  <c r="P345" i="1"/>
  <c r="N345" i="1"/>
  <c r="O345" i="1" s="1"/>
  <c r="P344" i="1"/>
  <c r="N344" i="1"/>
  <c r="O344" i="1" s="1"/>
  <c r="P343" i="1"/>
  <c r="N343" i="1"/>
  <c r="O343" i="1" s="1"/>
  <c r="P342" i="1"/>
  <c r="N342" i="1"/>
  <c r="O342" i="1" s="1"/>
  <c r="P341" i="1"/>
  <c r="N341" i="1"/>
  <c r="O341" i="1" s="1"/>
  <c r="P340" i="1"/>
  <c r="N340" i="1"/>
  <c r="O340" i="1" s="1"/>
  <c r="P339" i="1"/>
  <c r="N339" i="1"/>
  <c r="O339" i="1" s="1"/>
  <c r="P338" i="1"/>
  <c r="N338" i="1"/>
  <c r="O338" i="1"/>
  <c r="P337" i="1"/>
  <c r="N337" i="1"/>
  <c r="O337" i="1" s="1"/>
  <c r="P336" i="1"/>
  <c r="N336" i="1"/>
  <c r="O336" i="1" s="1"/>
  <c r="P335" i="1"/>
  <c r="N335" i="1"/>
  <c r="O335" i="1" s="1"/>
  <c r="P334" i="1"/>
  <c r="N334" i="1"/>
  <c r="O334" i="1" s="1"/>
  <c r="P333" i="1"/>
  <c r="N333" i="1"/>
  <c r="O333" i="1" s="1"/>
  <c r="P332" i="1"/>
  <c r="N332" i="1"/>
  <c r="O332" i="1" s="1"/>
  <c r="P331" i="1"/>
  <c r="N331" i="1"/>
  <c r="O331" i="1" s="1"/>
  <c r="P330" i="1"/>
  <c r="N330" i="1"/>
  <c r="O330" i="1"/>
  <c r="P329" i="1"/>
  <c r="N329" i="1"/>
  <c r="O329" i="1" s="1"/>
  <c r="P328" i="1"/>
  <c r="N328" i="1"/>
  <c r="O328" i="1" s="1"/>
  <c r="P327" i="1"/>
  <c r="N327" i="1"/>
  <c r="O327" i="1" s="1"/>
  <c r="P326" i="1"/>
  <c r="N326" i="1"/>
  <c r="O326" i="1" s="1"/>
  <c r="P325" i="1"/>
  <c r="N325" i="1"/>
  <c r="O325" i="1" s="1"/>
  <c r="P324" i="1"/>
  <c r="N324" i="1"/>
  <c r="O324" i="1" s="1"/>
  <c r="P323" i="1"/>
  <c r="N323" i="1"/>
  <c r="O323" i="1" s="1"/>
  <c r="P322" i="1"/>
  <c r="N322" i="1"/>
  <c r="O322" i="1" s="1"/>
  <c r="P321" i="1"/>
  <c r="N321" i="1"/>
  <c r="O321" i="1" s="1"/>
  <c r="P320" i="1"/>
  <c r="N320" i="1"/>
  <c r="O320" i="1" s="1"/>
  <c r="P319" i="1"/>
  <c r="N319" i="1"/>
  <c r="O319" i="1" s="1"/>
  <c r="P318" i="1"/>
  <c r="N318" i="1"/>
  <c r="O318" i="1" s="1"/>
  <c r="P317" i="1"/>
  <c r="N317" i="1"/>
  <c r="O317" i="1" s="1"/>
  <c r="P316" i="1"/>
  <c r="N316" i="1"/>
  <c r="O316" i="1" s="1"/>
  <c r="P315" i="1"/>
  <c r="N315" i="1"/>
  <c r="O315" i="1" s="1"/>
  <c r="P314" i="1"/>
  <c r="N314" i="1"/>
  <c r="O314" i="1" s="1"/>
  <c r="P313" i="1"/>
  <c r="N313" i="1"/>
  <c r="O313" i="1" s="1"/>
  <c r="P312" i="1"/>
  <c r="N312" i="1"/>
  <c r="O312" i="1" s="1"/>
  <c r="P311" i="1"/>
  <c r="N311" i="1"/>
  <c r="O311" i="1" s="1"/>
  <c r="P310" i="1"/>
  <c r="N310" i="1"/>
  <c r="O310" i="1" s="1"/>
  <c r="P309" i="1"/>
  <c r="N309" i="1"/>
  <c r="O309" i="1" s="1"/>
  <c r="P308" i="1"/>
  <c r="N308" i="1"/>
  <c r="O308" i="1" s="1"/>
  <c r="P307" i="1"/>
  <c r="N307" i="1"/>
  <c r="O307" i="1" s="1"/>
  <c r="P306" i="1"/>
  <c r="N306" i="1"/>
  <c r="O306" i="1" s="1"/>
  <c r="P305" i="1"/>
  <c r="N305" i="1"/>
  <c r="O305" i="1" s="1"/>
  <c r="P304" i="1"/>
  <c r="N304" i="1"/>
  <c r="O304" i="1" s="1"/>
  <c r="P303" i="1"/>
  <c r="N303" i="1"/>
  <c r="O303" i="1" s="1"/>
  <c r="P302" i="1"/>
  <c r="N302" i="1"/>
  <c r="O302" i="1" s="1"/>
  <c r="P301" i="1"/>
  <c r="N301" i="1"/>
  <c r="O301" i="1" s="1"/>
  <c r="P300" i="1"/>
  <c r="N300" i="1"/>
  <c r="O300" i="1" s="1"/>
  <c r="P299" i="1"/>
  <c r="N299" i="1"/>
  <c r="O299" i="1" s="1"/>
  <c r="P298" i="1"/>
  <c r="N298" i="1"/>
  <c r="O298" i="1"/>
  <c r="P297" i="1"/>
  <c r="N297" i="1"/>
  <c r="O297" i="1" s="1"/>
  <c r="P296" i="1"/>
  <c r="N296" i="1"/>
  <c r="O296" i="1" s="1"/>
  <c r="P295" i="1"/>
  <c r="N295" i="1"/>
  <c r="O295" i="1" s="1"/>
  <c r="P294" i="1"/>
  <c r="N294" i="1"/>
  <c r="O294" i="1" s="1"/>
  <c r="P293" i="1"/>
  <c r="N293" i="1"/>
  <c r="O293" i="1" s="1"/>
  <c r="P292" i="1"/>
  <c r="N292" i="1"/>
  <c r="O292" i="1" s="1"/>
  <c r="P291" i="1"/>
  <c r="N291" i="1"/>
  <c r="O291" i="1" s="1"/>
  <c r="P290" i="1"/>
  <c r="N290" i="1"/>
  <c r="O290" i="1"/>
  <c r="P289" i="1"/>
  <c r="N289" i="1"/>
  <c r="O289" i="1" s="1"/>
  <c r="P288" i="1"/>
  <c r="N288" i="1"/>
  <c r="O288" i="1" s="1"/>
  <c r="P287" i="1"/>
  <c r="N287" i="1"/>
  <c r="O287" i="1" s="1"/>
  <c r="P286" i="1"/>
  <c r="N286" i="1"/>
  <c r="O286" i="1" s="1"/>
  <c r="P285" i="1"/>
  <c r="N285" i="1"/>
  <c r="O285" i="1" s="1"/>
  <c r="P284" i="1"/>
  <c r="N284" i="1"/>
  <c r="O284" i="1" s="1"/>
  <c r="P283" i="1"/>
  <c r="N283" i="1"/>
  <c r="O283" i="1" s="1"/>
  <c r="P282" i="1"/>
  <c r="N282" i="1"/>
  <c r="O282" i="1" s="1"/>
  <c r="P281" i="1"/>
  <c r="N281" i="1"/>
  <c r="O281" i="1" s="1"/>
  <c r="P280" i="1"/>
  <c r="N280" i="1"/>
  <c r="O280" i="1" s="1"/>
  <c r="P279" i="1"/>
  <c r="N279" i="1"/>
  <c r="O279" i="1" s="1"/>
  <c r="P278" i="1"/>
  <c r="N278" i="1"/>
  <c r="O278" i="1" s="1"/>
  <c r="P277" i="1"/>
  <c r="N277" i="1"/>
  <c r="O277" i="1" s="1"/>
  <c r="P276" i="1"/>
  <c r="N276" i="1"/>
  <c r="O276" i="1" s="1"/>
  <c r="P275" i="1"/>
  <c r="N275" i="1"/>
  <c r="O275" i="1" s="1"/>
  <c r="P274" i="1"/>
  <c r="N274" i="1"/>
  <c r="O274" i="1" s="1"/>
  <c r="P273" i="1"/>
  <c r="N273" i="1"/>
  <c r="O273" i="1" s="1"/>
  <c r="P272" i="1"/>
  <c r="N272" i="1"/>
  <c r="O272" i="1" s="1"/>
  <c r="P271" i="1"/>
  <c r="N271" i="1"/>
  <c r="O271" i="1" s="1"/>
  <c r="P270" i="1"/>
  <c r="N270" i="1"/>
  <c r="O270" i="1" s="1"/>
  <c r="P269" i="1"/>
  <c r="N269" i="1"/>
  <c r="O269" i="1" s="1"/>
  <c r="P268" i="1"/>
  <c r="N268" i="1"/>
  <c r="O268" i="1" s="1"/>
  <c r="P267" i="1"/>
  <c r="N267" i="1"/>
  <c r="O267" i="1" s="1"/>
  <c r="P266" i="1"/>
  <c r="N266" i="1"/>
  <c r="O266" i="1"/>
  <c r="P265" i="1"/>
  <c r="N265" i="1"/>
  <c r="O265" i="1" s="1"/>
  <c r="P264" i="1"/>
  <c r="N264" i="1"/>
  <c r="O264" i="1" s="1"/>
  <c r="P263" i="1"/>
  <c r="N263" i="1"/>
  <c r="O263" i="1" s="1"/>
  <c r="P262" i="1"/>
  <c r="N262" i="1"/>
  <c r="O262" i="1" s="1"/>
  <c r="P261" i="1"/>
  <c r="N261" i="1"/>
  <c r="O261" i="1" s="1"/>
  <c r="P260" i="1"/>
  <c r="N260" i="1"/>
  <c r="O260" i="1" s="1"/>
  <c r="P259" i="1"/>
  <c r="N259" i="1"/>
  <c r="O259" i="1" s="1"/>
  <c r="P258" i="1"/>
  <c r="N258" i="1"/>
  <c r="O258" i="1" s="1"/>
  <c r="P257" i="1"/>
  <c r="N257" i="1"/>
  <c r="O257" i="1" s="1"/>
  <c r="P256" i="1"/>
  <c r="N256" i="1"/>
  <c r="O256" i="1"/>
  <c r="P255" i="1"/>
  <c r="N255" i="1"/>
  <c r="O255" i="1" s="1"/>
  <c r="P254" i="1"/>
  <c r="N254" i="1"/>
  <c r="O254" i="1" s="1"/>
  <c r="P253" i="1"/>
  <c r="N253" i="1"/>
  <c r="O253" i="1" s="1"/>
  <c r="P252" i="1"/>
  <c r="N252" i="1"/>
  <c r="O252" i="1" s="1"/>
  <c r="P251" i="1"/>
  <c r="N251" i="1"/>
  <c r="O251" i="1" s="1"/>
  <c r="P250" i="1"/>
  <c r="N250" i="1"/>
  <c r="O250" i="1"/>
  <c r="P249" i="1"/>
  <c r="N249" i="1"/>
  <c r="O249" i="1" s="1"/>
  <c r="P248" i="1"/>
  <c r="N248" i="1"/>
  <c r="O248" i="1" s="1"/>
  <c r="P247" i="1"/>
  <c r="N247" i="1"/>
  <c r="O247" i="1" s="1"/>
  <c r="P246" i="1"/>
  <c r="N246" i="1"/>
  <c r="O246" i="1" s="1"/>
  <c r="P245" i="1"/>
  <c r="N245" i="1"/>
  <c r="O245" i="1" s="1"/>
  <c r="P244" i="1"/>
  <c r="N244" i="1"/>
  <c r="O244" i="1" s="1"/>
  <c r="P243" i="1"/>
  <c r="N243" i="1"/>
  <c r="O243" i="1" s="1"/>
  <c r="P242" i="1"/>
  <c r="N242" i="1"/>
  <c r="O242" i="1"/>
  <c r="P241" i="1"/>
  <c r="N241" i="1"/>
  <c r="O241" i="1" s="1"/>
  <c r="P240" i="1"/>
  <c r="N240" i="1"/>
  <c r="O240" i="1" s="1"/>
  <c r="P239" i="1"/>
  <c r="N239" i="1"/>
  <c r="O239" i="1" s="1"/>
  <c r="P238" i="1"/>
  <c r="N238" i="1"/>
  <c r="O238" i="1" s="1"/>
  <c r="P237" i="1"/>
  <c r="N237" i="1"/>
  <c r="O237" i="1" s="1"/>
  <c r="P236" i="1"/>
  <c r="N236" i="1"/>
  <c r="O236" i="1" s="1"/>
  <c r="P235" i="1"/>
  <c r="N235" i="1"/>
  <c r="O235" i="1" s="1"/>
  <c r="P234" i="1"/>
  <c r="N234" i="1"/>
  <c r="O234" i="1" s="1"/>
  <c r="P233" i="1"/>
  <c r="N233" i="1"/>
  <c r="O233" i="1" s="1"/>
  <c r="P232" i="1"/>
  <c r="N232" i="1"/>
  <c r="O232" i="1" s="1"/>
  <c r="P231" i="1"/>
  <c r="N231" i="1"/>
  <c r="O231" i="1" s="1"/>
  <c r="P230" i="1"/>
  <c r="N230" i="1"/>
  <c r="O230" i="1" s="1"/>
  <c r="P229" i="1"/>
  <c r="N229" i="1"/>
  <c r="O229" i="1" s="1"/>
  <c r="P228" i="1"/>
  <c r="N228" i="1"/>
  <c r="O228" i="1" s="1"/>
  <c r="P227" i="1"/>
  <c r="N227" i="1"/>
  <c r="O227" i="1" s="1"/>
  <c r="P226" i="1"/>
  <c r="N226" i="1"/>
  <c r="O226" i="1"/>
  <c r="P225" i="1"/>
  <c r="N225" i="1"/>
  <c r="O225" i="1" s="1"/>
  <c r="P224" i="1"/>
  <c r="N224" i="1"/>
  <c r="O224" i="1" s="1"/>
  <c r="P223" i="1"/>
  <c r="N223" i="1"/>
  <c r="O223" i="1" s="1"/>
  <c r="P222" i="1"/>
  <c r="N222" i="1"/>
  <c r="O222" i="1" s="1"/>
  <c r="P221" i="1"/>
  <c r="N221" i="1"/>
  <c r="O221" i="1" s="1"/>
  <c r="P220" i="1"/>
  <c r="N220" i="1"/>
  <c r="O220" i="1" s="1"/>
  <c r="P219" i="1"/>
  <c r="N219" i="1"/>
  <c r="O219" i="1" s="1"/>
  <c r="P218" i="1"/>
  <c r="N218" i="1"/>
  <c r="O218" i="1"/>
  <c r="P217" i="1"/>
  <c r="N217" i="1"/>
  <c r="O217" i="1" s="1"/>
  <c r="P216" i="1"/>
  <c r="N216" i="1"/>
  <c r="O216" i="1" s="1"/>
  <c r="P215" i="1"/>
  <c r="N215" i="1"/>
  <c r="O215" i="1" s="1"/>
  <c r="P214" i="1"/>
  <c r="N214" i="1"/>
  <c r="O214" i="1" s="1"/>
  <c r="P213" i="1"/>
  <c r="N213" i="1"/>
  <c r="O213" i="1" s="1"/>
  <c r="P212" i="1"/>
  <c r="N212" i="1"/>
  <c r="O212" i="1" s="1"/>
  <c r="P211" i="1"/>
  <c r="N211" i="1"/>
  <c r="O211" i="1" s="1"/>
  <c r="P210" i="1"/>
  <c r="N210" i="1"/>
  <c r="O210" i="1" s="1"/>
  <c r="P209" i="1"/>
  <c r="N209" i="1"/>
  <c r="O209" i="1" s="1"/>
  <c r="P208" i="1"/>
  <c r="N208" i="1"/>
  <c r="O208" i="1" s="1"/>
  <c r="P207" i="1"/>
  <c r="N207" i="1"/>
  <c r="O207" i="1" s="1"/>
  <c r="P206" i="1"/>
  <c r="N206" i="1"/>
  <c r="O206" i="1" s="1"/>
  <c r="P205" i="1"/>
  <c r="N205" i="1"/>
  <c r="O205" i="1" s="1"/>
  <c r="P204" i="1"/>
  <c r="N204" i="1"/>
  <c r="O204" i="1" s="1"/>
  <c r="P203" i="1"/>
  <c r="N203" i="1"/>
  <c r="O203" i="1" s="1"/>
  <c r="P202" i="1"/>
  <c r="N202" i="1"/>
  <c r="O202" i="1" s="1"/>
  <c r="P201" i="1"/>
  <c r="N201" i="1"/>
  <c r="O201" i="1" s="1"/>
  <c r="P200" i="1"/>
  <c r="N200" i="1"/>
  <c r="O200" i="1" s="1"/>
  <c r="P199" i="1"/>
  <c r="N199" i="1"/>
  <c r="O199" i="1" s="1"/>
  <c r="P198" i="1"/>
  <c r="N198" i="1"/>
  <c r="O198" i="1" s="1"/>
  <c r="P197" i="1"/>
  <c r="N197" i="1"/>
  <c r="O197" i="1" s="1"/>
  <c r="P196" i="1"/>
  <c r="N196" i="1"/>
  <c r="O196" i="1" s="1"/>
  <c r="P195" i="1"/>
  <c r="N195" i="1"/>
  <c r="O195" i="1" s="1"/>
  <c r="P194" i="1"/>
  <c r="N194" i="1"/>
  <c r="O194" i="1" s="1"/>
  <c r="P193" i="1"/>
  <c r="N193" i="1"/>
  <c r="O193" i="1" s="1"/>
  <c r="P192" i="1"/>
  <c r="N192" i="1"/>
  <c r="O192" i="1" s="1"/>
  <c r="P191" i="1"/>
  <c r="N191" i="1"/>
  <c r="O191" i="1" s="1"/>
  <c r="P190" i="1"/>
  <c r="N190" i="1"/>
  <c r="O190" i="1" s="1"/>
  <c r="P189" i="1"/>
  <c r="N189" i="1"/>
  <c r="O189" i="1" s="1"/>
  <c r="P188" i="1"/>
  <c r="N188" i="1"/>
  <c r="O188" i="1"/>
  <c r="P187" i="1"/>
  <c r="N187" i="1"/>
  <c r="O187" i="1" s="1"/>
  <c r="P186" i="1"/>
  <c r="N186" i="1"/>
  <c r="O186" i="1" s="1"/>
  <c r="P185" i="1"/>
  <c r="N185" i="1"/>
  <c r="O185" i="1" s="1"/>
  <c r="P184" i="1"/>
  <c r="N184" i="1"/>
  <c r="O184" i="1" s="1"/>
  <c r="P183" i="1"/>
  <c r="N183" i="1"/>
  <c r="O183" i="1" s="1"/>
  <c r="P182" i="1"/>
  <c r="N182" i="1"/>
  <c r="O182" i="1" s="1"/>
  <c r="P181" i="1"/>
  <c r="N181" i="1"/>
  <c r="O181" i="1" s="1"/>
  <c r="P180" i="1"/>
  <c r="N180" i="1"/>
  <c r="O180" i="1"/>
  <c r="P179" i="1"/>
  <c r="N179" i="1"/>
  <c r="O179" i="1" s="1"/>
  <c r="P178" i="1"/>
  <c r="N178" i="1"/>
  <c r="O178" i="1" s="1"/>
  <c r="P177" i="1"/>
  <c r="N177" i="1"/>
  <c r="O177" i="1" s="1"/>
  <c r="P176" i="1"/>
  <c r="N176" i="1"/>
  <c r="O176" i="1" s="1"/>
  <c r="P175" i="1"/>
  <c r="N175" i="1"/>
  <c r="O175" i="1" s="1"/>
  <c r="P174" i="1"/>
  <c r="N174" i="1"/>
  <c r="O174" i="1" s="1"/>
  <c r="P173" i="1"/>
  <c r="N173" i="1"/>
  <c r="O173" i="1" s="1"/>
  <c r="P172" i="1"/>
  <c r="N172" i="1"/>
  <c r="O172" i="1" s="1"/>
  <c r="P171" i="1"/>
  <c r="N171" i="1"/>
  <c r="O171" i="1" s="1"/>
  <c r="P170" i="1"/>
  <c r="N170" i="1"/>
  <c r="O170" i="1" s="1"/>
  <c r="P169" i="1"/>
  <c r="N169" i="1"/>
  <c r="O169" i="1" s="1"/>
  <c r="P168" i="1"/>
  <c r="N168" i="1"/>
  <c r="O168" i="1" s="1"/>
  <c r="P167" i="1"/>
  <c r="N167" i="1"/>
  <c r="O167" i="1" s="1"/>
  <c r="P166" i="1"/>
  <c r="N166" i="1"/>
  <c r="O166" i="1" s="1"/>
  <c r="P165" i="1"/>
  <c r="N165" i="1"/>
  <c r="O165" i="1" s="1"/>
  <c r="P164" i="1"/>
  <c r="N164" i="1"/>
  <c r="O164" i="1" s="1"/>
  <c r="P163" i="1"/>
  <c r="N163" i="1"/>
  <c r="O163" i="1" s="1"/>
  <c r="P162" i="1"/>
  <c r="N162" i="1"/>
  <c r="O162" i="1" s="1"/>
  <c r="P161" i="1"/>
  <c r="O161" i="1"/>
  <c r="N161" i="1"/>
  <c r="P160" i="1"/>
  <c r="N160" i="1"/>
  <c r="O160" i="1" s="1"/>
  <c r="P159" i="1"/>
  <c r="N159" i="1"/>
  <c r="O159" i="1" s="1"/>
  <c r="P158" i="1"/>
  <c r="N158" i="1"/>
  <c r="O158" i="1" s="1"/>
  <c r="P157" i="1"/>
  <c r="N157" i="1"/>
  <c r="O157" i="1" s="1"/>
  <c r="P156" i="1"/>
  <c r="N156" i="1"/>
  <c r="O156" i="1" s="1"/>
  <c r="P155" i="1"/>
  <c r="N155" i="1"/>
  <c r="O155" i="1" s="1"/>
  <c r="P154" i="1"/>
  <c r="N154" i="1"/>
  <c r="O154" i="1" s="1"/>
  <c r="P153" i="1"/>
  <c r="N153" i="1"/>
  <c r="O153" i="1" s="1"/>
  <c r="P152" i="1"/>
  <c r="N152" i="1"/>
  <c r="O152" i="1" s="1"/>
  <c r="P151" i="1"/>
  <c r="N151" i="1"/>
  <c r="O151" i="1" s="1"/>
  <c r="P150" i="1"/>
  <c r="N150" i="1"/>
  <c r="O150" i="1" s="1"/>
  <c r="P149" i="1"/>
  <c r="N149" i="1"/>
  <c r="O149" i="1" s="1"/>
  <c r="P148" i="1"/>
  <c r="N148" i="1"/>
  <c r="O148" i="1"/>
  <c r="P147" i="1"/>
  <c r="N147" i="1"/>
  <c r="O147" i="1" s="1"/>
  <c r="P146" i="1"/>
  <c r="N146" i="1"/>
  <c r="O146" i="1" s="1"/>
  <c r="P145" i="1"/>
  <c r="N145" i="1"/>
  <c r="O145" i="1" s="1"/>
  <c r="P144" i="1"/>
  <c r="N144" i="1"/>
  <c r="O144" i="1" s="1"/>
  <c r="P143" i="1"/>
  <c r="N143" i="1"/>
  <c r="O143" i="1" s="1"/>
  <c r="P142" i="1"/>
  <c r="N142" i="1"/>
  <c r="O142" i="1" s="1"/>
  <c r="P141" i="1"/>
  <c r="N141" i="1"/>
  <c r="O141" i="1" s="1"/>
  <c r="P140" i="1"/>
  <c r="N140" i="1"/>
  <c r="O140" i="1"/>
  <c r="P139" i="1"/>
  <c r="N139" i="1"/>
  <c r="O139" i="1" s="1"/>
  <c r="P138" i="1"/>
  <c r="N138" i="1"/>
  <c r="O138" i="1" s="1"/>
  <c r="P137" i="1"/>
  <c r="N137" i="1"/>
  <c r="O137" i="1" s="1"/>
  <c r="P136" i="1"/>
  <c r="N136" i="1"/>
  <c r="O136" i="1" s="1"/>
  <c r="P135" i="1"/>
  <c r="N135" i="1"/>
  <c r="O135" i="1" s="1"/>
  <c r="P134" i="1"/>
  <c r="N134" i="1"/>
  <c r="O134" i="1" s="1"/>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c r="P83" i="1"/>
  <c r="N83" i="1"/>
  <c r="O83" i="1" s="1"/>
  <c r="P82" i="1"/>
  <c r="N82" i="1"/>
  <c r="O82" i="1" s="1"/>
  <c r="P81" i="1"/>
  <c r="N81" i="1"/>
  <c r="O81" i="1" s="1"/>
  <c r="P80" i="1"/>
  <c r="N80" i="1"/>
  <c r="O80" i="1" s="1"/>
  <c r="P79" i="1"/>
  <c r="N79" i="1"/>
  <c r="O79" i="1" s="1"/>
  <c r="P78" i="1"/>
  <c r="N78" i="1"/>
  <c r="O78" i="1" s="1"/>
  <c r="P77" i="1"/>
  <c r="N77" i="1"/>
  <c r="O77" i="1" s="1"/>
  <c r="P76" i="1"/>
  <c r="N76" i="1"/>
  <c r="O76" i="1"/>
  <c r="P75" i="1"/>
  <c r="N75" i="1"/>
  <c r="O75" i="1" s="1"/>
  <c r="P74" i="1"/>
  <c r="N74" i="1"/>
  <c r="O74" i="1" s="1"/>
  <c r="P73" i="1"/>
  <c r="N73" i="1"/>
  <c r="O73" i="1" s="1"/>
  <c r="P72" i="1"/>
  <c r="N72" i="1"/>
  <c r="O72" i="1" s="1"/>
  <c r="P71" i="1"/>
  <c r="N71" i="1"/>
  <c r="O71" i="1" s="1"/>
  <c r="P70" i="1"/>
  <c r="N70" i="1"/>
  <c r="O70" i="1" s="1"/>
  <c r="P69" i="1"/>
  <c r="N69" i="1"/>
  <c r="O69" i="1" s="1"/>
  <c r="P68" i="1"/>
  <c r="N68" i="1"/>
  <c r="O68" i="1"/>
  <c r="P67" i="1"/>
  <c r="N67" i="1"/>
  <c r="O67" i="1" s="1"/>
  <c r="P66" i="1"/>
  <c r="N66" i="1"/>
  <c r="O66" i="1" s="1"/>
  <c r="P65" i="1"/>
  <c r="N65" i="1"/>
  <c r="O65" i="1" s="1"/>
  <c r="P64" i="1"/>
  <c r="N64" i="1"/>
  <c r="O64" i="1" s="1"/>
  <c r="P63" i="1"/>
  <c r="N63" i="1"/>
  <c r="O63" i="1" s="1"/>
  <c r="P62" i="1"/>
  <c r="N62" i="1"/>
  <c r="O62" i="1" s="1"/>
  <c r="P61" i="1"/>
  <c r="N61" i="1"/>
  <c r="O61" i="1" s="1"/>
  <c r="P60" i="1"/>
  <c r="N60" i="1"/>
  <c r="O60" i="1" s="1"/>
  <c r="P59" i="1"/>
  <c r="N59" i="1"/>
  <c r="O59" i="1" s="1"/>
  <c r="P58" i="1"/>
  <c r="N58" i="1"/>
  <c r="O58" i="1" s="1"/>
  <c r="P57" i="1"/>
  <c r="N57" i="1"/>
  <c r="O57" i="1" s="1"/>
  <c r="P56" i="1"/>
  <c r="N56" i="1"/>
  <c r="O56" i="1"/>
  <c r="P55" i="1"/>
  <c r="N55" i="1"/>
  <c r="O55" i="1" s="1"/>
  <c r="P54" i="1"/>
  <c r="N54" i="1"/>
  <c r="O54" i="1" s="1"/>
  <c r="P53" i="1"/>
  <c r="N53" i="1"/>
  <c r="O53" i="1" s="1"/>
  <c r="P52" i="1"/>
  <c r="N52" i="1"/>
  <c r="O52" i="1" s="1"/>
  <c r="P51" i="1"/>
  <c r="N51" i="1"/>
  <c r="O51" i="1" s="1"/>
  <c r="P50" i="1"/>
  <c r="N50" i="1"/>
  <c r="O50" i="1" s="1"/>
  <c r="P49" i="1"/>
  <c r="N49" i="1"/>
  <c r="O49" i="1" s="1"/>
  <c r="P48" i="1"/>
  <c r="N48" i="1"/>
  <c r="O48" i="1" s="1"/>
  <c r="P47" i="1"/>
  <c r="N47" i="1"/>
  <c r="O47" i="1" s="1"/>
  <c r="P46" i="1"/>
  <c r="N46" i="1"/>
  <c r="O46" i="1" s="1"/>
  <c r="P45" i="1"/>
  <c r="N45" i="1"/>
  <c r="O45" i="1" s="1"/>
  <c r="P44" i="1"/>
  <c r="N44" i="1"/>
  <c r="O44" i="1" s="1"/>
  <c r="P43" i="1"/>
  <c r="N43" i="1"/>
  <c r="O43" i="1" s="1"/>
  <c r="P42" i="1"/>
  <c r="N42" i="1"/>
  <c r="O42" i="1" s="1"/>
  <c r="P41" i="1"/>
  <c r="N41" i="1"/>
  <c r="O41" i="1" s="1"/>
  <c r="P40" i="1"/>
  <c r="N40" i="1"/>
  <c r="O40" i="1" s="1"/>
  <c r="P39" i="1"/>
  <c r="N39" i="1"/>
  <c r="O39" i="1" s="1"/>
  <c r="P38" i="1"/>
  <c r="N38" i="1"/>
  <c r="O38" i="1" s="1"/>
  <c r="P37" i="1"/>
  <c r="N37" i="1"/>
  <c r="O37" i="1" s="1"/>
  <c r="P36" i="1"/>
  <c r="N36" i="1"/>
  <c r="O36" i="1"/>
  <c r="P35" i="1"/>
  <c r="N35" i="1"/>
  <c r="O35" i="1" s="1"/>
  <c r="P34" i="1"/>
  <c r="N34" i="1"/>
  <c r="O34" i="1" s="1"/>
  <c r="P33" i="1"/>
  <c r="N33" i="1"/>
  <c r="O33" i="1" s="1"/>
  <c r="P32" i="1"/>
  <c r="N32" i="1"/>
  <c r="O32" i="1"/>
  <c r="P31" i="1"/>
  <c r="N31" i="1"/>
  <c r="O31" i="1" s="1"/>
  <c r="P30" i="1"/>
  <c r="N30" i="1"/>
  <c r="O30" i="1" s="1"/>
  <c r="P29" i="1"/>
  <c r="N29" i="1"/>
  <c r="O29" i="1" s="1"/>
  <c r="P28" i="1"/>
  <c r="N28" i="1"/>
  <c r="O28" i="1" s="1"/>
  <c r="P27" i="1"/>
  <c r="N27" i="1"/>
  <c r="O27" i="1" s="1"/>
  <c r="P26" i="1"/>
  <c r="N26" i="1"/>
  <c r="O26" i="1" s="1"/>
  <c r="P25" i="1"/>
  <c r="N25" i="1"/>
  <c r="O25" i="1" s="1"/>
  <c r="P24" i="1"/>
  <c r="N24" i="1"/>
  <c r="O24" i="1"/>
  <c r="P23" i="1"/>
  <c r="N23" i="1"/>
  <c r="O23" i="1" s="1"/>
  <c r="P22" i="1"/>
  <c r="N22" i="1"/>
  <c r="O22" i="1" s="1"/>
  <c r="P21" i="1"/>
  <c r="N21" i="1"/>
  <c r="O21" i="1" s="1"/>
  <c r="P20" i="1"/>
  <c r="N20" i="1"/>
  <c r="O20" i="1"/>
  <c r="P19" i="1"/>
  <c r="N19" i="1"/>
  <c r="O19" i="1" s="1"/>
  <c r="P18" i="1"/>
  <c r="N18" i="1"/>
  <c r="O18" i="1" s="1"/>
  <c r="P17" i="1"/>
  <c r="N17" i="1"/>
  <c r="O17" i="1" s="1"/>
  <c r="P16" i="1"/>
  <c r="N16" i="1"/>
  <c r="O16" i="1" s="1"/>
  <c r="P15" i="1"/>
  <c r="N15" i="1"/>
  <c r="O15" i="1" s="1"/>
  <c r="P14" i="1"/>
  <c r="N14" i="1"/>
  <c r="O14" i="1" s="1"/>
  <c r="P13" i="1"/>
  <c r="N13" i="1"/>
  <c r="O13" i="1" s="1"/>
  <c r="P12" i="1"/>
  <c r="N12" i="1"/>
  <c r="O12" i="1"/>
  <c r="P11" i="1"/>
  <c r="N11" i="1"/>
  <c r="O11" i="1" s="1"/>
  <c r="P10" i="1"/>
  <c r="N10" i="1"/>
  <c r="O10" i="1" s="1"/>
  <c r="P9" i="1"/>
  <c r="N9" i="1"/>
  <c r="O9" i="1" s="1"/>
  <c r="P8" i="1"/>
  <c r="N8" i="1"/>
  <c r="O8" i="1" s="1"/>
  <c r="P7" i="1"/>
  <c r="N7" i="1"/>
  <c r="O7" i="1" s="1"/>
  <c r="P6" i="1"/>
  <c r="N6" i="1"/>
  <c r="O6" i="1" s="1"/>
  <c r="P5" i="1"/>
  <c r="N5" i="1"/>
  <c r="O5" i="1" s="1"/>
  <c r="P4" i="1"/>
  <c r="N4" i="1"/>
  <c r="O4" i="1" s="1"/>
  <c r="P3" i="1"/>
  <c r="N3" i="1"/>
  <c r="O3" i="1" s="1"/>
  <c r="N2" i="1"/>
  <c r="O2" i="1" s="1"/>
  <c r="U5" i="1" l="1"/>
  <c r="T5" i="1"/>
  <c r="S5" i="1"/>
  <c r="AD5" i="4"/>
  <c r="AC5" i="4"/>
  <c r="O370" i="1"/>
  <c r="O352" i="1"/>
  <c r="U6" i="1" s="1"/>
  <c r="O368" i="1"/>
  <c r="O384" i="1"/>
  <c r="O400" i="1"/>
  <c r="O416" i="1"/>
  <c r="O432" i="1"/>
  <c r="O448" i="1"/>
  <c r="O464" i="1"/>
  <c r="O480" i="1"/>
  <c r="O496" i="1"/>
  <c r="O512" i="1"/>
  <c r="O528" i="1"/>
  <c r="O544" i="1"/>
  <c r="O560" i="1"/>
  <c r="O576" i="1"/>
  <c r="O592" i="1"/>
  <c r="O608" i="1"/>
  <c r="O624" i="1"/>
  <c r="O706" i="1"/>
  <c r="O961" i="1"/>
  <c r="O973" i="1"/>
  <c r="O931" i="1"/>
  <c r="O945" i="1"/>
  <c r="O957" i="1"/>
  <c r="O627" i="1"/>
  <c r="O929" i="1"/>
  <c r="O941" i="1"/>
  <c r="O991" i="1"/>
  <c r="O1039" i="1"/>
  <c r="O1074" i="1"/>
  <c r="O1086" i="1"/>
  <c r="O1438" i="1"/>
  <c r="O933" i="1"/>
  <c r="O949" i="1"/>
  <c r="O965" i="1"/>
  <c r="O981" i="1"/>
  <c r="O997" i="1"/>
  <c r="O1013" i="1"/>
  <c r="O1029" i="1"/>
  <c r="O1045" i="1"/>
  <c r="O1061" i="1"/>
  <c r="O1189" i="1"/>
  <c r="O1096" i="1"/>
  <c r="O1062" i="1"/>
  <c r="O1078" i="1"/>
  <c r="O1094" i="1"/>
  <c r="O1357" i="1"/>
  <c r="O1374" i="1"/>
  <c r="O1502" i="1"/>
  <c r="O1359" i="1"/>
  <c r="S6" i="1" l="1"/>
  <c r="T6" i="1"/>
  <c r="AE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<sst xmlns="http://schemas.openxmlformats.org/spreadsheetml/2006/main" count="24802" uniqueCount="2393">
  <si>
    <t>Sales ID</t>
  </si>
  <si>
    <t>Sales Date</t>
  </si>
  <si>
    <t>Customer Name</t>
  </si>
  <si>
    <t>Gender</t>
  </si>
  <si>
    <t>Stores</t>
  </si>
  <si>
    <t>Sales Reps</t>
  </si>
  <si>
    <t>Product</t>
  </si>
  <si>
    <t>Category</t>
  </si>
  <si>
    <t>Qty</t>
  </si>
  <si>
    <t>Trans.Types</t>
  </si>
  <si>
    <t>Price</t>
  </si>
  <si>
    <t>Cost</t>
  </si>
  <si>
    <t>ID1</t>
  </si>
  <si>
    <t>Bernard N Wearherly</t>
  </si>
  <si>
    <t>Female</t>
  </si>
  <si>
    <t>Freeport</t>
  </si>
  <si>
    <t>Farida Ibrahim</t>
  </si>
  <si>
    <t>Military Boots Women</t>
  </si>
  <si>
    <t>Women Bag</t>
  </si>
  <si>
    <t>Sales</t>
  </si>
  <si>
    <t>ID2</t>
  </si>
  <si>
    <t>Cordia M Knorp</t>
  </si>
  <si>
    <t>Garden City</t>
  </si>
  <si>
    <t>Felex Ada</t>
  </si>
  <si>
    <t>Court Shoes</t>
  </si>
  <si>
    <t>Returned</t>
  </si>
  <si>
    <t>ID3</t>
  </si>
  <si>
    <t>Burton C Jin</t>
  </si>
  <si>
    <t>Male</t>
  </si>
  <si>
    <t>Harrison</t>
  </si>
  <si>
    <t>Winner Sanda</t>
  </si>
  <si>
    <t>Brogues</t>
  </si>
  <si>
    <t>ID4</t>
  </si>
  <si>
    <t>Lauren O Guzri</t>
  </si>
  <si>
    <t>Holbrook</t>
  </si>
  <si>
    <t>Peter Pan</t>
  </si>
  <si>
    <t>Shoe Bag</t>
  </si>
  <si>
    <t>Female Bag</t>
  </si>
  <si>
    <t>ID5</t>
  </si>
  <si>
    <t>Carter C Hunr</t>
  </si>
  <si>
    <t>Heels</t>
  </si>
  <si>
    <t>ID6</t>
  </si>
  <si>
    <t>Isaiah Y Magrood</t>
  </si>
  <si>
    <t>Calf Boots Men</t>
  </si>
  <si>
    <t>Men Shoes</t>
  </si>
  <si>
    <t>ID7</t>
  </si>
  <si>
    <t>Hugh N Charira</t>
  </si>
  <si>
    <t>Foot Ball Boots Women</t>
  </si>
  <si>
    <t>ID8</t>
  </si>
  <si>
    <t>Lucius C Moorhead</t>
  </si>
  <si>
    <t>Leader Hand Bag White</t>
  </si>
  <si>
    <t>ID9</t>
  </si>
  <si>
    <t>Deane I Keorn</t>
  </si>
  <si>
    <t>Leader Hand Bag Black</t>
  </si>
  <si>
    <t>ID10</t>
  </si>
  <si>
    <t>Joannie E Wolrers</t>
  </si>
  <si>
    <t>Bag Pack</t>
  </si>
  <si>
    <t>Male Bags</t>
  </si>
  <si>
    <t>ID11</t>
  </si>
  <si>
    <t>Christene L Mccrleb</t>
  </si>
  <si>
    <t>Foot Ball Boots Men</t>
  </si>
  <si>
    <t>ID12</t>
  </si>
  <si>
    <t>Alline V Kusrner</t>
  </si>
  <si>
    <t>Canvas Shoes</t>
  </si>
  <si>
    <t>ID13</t>
  </si>
  <si>
    <t>Vicki Y Harrrave</t>
  </si>
  <si>
    <t>Wellington Boots</t>
  </si>
  <si>
    <t>ID14</t>
  </si>
  <si>
    <t>Julienne A Merrel</t>
  </si>
  <si>
    <t>Flip Flops</t>
  </si>
  <si>
    <t>ID15</t>
  </si>
  <si>
    <t>Keven C Thore</t>
  </si>
  <si>
    <t>Mules</t>
  </si>
  <si>
    <t>ID16</t>
  </si>
  <si>
    <t>Eusebia N Walrroup</t>
  </si>
  <si>
    <t>Loafers</t>
  </si>
  <si>
    <t>ID17</t>
  </si>
  <si>
    <t>Veronique E Eccreston</t>
  </si>
  <si>
    <t>Gladiator sandals</t>
  </si>
  <si>
    <t>ID18</t>
  </si>
  <si>
    <t>Sean W Ricrman</t>
  </si>
  <si>
    <t>Trainers Men</t>
  </si>
  <si>
    <t>ID19</t>
  </si>
  <si>
    <t>Lala C Marruez</t>
  </si>
  <si>
    <t>Trainers Women</t>
  </si>
  <si>
    <t>ID20</t>
  </si>
  <si>
    <t>Derick A Macry</t>
  </si>
  <si>
    <t>ID21</t>
  </si>
  <si>
    <t>Eda O Brare</t>
  </si>
  <si>
    <t>ID22</t>
  </si>
  <si>
    <t>Willis D Weirsman</t>
  </si>
  <si>
    <t>ID23</t>
  </si>
  <si>
    <t>Mariam F Pinreiro</t>
  </si>
  <si>
    <t>ID24</t>
  </si>
  <si>
    <t>Malcom L Meirter</t>
  </si>
  <si>
    <t>ID25</t>
  </si>
  <si>
    <t>Holli G Ethridge</t>
  </si>
  <si>
    <t>ID26</t>
  </si>
  <si>
    <t>Cole N Polrng</t>
  </si>
  <si>
    <t>ID27</t>
  </si>
  <si>
    <t>Ahmad V Lynre</t>
  </si>
  <si>
    <t>ID28</t>
  </si>
  <si>
    <t>Mariano F Leary</t>
  </si>
  <si>
    <t>ID29</t>
  </si>
  <si>
    <t>Tawanda E Bucranon</t>
  </si>
  <si>
    <t>ID30</t>
  </si>
  <si>
    <t>Nickolas G Grorsi</t>
  </si>
  <si>
    <t>ID31</t>
  </si>
  <si>
    <t>Bradford K Marratt</t>
  </si>
  <si>
    <t>ID32</t>
  </si>
  <si>
    <t>Carlton P Bosr</t>
  </si>
  <si>
    <t>ID33</t>
  </si>
  <si>
    <t>Asuncion X Brarnstein</t>
  </si>
  <si>
    <t>ID34</t>
  </si>
  <si>
    <t>Theron T Krarer</t>
  </si>
  <si>
    <t>ID35</t>
  </si>
  <si>
    <t>Jeramy F Metryer</t>
  </si>
  <si>
    <t>ID36</t>
  </si>
  <si>
    <t>Sol K Rogrr</t>
  </si>
  <si>
    <t>ID37</t>
  </si>
  <si>
    <t>Earnest H Birrholz</t>
  </si>
  <si>
    <t>ID38</t>
  </si>
  <si>
    <t>Amada J Knorse</t>
  </si>
  <si>
    <t>ID39</t>
  </si>
  <si>
    <t>Gregorio H Hotringer</t>
  </si>
  <si>
    <t>ID40</t>
  </si>
  <si>
    <t>Lawerence W Abernethy</t>
  </si>
  <si>
    <t>ID41</t>
  </si>
  <si>
    <t>Marina X Quarle</t>
  </si>
  <si>
    <t>ID42</t>
  </si>
  <si>
    <t>Whitney N Wasrnger</t>
  </si>
  <si>
    <t>ID43</t>
  </si>
  <si>
    <t>Roy W Wilrie</t>
  </si>
  <si>
    <t>ID44</t>
  </si>
  <si>
    <t>Hyun Z Bynre</t>
  </si>
  <si>
    <t>ID45</t>
  </si>
  <si>
    <t>Katelin F Conry</t>
  </si>
  <si>
    <t>ID46</t>
  </si>
  <si>
    <t>Jennifer Z Prirgen</t>
  </si>
  <si>
    <t>ID47</t>
  </si>
  <si>
    <t>Zachary U Brerden</t>
  </si>
  <si>
    <t>ID48</t>
  </si>
  <si>
    <t>Deon U Mource</t>
  </si>
  <si>
    <t>ID49</t>
  </si>
  <si>
    <t>Buddy G Sternbeck</t>
  </si>
  <si>
    <t>ID50</t>
  </si>
  <si>
    <t>Julius N Bakrer</t>
  </si>
  <si>
    <t>ID51</t>
  </si>
  <si>
    <t>ID52</t>
  </si>
  <si>
    <t>Jamal G Dimrrco</t>
  </si>
  <si>
    <t>ID53</t>
  </si>
  <si>
    <t>Stephan Q Ranrer</t>
  </si>
  <si>
    <t>ID54</t>
  </si>
  <si>
    <t>Jackie P Monrague</t>
  </si>
  <si>
    <t>ID55</t>
  </si>
  <si>
    <t>ID56</t>
  </si>
  <si>
    <t>Hosea B Micrelson</t>
  </si>
  <si>
    <t>ID57</t>
  </si>
  <si>
    <t>Carly L Sirranni</t>
  </si>
  <si>
    <t>ID58</t>
  </si>
  <si>
    <t>Abram S Manrique</t>
  </si>
  <si>
    <t>ID59</t>
  </si>
  <si>
    <t>Mica Z Herrberg</t>
  </si>
  <si>
    <t>ID60</t>
  </si>
  <si>
    <t>Lemuel W Harrman</t>
  </si>
  <si>
    <t>ID61</t>
  </si>
  <si>
    <t>Shanelle Z Hicr</t>
  </si>
  <si>
    <t>ID62</t>
  </si>
  <si>
    <t>Maryellen H Harrness</t>
  </si>
  <si>
    <t>ID63</t>
  </si>
  <si>
    <t>Sylvester Z Blarkledge</t>
  </si>
  <si>
    <t>ID64</t>
  </si>
  <si>
    <t>Vivienne X Binron</t>
  </si>
  <si>
    <t>ID65</t>
  </si>
  <si>
    <t>Ahmed C Minrh</t>
  </si>
  <si>
    <t>ID66</t>
  </si>
  <si>
    <t>Leopoldo U Holr</t>
  </si>
  <si>
    <t>ID67</t>
  </si>
  <si>
    <t>Gemma I Chirton</t>
  </si>
  <si>
    <t>ID68</t>
  </si>
  <si>
    <t>Laurence K Rylrs</t>
  </si>
  <si>
    <t>ID69</t>
  </si>
  <si>
    <t>Eleanor D Dicrson</t>
  </si>
  <si>
    <t>ID70</t>
  </si>
  <si>
    <t>Elsy B Latra</t>
  </si>
  <si>
    <t>ID71</t>
  </si>
  <si>
    <t>Sherwood K Shire</t>
  </si>
  <si>
    <t>ID72</t>
  </si>
  <si>
    <t>Carolynn V Moyrihan</t>
  </si>
  <si>
    <t>ID73</t>
  </si>
  <si>
    <t>Mckinley H Scorield</t>
  </si>
  <si>
    <t>ID74</t>
  </si>
  <si>
    <t>Brendon V Crorther</t>
  </si>
  <si>
    <t>ID75</t>
  </si>
  <si>
    <t>Nancy V Trordon</t>
  </si>
  <si>
    <t>ID76</t>
  </si>
  <si>
    <t>Darin U Shirp</t>
  </si>
  <si>
    <t>ID77</t>
  </si>
  <si>
    <t>Joel S Maire</t>
  </si>
  <si>
    <t>ID78</t>
  </si>
  <si>
    <t>Luciana N Camrfield</t>
  </si>
  <si>
    <t>ID79</t>
  </si>
  <si>
    <t>Gilbert Z Blors</t>
  </si>
  <si>
    <t>ID80</t>
  </si>
  <si>
    <t>Sharda W Chordhury</t>
  </si>
  <si>
    <t>ID81</t>
  </si>
  <si>
    <t>Chung J Moyrihan</t>
  </si>
  <si>
    <t>ID82</t>
  </si>
  <si>
    <t>Dayna M Edmrndson</t>
  </si>
  <si>
    <t>ID83</t>
  </si>
  <si>
    <t>Bobbie S Minrr</t>
  </si>
  <si>
    <t>ID84</t>
  </si>
  <si>
    <t>Gidget X Lorrng</t>
  </si>
  <si>
    <t>ID85</t>
  </si>
  <si>
    <t>Hettie S Laurer</t>
  </si>
  <si>
    <t>ID86</t>
  </si>
  <si>
    <t>Toi F Starlard</t>
  </si>
  <si>
    <t>ID87</t>
  </si>
  <si>
    <t>Tristan L Cocrrell</t>
  </si>
  <si>
    <t>ID88</t>
  </si>
  <si>
    <t>Towanda H Matron</t>
  </si>
  <si>
    <t>ID89</t>
  </si>
  <si>
    <t>Leland C Fifreld</t>
  </si>
  <si>
    <t>ID90</t>
  </si>
  <si>
    <t>Audria W Barrios</t>
  </si>
  <si>
    <t>ID91</t>
  </si>
  <si>
    <t>Jim J Lurre</t>
  </si>
  <si>
    <t>ID92</t>
  </si>
  <si>
    <t>Lorette Y Petrillo</t>
  </si>
  <si>
    <t>ID93</t>
  </si>
  <si>
    <t>Damian X Grirt</t>
  </si>
  <si>
    <t>ID94</t>
  </si>
  <si>
    <t>Zana G Ordrnez</t>
  </si>
  <si>
    <t>ID95</t>
  </si>
  <si>
    <t>Rhett A Charple</t>
  </si>
  <si>
    <t>ID96</t>
  </si>
  <si>
    <t>Jeneva Y Bybre</t>
  </si>
  <si>
    <t>ID97</t>
  </si>
  <si>
    <t>Brendon J Camr</t>
  </si>
  <si>
    <t>ID98</t>
  </si>
  <si>
    <t>Nettie T Mccrndless</t>
  </si>
  <si>
    <t>ID99</t>
  </si>
  <si>
    <t>Lezlie Z Bohrnnan</t>
  </si>
  <si>
    <t>ID100</t>
  </si>
  <si>
    <t>Hester B Cabrna</t>
  </si>
  <si>
    <t>ID101</t>
  </si>
  <si>
    <t>Isobel K Danre</t>
  </si>
  <si>
    <t>ID102</t>
  </si>
  <si>
    <t>Erica S Harran</t>
  </si>
  <si>
    <t>ID103</t>
  </si>
  <si>
    <t>Leda X Hasrell</t>
  </si>
  <si>
    <t>ID104</t>
  </si>
  <si>
    <t>Loralee V Balr</t>
  </si>
  <si>
    <t>ID105</t>
  </si>
  <si>
    <t>Otha T Orrrll</t>
  </si>
  <si>
    <t>ID106</t>
  </si>
  <si>
    <t>Honey D Eavrs</t>
  </si>
  <si>
    <t>ID107</t>
  </si>
  <si>
    <t>Ellis V Mcnrel</t>
  </si>
  <si>
    <t>ID108</t>
  </si>
  <si>
    <t>Gabriel S Beare</t>
  </si>
  <si>
    <t>ID109</t>
  </si>
  <si>
    <t>Nathanael G Mcmrllin</t>
  </si>
  <si>
    <t>ID110</t>
  </si>
  <si>
    <t>Donald H Mazrr</t>
  </si>
  <si>
    <t>ID111</t>
  </si>
  <si>
    <t>Eliz R Linreman</t>
  </si>
  <si>
    <t>ID112</t>
  </si>
  <si>
    <t>Gracie P Letr</t>
  </si>
  <si>
    <t>ID113</t>
  </si>
  <si>
    <t>Gema S Grorer</t>
  </si>
  <si>
    <t>ID114</t>
  </si>
  <si>
    <t>Delana Y Frerdman</t>
  </si>
  <si>
    <t>ID115</t>
  </si>
  <si>
    <t>Mary Y Tatr</t>
  </si>
  <si>
    <t>ID116</t>
  </si>
  <si>
    <t>Abe J Macreod</t>
  </si>
  <si>
    <t>ID117</t>
  </si>
  <si>
    <t>Evon Q Lawron</t>
  </si>
  <si>
    <t>ID118</t>
  </si>
  <si>
    <t>Jerlene P Dunrigan</t>
  </si>
  <si>
    <t>ID119</t>
  </si>
  <si>
    <t>Bobbie X Schrenrock</t>
  </si>
  <si>
    <t>ID120</t>
  </si>
  <si>
    <t>Mike A Wadrington</t>
  </si>
  <si>
    <t>ID121</t>
  </si>
  <si>
    <t>Nigel K Wadrworth</t>
  </si>
  <si>
    <t>ID122</t>
  </si>
  <si>
    <t>Hayden E Novrck</t>
  </si>
  <si>
    <t>ID123</t>
  </si>
  <si>
    <t>Voncile P Troranowski</t>
  </si>
  <si>
    <t>ID124</t>
  </si>
  <si>
    <t>Roberto U Derry</t>
  </si>
  <si>
    <t>ID125</t>
  </si>
  <si>
    <t>Tona S Husrby</t>
  </si>
  <si>
    <t>ID126</t>
  </si>
  <si>
    <t>Londa T Mayr</t>
  </si>
  <si>
    <t>ID127</t>
  </si>
  <si>
    <t>Jocelyn Q Scorti</t>
  </si>
  <si>
    <t>ID128</t>
  </si>
  <si>
    <t>Frank O Malron</t>
  </si>
  <si>
    <t>ID129</t>
  </si>
  <si>
    <t>Kurtis C Irors</t>
  </si>
  <si>
    <t>ID130</t>
  </si>
  <si>
    <t>Jamey S Seir</t>
  </si>
  <si>
    <t>ID131</t>
  </si>
  <si>
    <t>Walton S Keir</t>
  </si>
  <si>
    <t>ID132</t>
  </si>
  <si>
    <t>Micki R Jauregui</t>
  </si>
  <si>
    <t>ID133</t>
  </si>
  <si>
    <t>Ngoc X Watron</t>
  </si>
  <si>
    <t>ID134</t>
  </si>
  <si>
    <t>Inocencia Z Butrau</t>
  </si>
  <si>
    <t>ID135</t>
  </si>
  <si>
    <t>Charlie V Koerler</t>
  </si>
  <si>
    <t>ID136</t>
  </si>
  <si>
    <t>Rosy U Baureister</t>
  </si>
  <si>
    <t>ID137</t>
  </si>
  <si>
    <t>Charity N Denran</t>
  </si>
  <si>
    <t>ID138</t>
  </si>
  <si>
    <t>Luke S Tumrin</t>
  </si>
  <si>
    <t>ID139</t>
  </si>
  <si>
    <t>ID140</t>
  </si>
  <si>
    <t>Celinda C Magruder</t>
  </si>
  <si>
    <t>ID141</t>
  </si>
  <si>
    <t>Arturo N Halrorsen</t>
  </si>
  <si>
    <t>ID142</t>
  </si>
  <si>
    <t>Tiny Z Olireri</t>
  </si>
  <si>
    <t>ID143</t>
  </si>
  <si>
    <t>Kerri Y Carr</t>
  </si>
  <si>
    <t>ID144</t>
  </si>
  <si>
    <t>Young W Funrs</t>
  </si>
  <si>
    <t>ID145</t>
  </si>
  <si>
    <t>Neomi P Pitrhford</t>
  </si>
  <si>
    <t>ID146</t>
  </si>
  <si>
    <t>Ivan A Grorer</t>
  </si>
  <si>
    <t>ID147</t>
  </si>
  <si>
    <t>Etsuko O Wilrot</t>
  </si>
  <si>
    <t>ID148</t>
  </si>
  <si>
    <t>William B Mcnrrney</t>
  </si>
  <si>
    <t>ID149</t>
  </si>
  <si>
    <t>Logan D Berryman</t>
  </si>
  <si>
    <t>ID150</t>
  </si>
  <si>
    <t>ID151</t>
  </si>
  <si>
    <t>Coy I Genrner</t>
  </si>
  <si>
    <t>ID152</t>
  </si>
  <si>
    <t>Jimmie F Vasruez</t>
  </si>
  <si>
    <t>ID153</t>
  </si>
  <si>
    <t>Tommie S Farro</t>
  </si>
  <si>
    <t>ID154</t>
  </si>
  <si>
    <t>Daina U Ledrt</t>
  </si>
  <si>
    <t>ID155</t>
  </si>
  <si>
    <t>Sophia F Knerht</t>
  </si>
  <si>
    <t>ID156</t>
  </si>
  <si>
    <t>Newton V Scaria</t>
  </si>
  <si>
    <t>ID157</t>
  </si>
  <si>
    <t>Reatha E Osbr</t>
  </si>
  <si>
    <t>ID158</t>
  </si>
  <si>
    <t>Bell N Molrnaro</t>
  </si>
  <si>
    <t>ID159</t>
  </si>
  <si>
    <t>Jason V Grarois</t>
  </si>
  <si>
    <t>ID160</t>
  </si>
  <si>
    <t>Elwood T Morr</t>
  </si>
  <si>
    <t>ID161</t>
  </si>
  <si>
    <t>Lewis M Racrtte</t>
  </si>
  <si>
    <t>ID162</t>
  </si>
  <si>
    <t>Leigh Y Hawr</t>
  </si>
  <si>
    <t>ID163</t>
  </si>
  <si>
    <t>Thomas B Felrpe</t>
  </si>
  <si>
    <t>ID164</t>
  </si>
  <si>
    <t>Israel T Herrzler</t>
  </si>
  <si>
    <t>ID165</t>
  </si>
  <si>
    <t>Ona K Koerp</t>
  </si>
  <si>
    <t>ID166</t>
  </si>
  <si>
    <t>Kristofer N Calrhan</t>
  </si>
  <si>
    <t>ID167</t>
  </si>
  <si>
    <t>Mark F Hamran</t>
  </si>
  <si>
    <t>ID168</t>
  </si>
  <si>
    <t>Bobbie Q Holrrook</t>
  </si>
  <si>
    <t>ID169</t>
  </si>
  <si>
    <t>Abe X Parr</t>
  </si>
  <si>
    <t>ID170</t>
  </si>
  <si>
    <t>Mignon Q Dilrs</t>
  </si>
  <si>
    <t>ID171</t>
  </si>
  <si>
    <t>Casey D Krirr</t>
  </si>
  <si>
    <t>ID172</t>
  </si>
  <si>
    <t>Scott K Ricro</t>
  </si>
  <si>
    <t>ID173</t>
  </si>
  <si>
    <t>Rosemarie K Felrows</t>
  </si>
  <si>
    <t>ID174</t>
  </si>
  <si>
    <t>Lisette F Cowrey</t>
  </si>
  <si>
    <t>ID175</t>
  </si>
  <si>
    <t>Molly U Rasrh</t>
  </si>
  <si>
    <t>ID176</t>
  </si>
  <si>
    <t>Felisha Q Ettrnger</t>
  </si>
  <si>
    <t>ID177</t>
  </si>
  <si>
    <t>Linwood H Carrer</t>
  </si>
  <si>
    <t>ID178</t>
  </si>
  <si>
    <t>Madelyn W Boor</t>
  </si>
  <si>
    <t>ID179</t>
  </si>
  <si>
    <t>Angelo B Fitrmaurice</t>
  </si>
  <si>
    <t>ID180</t>
  </si>
  <si>
    <t>Gregory I Kidrell</t>
  </si>
  <si>
    <t>ID181</t>
  </si>
  <si>
    <t>Bart B Gilrrease</t>
  </si>
  <si>
    <t>ID182</t>
  </si>
  <si>
    <t>Warner I Manry</t>
  </si>
  <si>
    <t>ID183</t>
  </si>
  <si>
    <t>Lala R Denran</t>
  </si>
  <si>
    <t>ID184</t>
  </si>
  <si>
    <t>Elsie S Deprz</t>
  </si>
  <si>
    <t>ID185</t>
  </si>
  <si>
    <t>Verla H Conrreras</t>
  </si>
  <si>
    <t>ID186</t>
  </si>
  <si>
    <t>America V Lobrl</t>
  </si>
  <si>
    <t>ID187</t>
  </si>
  <si>
    <t>Walter R Sedron</t>
  </si>
  <si>
    <t>ID188</t>
  </si>
  <si>
    <t>Margarito M Oxerdine</t>
  </si>
  <si>
    <t>ID189</t>
  </si>
  <si>
    <t>Arnoldo D Mckren</t>
  </si>
  <si>
    <t>ID190</t>
  </si>
  <si>
    <t>Kieth D Casrelli</t>
  </si>
  <si>
    <t>ID191</t>
  </si>
  <si>
    <t>Ngoc P Pogre</t>
  </si>
  <si>
    <t>ID192</t>
  </si>
  <si>
    <t>Delana I Selrridge</t>
  </si>
  <si>
    <t>ID193</t>
  </si>
  <si>
    <t>Liane U Grarton</t>
  </si>
  <si>
    <t>ID194</t>
  </si>
  <si>
    <t>Vikki N Lezrma</t>
  </si>
  <si>
    <t>ID195</t>
  </si>
  <si>
    <t>Allyn O Farrior</t>
  </si>
  <si>
    <t>ID196</t>
  </si>
  <si>
    <t>Glady Q Kumr</t>
  </si>
  <si>
    <t>ID197</t>
  </si>
  <si>
    <t>Oscar R Bovre</t>
  </si>
  <si>
    <t>ID198</t>
  </si>
  <si>
    <t>Valene Z Woormansee</t>
  </si>
  <si>
    <t>ID199</t>
  </si>
  <si>
    <t>Richard C Truran</t>
  </si>
  <si>
    <t>ID200</t>
  </si>
  <si>
    <t>Luigi G Lemro</t>
  </si>
  <si>
    <t>ID201</t>
  </si>
  <si>
    <t>Isaiah G Parrish</t>
  </si>
  <si>
    <t>ID202</t>
  </si>
  <si>
    <t>Scott D Torrey</t>
  </si>
  <si>
    <t>ID203</t>
  </si>
  <si>
    <t>Shirl M Carrballo</t>
  </si>
  <si>
    <t>ID204</t>
  </si>
  <si>
    <t>Robin Z Sterart</t>
  </si>
  <si>
    <t>ID205</t>
  </si>
  <si>
    <t>Shasta P Depry</t>
  </si>
  <si>
    <t>ID206</t>
  </si>
  <si>
    <t>Jorge R Cogrlan</t>
  </si>
  <si>
    <t>ID207</t>
  </si>
  <si>
    <t>Myles G Strrm</t>
  </si>
  <si>
    <t>ID208</t>
  </si>
  <si>
    <t>Herlinda U Negron</t>
  </si>
  <si>
    <t>ID209</t>
  </si>
  <si>
    <t>Debbie C Liprey</t>
  </si>
  <si>
    <t>ID210</t>
  </si>
  <si>
    <t>Jenell S Saurrs</t>
  </si>
  <si>
    <t>ID211</t>
  </si>
  <si>
    <t>Leda Y Fabre</t>
  </si>
  <si>
    <t>ID212</t>
  </si>
  <si>
    <t>ID213</t>
  </si>
  <si>
    <t>Gerry D Woorery</t>
  </si>
  <si>
    <t>ID214</t>
  </si>
  <si>
    <t>Berna Z Storler</t>
  </si>
  <si>
    <t>ID215</t>
  </si>
  <si>
    <t>Adam B Katrer</t>
  </si>
  <si>
    <t>ID216</t>
  </si>
  <si>
    <t>Kellee L Grarelle</t>
  </si>
  <si>
    <t>ID217</t>
  </si>
  <si>
    <t>Shavon K Wesrott</t>
  </si>
  <si>
    <t>ID218</t>
  </si>
  <si>
    <t>Rozanne N Mierke</t>
  </si>
  <si>
    <t>ID219</t>
  </si>
  <si>
    <t>Randee O Casrity</t>
  </si>
  <si>
    <t>ID220</t>
  </si>
  <si>
    <t>Shemika D Porrerfield</t>
  </si>
  <si>
    <t>ID221</t>
  </si>
  <si>
    <t>Donte H Grarger</t>
  </si>
  <si>
    <t>ID222</t>
  </si>
  <si>
    <t>Ahmed I Strrpe</t>
  </si>
  <si>
    <t>ID223</t>
  </si>
  <si>
    <t>Boris A Mccrwn</t>
  </si>
  <si>
    <t>ID224</t>
  </si>
  <si>
    <t>Omer H Mourtrie</t>
  </si>
  <si>
    <t>ID225</t>
  </si>
  <si>
    <t>Hiram K Storely</t>
  </si>
  <si>
    <t>ID226</t>
  </si>
  <si>
    <t>Deanna P Scorgin</t>
  </si>
  <si>
    <t>ID227</t>
  </si>
  <si>
    <t>Maris S Brirgs</t>
  </si>
  <si>
    <t>ID228</t>
  </si>
  <si>
    <t>Lona T Colrar</t>
  </si>
  <si>
    <t>ID229</t>
  </si>
  <si>
    <t>Eldridge M Benringfield</t>
  </si>
  <si>
    <t>ID230</t>
  </si>
  <si>
    <t>Jimmie A Rorre</t>
  </si>
  <si>
    <t>ID231</t>
  </si>
  <si>
    <t>Rachelle M Burrhead</t>
  </si>
  <si>
    <t>ID232</t>
  </si>
  <si>
    <t>Miguel P Karr</t>
  </si>
  <si>
    <t>ID233</t>
  </si>
  <si>
    <t>Raye T Wilrmon</t>
  </si>
  <si>
    <t>ID234</t>
  </si>
  <si>
    <t>Christi H Amarer</t>
  </si>
  <si>
    <t>ID235</t>
  </si>
  <si>
    <t>Liberty A Shrryer</t>
  </si>
  <si>
    <t>ID236</t>
  </si>
  <si>
    <t>Zack H Mumrw</t>
  </si>
  <si>
    <t>ID237</t>
  </si>
  <si>
    <t>Blanch Y Mysriwiec</t>
  </si>
  <si>
    <t>ID238</t>
  </si>
  <si>
    <t>Tammy Z Lorrntz</t>
  </si>
  <si>
    <t>ID239</t>
  </si>
  <si>
    <t>Maximina K Frares</t>
  </si>
  <si>
    <t>ID240</t>
  </si>
  <si>
    <t>Kiara G Abrrhamson</t>
  </si>
  <si>
    <t>ID241</t>
  </si>
  <si>
    <t>Retha G Neary</t>
  </si>
  <si>
    <t>ID242</t>
  </si>
  <si>
    <t>Andre Q Maxrn</t>
  </si>
  <si>
    <t>ID243</t>
  </si>
  <si>
    <t>Vern T Lomrli</t>
  </si>
  <si>
    <t>ID244</t>
  </si>
  <si>
    <t>Erin K Stcrair</t>
  </si>
  <si>
    <t>ID245</t>
  </si>
  <si>
    <t>Detra D Rymrr</t>
  </si>
  <si>
    <t>ID246</t>
  </si>
  <si>
    <t>Doug B Sourhwick</t>
  </si>
  <si>
    <t>ID247</t>
  </si>
  <si>
    <t>Gia M Casrs</t>
  </si>
  <si>
    <t>ID248</t>
  </si>
  <si>
    <t>Emeline I Ricrer</t>
  </si>
  <si>
    <t>ID249</t>
  </si>
  <si>
    <t>Richard J Fetrer</t>
  </si>
  <si>
    <t>ID250</t>
  </si>
  <si>
    <t>Rick Y Haerner</t>
  </si>
  <si>
    <t>ID251</t>
  </si>
  <si>
    <t>Shannon J Forre</t>
  </si>
  <si>
    <t>ID252</t>
  </si>
  <si>
    <t>Gabriel E Pearsall</t>
  </si>
  <si>
    <t>ID253</t>
  </si>
  <si>
    <t>Geri M Tutrill</t>
  </si>
  <si>
    <t>ID254</t>
  </si>
  <si>
    <t>Lauren R Henressy</t>
  </si>
  <si>
    <t>ID255</t>
  </si>
  <si>
    <t>Monty C Hugres</t>
  </si>
  <si>
    <t>ID256</t>
  </si>
  <si>
    <t>Bryant L Kinrman</t>
  </si>
  <si>
    <t>ID257</t>
  </si>
  <si>
    <t>Giovanna M Clirt</t>
  </si>
  <si>
    <t>ID258</t>
  </si>
  <si>
    <t>Tracie J Winrbarger</t>
  </si>
  <si>
    <t>ID259</t>
  </si>
  <si>
    <t>Narcisa C Rayrurn</t>
  </si>
  <si>
    <t>ID260</t>
  </si>
  <si>
    <t>Almeda M Dunrord</t>
  </si>
  <si>
    <t>ID261</t>
  </si>
  <si>
    <t>Melida R Corre</t>
  </si>
  <si>
    <t>ID262</t>
  </si>
  <si>
    <t>Armando H Searorn</t>
  </si>
  <si>
    <t>ID263</t>
  </si>
  <si>
    <t>Efrain L Wasr</t>
  </si>
  <si>
    <t>ID264</t>
  </si>
  <si>
    <t>Edra M Gutrrie</t>
  </si>
  <si>
    <t>ID265</t>
  </si>
  <si>
    <t>Harland S Renrhaw</t>
  </si>
  <si>
    <t>ID266</t>
  </si>
  <si>
    <t>Leroy H Styron</t>
  </si>
  <si>
    <t>ID267</t>
  </si>
  <si>
    <t>Maryln H Sprrngfield</t>
  </si>
  <si>
    <t>ID268</t>
  </si>
  <si>
    <t>Elenora S Whirehill</t>
  </si>
  <si>
    <t>ID269</t>
  </si>
  <si>
    <t>ID270</t>
  </si>
  <si>
    <t>Dorethea U Engram</t>
  </si>
  <si>
    <t>ID271</t>
  </si>
  <si>
    <t>Anibal F Pierer</t>
  </si>
  <si>
    <t>ID272</t>
  </si>
  <si>
    <t>Ula W Harrl</t>
  </si>
  <si>
    <t>ID273</t>
  </si>
  <si>
    <t>ID274</t>
  </si>
  <si>
    <t>Brent U Perrman</t>
  </si>
  <si>
    <t>ID275</t>
  </si>
  <si>
    <t>Eveline B Strrcker</t>
  </si>
  <si>
    <t>ID276</t>
  </si>
  <si>
    <t>Keila A Lucrs</t>
  </si>
  <si>
    <t>ID277</t>
  </si>
  <si>
    <t>Aliza X Samrons</t>
  </si>
  <si>
    <t>ID278</t>
  </si>
  <si>
    <t>Bennie E Manrredi</t>
  </si>
  <si>
    <t>ID279</t>
  </si>
  <si>
    <t>Lucinda Z Borron</t>
  </si>
  <si>
    <t>ID280</t>
  </si>
  <si>
    <t>Keila F Lofrand</t>
  </si>
  <si>
    <t>ID281</t>
  </si>
  <si>
    <t>Royce K Goorwyn</t>
  </si>
  <si>
    <t>ID282</t>
  </si>
  <si>
    <t>Rickey I Delr</t>
  </si>
  <si>
    <t>ID283</t>
  </si>
  <si>
    <t>Delsie R Tenrison</t>
  </si>
  <si>
    <t>ID284</t>
  </si>
  <si>
    <t>Jayme B Shirer</t>
  </si>
  <si>
    <t>ID285</t>
  </si>
  <si>
    <t>Gilbert M Wolrgram</t>
  </si>
  <si>
    <t>ID286</t>
  </si>
  <si>
    <t>Isabella X Rusrell</t>
  </si>
  <si>
    <t>ID287</t>
  </si>
  <si>
    <t>Rueben X Pidreon</t>
  </si>
  <si>
    <t>ID288</t>
  </si>
  <si>
    <t>Raymond U Flarin</t>
  </si>
  <si>
    <t>ID289</t>
  </si>
  <si>
    <t>Larry K Masr</t>
  </si>
  <si>
    <t>ID290</t>
  </si>
  <si>
    <t>Nicolle A Crorhers</t>
  </si>
  <si>
    <t>ID291</t>
  </si>
  <si>
    <t>Gustavo F Roure</t>
  </si>
  <si>
    <t>ID292</t>
  </si>
  <si>
    <t>Victoria H Musron</t>
  </si>
  <si>
    <t>ID293</t>
  </si>
  <si>
    <t>Dawne Y Garrner</t>
  </si>
  <si>
    <t>ID294</t>
  </si>
  <si>
    <t>Newton L Crorartie</t>
  </si>
  <si>
    <t>ID295</t>
  </si>
  <si>
    <t>Doria Z Crorse</t>
  </si>
  <si>
    <t>ID296</t>
  </si>
  <si>
    <t>ID297</t>
  </si>
  <si>
    <t>Audrea K Paprneau</t>
  </si>
  <si>
    <t>ID298</t>
  </si>
  <si>
    <t>Rhett H Goore</t>
  </si>
  <si>
    <t>ID299</t>
  </si>
  <si>
    <t>Royal U Okerfe</t>
  </si>
  <si>
    <t>ID300</t>
  </si>
  <si>
    <t>Keith Q Ofarrell</t>
  </si>
  <si>
    <t>ID301</t>
  </si>
  <si>
    <t>Exie C Brarham</t>
  </si>
  <si>
    <t>ID302</t>
  </si>
  <si>
    <t>George U Clorser</t>
  </si>
  <si>
    <t>ID303</t>
  </si>
  <si>
    <t>Benny S Brirker</t>
  </si>
  <si>
    <t>ID304</t>
  </si>
  <si>
    <t>Forrest Q Zelr</t>
  </si>
  <si>
    <t>ID305</t>
  </si>
  <si>
    <t>Audrie X Mccrmmon</t>
  </si>
  <si>
    <t>ID306</t>
  </si>
  <si>
    <t>Marylyn K Ditro</t>
  </si>
  <si>
    <t>ID307</t>
  </si>
  <si>
    <t>Kori J Fairfax</t>
  </si>
  <si>
    <t>ID308</t>
  </si>
  <si>
    <t>Lamar W Estrll</t>
  </si>
  <si>
    <t>ID309</t>
  </si>
  <si>
    <t>Giuseppe D Chorinard</t>
  </si>
  <si>
    <t>ID310</t>
  </si>
  <si>
    <t>Khalilah A Camro</t>
  </si>
  <si>
    <t>ID311</t>
  </si>
  <si>
    <t>Darcel P Burrord</t>
  </si>
  <si>
    <t>ID312</t>
  </si>
  <si>
    <t>August C Navrrette</t>
  </si>
  <si>
    <t>ID313</t>
  </si>
  <si>
    <t>Lanelle W Berranga</t>
  </si>
  <si>
    <t>ID314</t>
  </si>
  <si>
    <t>Allene T Lepr</t>
  </si>
  <si>
    <t>ID315</t>
  </si>
  <si>
    <t>Eladia A Brargs</t>
  </si>
  <si>
    <t>ID316</t>
  </si>
  <si>
    <t>Agnes D Dour</t>
  </si>
  <si>
    <t>ID317</t>
  </si>
  <si>
    <t>ID318</t>
  </si>
  <si>
    <t>Emery P Sorrells</t>
  </si>
  <si>
    <t>ID319</t>
  </si>
  <si>
    <t>Violet L Ertrl</t>
  </si>
  <si>
    <t>ID320</t>
  </si>
  <si>
    <t>Deeanna E Clurk</t>
  </si>
  <si>
    <t>ID321</t>
  </si>
  <si>
    <t>Morgan K Ratrbun</t>
  </si>
  <si>
    <t>ID322</t>
  </si>
  <si>
    <t>Julius Q Stork</t>
  </si>
  <si>
    <t>ID323</t>
  </si>
  <si>
    <t>Palmer O Bearer</t>
  </si>
  <si>
    <t>ID324</t>
  </si>
  <si>
    <t>Vincent N Lenron</t>
  </si>
  <si>
    <t>ID325</t>
  </si>
  <si>
    <t>Alexis D Bonrlli</t>
  </si>
  <si>
    <t>ID326</t>
  </si>
  <si>
    <t>Claretta D Winrert</t>
  </si>
  <si>
    <t>ID327</t>
  </si>
  <si>
    <t>Cecily D Hourer</t>
  </si>
  <si>
    <t>ID328</t>
  </si>
  <si>
    <t>Horacio S Salrzar</t>
  </si>
  <si>
    <t>ID329</t>
  </si>
  <si>
    <t>Adelle E Brurner</t>
  </si>
  <si>
    <t>ID330</t>
  </si>
  <si>
    <t>Janessa M Drernen</t>
  </si>
  <si>
    <t>ID331</t>
  </si>
  <si>
    <t>Ewa B Starles</t>
  </si>
  <si>
    <t>ID332</t>
  </si>
  <si>
    <t>Holley M Catrcart</t>
  </si>
  <si>
    <t>ID333</t>
  </si>
  <si>
    <t>Tim N Schreller</t>
  </si>
  <si>
    <t>ID334</t>
  </si>
  <si>
    <t>Therese Q Belren</t>
  </si>
  <si>
    <t>ID335</t>
  </si>
  <si>
    <t>Susann A Faurett</t>
  </si>
  <si>
    <t>ID336</t>
  </si>
  <si>
    <t>Bryan J Starpley</t>
  </si>
  <si>
    <t>ID337</t>
  </si>
  <si>
    <t>Larisa X Strruss</t>
  </si>
  <si>
    <t>ID338</t>
  </si>
  <si>
    <t>Adriana O Medred</t>
  </si>
  <si>
    <t>ID339</t>
  </si>
  <si>
    <t>Rick E Armrnta</t>
  </si>
  <si>
    <t>ID340</t>
  </si>
  <si>
    <t>Garland J Verrille</t>
  </si>
  <si>
    <t>ID341</t>
  </si>
  <si>
    <t>Ettie S Stirwell</t>
  </si>
  <si>
    <t>ID342</t>
  </si>
  <si>
    <t>Ronnie G Gumrs</t>
  </si>
  <si>
    <t>ID343</t>
  </si>
  <si>
    <t>Shirley H Metrler</t>
  </si>
  <si>
    <t>ID344</t>
  </si>
  <si>
    <t>Ahmed V Leare</t>
  </si>
  <si>
    <t>ID345</t>
  </si>
  <si>
    <t>Albert Z Dunrord</t>
  </si>
  <si>
    <t>ID346</t>
  </si>
  <si>
    <t>Erin L Jasrin</t>
  </si>
  <si>
    <t>ID347</t>
  </si>
  <si>
    <t>Raphael W Kelrner</t>
  </si>
  <si>
    <t>ID348</t>
  </si>
  <si>
    <t>Man W Bear</t>
  </si>
  <si>
    <t>ID349</t>
  </si>
  <si>
    <t>Nikia Z Thrrsher</t>
  </si>
  <si>
    <t>ID350</t>
  </si>
  <si>
    <t>Cedrick M Corrle</t>
  </si>
  <si>
    <t>ID351</t>
  </si>
  <si>
    <t>Chi S Clorton</t>
  </si>
  <si>
    <t>ID352</t>
  </si>
  <si>
    <t>Carl M Padrock</t>
  </si>
  <si>
    <t>ID353</t>
  </si>
  <si>
    <t>Nestor T Venrura</t>
  </si>
  <si>
    <t>ID354</t>
  </si>
  <si>
    <t>Salvatore J Linrell</t>
  </si>
  <si>
    <t>ID355</t>
  </si>
  <si>
    <t>Phil T Urera</t>
  </si>
  <si>
    <t>ID356</t>
  </si>
  <si>
    <t>Buford Q Giarcola</t>
  </si>
  <si>
    <t>ID357</t>
  </si>
  <si>
    <t>Garland Z Learell</t>
  </si>
  <si>
    <t>ID358</t>
  </si>
  <si>
    <t>Fe A Schrock</t>
  </si>
  <si>
    <t>ID359</t>
  </si>
  <si>
    <t>Dustin Y Espry</t>
  </si>
  <si>
    <t>ID360</t>
  </si>
  <si>
    <t>Tinisha V Vinre</t>
  </si>
  <si>
    <t>ID361</t>
  </si>
  <si>
    <t>Isis F Hasr</t>
  </si>
  <si>
    <t>ID362</t>
  </si>
  <si>
    <t>Hai Y Ardrn</t>
  </si>
  <si>
    <t>ID363</t>
  </si>
  <si>
    <t>Gerardo Q Berren</t>
  </si>
  <si>
    <t>ID364</t>
  </si>
  <si>
    <t>Jewel R Wilrhite</t>
  </si>
  <si>
    <t>ID365</t>
  </si>
  <si>
    <t>Jesus E Mclrlland</t>
  </si>
  <si>
    <t>ID366</t>
  </si>
  <si>
    <t>Dortha Z Harry</t>
  </si>
  <si>
    <t>ID367</t>
  </si>
  <si>
    <t>Pete B Donrelly</t>
  </si>
  <si>
    <t>ID368</t>
  </si>
  <si>
    <t>Kristen A Bearchemin</t>
  </si>
  <si>
    <t>ID369</t>
  </si>
  <si>
    <t>Celesta L Reerer</t>
  </si>
  <si>
    <t>ID370</t>
  </si>
  <si>
    <t>Desiree L Sobrl</t>
  </si>
  <si>
    <t>ID371</t>
  </si>
  <si>
    <t>Izetta B Alfrrd</t>
  </si>
  <si>
    <t>ID372</t>
  </si>
  <si>
    <t>Hermila X Crorslin</t>
  </si>
  <si>
    <t>ID373</t>
  </si>
  <si>
    <t>Tommy I Mearows</t>
  </si>
  <si>
    <t>ID374</t>
  </si>
  <si>
    <t>Cordell M Twerdy</t>
  </si>
  <si>
    <t>ID375</t>
  </si>
  <si>
    <t>Bernarda E Gerrais</t>
  </si>
  <si>
    <t>ID376</t>
  </si>
  <si>
    <t>Raymon I Chararria</t>
  </si>
  <si>
    <t>ID377</t>
  </si>
  <si>
    <t>Audrea B Prarher</t>
  </si>
  <si>
    <t>ID378</t>
  </si>
  <si>
    <t>Isis N Rufrs</t>
  </si>
  <si>
    <t>ID379</t>
  </si>
  <si>
    <t>Lucienne U Clyre</t>
  </si>
  <si>
    <t>ID380</t>
  </si>
  <si>
    <t>Jasper P Barraby</t>
  </si>
  <si>
    <t>ID381</t>
  </si>
  <si>
    <t>Walter B Mcmrrrow</t>
  </si>
  <si>
    <t>ID382</t>
  </si>
  <si>
    <t>ID383</t>
  </si>
  <si>
    <t>Darren U Shorlders</t>
  </si>
  <si>
    <t>ID384</t>
  </si>
  <si>
    <t>Nicola S Belris</t>
  </si>
  <si>
    <t>ID385</t>
  </si>
  <si>
    <t>Thurman T Cacrres</t>
  </si>
  <si>
    <t>ID386</t>
  </si>
  <si>
    <t>Allen L Vacron</t>
  </si>
  <si>
    <t>ID387</t>
  </si>
  <si>
    <t>Yung G Boorer</t>
  </si>
  <si>
    <t>ID388</t>
  </si>
  <si>
    <t>Emiko Z Lolrey</t>
  </si>
  <si>
    <t>ID389</t>
  </si>
  <si>
    <t>Dian I Pearhey</t>
  </si>
  <si>
    <t>ID390</t>
  </si>
  <si>
    <t>Carmen U Benrow</t>
  </si>
  <si>
    <t>ID391</t>
  </si>
  <si>
    <t>Kimberly K Carr</t>
  </si>
  <si>
    <t>ID392</t>
  </si>
  <si>
    <t>Damian F Mcgrughey</t>
  </si>
  <si>
    <t>ID393</t>
  </si>
  <si>
    <t>Jeff W Zacrrias</t>
  </si>
  <si>
    <t>ID394</t>
  </si>
  <si>
    <t>Vernell X Amaro</t>
  </si>
  <si>
    <t>ID395</t>
  </si>
  <si>
    <t>Nadia B Rosrer</t>
  </si>
  <si>
    <t>ID396</t>
  </si>
  <si>
    <t>Elijah P Elkrn</t>
  </si>
  <si>
    <t>ID397</t>
  </si>
  <si>
    <t>Kirby W Estrella</t>
  </si>
  <si>
    <t>ID398</t>
  </si>
  <si>
    <t>Bernie M Kisr</t>
  </si>
  <si>
    <t>ID399</t>
  </si>
  <si>
    <t>Judson Y Hodron</t>
  </si>
  <si>
    <t>ID400</t>
  </si>
  <si>
    <t>Carey N Mccready</t>
  </si>
  <si>
    <t>ID401</t>
  </si>
  <si>
    <t>Shayne T Clartor</t>
  </si>
  <si>
    <t>ID402</t>
  </si>
  <si>
    <t>Ashlie G Cadrna</t>
  </si>
  <si>
    <t>ID403</t>
  </si>
  <si>
    <t>Noah O Lovr</t>
  </si>
  <si>
    <t>ID404</t>
  </si>
  <si>
    <t>Lashaunda Y Munren</t>
  </si>
  <si>
    <t>ID405</t>
  </si>
  <si>
    <t>Colin V Likrns</t>
  </si>
  <si>
    <t>ID406</t>
  </si>
  <si>
    <t>Kylie K Frera</t>
  </si>
  <si>
    <t>ID407</t>
  </si>
  <si>
    <t>Krishna G Rabr</t>
  </si>
  <si>
    <t>ID408</t>
  </si>
  <si>
    <t>Launa N Kohr</t>
  </si>
  <si>
    <t>ID409</t>
  </si>
  <si>
    <t>Trent J Locrman</t>
  </si>
  <si>
    <t>ID410</t>
  </si>
  <si>
    <t>Alisha D Coprock</t>
  </si>
  <si>
    <t>ID411</t>
  </si>
  <si>
    <t>Richie I Weirz</t>
  </si>
  <si>
    <t>ID412</t>
  </si>
  <si>
    <t>Leticia V Lewrndowski</t>
  </si>
  <si>
    <t>ID413</t>
  </si>
  <si>
    <t>Elaine B Ranrazzo</t>
  </si>
  <si>
    <t>ID414</t>
  </si>
  <si>
    <t>Jack J Warrel</t>
  </si>
  <si>
    <t>ID415</t>
  </si>
  <si>
    <t>Kitty S Sicrles</t>
  </si>
  <si>
    <t>ID416</t>
  </si>
  <si>
    <t>Bruna R Welre</t>
  </si>
  <si>
    <t>ID417</t>
  </si>
  <si>
    <t>Felix S Crorer</t>
  </si>
  <si>
    <t>ID418</t>
  </si>
  <si>
    <t>Eartha Z Oceruera</t>
  </si>
  <si>
    <t>ID419</t>
  </si>
  <si>
    <t>Laurena P Casron</t>
  </si>
  <si>
    <t>ID420</t>
  </si>
  <si>
    <t>Beatrice A Knorf</t>
  </si>
  <si>
    <t>ID421</t>
  </si>
  <si>
    <t>Zoila X Nair</t>
  </si>
  <si>
    <t>ID422</t>
  </si>
  <si>
    <t>Jae B Isarell</t>
  </si>
  <si>
    <t>ID423</t>
  </si>
  <si>
    <t>Donald P Phareuf</t>
  </si>
  <si>
    <t>ID424</t>
  </si>
  <si>
    <t>Tyrell R Brarlett</t>
  </si>
  <si>
    <t>ID425</t>
  </si>
  <si>
    <t>Ela K Hamrs</t>
  </si>
  <si>
    <t>ID426</t>
  </si>
  <si>
    <t>Marlon M Cadrell</t>
  </si>
  <si>
    <t>ID427</t>
  </si>
  <si>
    <t>Nolan V Velrzco</t>
  </si>
  <si>
    <t>ID428</t>
  </si>
  <si>
    <t>Ashanti R Swir</t>
  </si>
  <si>
    <t>ID429</t>
  </si>
  <si>
    <t>Tamica J Holrman</t>
  </si>
  <si>
    <t>ID430</t>
  </si>
  <si>
    <t>Marcell T Farras</t>
  </si>
  <si>
    <t>ID431</t>
  </si>
  <si>
    <t>Abram Q Kefrer</t>
  </si>
  <si>
    <t>ID432</t>
  </si>
  <si>
    <t>Silas S Pyart</t>
  </si>
  <si>
    <t>ID433</t>
  </si>
  <si>
    <t>Patria D Rierel</t>
  </si>
  <si>
    <t>ID434</t>
  </si>
  <si>
    <t>Nicholas B Salredo</t>
  </si>
  <si>
    <t>ID435</t>
  </si>
  <si>
    <t>Brendon E Monr</t>
  </si>
  <si>
    <t>ID436</t>
  </si>
  <si>
    <t>Velda V Larre</t>
  </si>
  <si>
    <t>ID437</t>
  </si>
  <si>
    <t>Sharita Y Lomrardi</t>
  </si>
  <si>
    <t>ID438</t>
  </si>
  <si>
    <t>Virgil R Yuer</t>
  </si>
  <si>
    <t>ID439</t>
  </si>
  <si>
    <t>ID440</t>
  </si>
  <si>
    <t>Haley G Bovr</t>
  </si>
  <si>
    <t>ID441</t>
  </si>
  <si>
    <t>Margarite E Blarock</t>
  </si>
  <si>
    <t>ID442</t>
  </si>
  <si>
    <t>Rina L Charon</t>
  </si>
  <si>
    <t>ID443</t>
  </si>
  <si>
    <t>Ramonita Z Finrher</t>
  </si>
  <si>
    <t>ID444</t>
  </si>
  <si>
    <t>Lindsey W Whirtle</t>
  </si>
  <si>
    <t>ID445</t>
  </si>
  <si>
    <t>Mauricio U Talry</t>
  </si>
  <si>
    <t>ID446</t>
  </si>
  <si>
    <t>Chau R Barron</t>
  </si>
  <si>
    <t>ID447</t>
  </si>
  <si>
    <t>Lino M Lizrrraga</t>
  </si>
  <si>
    <t>ID448</t>
  </si>
  <si>
    <t>Fredericka J Varrey</t>
  </si>
  <si>
    <t>ID449</t>
  </si>
  <si>
    <t>Aundrea W Lunrberg</t>
  </si>
  <si>
    <t>ID450</t>
  </si>
  <si>
    <t>Son D Ricretts</t>
  </si>
  <si>
    <t>ID451</t>
  </si>
  <si>
    <t>Dorothea J Canrerbury</t>
  </si>
  <si>
    <t>ID452</t>
  </si>
  <si>
    <t>Zenia D Owirgs</t>
  </si>
  <si>
    <t>ID453</t>
  </si>
  <si>
    <t>Seth N Liprky</t>
  </si>
  <si>
    <t>ID454</t>
  </si>
  <si>
    <t>Miles N Ligrt</t>
  </si>
  <si>
    <t>ID455</t>
  </si>
  <si>
    <t>Tyler N Larrins</t>
  </si>
  <si>
    <t>ID456</t>
  </si>
  <si>
    <t>Asa E Kunre</t>
  </si>
  <si>
    <t>ID457</t>
  </si>
  <si>
    <t>Sal C Heiren</t>
  </si>
  <si>
    <t>ID458</t>
  </si>
  <si>
    <t>Tomas V Krort</t>
  </si>
  <si>
    <t>ID459</t>
  </si>
  <si>
    <t>Ben N Lamron</t>
  </si>
  <si>
    <t>ID460</t>
  </si>
  <si>
    <t>Myra H Parra</t>
  </si>
  <si>
    <t>ID461</t>
  </si>
  <si>
    <t>Adele M Burram</t>
  </si>
  <si>
    <t>ID462</t>
  </si>
  <si>
    <t>Adria M Melrndrez</t>
  </si>
  <si>
    <t>ID463</t>
  </si>
  <si>
    <t>Clemmie F Monrague</t>
  </si>
  <si>
    <t>ID464</t>
  </si>
  <si>
    <t>Valarie O Gorrcki</t>
  </si>
  <si>
    <t>ID465</t>
  </si>
  <si>
    <t>Adell W Trorer</t>
  </si>
  <si>
    <t>ID466</t>
  </si>
  <si>
    <t>Eric C Irvrne</t>
  </si>
  <si>
    <t>ID467</t>
  </si>
  <si>
    <t>Letha L Aper</t>
  </si>
  <si>
    <t>ID468</t>
  </si>
  <si>
    <t>Nannie Z Seeran</t>
  </si>
  <si>
    <t>ID469</t>
  </si>
  <si>
    <t>Reynalda M Milrwood</t>
  </si>
  <si>
    <t>ID470</t>
  </si>
  <si>
    <t>Tanner Y Holrenbeck</t>
  </si>
  <si>
    <t>ID471</t>
  </si>
  <si>
    <t>Amado C Bonrt</t>
  </si>
  <si>
    <t>ID472</t>
  </si>
  <si>
    <t>Jeanetta N Norren</t>
  </si>
  <si>
    <t>ID473</t>
  </si>
  <si>
    <t>Paris U Leire</t>
  </si>
  <si>
    <t>ID474</t>
  </si>
  <si>
    <t>Alexis Q Grore</t>
  </si>
  <si>
    <t>ID475</t>
  </si>
  <si>
    <t>Chadwick I Harrreaves</t>
  </si>
  <si>
    <t>ID476</t>
  </si>
  <si>
    <t>Perry E Hudrleston</t>
  </si>
  <si>
    <t>ID477</t>
  </si>
  <si>
    <t>Hollis Z Carr</t>
  </si>
  <si>
    <t>ID478</t>
  </si>
  <si>
    <t>Kiara T Marrinez</t>
  </si>
  <si>
    <t>ID479</t>
  </si>
  <si>
    <t>Brigitte D Fenrley</t>
  </si>
  <si>
    <t>ID480</t>
  </si>
  <si>
    <t>Bobbie P Churley</t>
  </si>
  <si>
    <t>ID481</t>
  </si>
  <si>
    <t>Hong M Towrson</t>
  </si>
  <si>
    <t>ID482</t>
  </si>
  <si>
    <t>Keith B Macra</t>
  </si>
  <si>
    <t>ID483</t>
  </si>
  <si>
    <t>Harriett A Mccrrry</t>
  </si>
  <si>
    <t>ID484</t>
  </si>
  <si>
    <t>Andres S Garrer</t>
  </si>
  <si>
    <t>ID485</t>
  </si>
  <si>
    <t>Ken X Weirberg</t>
  </si>
  <si>
    <t>ID486</t>
  </si>
  <si>
    <t>Moises U Hugrs</t>
  </si>
  <si>
    <t>ID487</t>
  </si>
  <si>
    <t>Sunshine F Earre</t>
  </si>
  <si>
    <t>ID488</t>
  </si>
  <si>
    <t>Lavette P Cherey</t>
  </si>
  <si>
    <t>ID489</t>
  </si>
  <si>
    <t>Carmen F Barret</t>
  </si>
  <si>
    <t>ID490</t>
  </si>
  <si>
    <t>Lizzie D Ratrliff</t>
  </si>
  <si>
    <t>ID491</t>
  </si>
  <si>
    <t>Nick Q Pacrard</t>
  </si>
  <si>
    <t>ID492</t>
  </si>
  <si>
    <t>Alonzo W Starford</t>
  </si>
  <si>
    <t>ID493</t>
  </si>
  <si>
    <t>Brett Z Vadrais</t>
  </si>
  <si>
    <t>ID494</t>
  </si>
  <si>
    <t>Madalene J Marrine</t>
  </si>
  <si>
    <t>ID495</t>
  </si>
  <si>
    <t>Charles S Nicroles</t>
  </si>
  <si>
    <t>ID496</t>
  </si>
  <si>
    <t>Kristofer Y Fizrr</t>
  </si>
  <si>
    <t>ID497</t>
  </si>
  <si>
    <t>Elmo G Pagrno</t>
  </si>
  <si>
    <t>ID498</t>
  </si>
  <si>
    <t>Lindy M Reer</t>
  </si>
  <si>
    <t>ID499</t>
  </si>
  <si>
    <t>Dewayne X Grorm</t>
  </si>
  <si>
    <t>ID500</t>
  </si>
  <si>
    <t>Elenora V Halrey</t>
  </si>
  <si>
    <t>ID501</t>
  </si>
  <si>
    <t>Rosette F Casrio</t>
  </si>
  <si>
    <t>ID502</t>
  </si>
  <si>
    <t>Analisa X Birrsell</t>
  </si>
  <si>
    <t>ID503</t>
  </si>
  <si>
    <t>Jacinta Y Cherey</t>
  </si>
  <si>
    <t>ID504</t>
  </si>
  <si>
    <t>Matt D Brarblett</t>
  </si>
  <si>
    <t>ID505</t>
  </si>
  <si>
    <t>Queenie M Aldrr</t>
  </si>
  <si>
    <t>ID506</t>
  </si>
  <si>
    <t>Darwin W Lemrine</t>
  </si>
  <si>
    <t>ID507</t>
  </si>
  <si>
    <t>Erik W Sterfen</t>
  </si>
  <si>
    <t>ID508</t>
  </si>
  <si>
    <t>Ching D Appregate</t>
  </si>
  <si>
    <t>ID509</t>
  </si>
  <si>
    <t>Warren L Manron</t>
  </si>
  <si>
    <t>ID510</t>
  </si>
  <si>
    <t>Celestine H Aldrrson</t>
  </si>
  <si>
    <t>ID511</t>
  </si>
  <si>
    <t>Tammi S Garret</t>
  </si>
  <si>
    <t>ID512</t>
  </si>
  <si>
    <t>Tamesha I Knerper</t>
  </si>
  <si>
    <t>ID513</t>
  </si>
  <si>
    <t>Bernardina X Roerch</t>
  </si>
  <si>
    <t>ID514</t>
  </si>
  <si>
    <t>Mariano Y Kylrs</t>
  </si>
  <si>
    <t>ID515</t>
  </si>
  <si>
    <t>Kristie E Jair</t>
  </si>
  <si>
    <t>ID516</t>
  </si>
  <si>
    <t>Jeff E Lucrro</t>
  </si>
  <si>
    <t>ID517</t>
  </si>
  <si>
    <t>Leanna X Tibretts</t>
  </si>
  <si>
    <t>ID518</t>
  </si>
  <si>
    <t>Robbie N Hecrman</t>
  </si>
  <si>
    <t>ID519</t>
  </si>
  <si>
    <t>Raymon S Arnry</t>
  </si>
  <si>
    <t>ID520</t>
  </si>
  <si>
    <t>Sergio X Devrreaux</t>
  </si>
  <si>
    <t>ID521</t>
  </si>
  <si>
    <t>Bobbie A Resrr</t>
  </si>
  <si>
    <t>ID522</t>
  </si>
  <si>
    <t>Drew O Livrngston</t>
  </si>
  <si>
    <t>ID523</t>
  </si>
  <si>
    <t>Ahmad S Bonr</t>
  </si>
  <si>
    <t>ID524</t>
  </si>
  <si>
    <t>Collin V Gimrel</t>
  </si>
  <si>
    <t>ID525</t>
  </si>
  <si>
    <t>Refugio Q Orar</t>
  </si>
  <si>
    <t>ID526</t>
  </si>
  <si>
    <t>Salena Z Melrhior</t>
  </si>
  <si>
    <t>ID527</t>
  </si>
  <si>
    <t>Jonathan D Galragher</t>
  </si>
  <si>
    <t>ID528</t>
  </si>
  <si>
    <t>Treena U Palrmo</t>
  </si>
  <si>
    <t>ID529</t>
  </si>
  <si>
    <t>Chung N Dilreck</t>
  </si>
  <si>
    <t>ID530</t>
  </si>
  <si>
    <t>Fransisca J Bierer</t>
  </si>
  <si>
    <t>ID531</t>
  </si>
  <si>
    <t>Hiram C Dorr</t>
  </si>
  <si>
    <t>ID532</t>
  </si>
  <si>
    <t>Dorene U Shrrock</t>
  </si>
  <si>
    <t>ID533</t>
  </si>
  <si>
    <t>Casey X Sacr</t>
  </si>
  <si>
    <t>ID534</t>
  </si>
  <si>
    <t>Mary D Brurelle</t>
  </si>
  <si>
    <t>ID535</t>
  </si>
  <si>
    <t>Ruthie C Linrres</t>
  </si>
  <si>
    <t>ID536</t>
  </si>
  <si>
    <t>Sharice B Munrie</t>
  </si>
  <si>
    <t>ID537</t>
  </si>
  <si>
    <t>Boyd N Liprs</t>
  </si>
  <si>
    <t>ID538</t>
  </si>
  <si>
    <t>Racheal G Savrrd</t>
  </si>
  <si>
    <t>ID539</t>
  </si>
  <si>
    <t>Lana D Eckres</t>
  </si>
  <si>
    <t>ID540</t>
  </si>
  <si>
    <t>Hugh E Boore</t>
  </si>
  <si>
    <t>ID541</t>
  </si>
  <si>
    <t>Max Z Vanrlstyne</t>
  </si>
  <si>
    <t>ID542</t>
  </si>
  <si>
    <t>Simone Y Pulro</t>
  </si>
  <si>
    <t>ID543</t>
  </si>
  <si>
    <t>Robt F Ellrrbee</t>
  </si>
  <si>
    <t>ID544</t>
  </si>
  <si>
    <t>Peter M Clore</t>
  </si>
  <si>
    <t>ID545</t>
  </si>
  <si>
    <t>Adriene J Kimrell</t>
  </si>
  <si>
    <t>ID546</t>
  </si>
  <si>
    <t>Reid W Monron</t>
  </si>
  <si>
    <t>ID547</t>
  </si>
  <si>
    <t>Jestine H Shir</t>
  </si>
  <si>
    <t>ID548</t>
  </si>
  <si>
    <t>Evie Y Abers</t>
  </si>
  <si>
    <t>ID549</t>
  </si>
  <si>
    <t>Daryl H Towre</t>
  </si>
  <si>
    <t>ID550</t>
  </si>
  <si>
    <t>Roman K Thore</t>
  </si>
  <si>
    <t>ID551</t>
  </si>
  <si>
    <t>ID552</t>
  </si>
  <si>
    <t>Sabra Y Mcgrrity</t>
  </si>
  <si>
    <t>ID553</t>
  </si>
  <si>
    <t>Kim W Oliro</t>
  </si>
  <si>
    <t>ID554</t>
  </si>
  <si>
    <t>Ian F Palrquist</t>
  </si>
  <si>
    <t>ID555</t>
  </si>
  <si>
    <t>Nakita H Zitr</t>
  </si>
  <si>
    <t>ID556</t>
  </si>
  <si>
    <t>Pura O Winrle</t>
  </si>
  <si>
    <t>ID557</t>
  </si>
  <si>
    <t>Quinn F Ogirvie</t>
  </si>
  <si>
    <t>ID558</t>
  </si>
  <si>
    <t>Carlton A Knurson</t>
  </si>
  <si>
    <t>ID559</t>
  </si>
  <si>
    <t>Mitchell M Forrhee</t>
  </si>
  <si>
    <t>ID560</t>
  </si>
  <si>
    <t>Gilbert Y Alcrla</t>
  </si>
  <si>
    <t>ID561</t>
  </si>
  <si>
    <t>Tad Z Rioras</t>
  </si>
  <si>
    <t>ID562</t>
  </si>
  <si>
    <t>Tuan X Garrock</t>
  </si>
  <si>
    <t>ID563</t>
  </si>
  <si>
    <t>Jennefer N Prarl</t>
  </si>
  <si>
    <t>ID564</t>
  </si>
  <si>
    <t>Mikki F Neare</t>
  </si>
  <si>
    <t>ID565</t>
  </si>
  <si>
    <t>Kendrick K Courts</t>
  </si>
  <si>
    <t>ID566</t>
  </si>
  <si>
    <t>Fermin I Gulrck</t>
  </si>
  <si>
    <t>ID567</t>
  </si>
  <si>
    <t>Lynda P Ayer</t>
  </si>
  <si>
    <t>ID568</t>
  </si>
  <si>
    <t>Melva E Cherard</t>
  </si>
  <si>
    <t>ID569</t>
  </si>
  <si>
    <t>Odell F Hayrard</t>
  </si>
  <si>
    <t>ID570</t>
  </si>
  <si>
    <t>Alane Y Higr</t>
  </si>
  <si>
    <t>ID571</t>
  </si>
  <si>
    <t>Garland Q Artrrburn</t>
  </si>
  <si>
    <t>ID572</t>
  </si>
  <si>
    <t>Carmelina R Gorrell</t>
  </si>
  <si>
    <t>ID573</t>
  </si>
  <si>
    <t>Dee I Orsrni</t>
  </si>
  <si>
    <t>ID574</t>
  </si>
  <si>
    <t>Angeline I Fetr</t>
  </si>
  <si>
    <t>ID575</t>
  </si>
  <si>
    <t>Myrtle S Fiore</t>
  </si>
  <si>
    <t>ID576</t>
  </si>
  <si>
    <t>Kirby Y Gamrche</t>
  </si>
  <si>
    <t>ID577</t>
  </si>
  <si>
    <t>Celestine E Ledrord</t>
  </si>
  <si>
    <t>ID578</t>
  </si>
  <si>
    <t>Arlene B Nelris</t>
  </si>
  <si>
    <t>ID579</t>
  </si>
  <si>
    <t>Lazaro X Syer</t>
  </si>
  <si>
    <t>ID580</t>
  </si>
  <si>
    <t>Lynne K Bohrer</t>
  </si>
  <si>
    <t>ID581</t>
  </si>
  <si>
    <t>Veda V Danrs</t>
  </si>
  <si>
    <t>ID582</t>
  </si>
  <si>
    <t>Marci C Vasrallo</t>
  </si>
  <si>
    <t>ID583</t>
  </si>
  <si>
    <t>Janna F Bibrins</t>
  </si>
  <si>
    <t>ID584</t>
  </si>
  <si>
    <t>Nila Q Chrrtien</t>
  </si>
  <si>
    <t>ID585</t>
  </si>
  <si>
    <t>Alesha Z Jarroe</t>
  </si>
  <si>
    <t>ID586</t>
  </si>
  <si>
    <t>ID587</t>
  </si>
  <si>
    <t>Donella W Bodrly</t>
  </si>
  <si>
    <t>ID588</t>
  </si>
  <si>
    <t>Jospeh L Fulr</t>
  </si>
  <si>
    <t>ID589</t>
  </si>
  <si>
    <t>Zina N Natron</t>
  </si>
  <si>
    <t>ID590</t>
  </si>
  <si>
    <t>Agnes E Sterpe</t>
  </si>
  <si>
    <t>ID591</t>
  </si>
  <si>
    <t>Lillie W Wairscott</t>
  </si>
  <si>
    <t>ID592</t>
  </si>
  <si>
    <t>Mary K Enrrquez</t>
  </si>
  <si>
    <t>ID593</t>
  </si>
  <si>
    <t>Fiona Y Negrin</t>
  </si>
  <si>
    <t>ID594</t>
  </si>
  <si>
    <t>Geri H Jirrn</t>
  </si>
  <si>
    <t>ID595</t>
  </si>
  <si>
    <t>Son T Mcardle</t>
  </si>
  <si>
    <t>ID596</t>
  </si>
  <si>
    <t>Rosalia O Flarin</t>
  </si>
  <si>
    <t>ID597</t>
  </si>
  <si>
    <t>Ja K Burrach</t>
  </si>
  <si>
    <t>ID598</t>
  </si>
  <si>
    <t>Josef E Scarfe</t>
  </si>
  <si>
    <t>ID599</t>
  </si>
  <si>
    <t>Alex M Oakrey</t>
  </si>
  <si>
    <t>ID600</t>
  </si>
  <si>
    <t>Sidney K Cher</t>
  </si>
  <si>
    <t>ID601</t>
  </si>
  <si>
    <t>Thomas V Mesrrve</t>
  </si>
  <si>
    <t>ID602</t>
  </si>
  <si>
    <t>Jesica D Starkpole</t>
  </si>
  <si>
    <t>ID603</t>
  </si>
  <si>
    <t>Candy Y Wenrel</t>
  </si>
  <si>
    <t>ID604</t>
  </si>
  <si>
    <t>Amanda A Edmrnson</t>
  </si>
  <si>
    <t>ID605</t>
  </si>
  <si>
    <t>Amee H Corrray</t>
  </si>
  <si>
    <t>ID606</t>
  </si>
  <si>
    <t>Lelia D Tayror</t>
  </si>
  <si>
    <t>ID607</t>
  </si>
  <si>
    <t>Soila G Dairre</t>
  </si>
  <si>
    <t>ID608</t>
  </si>
  <si>
    <t>Al P Ricrarson</t>
  </si>
  <si>
    <t>ID609</t>
  </si>
  <si>
    <t>Kayleigh P Mccre</t>
  </si>
  <si>
    <t>ID610</t>
  </si>
  <si>
    <t>Shalanda R Mejras</t>
  </si>
  <si>
    <t>ID611</t>
  </si>
  <si>
    <t>Preston P Caprsso</t>
  </si>
  <si>
    <t>ID612</t>
  </si>
  <si>
    <t>Matt Z Angrlo</t>
  </si>
  <si>
    <t>ID613</t>
  </si>
  <si>
    <t>Gregg G Sisrer</t>
  </si>
  <si>
    <t>ID614</t>
  </si>
  <si>
    <t>Reatha F Gasron</t>
  </si>
  <si>
    <t>ID615</t>
  </si>
  <si>
    <t>Danny H Blarsdell</t>
  </si>
  <si>
    <t>ID616</t>
  </si>
  <si>
    <t>Susan X Forruna</t>
  </si>
  <si>
    <t>ID617</t>
  </si>
  <si>
    <t>Veola R Trort</t>
  </si>
  <si>
    <t>ID618</t>
  </si>
  <si>
    <t>Danial X Zamrrripa</t>
  </si>
  <si>
    <t>ID619</t>
  </si>
  <si>
    <t>Thresa A Carrballo</t>
  </si>
  <si>
    <t>ID620</t>
  </si>
  <si>
    <t>Stella X Antrne</t>
  </si>
  <si>
    <t>ID621</t>
  </si>
  <si>
    <t>Jina I Heirer</t>
  </si>
  <si>
    <t>ID622</t>
  </si>
  <si>
    <t>Herb B Hasring</t>
  </si>
  <si>
    <t>ID623</t>
  </si>
  <si>
    <t>ID624</t>
  </si>
  <si>
    <t>Julianne Z Bedrlla</t>
  </si>
  <si>
    <t>ID625</t>
  </si>
  <si>
    <t>Melania Q Ticr</t>
  </si>
  <si>
    <t>ID626</t>
  </si>
  <si>
    <t>Somer Q Dolrh</t>
  </si>
  <si>
    <t>ID627</t>
  </si>
  <si>
    <t>Myron H Smarl</t>
  </si>
  <si>
    <t>ID628</t>
  </si>
  <si>
    <t>Golda F Clurter</t>
  </si>
  <si>
    <t>ID629</t>
  </si>
  <si>
    <t>Herbert T Gasrett</t>
  </si>
  <si>
    <t>ID630</t>
  </si>
  <si>
    <t>Clyde G Sterrns</t>
  </si>
  <si>
    <t>ID631</t>
  </si>
  <si>
    <t>Rosalba U Felr</t>
  </si>
  <si>
    <t>ID632</t>
  </si>
  <si>
    <t>Bettyann R Gotrfried</t>
  </si>
  <si>
    <t>ID633</t>
  </si>
  <si>
    <t>Lucio Q Oborle</t>
  </si>
  <si>
    <t>ID634</t>
  </si>
  <si>
    <t>Desire Z Lecrmpte</t>
  </si>
  <si>
    <t>ID635</t>
  </si>
  <si>
    <t>Adelaide O Petriford</t>
  </si>
  <si>
    <t>ID636</t>
  </si>
  <si>
    <t>Leisa S Geary</t>
  </si>
  <si>
    <t>ID637</t>
  </si>
  <si>
    <t>Darnell Q Mckrever</t>
  </si>
  <si>
    <t>ID638</t>
  </si>
  <si>
    <t>Corinna A Towrer</t>
  </si>
  <si>
    <t>ID639</t>
  </si>
  <si>
    <t>Particia U Rimrer</t>
  </si>
  <si>
    <t>ID640</t>
  </si>
  <si>
    <t>Jermaine J Gamrons</t>
  </si>
  <si>
    <t>ID641</t>
  </si>
  <si>
    <t>Liberty X Gilrrease</t>
  </si>
  <si>
    <t>ID642</t>
  </si>
  <si>
    <t>Stanford V Torrance</t>
  </si>
  <si>
    <t>ID643</t>
  </si>
  <si>
    <t>Damion W Whireman</t>
  </si>
  <si>
    <t>ID644</t>
  </si>
  <si>
    <t>Karlyn B Bolrz</t>
  </si>
  <si>
    <t>ID645</t>
  </si>
  <si>
    <t>Van L Rutrerford</t>
  </si>
  <si>
    <t>ID646</t>
  </si>
  <si>
    <t>ID647</t>
  </si>
  <si>
    <t>Jacob I Cudry</t>
  </si>
  <si>
    <t>ID648</t>
  </si>
  <si>
    <t>Andra P Schrller</t>
  </si>
  <si>
    <t>ID649</t>
  </si>
  <si>
    <t>Elouise E Fulrher</t>
  </si>
  <si>
    <t>ID650</t>
  </si>
  <si>
    <t>Donnell G Golron</t>
  </si>
  <si>
    <t>ID651</t>
  </si>
  <si>
    <t>Shonna G Ederstein</t>
  </si>
  <si>
    <t>ID652</t>
  </si>
  <si>
    <t>Miguel J Mourtain</t>
  </si>
  <si>
    <t>ID653</t>
  </si>
  <si>
    <t>Harvey K Mccrlley</t>
  </si>
  <si>
    <t>ID654</t>
  </si>
  <si>
    <t>Hipolito I Scrrggs</t>
  </si>
  <si>
    <t>ID655</t>
  </si>
  <si>
    <t>Maryam T Mearx</t>
  </si>
  <si>
    <t>ID656</t>
  </si>
  <si>
    <t>Brian R Posrell</t>
  </si>
  <si>
    <t>ID657</t>
  </si>
  <si>
    <t>Calvin K Srora</t>
  </si>
  <si>
    <t>ID658</t>
  </si>
  <si>
    <t>Donte D Mcrry</t>
  </si>
  <si>
    <t>ID659</t>
  </si>
  <si>
    <t>Thelma Q Schrchter</t>
  </si>
  <si>
    <t>ID660</t>
  </si>
  <si>
    <t>Jose P Geir</t>
  </si>
  <si>
    <t>ID661</t>
  </si>
  <si>
    <t>Carlota E Heirt</t>
  </si>
  <si>
    <t>ID662</t>
  </si>
  <si>
    <t>Elnora I Spurrier</t>
  </si>
  <si>
    <t>ID663</t>
  </si>
  <si>
    <t>Chadwick N Legrand</t>
  </si>
  <si>
    <t>ID664</t>
  </si>
  <si>
    <t>Hailey V Midrett</t>
  </si>
  <si>
    <t>ID665</t>
  </si>
  <si>
    <t>Thad Y Gorrs</t>
  </si>
  <si>
    <t>ID666</t>
  </si>
  <si>
    <t>Loris Q Jesren</t>
  </si>
  <si>
    <t>ID667</t>
  </si>
  <si>
    <t>Ivory B Teerarden</t>
  </si>
  <si>
    <t>ID668</t>
  </si>
  <si>
    <t>Houston B Sturkey</t>
  </si>
  <si>
    <t>ID669</t>
  </si>
  <si>
    <t>Abe E Betrencourt</t>
  </si>
  <si>
    <t>ID670</t>
  </si>
  <si>
    <t>Dagmar P Cosranzo</t>
  </si>
  <si>
    <t>ID671</t>
  </si>
  <si>
    <t>Lucien L Carrara</t>
  </si>
  <si>
    <t>ID672</t>
  </si>
  <si>
    <t>Dorian D Sturer</t>
  </si>
  <si>
    <t>ID673</t>
  </si>
  <si>
    <t>Norris K Yarrrough</t>
  </si>
  <si>
    <t>ID674</t>
  </si>
  <si>
    <t>Allan R Gilrtrap</t>
  </si>
  <si>
    <t>ID675</t>
  </si>
  <si>
    <t>Alfredo F Gobrr</t>
  </si>
  <si>
    <t>ID676</t>
  </si>
  <si>
    <t>Robert B Senrcal</t>
  </si>
  <si>
    <t>ID677</t>
  </si>
  <si>
    <t>Rod C Piprin</t>
  </si>
  <si>
    <t>ID678</t>
  </si>
  <si>
    <t>Luella M Sorrells</t>
  </si>
  <si>
    <t>ID679</t>
  </si>
  <si>
    <t>Luke H Berrardi</t>
  </si>
  <si>
    <t>ID680</t>
  </si>
  <si>
    <t>Linnea S Becrstead</t>
  </si>
  <si>
    <t>ID681</t>
  </si>
  <si>
    <t>Lester V Morreau</t>
  </si>
  <si>
    <t>ID682</t>
  </si>
  <si>
    <t>Rufus L Janrary</t>
  </si>
  <si>
    <t>ID683</t>
  </si>
  <si>
    <t>Daniel D Mccrffrey</t>
  </si>
  <si>
    <t>ID684</t>
  </si>
  <si>
    <t>Rachelle F Coors</t>
  </si>
  <si>
    <t>ID685</t>
  </si>
  <si>
    <t>Dawna P Bohran</t>
  </si>
  <si>
    <t>ID686</t>
  </si>
  <si>
    <t>Dong R Sanrbria</t>
  </si>
  <si>
    <t>ID687</t>
  </si>
  <si>
    <t>Neomi I Carrtens</t>
  </si>
  <si>
    <t>ID688</t>
  </si>
  <si>
    <t>Keith I Coarhman</t>
  </si>
  <si>
    <t>ID689</t>
  </si>
  <si>
    <t>Marcus L Sterberg</t>
  </si>
  <si>
    <t>ID690</t>
  </si>
  <si>
    <t>Imogene X Kanrgy</t>
  </si>
  <si>
    <t>ID691</t>
  </si>
  <si>
    <t>Lovella K Sherran</t>
  </si>
  <si>
    <t>ID692</t>
  </si>
  <si>
    <t>Muriel B Eudr</t>
  </si>
  <si>
    <t>ID693</t>
  </si>
  <si>
    <t>Beata N Senrer</t>
  </si>
  <si>
    <t>ID694</t>
  </si>
  <si>
    <t>Orval Y Kinrey</t>
  </si>
  <si>
    <t>ID695</t>
  </si>
  <si>
    <t>Ursula T Mcbrayer</t>
  </si>
  <si>
    <t>ID696</t>
  </si>
  <si>
    <t>Larhonda W Gunrher</t>
  </si>
  <si>
    <t>ID697</t>
  </si>
  <si>
    <t>Sharika A Giuriano</t>
  </si>
  <si>
    <t>ID698</t>
  </si>
  <si>
    <t>Erich F Shurtz</t>
  </si>
  <si>
    <t>ID699</t>
  </si>
  <si>
    <t>Edwardo X Goor</t>
  </si>
  <si>
    <t>ID700</t>
  </si>
  <si>
    <t>Kaycee N Ortrz</t>
  </si>
  <si>
    <t>ID701</t>
  </si>
  <si>
    <t>Era Q Zazreta</t>
  </si>
  <si>
    <t>ID702</t>
  </si>
  <si>
    <t>Cordell P Lamrert</t>
  </si>
  <si>
    <t>ID703</t>
  </si>
  <si>
    <t>Nicolle E Walrace</t>
  </si>
  <si>
    <t>ID704</t>
  </si>
  <si>
    <t>Fred W Schrab</t>
  </si>
  <si>
    <t>ID705</t>
  </si>
  <si>
    <t>Hector I Panrs</t>
  </si>
  <si>
    <t>ID706</t>
  </si>
  <si>
    <t>Nathanael K Adkrnson</t>
  </si>
  <si>
    <t>ID707</t>
  </si>
  <si>
    <t>ID708</t>
  </si>
  <si>
    <t>Else K Watrers</t>
  </si>
  <si>
    <t>ID709</t>
  </si>
  <si>
    <t>Vito B Eckrrt</t>
  </si>
  <si>
    <t>ID710</t>
  </si>
  <si>
    <t>Bennie X Churbley</t>
  </si>
  <si>
    <t>ID711</t>
  </si>
  <si>
    <t>Caprice G Mcbride</t>
  </si>
  <si>
    <t>ID712</t>
  </si>
  <si>
    <t>Bill C Hasr</t>
  </si>
  <si>
    <t>ID713</t>
  </si>
  <si>
    <t>ID714</t>
  </si>
  <si>
    <t>Laine S Dolre</t>
  </si>
  <si>
    <t>ID715</t>
  </si>
  <si>
    <t>Isaias D Cosry</t>
  </si>
  <si>
    <t>ID716</t>
  </si>
  <si>
    <t>Miguel W Icerhour</t>
  </si>
  <si>
    <t>ID717</t>
  </si>
  <si>
    <t>Stephen P Starek</t>
  </si>
  <si>
    <t>ID718</t>
  </si>
  <si>
    <t>Alaine S Auzrnne</t>
  </si>
  <si>
    <t>ID719</t>
  </si>
  <si>
    <t>Rolland A Lesriak</t>
  </si>
  <si>
    <t>ID720</t>
  </si>
  <si>
    <t>Jean V Ybarez</t>
  </si>
  <si>
    <t>ID721</t>
  </si>
  <si>
    <t>Sage C Burr</t>
  </si>
  <si>
    <t>ID722</t>
  </si>
  <si>
    <t>Krysten D Kasrner</t>
  </si>
  <si>
    <t>ID723</t>
  </si>
  <si>
    <t>Leo B Vitrello</t>
  </si>
  <si>
    <t>ID724</t>
  </si>
  <si>
    <t>Minna C Lamrdin</t>
  </si>
  <si>
    <t>ID725</t>
  </si>
  <si>
    <t>Rafael N Sair</t>
  </si>
  <si>
    <t>ID726</t>
  </si>
  <si>
    <t>Jong V Mulroon</t>
  </si>
  <si>
    <t>ID727</t>
  </si>
  <si>
    <t>Krysten L Barrey</t>
  </si>
  <si>
    <t>ID728</t>
  </si>
  <si>
    <t>Brendan P Taurbee</t>
  </si>
  <si>
    <t>ID729</t>
  </si>
  <si>
    <t>Blaine C Pinr</t>
  </si>
  <si>
    <t>ID730</t>
  </si>
  <si>
    <t>Antoine Y Hodrins</t>
  </si>
  <si>
    <t>ID731</t>
  </si>
  <si>
    <t>Virgilio R Murr</t>
  </si>
  <si>
    <t>ID732</t>
  </si>
  <si>
    <t>Jeffery M Heirz</t>
  </si>
  <si>
    <t>ID733</t>
  </si>
  <si>
    <t>Tamala W Gayre</t>
  </si>
  <si>
    <t>ID734</t>
  </si>
  <si>
    <t>Earnest P Frerricks</t>
  </si>
  <si>
    <t>ID735</t>
  </si>
  <si>
    <t>Karen B Dawr</t>
  </si>
  <si>
    <t>ID736</t>
  </si>
  <si>
    <t>Anton L Trarlor</t>
  </si>
  <si>
    <t>ID737</t>
  </si>
  <si>
    <t>Maynard B Rusr</t>
  </si>
  <si>
    <t>ID738</t>
  </si>
  <si>
    <t>Mahalia E Edlrr</t>
  </si>
  <si>
    <t>ID739</t>
  </si>
  <si>
    <t>Jules K Melrhor</t>
  </si>
  <si>
    <t>ID740</t>
  </si>
  <si>
    <t>Tamala L Reirhard</t>
  </si>
  <si>
    <t>ID741</t>
  </si>
  <si>
    <t>Trey B Kirrin</t>
  </si>
  <si>
    <t>ID742</t>
  </si>
  <si>
    <t>Eva K Vilregas</t>
  </si>
  <si>
    <t>ID743</t>
  </si>
  <si>
    <t>Matthew F Salrman</t>
  </si>
  <si>
    <t>ID744</t>
  </si>
  <si>
    <t>Isidro R Boering</t>
  </si>
  <si>
    <t>ID745</t>
  </si>
  <si>
    <t>Ferdinand Q Bulruck</t>
  </si>
  <si>
    <t>ID746</t>
  </si>
  <si>
    <t>Hermelinda E Gorrs</t>
  </si>
  <si>
    <t>ID747</t>
  </si>
  <si>
    <t>Candice V Minrey</t>
  </si>
  <si>
    <t>ID748</t>
  </si>
  <si>
    <t>Wayne T Abbrtt</t>
  </si>
  <si>
    <t>ID749</t>
  </si>
  <si>
    <t>Concetta F Shererd</t>
  </si>
  <si>
    <t>ID750</t>
  </si>
  <si>
    <t>Audra D Leprge</t>
  </si>
  <si>
    <t>ID751</t>
  </si>
  <si>
    <t>Hugo V Majrwski</t>
  </si>
  <si>
    <t>ID752</t>
  </si>
  <si>
    <t>Osvaldo E Heprer</t>
  </si>
  <si>
    <t>ID753</t>
  </si>
  <si>
    <t>Ashly R Saar</t>
  </si>
  <si>
    <t>ID754</t>
  </si>
  <si>
    <t>Lavonna Y Gebr</t>
  </si>
  <si>
    <t>ID755</t>
  </si>
  <si>
    <t>Stacey D Seare</t>
  </si>
  <si>
    <t>ID756</t>
  </si>
  <si>
    <t>Landon A Kerroot</t>
  </si>
  <si>
    <t>ID757</t>
  </si>
  <si>
    <t>Ward Z Kelr</t>
  </si>
  <si>
    <t>ID758</t>
  </si>
  <si>
    <t>Lachelle Q Cror</t>
  </si>
  <si>
    <t>ID759</t>
  </si>
  <si>
    <t>Nickolas S Gamrlin</t>
  </si>
  <si>
    <t>ID760</t>
  </si>
  <si>
    <t>Santo Z Wesrlund</t>
  </si>
  <si>
    <t>ID761</t>
  </si>
  <si>
    <t>Enrique O Harrfield</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</si>
  <si>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</si>
  <si>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</si>
  <si>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</si>
  <si>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</si>
  <si>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</si>
  <si>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</si>
  <si>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</si>
  <si>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</si>
  <si>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</si>
  <si>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</si>
  <si>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</si>
  <si>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</si>
  <si>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</si>
  <si>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</si>
  <si>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</si>
  <si>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</si>
  <si>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</si>
  <si>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</si>
  <si>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</si>
  <si>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</si>
  <si>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</si>
  <si>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</si>
  <si>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</si>
  <si>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</si>
  <si>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</si>
  <si>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</si>
  <si>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</si>
  <si>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</si>
  <si>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</si>
  <si>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</si>
  <si>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</si>
  <si>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</si>
  <si>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</si>
  <si>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</si>
  <si>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</si>
  <si>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</si>
  <si>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</si>
  <si>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</si>
  <si>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</si>
  <si>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</si>
  <si>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</si>
  <si>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</si>
  <si>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</si>
  <si>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</si>
  <si>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</si>
  <si>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</si>
  <si>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</si>
  <si>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</si>
  <si>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</si>
  <si>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</si>
  <si>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</si>
  <si>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</si>
  <si>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</si>
  <si>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</si>
  <si>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</si>
  <si>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</si>
  <si>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</si>
  <si>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</si>
  <si>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</si>
  <si>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</si>
  <si>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</si>
  <si>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</si>
  <si>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</si>
  <si>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</si>
  <si>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</si>
  <si>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</si>
  <si>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</si>
  <si>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</si>
  <si>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</si>
  <si>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</si>
  <si>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</si>
  <si>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</si>
  <si>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</si>
  <si>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</si>
  <si>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</si>
  <si>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</si>
  <si>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</si>
  <si>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</si>
  <si>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</si>
  <si>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</si>
  <si>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</si>
  <si>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</si>
  <si>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</si>
  <si>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</si>
  <si>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</si>
  <si>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</si>
  <si>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</si>
  <si>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</si>
  <si>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</si>
  <si>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</si>
  <si>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</si>
  <si>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</si>
  <si>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</si>
  <si>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</si>
  <si>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</si>
  <si>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</si>
  <si>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</si>
  <si>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</si>
  <si>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</si>
  <si>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</si>
  <si>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</si>
  <si>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</si>
  <si>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</si>
  <si>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</si>
  <si>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</si>
  <si>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</si>
  <si>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</si>
  <si>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</si>
  <si>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</si>
  <si>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</si>
  <si>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</si>
  <si>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</si>
  <si>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</si>
  <si>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</si>
  <si>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</si>
  <si>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</si>
  <si>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</si>
  <si>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</si>
  <si>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</si>
  <si>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</si>
  <si>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</si>
  <si>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</si>
  <si>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</si>
  <si>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</si>
  <si>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</si>
  <si>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</si>
  <si>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</si>
  <si>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</si>
  <si>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</si>
  <si>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</si>
  <si>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</si>
  <si>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</si>
  <si>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</si>
  <si>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</si>
  <si>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</si>
  <si>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</si>
  <si>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</si>
  <si>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</si>
  <si>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</si>
  <si>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</si>
  <si>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</si>
  <si>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</si>
  <si>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</si>
  <si>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</si>
  <si>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</si>
  <si>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</si>
  <si>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</si>
  <si>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</si>
  <si>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</si>
  <si>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</si>
  <si>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</si>
  <si>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</si>
  <si>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</si>
  <si>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</si>
  <si>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</si>
  <si>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</si>
  <si>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</si>
  <si>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</si>
  <si>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</si>
  <si>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</si>
  <si>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</si>
  <si>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</si>
  <si>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</si>
  <si>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</si>
  <si>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</si>
  <si>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</si>
  <si>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</si>
  <si>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</si>
  <si>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</si>
  <si>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</si>
  <si>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</si>
  <si>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</si>
  <si>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</si>
  <si>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</si>
  <si>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</si>
  <si>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</si>
  <si>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</si>
  <si>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</si>
  <si>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</si>
  <si>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</si>
  <si>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</si>
  <si>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</si>
  <si>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</si>
  <si>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</si>
  <si>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</si>
  <si>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</si>
  <si>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</si>
  <si>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</si>
  <si>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</si>
  <si>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</si>
  <si>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</si>
  <si>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</si>
  <si>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</si>
  <si>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</si>
  <si>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</si>
  <si>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</si>
  <si>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</si>
  <si>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</si>
  <si>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</si>
  <si>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</si>
  <si>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</si>
  <si>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</si>
  <si>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</si>
  <si>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</si>
  <si>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</si>
  <si>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</si>
  <si>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</si>
  <si>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</si>
  <si>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</si>
  <si>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</si>
  <si>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</si>
  <si>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</si>
  <si>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</si>
  <si>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</si>
  <si>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</si>
  <si>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</si>
  <si>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</si>
  <si>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</si>
  <si>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</si>
  <si>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</si>
  <si>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</si>
  <si>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</si>
  <si>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</si>
  <si>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</si>
  <si>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</si>
  <si>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</si>
  <si>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</si>
  <si>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</si>
  <si>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</si>
  <si>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</si>
  <si>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</si>
  <si>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</si>
  <si>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</si>
  <si>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</si>
  <si>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</si>
  <si>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</si>
  <si>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</si>
  <si>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</si>
  <si>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</si>
  <si>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</si>
  <si>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</si>
  <si>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</si>
  <si>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</si>
  <si>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</si>
  <si>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</si>
  <si>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</si>
  <si>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</si>
  <si>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</si>
  <si>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</si>
  <si>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</si>
  <si>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</si>
  <si>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</si>
  <si>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</si>
  <si>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</si>
  <si>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</si>
  <si>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</si>
  <si>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</si>
  <si>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</si>
  <si>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</si>
  <si>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</si>
  <si>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</si>
  <si>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</si>
  <si>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</si>
  <si>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</si>
  <si>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</si>
  <si>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</si>
  <si>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</si>
  <si>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</si>
  <si>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</si>
  <si>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</si>
  <si>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</si>
  <si>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</si>
  <si>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</si>
  <si>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</si>
  <si>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</si>
  <si>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</si>
  <si>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</si>
  <si>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</si>
  <si>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</si>
  <si>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</si>
  <si>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</si>
  <si>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</si>
  <si>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</si>
  <si>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</si>
  <si>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</si>
  <si>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</si>
  <si>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</si>
  <si>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</si>
  <si>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</si>
  <si>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</si>
  <si>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</si>
  <si>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</si>
  <si>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</si>
  <si>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</si>
  <si>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</si>
  <si>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</si>
  <si>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</si>
  <si>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</si>
  <si>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</si>
  <si>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</si>
  <si>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</si>
  <si>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</si>
  <si>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</si>
  <si>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</si>
  <si>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</si>
  <si>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</si>
  <si>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</si>
  <si>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</si>
  <si>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</si>
  <si>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</si>
  <si>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</si>
  <si>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</si>
  <si>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</si>
  <si>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</si>
  <si>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</si>
  <si>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</si>
  <si>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</si>
  <si>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</si>
  <si>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</si>
  <si>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</si>
  <si>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</si>
  <si>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</si>
  <si>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</si>
  <si>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</si>
  <si>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</si>
  <si>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</si>
  <si>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</si>
  <si>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</si>
  <si>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</si>
  <si>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</si>
  <si>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</si>
  <si>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</si>
  <si>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</si>
  <si>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</si>
  <si>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</si>
  <si>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</si>
  <si>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</si>
  <si>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</si>
  <si>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</si>
  <si>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</si>
  <si>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</si>
  <si>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</si>
  <si>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</si>
  <si>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</si>
  <si>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</si>
  <si>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</si>
  <si>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</si>
  <si>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</si>
  <si>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</si>
  <si>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</si>
  <si>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</si>
  <si>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</si>
  <si>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</si>
  <si>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</si>
  <si>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</si>
  <si>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</si>
  <si>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</si>
  <si>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</si>
  <si>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</si>
  <si>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</si>
  <si>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</si>
  <si>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</si>
  <si>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</si>
  <si>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</si>
  <si>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</si>
  <si>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</si>
  <si>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</si>
  <si>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</si>
  <si>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</si>
  <si>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</si>
  <si>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</si>
  <si>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</si>
  <si>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</si>
  <si>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</si>
  <si>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</si>
  <si>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</si>
  <si>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</si>
  <si>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</si>
  <si>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</si>
  <si>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</si>
  <si>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</si>
  <si>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</si>
  <si>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</si>
  <si>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</si>
  <si>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</si>
  <si>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</si>
  <si>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</si>
  <si>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</si>
  <si>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</si>
  <si>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</si>
  <si>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</si>
  <si>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</si>
  <si>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</si>
  <si>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</si>
  <si>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</si>
  <si>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</si>
  <si>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</si>
  <si>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</si>
  <si>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</si>
  <si>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</si>
  <si>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</si>
  <si>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</si>
  <si>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</si>
  <si>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</si>
  <si>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</si>
  <si>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</si>
  <si>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</si>
  <si>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</si>
  <si>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</si>
  <si>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</si>
  <si>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</si>
  <si>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</si>
  <si>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</si>
  <si>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</si>
  <si>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</si>
  <si>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</si>
  <si>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</si>
  <si>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</si>
  <si>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</si>
  <si>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</si>
  <si>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</si>
  <si>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</si>
  <si>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</si>
  <si>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</si>
  <si>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</si>
  <si>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</si>
  <si>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</si>
  <si>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</si>
  <si>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</si>
  <si>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</si>
  <si>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</si>
  <si>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</si>
  <si>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</si>
  <si>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</si>
  <si>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</si>
  <si>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</si>
  <si>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</si>
  <si>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</si>
  <si>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</si>
  <si>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</si>
  <si>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</si>
  <si>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</si>
  <si>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</si>
  <si>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</si>
  <si>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</si>
  <si>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</si>
  <si>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</si>
  <si>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</si>
  <si>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</si>
  <si>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</si>
  <si>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</si>
  <si>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</si>
  <si>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</si>
  <si>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</si>
  <si>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</si>
  <si>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</si>
  <si>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</si>
  <si>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</si>
  <si>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</si>
  <si>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</si>
  <si>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</si>
  <si>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</si>
  <si>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</si>
  <si>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</si>
  <si>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</si>
  <si>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</si>
  <si>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</si>
  <si>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</si>
  <si>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</si>
  <si>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</si>
  <si>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</si>
  <si>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</si>
  <si>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</si>
  <si>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</si>
  <si>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</si>
  <si>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</si>
  <si>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</si>
  <si>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</si>
  <si>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</si>
  <si>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</si>
  <si>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</si>
  <si>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</si>
  <si>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</si>
  <si>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</si>
  <si>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</si>
  <si>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</si>
  <si>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</si>
  <si>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</si>
  <si>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</si>
  <si>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</si>
  <si>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</si>
  <si>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</si>
  <si>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</si>
  <si>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</si>
  <si>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</si>
  <si>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</si>
  <si>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</si>
  <si>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</si>
  <si>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</si>
  <si>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</si>
  <si>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</si>
  <si>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</si>
  <si>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</si>
  <si>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</si>
  <si>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</si>
  <si>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</si>
  <si>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</si>
  <si>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</si>
  <si>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</si>
  <si>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</si>
  <si>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</si>
  <si>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</si>
  <si>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</si>
  <si>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</si>
  <si>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</si>
  <si>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</si>
  <si>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</si>
  <si>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</si>
  <si>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</si>
  <si>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</si>
  <si>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</si>
  <si>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</si>
  <si>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</si>
  <si>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</si>
  <si>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</si>
  <si>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</si>
  <si>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</si>
  <si>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</si>
  <si>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</si>
  <si>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</si>
  <si>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</si>
  <si>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</si>
  <si>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</si>
  <si>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</si>
  <si>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</si>
  <si>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</si>
  <si>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</si>
  <si>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</si>
  <si>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</si>
  <si>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</si>
  <si>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</si>
  <si>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</si>
  <si>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</si>
  <si>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</si>
  <si>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</si>
  <si>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</si>
  <si>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</si>
  <si>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</si>
  <si>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</si>
  <si>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</si>
  <si>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</si>
  <si>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</si>
  <si>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</si>
  <si>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</si>
  <si>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</si>
  <si>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</si>
  <si>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</si>
  <si>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</si>
  <si>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</si>
  <si>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</si>
  <si>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</si>
  <si>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</si>
  <si>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</si>
  <si>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</si>
  <si>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</si>
  <si>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</si>
  <si>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</si>
  <si>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</si>
  <si>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</si>
  <si>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</si>
  <si>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</si>
  <si>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</si>
  <si>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</si>
  <si>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</si>
  <si>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</si>
  <si>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</si>
  <si>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</si>
  <si>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</si>
  <si>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</si>
  <si>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</si>
  <si>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</si>
  <si>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</si>
  <si>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</si>
  <si>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</si>
  <si>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</si>
  <si>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</si>
  <si>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</si>
  <si>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</si>
  <si>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</si>
  <si>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</si>
  <si>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</si>
  <si>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</si>
  <si>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</si>
  <si>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</si>
  <si>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</si>
  <si>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</si>
  <si>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</si>
  <si>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</si>
  <si>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</si>
  <si>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</si>
  <si>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</si>
  <si>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</si>
  <si>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</si>
  <si>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</si>
  <si>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</si>
  <si>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</si>
  <si>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</si>
  <si>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</si>
  <si>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</si>
  <si>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</si>
  <si>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</si>
  <si>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</si>
  <si>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</si>
  <si>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</si>
  <si>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</si>
  <si>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</si>
  <si>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</si>
  <si>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</si>
  <si>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</si>
  <si>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</si>
  <si>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</si>
  <si>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</si>
  <si>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</si>
  <si>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</si>
  <si>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</si>
  <si>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</si>
  <si>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</si>
  <si>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</si>
  <si>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</si>
  <si>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</si>
  <si>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</si>
  <si>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</si>
  <si>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</si>
  <si>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</si>
  <si>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</si>
  <si>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</si>
  <si>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</si>
  <si>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</si>
  <si>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</si>
  <si>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</si>
  <si>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</si>
  <si>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</si>
  <si>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</si>
  <si>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</si>
  <si>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</si>
  <si>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</si>
  <si>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</si>
  <si>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</si>
  <si>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</si>
  <si>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</si>
  <si>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</si>
  <si>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</si>
  <si>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</si>
  <si>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</si>
  <si>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</si>
  <si>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</si>
  <si>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</si>
  <si>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</si>
  <si>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</si>
  <si>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</si>
  <si>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</si>
  <si>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</si>
  <si>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</si>
  <si>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</si>
  <si>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</si>
  <si>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</si>
  <si>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</si>
  <si>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</si>
  <si>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</si>
  <si>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</si>
  <si>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</si>
  <si>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</si>
  <si>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</si>
  <si>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</si>
  <si>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</si>
  <si>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</si>
  <si>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</si>
  <si>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</si>
  <si>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</si>
  <si>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</si>
  <si>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</si>
  <si>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</si>
  <si>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</si>
  <si>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</si>
  <si>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</si>
  <si>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</si>
  <si>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</si>
  <si>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</si>
  <si>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</si>
  <si>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</si>
  <si>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</si>
  <si>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</si>
  <si>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</si>
  <si>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</si>
  <si>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</si>
  <si>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</si>
  <si>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</si>
  <si>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</si>
  <si>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</si>
  <si>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</si>
  <si>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</si>
  <si>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</si>
  <si>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</si>
  <si>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</si>
  <si>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</si>
  <si>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</si>
  <si>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</si>
  <si>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</si>
  <si>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</si>
  <si>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</si>
  <si>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</si>
  <si>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</si>
  <si>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</si>
  <si>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</si>
  <si>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</si>
  <si>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</si>
  <si>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</si>
  <si>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</si>
  <si>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</si>
  <si>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</si>
  <si>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</si>
  <si>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</si>
  <si>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</si>
  <si>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</si>
  <si>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</si>
  <si>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</si>
  <si>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</si>
  <si>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</si>
  <si>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</si>
  <si>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</si>
  <si>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</si>
  <si>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</si>
  <si>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</si>
  <si>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</si>
  <si>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</si>
  <si>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</si>
  <si>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</si>
  <si>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</si>
  <si>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</si>
  <si>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</si>
  <si>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</si>
  <si>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</si>
  <si>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</si>
  <si>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</si>
  <si>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</si>
  <si>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</si>
  <si>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</si>
  <si>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</si>
  <si>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</si>
  <si>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</si>
  <si>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</si>
  <si>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</si>
  <si>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</si>
  <si>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</si>
  <si>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</si>
  <si>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</si>
  <si>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</si>
  <si>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</si>
  <si>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</si>
  <si>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</si>
  <si>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</si>
  <si>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Total Sales</t>
  </si>
  <si>
    <t>COGS</t>
  </si>
  <si>
    <t>Gross Profit</t>
  </si>
  <si>
    <t>Week days</t>
  </si>
  <si>
    <t>Months</t>
  </si>
  <si>
    <t>Gender2</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</si>
  <si>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</si>
  <si>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</si>
  <si>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</si>
  <si>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</si>
  <si>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</si>
  <si>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</si>
  <si>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</si>
  <si>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</si>
  <si>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</si>
  <si>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</si>
  <si>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</si>
  <si>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</si>
  <si>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</si>
  <si>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</si>
  <si>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</si>
  <si>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</si>
  <si>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</si>
  <si>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</si>
  <si>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</si>
  <si>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</si>
  <si>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</si>
  <si>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</si>
  <si>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</si>
  <si>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</si>
  <si>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Sum of Total Sales</t>
  </si>
  <si>
    <t>Sum of Total Sales2</t>
  </si>
  <si>
    <t>Top 3 products</t>
  </si>
  <si>
    <t>Botton 3 products</t>
  </si>
  <si>
    <t>Products</t>
  </si>
  <si>
    <t>Total COGS</t>
  </si>
  <si>
    <t>Total Profit</t>
  </si>
  <si>
    <t>Column Labels</t>
  </si>
  <si>
    <t>Customer</t>
  </si>
  <si>
    <t>Row Labels</t>
  </si>
  <si>
    <t>Grand Total</t>
  </si>
  <si>
    <t xml:space="preserve"> Total Sales</t>
  </si>
  <si>
    <t xml:space="preserve"> COGS</t>
  </si>
  <si>
    <t xml:space="preserve"> Gross Profit</t>
  </si>
  <si>
    <t>MONTH</t>
  </si>
  <si>
    <t>May</t>
  </si>
  <si>
    <t>Average</t>
  </si>
  <si>
    <t>Jun</t>
  </si>
  <si>
    <t>Median</t>
  </si>
  <si>
    <t>Jul</t>
  </si>
  <si>
    <t>Mode</t>
  </si>
  <si>
    <t>Aug</t>
  </si>
  <si>
    <t xml:space="preserve"> Qty</t>
  </si>
  <si>
    <t>DASHBOARD</t>
  </si>
  <si>
    <t>Sales Performance</t>
  </si>
  <si>
    <t>Product Performance</t>
  </si>
  <si>
    <t>Statistical Analysis</t>
  </si>
  <si>
    <t>Women Shoes</t>
  </si>
  <si>
    <t>Average of Price</t>
  </si>
  <si>
    <t>Average of Total Sales</t>
  </si>
  <si>
    <t>Average of COGS</t>
  </si>
  <si>
    <t>StdDev of Price</t>
  </si>
  <si>
    <t>Sum of COGS</t>
  </si>
  <si>
    <t>per day sale ratio</t>
  </si>
  <si>
    <t>Forecast(Total Sales)</t>
  </si>
  <si>
    <t>Lower Confidence Bound(Total Sales)</t>
  </si>
  <si>
    <t>Upper Confidence Bound(Total Sales)</t>
  </si>
  <si>
    <t>StdDev of COGS</t>
  </si>
  <si>
    <t>Most popular transaction ticket price</t>
  </si>
  <si>
    <t>Count of Price</t>
  </si>
  <si>
    <t>0-10000</t>
  </si>
  <si>
    <t>10000-20000</t>
  </si>
  <si>
    <t>20000-30000</t>
  </si>
  <si>
    <t>40000-50000</t>
  </si>
  <si>
    <t>Sum of  Gross Profit</t>
  </si>
  <si>
    <t>minumim</t>
  </si>
  <si>
    <t>maximum</t>
  </si>
  <si>
    <t>Minimum</t>
  </si>
  <si>
    <t>Maximum</t>
  </si>
  <si>
    <t>Count of Sales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</si>
</sst>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ddd"/>
    <numFmt numFmtId="165" formatCode="_-[$$-409]* #,##0_ ;_-[$$-409]* \-#,##0\ ;_-[$$-409]* &quot;-&quot;??_ ;_-@_ "/>
    <numFmt numFmtId="166" formatCode="_-[$$-409]* #,##0_ ;_-[$$-409]* \-#,##0\ ;_-[$$-409]* &quot;-&quot;_ ;_-@_ "/>
    <numFmt numFmtId="167" formatCode="[$$-409]#,##0"/>
    <numFmt numFmtId="168" formatCode="_-[$$-409]* #,##0.00_ ;_-[$$-409]* \-#,##0.00\ ;_-[$$-409]* &quot;-&quot;??_ ;_-@_ "/>
    <numFmt numFmtId="169" formatCode="_ * #,##0_ ;_ * \-#,##0_ ;_ * &quot;-&quot;??_ ;_ @_ "/>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22"/>
      <color theme="0"/>
      <name val="Calibri"/>
      <family val="2"/>
      <scheme val="minor"/>
    </font>
    <font>
      <b/>
      <sz val="11"/>
      <color theme="0"/>
      <name val="Calibri"/>
      <family val="2"/>
      <scheme val="minor"/>
    </font>
    <font>
      <b/>
      <sz val="18"/>
      <color theme="0"/>
      <name val="Calibri"/>
      <family val="2"/>
      <scheme val="minor"/>
    </font>
    <font>
      <b/>
      <sz val="20"/>
      <color theme="0"/>
      <name val="Calibri"/>
      <family val="2"/>
      <scheme val="minor"/>
    </font>
    <font>
      <sz val="20"/>
      <color theme="1"/>
      <name val="Calibri"/>
      <family val="2"/>
      <scheme val="minor"/>
    </font>
    <font>
      <sz val="18"/>
      <color theme="1"/>
      <name val="Calibri"/>
      <family val="2"/>
      <scheme val="minor"/>
    </font>
    <font>
      <b/>
      <sz val="11"/>
      <color theme="1"/>
      <name val="Segoe UI"/>
      <family val="2"/>
    </font>
    <font>
      <i/>
      <sz val="11"/>
      <color theme="1"/>
      <name val="Calibri"/>
      <family val="2"/>
      <scheme val="minor"/>
    </font>
    <font>
      <sz val="8"/>
      <color rgb="FF000000"/>
      <name val="Segoe UI"/>
      <family val="2"/>
    </font>
    <font>
      <sz val="11"/>
      <color theme="4" tint="-0.499984740745262"/>
      <name val="Calibri"/>
      <family val="2"/>
      <scheme val="minor"/>
    </font>
    <font>
      <sz val="13"/>
      <color theme="0"/>
      <name val="Calibri"/>
      <family val="2"/>
      <scheme val="minor"/>
    </font>
  </fonts>
  <fills count="14">
    <fill>
      <patternFill patternType="none"/>
    </fill>
    <fill>
      <patternFill patternType="gray125"/>
    </fill>
    <fill>
      <patternFill patternType="solid">
        <fgColor theme="6" tint="0.79998168889431442"/>
        <bgColor indexed="65"/>
      </patternFill>
    </fill>
    <fill>
      <patternFill patternType="gray0625"/>
    </fill>
    <fill>
      <patternFill patternType="solid">
        <fgColor theme="4"/>
        <bgColor indexed="64"/>
      </patternFill>
    </fill>
    <fill>
      <patternFill patternType="solid">
        <fgColor theme="9"/>
        <bgColor indexed="64"/>
      </patternFill>
    </fill>
    <fill>
      <patternFill patternType="solid">
        <fgColor theme="0" tint="-4.9989318521683403E-2"/>
        <bgColor indexed="64"/>
      </patternFill>
    </fill>
    <fill>
      <patternFill patternType="gray0625">
        <bgColor theme="0"/>
      </patternFill>
    </fill>
    <fill>
      <patternFill patternType="solid">
        <fgColor theme="6" tint="-0.249977111117893"/>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0"/>
        <bgColor indexed="64"/>
      </patternFill>
    </fill>
    <fill>
      <patternFill patternType="solid">
        <fgColor rgb="FF002060"/>
        <bgColor indexed="64"/>
      </patternFill>
    </fill>
    <fill>
      <patternFill patternType="gray125">
        <bgColor theme="0"/>
      </patternFill>
    </fill>
  </fills>
  <borders count="20">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43" fontId="1" fillId="0" borderId="0" applyFont="0" applyFill="0" applyBorder="0" applyAlignment="0" applyProtection="0"/>
  </cellStyleXfs>
  <cellXfs count="80">
    <xf numFmtId="0" fontId="0" fillId="0" borderId="0" xfId="0"/>
    <xf numFmtId="164" fontId="0" fillId="0" borderId="0" xfId="0" applyNumberFormat="1"/>
    <xf numFmtId="14" fontId="0" fillId="0" borderId="0" xfId="0" applyNumberFormat="1"/>
    <xf numFmtId="0" fontId="0" fillId="3" borderId="0" xfId="0" applyFill="1"/>
    <xf numFmtId="0" fontId="0" fillId="0" borderId="0" xfId="0" pivotButton="1"/>
    <xf numFmtId="10" fontId="0" fillId="0" borderId="0" xfId="0" applyNumberFormat="1"/>
    <xf numFmtId="165" fontId="0" fillId="0" borderId="0" xfId="0" applyNumberFormat="1"/>
    <xf numFmtId="9" fontId="0" fillId="0" borderId="0" xfId="0" applyNumberFormat="1"/>
    <xf numFmtId="0" fontId="2" fillId="0" borderId="0" xfId="0" applyFont="1"/>
    <xf numFmtId="0" fontId="0" fillId="0" borderId="0" xfId="0" applyAlignment="1">
      <alignment horizontal="left"/>
    </xf>
    <xf numFmtId="0" fontId="4" fillId="4" borderId="0" xfId="0" applyFont="1" applyFill="1"/>
    <xf numFmtId="167" fontId="0" fillId="0" borderId="0" xfId="0" applyNumberFormat="1"/>
    <xf numFmtId="0" fontId="1" fillId="6" borderId="0" xfId="1" applyFill="1" applyBorder="1"/>
    <xf numFmtId="0" fontId="1" fillId="6" borderId="6" xfId="1" applyFill="1" applyBorder="1"/>
    <xf numFmtId="0" fontId="0" fillId="6" borderId="7" xfId="0" applyFill="1" applyBorder="1"/>
    <xf numFmtId="0" fontId="0" fillId="7" borderId="0" xfId="0" applyFill="1"/>
    <xf numFmtId="164" fontId="0" fillId="0" borderId="0" xfId="0" applyNumberFormat="1" applyAlignment="1">
      <alignment horizontal="left"/>
    </xf>
    <xf numFmtId="0" fontId="0" fillId="0" borderId="1" xfId="0" applyBorder="1"/>
    <xf numFmtId="0" fontId="10" fillId="0" borderId="13" xfId="0" applyFont="1" applyBorder="1" applyAlignment="1">
      <alignment horizontal="center"/>
    </xf>
    <xf numFmtId="0" fontId="10" fillId="0" borderId="13" xfId="0" applyFont="1" applyBorder="1" applyAlignment="1">
      <alignment horizontal="centerContinuous"/>
    </xf>
    <xf numFmtId="0" fontId="10" fillId="9" borderId="13" xfId="0" applyFont="1" applyFill="1" applyBorder="1" applyAlignment="1">
      <alignment horizontal="center"/>
    </xf>
    <xf numFmtId="0" fontId="0" fillId="9" borderId="0" xfId="0" applyFill="1"/>
    <xf numFmtId="0" fontId="0" fillId="9" borderId="1" xfId="0" applyFill="1" applyBorder="1"/>
    <xf numFmtId="166" fontId="0" fillId="0" borderId="0" xfId="0" applyNumberFormat="1"/>
    <xf numFmtId="3" fontId="0" fillId="0" borderId="0" xfId="0" applyNumberFormat="1"/>
    <xf numFmtId="0" fontId="10" fillId="9" borderId="13" xfId="0" applyFont="1" applyFill="1" applyBorder="1" applyAlignment="1">
      <alignment horizontal="centerContinuous"/>
    </xf>
    <xf numFmtId="0" fontId="9" fillId="3" borderId="0" xfId="0" applyFont="1" applyFill="1"/>
    <xf numFmtId="0" fontId="0" fillId="6" borderId="6" xfId="0" applyFill="1" applyBorder="1"/>
    <xf numFmtId="0" fontId="10" fillId="9" borderId="13" xfId="0" applyFont="1" applyFill="1" applyBorder="1" applyAlignment="1">
      <alignment horizontal="left"/>
    </xf>
    <xf numFmtId="0" fontId="10" fillId="0" borderId="0" xfId="0" applyFont="1" applyAlignment="1">
      <alignment horizontal="center"/>
    </xf>
    <xf numFmtId="2" fontId="0" fillId="0" borderId="0" xfId="0" applyNumberFormat="1"/>
    <xf numFmtId="1" fontId="0" fillId="0" borderId="0" xfId="0" applyNumberFormat="1"/>
    <xf numFmtId="0" fontId="13" fillId="5" borderId="14" xfId="0" applyFont="1" applyFill="1" applyBorder="1" applyAlignment="1">
      <alignment horizontal="left" vertical="center" wrapText="1"/>
    </xf>
    <xf numFmtId="0" fontId="0" fillId="5" borderId="14" xfId="0" applyFill="1" applyBorder="1"/>
    <xf numFmtId="0" fontId="0" fillId="6" borderId="14" xfId="0" applyFill="1" applyBorder="1"/>
    <xf numFmtId="0" fontId="2" fillId="6" borderId="14" xfId="0" applyFont="1" applyFill="1" applyBorder="1"/>
    <xf numFmtId="0" fontId="0" fillId="6" borderId="0" xfId="0" applyFill="1"/>
    <xf numFmtId="0" fontId="0" fillId="10" borderId="0" xfId="0" applyFill="1"/>
    <xf numFmtId="0" fontId="0" fillId="5" borderId="3" xfId="0" applyFill="1" applyBorder="1" applyAlignment="1">
      <alignment horizontal="left"/>
    </xf>
    <xf numFmtId="167" fontId="0" fillId="5" borderId="15" xfId="0" applyNumberFormat="1" applyFill="1" applyBorder="1" applyAlignment="1">
      <alignment horizontal="right" vertical="center"/>
    </xf>
    <xf numFmtId="167" fontId="0" fillId="5" borderId="16" xfId="0" applyNumberFormat="1" applyFill="1" applyBorder="1" applyAlignment="1">
      <alignment horizontal="right" vertical="center"/>
    </xf>
    <xf numFmtId="167" fontId="0" fillId="5" borderId="17" xfId="0" applyNumberFormat="1" applyFill="1" applyBorder="1" applyAlignment="1">
      <alignment horizontal="right" vertical="center"/>
    </xf>
    <xf numFmtId="0" fontId="8" fillId="10" borderId="0" xfId="0" applyFont="1" applyFill="1"/>
    <xf numFmtId="168" fontId="0" fillId="0" borderId="0" xfId="0" applyNumberFormat="1"/>
    <xf numFmtId="167" fontId="0" fillId="11" borderId="14" xfId="0" applyNumberFormat="1" applyFill="1" applyBorder="1" applyAlignment="1">
      <alignment horizontal="right" vertical="center"/>
    </xf>
    <xf numFmtId="0" fontId="2" fillId="11" borderId="14" xfId="0" applyFont="1" applyFill="1" applyBorder="1" applyAlignment="1">
      <alignment horizontal="left"/>
    </xf>
    <xf numFmtId="169" fontId="0" fillId="0" borderId="0" xfId="2" applyNumberFormat="1" applyFont="1"/>
    <xf numFmtId="0" fontId="0" fillId="13" borderId="0" xfId="0" applyFill="1"/>
    <xf numFmtId="0" fontId="0" fillId="6" borderId="8" xfId="0" applyFill="1" applyBorder="1"/>
    <xf numFmtId="0" fontId="0" fillId="6" borderId="1" xfId="0" applyFill="1" applyBorder="1"/>
    <xf numFmtId="0" fontId="0" fillId="6" borderId="9" xfId="0" applyFill="1" applyBorder="1"/>
    <xf numFmtId="0" fontId="0" fillId="5" borderId="0" xfId="0" applyFill="1"/>
    <xf numFmtId="0" fontId="1" fillId="6" borderId="7" xfId="1" applyFill="1" applyBorder="1"/>
    <xf numFmtId="0" fontId="3" fillId="6" borderId="6" xfId="1" applyFont="1" applyFill="1" applyBorder="1" applyAlignment="1">
      <alignment horizontal="center" vertical="center"/>
    </xf>
    <xf numFmtId="0" fontId="3" fillId="6" borderId="0" xfId="1" applyFont="1" applyFill="1" applyBorder="1" applyAlignment="1">
      <alignment horizontal="center" vertical="center"/>
    </xf>
    <xf numFmtId="0" fontId="3" fillId="5" borderId="10" xfId="0" applyFont="1" applyFill="1" applyBorder="1" applyAlignment="1">
      <alignment horizontal="center" vertical="center" wrapText="1" readingOrder="1"/>
    </xf>
    <xf numFmtId="0" fontId="3" fillId="5" borderId="11" xfId="0" applyFont="1" applyFill="1" applyBorder="1" applyAlignment="1">
      <alignment horizontal="center" vertical="center" wrapText="1" readingOrder="1"/>
    </xf>
    <xf numFmtId="0" fontId="3" fillId="5" borderId="12" xfId="0" applyFont="1" applyFill="1" applyBorder="1" applyAlignment="1">
      <alignment horizontal="center" vertical="center" wrapText="1" readingOrder="1"/>
    </xf>
    <xf numFmtId="0" fontId="5" fillId="12" borderId="4" xfId="0" applyFont="1" applyFill="1" applyBorder="1" applyAlignment="1">
      <alignment horizontal="center" vertical="center"/>
    </xf>
    <xf numFmtId="0" fontId="5" fillId="12" borderId="2" xfId="0" applyFont="1" applyFill="1" applyBorder="1" applyAlignment="1">
      <alignment horizontal="center" vertical="center"/>
    </xf>
    <xf numFmtId="0" fontId="5" fillId="12" borderId="6" xfId="0" applyFont="1" applyFill="1" applyBorder="1" applyAlignment="1">
      <alignment horizontal="center"/>
    </xf>
    <xf numFmtId="0" fontId="5" fillId="12" borderId="0" xfId="0" applyFont="1" applyFill="1" applyAlignment="1">
      <alignment horizontal="center"/>
    </xf>
    <xf numFmtId="0" fontId="5" fillId="12" borderId="7" xfId="0" applyFont="1" applyFill="1" applyBorder="1" applyAlignment="1">
      <alignment horizontal="center"/>
    </xf>
    <xf numFmtId="0" fontId="6" fillId="8" borderId="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14" xfId="0" applyFont="1" applyFill="1" applyBorder="1" applyAlignment="1">
      <alignment horizontal="center" vertical="center"/>
    </xf>
    <xf numFmtId="0" fontId="12" fillId="10" borderId="0" xfId="0" applyFont="1" applyFill="1" applyAlignment="1">
      <alignment horizontal="center"/>
    </xf>
    <xf numFmtId="43" fontId="0" fillId="5" borderId="0" xfId="0" applyNumberFormat="1" applyFill="1"/>
    <xf numFmtId="0" fontId="0" fillId="0" borderId="0" xfId="0" applyNumberFormat="1"/>
    <xf numFmtId="0" fontId="0" fillId="11" borderId="14" xfId="0" applyFont="1" applyFill="1" applyBorder="1" applyAlignment="1">
      <alignment horizontal="left"/>
    </xf>
    <xf numFmtId="0" fontId="0" fillId="0" borderId="18" xfId="0" applyNumberFormat="1" applyBorder="1"/>
    <xf numFmtId="0" fontId="0" fillId="11" borderId="18" xfId="0" applyNumberFormat="1" applyFill="1" applyBorder="1"/>
    <xf numFmtId="0" fontId="0" fillId="5" borderId="19" xfId="0" applyNumberFormat="1" applyFill="1" applyBorder="1"/>
    <xf numFmtId="0" fontId="0" fillId="0" borderId="19" xfId="0" pivotButton="1" applyBorder="1"/>
    <xf numFmtId="0" fontId="2" fillId="0" borderId="19" xfId="0" pivotButton="1" applyFont="1" applyBorder="1"/>
    <xf numFmtId="0" fontId="2" fillId="0" borderId="18" xfId="0" applyFont="1" applyBorder="1"/>
    <xf numFmtId="0" fontId="2" fillId="11" borderId="18" xfId="0" applyFont="1" applyFill="1" applyBorder="1"/>
    <xf numFmtId="0" fontId="2" fillId="11" borderId="19" xfId="0" applyFont="1" applyFill="1" applyBorder="1"/>
    <xf numFmtId="0" fontId="0" fillId="5" borderId="19" xfId="0" applyFill="1" applyBorder="1"/>
    <xf numFmtId="0" fontId="2" fillId="0" borderId="19" xfId="0" applyFont="1" applyBorder="1"/>
  </cellXfs>
  <cellStyles count="3">
    <cellStyle name="20% - Accent3" xfId="1" builtinId="38"/>
    <cellStyle name="Comma" xfId="2" builtinId="3"/>
    <cellStyle name="Normal" xfId="0" builtinId="0"/>
  </cellStyles>
  <dxfs count="496">
    <dxf>
      <numFmt numFmtId="4" formatCode="#,##0.00"/>
    </dxf>
    <dxf>
      <numFmt numFmtId="3" formatCode="#,##0"/>
    </dxf>
    <dxf>
      <numFmt numFmtId="166" formatCode="_-[$$-409]* #,##0_ ;_-[$$-409]* \-#,##0\ ;_-[$$-409]* &quot;-&quot;_ ;_-@_ "/>
    </dxf>
    <dxf>
      <numFmt numFmtId="165" formatCode="_-[$$-409]* #,##0_ ;_-[$$-409]* \-#,##0\ ;_-[$$-409]* &quot;-&quot;??_ ;_-@_ "/>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9"/>
        </patternFill>
      </fill>
    </dxf>
    <dxf>
      <fill>
        <patternFill>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409]#,##0"/>
    </dxf>
    <dxf>
      <numFmt numFmtId="13" formatCode="0%"/>
    </dxf>
    <dxf>
      <numFmt numFmtId="0" formatCode="General"/>
    </dxf>
    <dxf>
      <numFmt numFmtId="167" formatCode="[$$-409]#,##0"/>
    </dxf>
    <dxf>
      <numFmt numFmtId="0" formatCode="General"/>
    </dxf>
    <dxf>
      <numFmt numFmtId="168" formatCode="_-[$$-409]* #,##0.00_ ;_-[$$-409]* \-#,##0.00\ ;_-[$$-409]* &quot;-&quot;??_ ;_-@_ "/>
    </dxf>
    <dxf>
      <numFmt numFmtId="167" formatCode="[$$-409]#,##0"/>
    </dxf>
    <dxf>
      <numFmt numFmtId="4" formatCode="#,##0.00"/>
    </dxf>
    <dxf>
      <numFmt numFmtId="3" formatCode="#,##0"/>
    </dxf>
    <dxf>
      <numFmt numFmtId="166" formatCode="_-[$$-409]* #,##0_ ;_-[$$-409]* \-#,##0\ ;_-[$$-409]* &quot;-&quot;_ ;_-@_ "/>
    </dxf>
    <dxf>
      <numFmt numFmtId="165" formatCode="_-[$$-409]* #,##0_ ;_-[$$-409]* \-#,##0\ ;_-[$$-409]* &quot;-&quot;??_ ;_-@_ "/>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9"/>
        </patternFill>
      </fill>
    </dxf>
    <dxf>
      <fill>
        <patternFill>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409]#,##0"/>
    </dxf>
    <dxf>
      <numFmt numFmtId="13" formatCode="0%"/>
    </dxf>
    <dxf>
      <numFmt numFmtId="0" formatCode="General"/>
    </dxf>
    <dxf>
      <numFmt numFmtId="167" formatCode="[$$-409]#,##0"/>
    </dxf>
    <dxf>
      <numFmt numFmtId="0" formatCode="General"/>
    </dxf>
    <dxf>
      <numFmt numFmtId="168" formatCode="_-[$$-409]* #,##0.00_ ;_-[$$-409]* \-#,##0.00\ ;_-[$$-409]* &quot;-&quot;??_ ;_-@_ "/>
    </dxf>
    <dxf>
      <numFmt numFmtId="167" formatCode="[$$-409]#,##0"/>
    </dxf>
    <dxf>
      <numFmt numFmtId="4" formatCode="#,##0.00"/>
    </dxf>
    <dxf>
      <numFmt numFmtId="3" formatCode="#,##0"/>
    </dxf>
    <dxf>
      <numFmt numFmtId="166" formatCode="_-[$$-409]* #,##0_ ;_-[$$-409]* \-#,##0\ ;_-[$$-409]* &quot;-&quot;_ ;_-@_ "/>
    </dxf>
    <dxf>
      <numFmt numFmtId="165" formatCode="_-[$$-409]* #,##0_ ;_-[$$-409]* \-#,##0\ ;_-[$$-409]* &quot;-&quot;??_ ;_-@_ "/>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9"/>
        </patternFill>
      </fill>
    </dxf>
    <dxf>
      <fill>
        <patternFill>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409]#,##0"/>
    </dxf>
    <dxf>
      <numFmt numFmtId="13" formatCode="0%"/>
    </dxf>
    <dxf>
      <numFmt numFmtId="0" formatCode="General"/>
    </dxf>
    <dxf>
      <numFmt numFmtId="167" formatCode="[$$-409]#,##0"/>
    </dxf>
    <dxf>
      <numFmt numFmtId="0" formatCode="General"/>
    </dxf>
    <dxf>
      <numFmt numFmtId="168" formatCode="_-[$$-409]* #,##0.00_ ;_-[$$-409]* \-#,##0.00\ ;_-[$$-409]* &quot;-&quot;??_ ;_-@_ "/>
    </dxf>
    <dxf>
      <numFmt numFmtId="167" formatCode="[$$-409]#,##0"/>
    </dxf>
    <dxf>
      <numFmt numFmtId="4" formatCode="#,##0.00"/>
    </dxf>
    <dxf>
      <numFmt numFmtId="3" formatCode="#,##0"/>
    </dxf>
    <dxf>
      <numFmt numFmtId="166" formatCode="_-[$$-409]* #,##0_ ;_-[$$-409]* \-#,##0\ ;_-[$$-409]* &quot;-&quot;_ ;_-@_ "/>
    </dxf>
    <dxf>
      <numFmt numFmtId="165" formatCode="_-[$$-409]* #,##0_ ;_-[$$-409]* \-#,##0\ ;_-[$$-409]* &quot;-&quot;??_ ;_-@_ "/>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9"/>
        </patternFill>
      </fill>
    </dxf>
    <dxf>
      <fill>
        <patternFill>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409]#,##0"/>
    </dxf>
    <dxf>
      <numFmt numFmtId="13" formatCode="0%"/>
    </dxf>
    <dxf>
      <numFmt numFmtId="0" formatCode="General"/>
    </dxf>
    <dxf>
      <numFmt numFmtId="167" formatCode="[$$-409]#,##0"/>
    </dxf>
    <dxf>
      <numFmt numFmtId="0" formatCode="General"/>
    </dxf>
    <dxf>
      <numFmt numFmtId="168" formatCode="_-[$$-409]* #,##0.00_ ;_-[$$-409]* \-#,##0.00\ ;_-[$$-409]* &quot;-&quot;??_ ;_-@_ "/>
    </dxf>
    <dxf>
      <numFmt numFmtId="167" formatCode="[$$-409]#,##0"/>
    </dxf>
    <dxf>
      <numFmt numFmtId="4" formatCode="#,##0.00"/>
    </dxf>
    <dxf>
      <numFmt numFmtId="3" formatCode="#,##0"/>
    </dxf>
    <dxf>
      <numFmt numFmtId="166" formatCode="_-[$$-409]* #,##0_ ;_-[$$-409]* \-#,##0\ ;_-[$$-409]* &quot;-&quot;_ ;_-@_ "/>
    </dxf>
    <dxf>
      <numFmt numFmtId="165" formatCode="_-[$$-409]* #,##0_ ;_-[$$-409]* \-#,##0\ ;_-[$$-409]* &quot;-&quot;??_ ;_-@_ "/>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0"/>
        </patternFill>
      </fill>
    </dxf>
    <dxf>
      <fill>
        <patternFill>
          <bgColor theme="0"/>
        </patternFill>
      </fill>
    </dxf>
    <dxf>
      <fill>
        <patternFill>
          <bgColor theme="9"/>
        </patternFill>
      </fill>
    </dxf>
    <dxf>
      <fill>
        <patternFill>
          <bgColor theme="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409]#,##0"/>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ont>
        <color auto="1"/>
      </font>
    </dxf>
    <dxf>
      <font>
        <color auto="1"/>
      </font>
    </dxf>
    <dxf>
      <font>
        <b/>
      </font>
    </dxf>
    <dxf>
      <font>
        <b/>
      </font>
    </dxf>
    <dxf>
      <font>
        <b/>
        <color auto="1"/>
      </font>
    </dxf>
    <dxf>
      <font>
        <b/>
      </font>
    </dxf>
    <dxf>
      <alignment horizontal="center"/>
    </dxf>
    <dxf>
      <alignment vertical="center"/>
    </dxf>
    <dxf>
      <alignment vertic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9"/>
        </patternFill>
      </fill>
    </dxf>
    <dxf>
      <fill>
        <patternFill>
          <bgColor theme="9"/>
        </patternFill>
      </fill>
    </dxf>
    <dxf>
      <font>
        <color theme="0"/>
      </font>
    </dxf>
    <dxf>
      <font>
        <color theme="0"/>
      </font>
    </dxf>
    <dxf>
      <font>
        <b val="0"/>
      </font>
    </dxf>
    <dxf>
      <font>
        <b/>
      </font>
    </dxf>
    <dxf>
      <font>
        <b/>
      </font>
    </dxf>
    <dxf>
      <font>
        <b/>
      </font>
    </dxf>
    <dxf>
      <fill>
        <patternFill>
          <bgColor theme="9"/>
        </patternFill>
      </fill>
    </dxf>
    <dxf>
      <fill>
        <patternFill>
          <bgColor theme="9"/>
        </patternFill>
      </fill>
    </dxf>
    <dxf>
      <fill>
        <patternFill>
          <bgColor theme="9"/>
        </patternFill>
      </fill>
    </dxf>
    <dxf>
      <font>
        <b/>
      </font>
    </dxf>
    <dxf>
      <fill>
        <patternFill>
          <bgColor rgb="FFC00000"/>
        </patternFill>
      </fill>
    </dxf>
    <dxf>
      <font>
        <color theme="0"/>
      </font>
    </dxf>
    <dxf>
      <fill>
        <patternFill>
          <bgColor rgb="FFFFC000"/>
        </patternFill>
      </fill>
    </dxf>
    <dxf>
      <font>
        <color theme="1"/>
      </font>
    </dxf>
    <dxf>
      <fill>
        <patternFill>
          <bgColor rgb="FFFFC000"/>
        </patternFill>
      </fill>
    </dxf>
    <dxf>
      <font>
        <b/>
      </font>
    </dxf>
    <dxf>
      <font>
        <b/>
      </font>
    </dxf>
    <dxf>
      <font>
        <sz val="14"/>
      </font>
    </dxf>
    <dxf>
      <font>
        <sz val="14"/>
      </font>
    </dxf>
    <dxf>
      <alignment vertical="center"/>
    </dxf>
    <dxf>
      <alignment vertical="center"/>
    </dxf>
    <dxf>
      <alignment horizontal="center"/>
    </dxf>
    <dxf>
      <alignment horizontal="center"/>
    </dxf>
    <dxf>
      <font>
        <b val="0"/>
      </font>
    </dxf>
    <dxf>
      <font>
        <b val="0"/>
      </font>
    </dxf>
    <dxf>
      <font>
        <sz val="13"/>
      </font>
    </dxf>
    <dxf>
      <font>
        <sz val="13"/>
      </font>
    </dxf>
    <dxf>
      <alignment horizontal="left"/>
    </dxf>
    <dxf>
      <alignment horizontal="left"/>
    </dxf>
    <dxf>
      <alignment wrapText="1"/>
    </dxf>
    <dxf>
      <alignment wrapText="1"/>
    </dxf>
    <dxf>
      <alignment horizontal="right"/>
    </dxf>
    <dxf>
      <fill>
        <patternFill patternType="solid">
          <bgColor theme="7" tint="0.79998168889431442"/>
        </patternFill>
      </fill>
    </dxf>
    <dxf>
      <fill>
        <patternFill>
          <bgColor theme="0" tint="-0.14996795556505021"/>
        </patternFill>
      </fill>
    </dxf>
    <dxf>
      <fill>
        <patternFill>
          <bgColor theme="0" tint="-0.14996795556505021"/>
        </patternFill>
      </fill>
    </dxf>
    <dxf>
      <fill>
        <patternFill>
          <bgColor theme="9"/>
        </patternFill>
      </fill>
    </dxf>
    <dxf>
      <fill>
        <patternFill>
          <bgColor theme="9"/>
        </patternFill>
      </fill>
    </dxf>
    <dxf>
      <fill>
        <patternFill>
          <bgColor theme="9"/>
        </patternFill>
      </fill>
    </dxf>
    <dxf>
      <fill>
        <patternFill>
          <bgColor theme="9"/>
        </patternFill>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bgColor theme="0"/>
        </patternFill>
      </fill>
    </dxf>
    <dxf>
      <fill>
        <patternFill>
          <bgColor theme="0"/>
        </patternFill>
      </fill>
    </dxf>
    <dxf>
      <numFmt numFmtId="13" formatCode="0%"/>
    </dxf>
    <dxf>
      <numFmt numFmtId="0" formatCode="General"/>
    </dxf>
    <dxf>
      <numFmt numFmtId="167" formatCode="[$$-409]#,##0"/>
    </dxf>
    <dxf>
      <numFmt numFmtId="0" formatCode="General"/>
    </dxf>
    <dxf>
      <numFmt numFmtId="168" formatCode="_-[$$-409]* #,##0.00_ ;_-[$$-409]* \-#,##0.00\ ;_-[$$-409]* &quot;-&quot;??_ ;_-@_ "/>
    </dxf>
    <dxf>
      <numFmt numFmtId="167" formatCode="[$$-409]#,##0"/>
    </dxf>
    <dxf>
      <numFmt numFmtId="167" formatCode="[$$-409]#,##0"/>
    </dxf>
    <dxf>
      <numFmt numFmtId="35" formatCode="_ * #,##0.00_ ;_ * \-#,##0.00_ ;_ * &quot;-&quot;??_ ;_ @_ "/>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bgColor theme="9"/>
        </patternFill>
      </fill>
    </dxf>
    <dxf>
      <fill>
        <patternFill>
          <bgColor theme="9"/>
        </patternFill>
      </fill>
    </dxf>
    <dxf>
      <fill>
        <patternFill>
          <bgColor theme="9"/>
        </patternFill>
      </fill>
    </dxf>
    <dxf>
      <fill>
        <patternFill>
          <bgColor theme="9"/>
        </patternFill>
      </fill>
    </dxf>
    <dxf>
      <fill>
        <patternFill>
          <bgColor theme="0" tint="-0.14996795556505021"/>
        </patternFill>
      </fill>
    </dxf>
    <dxf>
      <fill>
        <patternFill>
          <bgColor theme="0" tint="-0.14996795556505021"/>
        </patternFill>
      </fill>
    </dxf>
    <dxf>
      <fill>
        <patternFill patternType="solid">
          <bgColor theme="7" tint="0.79998168889431442"/>
        </patternFill>
      </fill>
    </dxf>
    <dxf>
      <alignment horizontal="right"/>
    </dxf>
    <dxf>
      <alignment wrapText="1"/>
    </dxf>
    <dxf>
      <alignment wrapText="1"/>
    </dxf>
    <dxf>
      <alignment horizontal="left"/>
    </dxf>
    <dxf>
      <alignment horizontal="left"/>
    </dxf>
    <dxf>
      <font>
        <sz val="13"/>
      </font>
    </dxf>
    <dxf>
      <font>
        <sz val="13"/>
      </font>
    </dxf>
    <dxf>
      <font>
        <b val="0"/>
      </font>
    </dxf>
    <dxf>
      <font>
        <b val="0"/>
      </font>
    </dxf>
    <dxf>
      <alignment horizontal="center"/>
    </dxf>
    <dxf>
      <alignment horizontal="center"/>
    </dxf>
    <dxf>
      <alignment vertical="center"/>
    </dxf>
    <dxf>
      <alignment vertical="center"/>
    </dxf>
    <dxf>
      <font>
        <sz val="14"/>
      </font>
    </dxf>
    <dxf>
      <font>
        <sz val="14"/>
      </font>
    </dxf>
    <dxf>
      <font>
        <b/>
      </font>
    </dxf>
    <dxf>
      <font>
        <b/>
      </font>
    </dxf>
    <dxf>
      <fill>
        <patternFill>
          <bgColor rgb="FFFFC000"/>
        </patternFill>
      </fill>
    </dxf>
    <dxf>
      <font>
        <color theme="1"/>
      </font>
    </dxf>
    <dxf>
      <fill>
        <patternFill>
          <bgColor rgb="FFFFC000"/>
        </patternFill>
      </fill>
    </dxf>
    <dxf>
      <font>
        <color theme="0"/>
      </font>
    </dxf>
    <dxf>
      <fill>
        <patternFill>
          <bgColor rgb="FFC00000"/>
        </patternFill>
      </fill>
    </dxf>
    <dxf>
      <font>
        <b/>
      </font>
    </dxf>
    <dxf>
      <fill>
        <patternFill>
          <bgColor theme="9"/>
        </patternFill>
      </fill>
    </dxf>
    <dxf>
      <fill>
        <patternFill>
          <bgColor theme="9"/>
        </patternFill>
      </fill>
    </dxf>
    <dxf>
      <fill>
        <patternFill>
          <bgColor theme="9"/>
        </patternFill>
      </fill>
    </dxf>
    <dxf>
      <font>
        <b/>
      </font>
    </dxf>
    <dxf>
      <font>
        <b/>
      </font>
    </dxf>
    <dxf>
      <font>
        <b/>
      </font>
    </dxf>
    <dxf>
      <font>
        <b val="0"/>
      </font>
    </dxf>
    <dxf>
      <font>
        <color theme="0"/>
      </font>
    </dxf>
    <dxf>
      <font>
        <color theme="0"/>
      </font>
    </dxf>
    <dxf>
      <fill>
        <patternFill>
          <bgColor theme="9"/>
        </patternFill>
      </fill>
    </dxf>
    <dxf>
      <fill>
        <patternFill>
          <bgColor theme="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alignment vertical="center"/>
    </dxf>
    <dxf>
      <alignment horizontal="center"/>
    </dxf>
    <dxf>
      <font>
        <b/>
      </font>
    </dxf>
    <dxf>
      <font>
        <b/>
        <color auto="1"/>
      </font>
    </dxf>
    <dxf>
      <font>
        <b/>
      </font>
    </dxf>
    <dxf>
      <font>
        <b/>
      </font>
    </dxf>
    <dxf>
      <font>
        <color auto="1"/>
      </font>
    </dxf>
    <dxf>
      <font>
        <color auto="1"/>
      </font>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numFmt numFmtId="167" formatCode="[$$-409]#,##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patternFill>
      </fill>
    </dxf>
    <dxf>
      <fill>
        <patternFill>
          <bgColor theme="9"/>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0" tint="-4.9989318521683403E-2"/>
        </patternFill>
      </fill>
    </dxf>
    <dxf>
      <fill>
        <patternFill>
          <bgColor theme="0" tint="-4.9989318521683403E-2"/>
        </patternFill>
      </fill>
    </dxf>
    <dxf>
      <fill>
        <patternFill>
          <bgColor theme="0" tint="-4.9989318521683403E-2"/>
        </patternFill>
      </fill>
    </dxf>
    <dxf>
      <font>
        <sz val="12"/>
      </font>
    </dxf>
    <dxf>
      <font>
        <sz val="12"/>
      </font>
    </dxf>
    <dxf>
      <font>
        <sz val="12"/>
      </font>
    </dxf>
    <dxf>
      <font>
        <sz val="12"/>
      </font>
    </dxf>
    <dxf>
      <font>
        <sz val="12"/>
      </font>
    </dxf>
    <dxf>
      <font>
        <b/>
      </font>
    </dxf>
    <dxf>
      <font>
        <b/>
      </font>
    </dxf>
    <dxf>
      <font>
        <b/>
      </font>
    </dxf>
    <dxf>
      <font>
        <b/>
      </font>
    </dxf>
    <dxf>
      <font>
        <b/>
      </font>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fill>
        <patternFill>
          <bgColor theme="0"/>
        </patternFill>
      </fill>
    </dxf>
    <dxf>
      <font>
        <b/>
      </font>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ont>
        <color theme="0"/>
      </font>
    </dxf>
    <dxf>
      <numFmt numFmtId="167" formatCode="[$$-409]#,##0"/>
    </dxf>
    <dxf>
      <numFmt numFmtId="166" formatCode="_-[$$-409]* #,##0_ ;_-[$$-409]* \-#,##0\ ;_-[$$-409]* &quot;-&quot;_ ;_-@_ "/>
    </dxf>
    <dxf>
      <numFmt numFmtId="3" formatCode="#,##0"/>
    </dxf>
    <dxf>
      <numFmt numFmtId="4" formatCode="#,##0.00"/>
    </dxf>
    <dxf>
      <numFmt numFmtId="168" formatCode="_-[$$-409]* #,##0.00_ ;_-[$$-409]* \-#,##0.00\ ;_-[$$-409]* &quot;-&quot;??_ ;_-@_ "/>
    </dxf>
    <dxf>
      <numFmt numFmtId="0" formatCode="General"/>
    </dxf>
    <dxf>
      <numFmt numFmtId="167" formatCode="[$$-409]#,##0"/>
    </dxf>
    <dxf>
      <numFmt numFmtId="0" formatCode="General"/>
    </dxf>
    <dxf>
      <numFmt numFmtId="13" formatCode="0%"/>
    </dxf>
    <dxf>
      <numFmt numFmtId="167" formatCode="[$$-409]#,##0"/>
    </dxf>
    <dxf>
      <numFmt numFmtId="165" formatCode="_-[$$-409]* #,##0_ ;_-[$$-409]* \-#,##0\ ;_-[$$-409]* &quot;-&quot;??_ ;_-@_ "/>
    </dxf>
    <dxf>
      <numFmt numFmtId="2" formatCode="0.00"/>
    </dxf>
    <dxf>
      <numFmt numFmtId="2" formatCode="0.00"/>
    </dxf>
    <dxf>
      <numFmt numFmtId="19" formatCode="dd/mm/yyyy"/>
    </dxf>
    <dxf>
      <numFmt numFmtId="164" formatCode="ddd"/>
    </dxf>
    <dxf>
      <numFmt numFmtId="0" formatCode="General"/>
    </dxf>
    <dxf>
      <numFmt numFmtId="0" formatCode="General"/>
    </dxf>
    <dxf>
      <numFmt numFmtId="0" formatCode="General"/>
    </dxf>
    <dxf>
      <numFmt numFmtId="19" formatCode="dd/mm/yyyy"/>
    </dxf>
    <dxf>
      <numFmt numFmtId="170" formatCode="m/d/yyyy"/>
    </dxf>
  </dxfs>
  <tableStyles count="0" defaultTableStyle="TableStyleMedium2" defaultPivotStyle="PivotStyleMedium9"/>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customXml" Target="../customXml/item3.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table'!$F$6</c:f>
              <c:strCache>
                <c:ptCount val="1"/>
                <c:pt idx="0">
                  <c:v>Women Shoes</c:v>
                </c:pt>
              </c:strCache>
            </c:strRef>
          </c:tx>
          <c:spPr>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655C-4FF1-B790-8EB0EF2B8D94}"/>
              </c:ext>
            </c:extLst>
          </c:dPt>
          <c:dPt>
            <c:idx val="1"/>
            <c:bubble3D val="0"/>
            <c:spPr>
              <a:solidFill>
                <a:schemeClr val="accent4"/>
              </a:solidFill>
              <a:ln w="19050">
                <a:solidFill>
                  <a:schemeClr val="bg1"/>
                </a:solidFill>
              </a:ln>
              <a:effectLst/>
            </c:spPr>
            <c:extLst>
              <c:ext xmlns:c16="http://schemas.microsoft.com/office/drawing/2014/chart" uri="{C3380CC4-5D6E-409C-BE32-E72D297353CC}">
                <c16:uniqueId val="{00000003-655C-4FF1-B790-8EB0EF2B8D94}"/>
              </c:ext>
            </c:extLst>
          </c:dPt>
          <c:dPt>
            <c:idx val="2"/>
            <c:bubble3D val="0"/>
            <c:spPr>
              <a:noFill/>
              <a:ln w="19050">
                <a:noFill/>
              </a:ln>
              <a:effectLst/>
            </c:spPr>
            <c:extLst>
              <c:ext xmlns:c16="http://schemas.microsoft.com/office/drawing/2014/chart" uri="{C3380CC4-5D6E-409C-BE32-E72D297353CC}">
                <c16:uniqueId val="{00000005-655C-4FF1-B790-8EB0EF2B8D94}"/>
              </c:ext>
            </c:extLst>
          </c:dPt>
          <c:val>
            <c:numRef>
              <c:f>'Pivot table'!$G$6:$I$6</c:f>
              <c:numCache>
                <c:formatCode>0.00%</c:formatCode>
                <c:ptCount val="3"/>
                <c:pt idx="0">
                  <c:v>0.38213301849665487</c:v>
                </c:pt>
                <c:pt idx="1">
                  <c:v>0.61786698150334507</c:v>
                </c:pt>
                <c:pt idx="2" formatCode="0%">
                  <c:v>1</c:v>
                </c:pt>
              </c:numCache>
            </c:numRef>
          </c:val>
          <c:extLst>
            <c:ext xmlns:c16="http://schemas.microsoft.com/office/drawing/2014/chart" uri="{C3380CC4-5D6E-409C-BE32-E72D297353CC}">
              <c16:uniqueId val="{00000006-655C-4FF1-B790-8EB0EF2B8D94}"/>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table'!$F$7</c:f>
              <c:strCache>
                <c:ptCount val="1"/>
                <c:pt idx="0">
                  <c:v>0</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E58-4F0D-A3AE-416796F3426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E58-4F0D-A3AE-416796F34265}"/>
              </c:ext>
            </c:extLst>
          </c:dPt>
          <c:dPt>
            <c:idx val="2"/>
            <c:bubble3D val="0"/>
            <c:spPr>
              <a:noFill/>
              <a:ln w="19050">
                <a:noFill/>
              </a:ln>
              <a:effectLst/>
            </c:spPr>
            <c:extLst>
              <c:ext xmlns:c16="http://schemas.microsoft.com/office/drawing/2014/chart" uri="{C3380CC4-5D6E-409C-BE32-E72D297353CC}">
                <c16:uniqueId val="{00000005-AE58-4F0D-A3AE-416796F34265}"/>
              </c:ext>
            </c:extLst>
          </c:dPt>
          <c:val>
            <c:numRef>
              <c:f>'Pivot table'!$G$7:$I$7</c:f>
              <c:numCache>
                <c:formatCode>0.00%</c:formatCode>
                <c:ptCount val="3"/>
                <c:pt idx="0">
                  <c:v>0.43454020726747999</c:v>
                </c:pt>
                <c:pt idx="1">
                  <c:v>0.56545979273252001</c:v>
                </c:pt>
                <c:pt idx="2" formatCode="0%">
                  <c:v>1</c:v>
                </c:pt>
              </c:numCache>
            </c:numRef>
          </c:val>
          <c:extLst>
            <c:ext xmlns:c16="http://schemas.microsoft.com/office/drawing/2014/chart" uri="{C3380CC4-5D6E-409C-BE32-E72D297353CC}">
              <c16:uniqueId val="{00000006-AE58-4F0D-A3AE-416796F34265}"/>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table'!$F$4</c:f>
              <c:strCache>
                <c:ptCount val="1"/>
                <c:pt idx="0">
                  <c:v>Female Bag</c:v>
                </c:pt>
              </c:strCache>
            </c:strRef>
          </c:tx>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2-34D8-46C3-A9C9-AEBB9A824239}"/>
              </c:ext>
            </c:extLst>
          </c:dPt>
          <c:dPt>
            <c:idx val="1"/>
            <c:bubble3D val="0"/>
            <c:spPr>
              <a:solidFill>
                <a:schemeClr val="accent1">
                  <a:lumMod val="60000"/>
                  <a:lumOff val="40000"/>
                  <a:alpha val="80000"/>
                </a:schemeClr>
              </a:solidFill>
              <a:ln w="19050">
                <a:solidFill>
                  <a:schemeClr val="bg1"/>
                </a:solidFill>
              </a:ln>
              <a:effectLst/>
            </c:spPr>
            <c:extLst>
              <c:ext xmlns:c16="http://schemas.microsoft.com/office/drawing/2014/chart" uri="{C3380CC4-5D6E-409C-BE32-E72D297353CC}">
                <c16:uniqueId val="{00000003-34D8-46C3-A9C9-AEBB9A824239}"/>
              </c:ext>
            </c:extLst>
          </c:dPt>
          <c:dPt>
            <c:idx val="2"/>
            <c:bubble3D val="0"/>
            <c:spPr>
              <a:noFill/>
              <a:ln w="19050">
                <a:noFill/>
              </a:ln>
              <a:effectLst/>
            </c:spPr>
            <c:extLst>
              <c:ext xmlns:c16="http://schemas.microsoft.com/office/drawing/2014/chart" uri="{C3380CC4-5D6E-409C-BE32-E72D297353CC}">
                <c16:uniqueId val="{00000001-34D8-46C3-A9C9-AEBB9A824239}"/>
              </c:ext>
            </c:extLst>
          </c:dPt>
          <c:val>
            <c:numRef>
              <c:f>'Pivot table'!$G$4:$I$4</c:f>
              <c:numCache>
                <c:formatCode>0.00%</c:formatCode>
                <c:ptCount val="3"/>
                <c:pt idx="0">
                  <c:v>0.18332677423586516</c:v>
                </c:pt>
                <c:pt idx="1">
                  <c:v>0.81667322576413481</c:v>
                </c:pt>
                <c:pt idx="2" formatCode="0%">
                  <c:v>1</c:v>
                </c:pt>
              </c:numCache>
            </c:numRef>
          </c:val>
          <c:extLst>
            <c:ext xmlns:c16="http://schemas.microsoft.com/office/drawing/2014/chart" uri="{C3380CC4-5D6E-409C-BE32-E72D297353CC}">
              <c16:uniqueId val="{00000000-34D8-46C3-A9C9-AEBB9A824239}"/>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table'!$F$5</c:f>
              <c:strCache>
                <c:ptCount val="1"/>
                <c:pt idx="0">
                  <c:v>Men Shoes</c:v>
                </c:pt>
              </c:strCache>
            </c:strRef>
          </c:tx>
          <c:spPr>
            <a:ln>
              <a:solidFill>
                <a:schemeClr val="bg1"/>
              </a:solidFill>
            </a:ln>
          </c:spPr>
          <c:dPt>
            <c:idx val="0"/>
            <c:bubble3D val="0"/>
            <c:spPr>
              <a:solidFill>
                <a:schemeClr val="accent1">
                  <a:lumMod val="75000"/>
                </a:schemeClr>
              </a:solidFill>
              <a:ln w="19050">
                <a:solidFill>
                  <a:schemeClr val="bg1"/>
                </a:solidFill>
              </a:ln>
              <a:effectLst/>
            </c:spPr>
            <c:extLst>
              <c:ext xmlns:c16="http://schemas.microsoft.com/office/drawing/2014/chart" uri="{C3380CC4-5D6E-409C-BE32-E72D297353CC}">
                <c16:uniqueId val="{00000001-4213-44A2-8709-345E631BD31A}"/>
              </c:ext>
            </c:extLst>
          </c:dPt>
          <c:dPt>
            <c:idx val="1"/>
            <c:bubble3D val="0"/>
            <c:spPr>
              <a:solidFill>
                <a:schemeClr val="accent1">
                  <a:lumMod val="75000"/>
                  <a:alpha val="50000"/>
                </a:schemeClr>
              </a:solidFill>
              <a:ln w="19050">
                <a:solidFill>
                  <a:schemeClr val="bg1"/>
                </a:solidFill>
              </a:ln>
              <a:effectLst/>
            </c:spPr>
            <c:extLst>
              <c:ext xmlns:c16="http://schemas.microsoft.com/office/drawing/2014/chart" uri="{C3380CC4-5D6E-409C-BE32-E72D297353CC}">
                <c16:uniqueId val="{00000003-4213-44A2-8709-345E631BD31A}"/>
              </c:ext>
            </c:extLst>
          </c:dPt>
          <c:dPt>
            <c:idx val="2"/>
            <c:bubble3D val="0"/>
            <c:spPr>
              <a:noFill/>
              <a:ln w="19050">
                <a:noFill/>
              </a:ln>
              <a:effectLst/>
            </c:spPr>
            <c:extLst>
              <c:ext xmlns:c16="http://schemas.microsoft.com/office/drawing/2014/chart" uri="{C3380CC4-5D6E-409C-BE32-E72D297353CC}">
                <c16:uniqueId val="{00000005-4213-44A2-8709-345E631BD31A}"/>
              </c:ext>
            </c:extLst>
          </c:dPt>
          <c:val>
            <c:numRef>
              <c:f>'Pivot table'!$G$5:$I$5</c:f>
              <c:numCache>
                <c:formatCode>0.00%</c:formatCode>
                <c:ptCount val="3"/>
                <c:pt idx="0">
                  <c:v>0</c:v>
                </c:pt>
                <c:pt idx="1">
                  <c:v>0</c:v>
                </c:pt>
                <c:pt idx="2" formatCode="0%">
                  <c:v>1</c:v>
                </c:pt>
              </c:numCache>
            </c:numRef>
          </c:val>
          <c:extLst>
            <c:ext xmlns:c16="http://schemas.microsoft.com/office/drawing/2014/chart" uri="{C3380CC4-5D6E-409C-BE32-E72D297353CC}">
              <c16:uniqueId val="{00000006-4213-44A2-8709-345E631BD31A}"/>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404851671931896"/>
          <c:y val="4.45646844782061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table'!$G$10</c:f>
              <c:strCache>
                <c:ptCount val="1"/>
                <c:pt idx="0">
                  <c:v> Total 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table'!$F$11:$F$14</c:f>
              <c:strCache>
                <c:ptCount val="4"/>
                <c:pt idx="0">
                  <c:v>May</c:v>
                </c:pt>
                <c:pt idx="1">
                  <c:v>Jun</c:v>
                </c:pt>
                <c:pt idx="2">
                  <c:v>Jul</c:v>
                </c:pt>
                <c:pt idx="3">
                  <c:v>Aug</c:v>
                </c:pt>
              </c:strCache>
            </c:strRef>
          </c:cat>
          <c:val>
            <c:numRef>
              <c:f>'Pivot table'!$G$11:$G$14</c:f>
              <c:numCache>
                <c:formatCode>_-[$$-409]* #,##0_ ;_-[$$-409]* \-#,##0\ ;_-[$$-409]* "-"??_ ;_-@_ </c:formatCode>
                <c:ptCount val="4"/>
                <c:pt idx="0">
                  <c:v>353000</c:v>
                </c:pt>
                <c:pt idx="1">
                  <c:v>780600</c:v>
                </c:pt>
                <c:pt idx="2">
                  <c:v>311400</c:v>
                </c:pt>
                <c:pt idx="3">
                  <c:v>79600</c:v>
                </c:pt>
              </c:numCache>
            </c:numRef>
          </c:val>
          <c:extLst>
            <c:ext xmlns:c16="http://schemas.microsoft.com/office/drawing/2014/chart" uri="{C3380CC4-5D6E-409C-BE32-E72D297353CC}">
              <c16:uniqueId val="{00000000-9699-4721-99E1-71D62B87DC47}"/>
            </c:ext>
          </c:extLst>
        </c:ser>
        <c:dLbls>
          <c:dLblPos val="outEnd"/>
          <c:showLegendKey val="0"/>
          <c:showVal val="1"/>
          <c:showCatName val="0"/>
          <c:showSerName val="0"/>
          <c:showPercent val="0"/>
          <c:showBubbleSize val="0"/>
        </c:dLbls>
        <c:gapWidth val="219"/>
        <c:axId val="1349569296"/>
        <c:axId val="1349555568"/>
      </c:barChart>
      <c:catAx>
        <c:axId val="134956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49555568"/>
        <c:crosses val="autoZero"/>
        <c:auto val="1"/>
        <c:lblAlgn val="ctr"/>
        <c:lblOffset val="100"/>
        <c:noMultiLvlLbl val="0"/>
      </c:catAx>
      <c:valAx>
        <c:axId val="1349555568"/>
        <c:scaling>
          <c:orientation val="minMax"/>
        </c:scaling>
        <c:delete val="1"/>
        <c:axPos val="l"/>
        <c:numFmt formatCode="_-[$$-409]* #,##0_ ;_-[$$-409]* \-#,##0\ ;_-[$$-409]* &quot;-&quot;??_ ;_-@_ " sourceLinked="1"/>
        <c:majorTickMark val="none"/>
        <c:minorTickMark val="none"/>
        <c:tickLblPos val="nextTo"/>
        <c:crossAx val="134956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dLbl>
              <c:idx val="0"/>
              <c:layout>
                <c:manualLayout>
                  <c:x val="-7.6199530047429589E-2"/>
                  <c:y val="4.73213988810024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7FA-4E6B-8BAF-C5ECC8D2569A}"/>
                </c:ext>
              </c:extLst>
            </c:dLbl>
            <c:dLbl>
              <c:idx val="2"/>
              <c:layout>
                <c:manualLayout>
                  <c:x val="-6.8339117253600659E-2"/>
                  <c:y val="5.36246320425602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7FA-4E6B-8BAF-C5ECC8D2569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table'!$C$18:$C$24</c:f>
              <c:numCache>
                <c:formatCode>ddd</c:formatCode>
                <c:ptCount val="7"/>
                <c:pt idx="0">
                  <c:v>1</c:v>
                </c:pt>
                <c:pt idx="1">
                  <c:v>2</c:v>
                </c:pt>
                <c:pt idx="2">
                  <c:v>3</c:v>
                </c:pt>
                <c:pt idx="3">
                  <c:v>4</c:v>
                </c:pt>
                <c:pt idx="4">
                  <c:v>5</c:v>
                </c:pt>
                <c:pt idx="5">
                  <c:v>6</c:v>
                </c:pt>
                <c:pt idx="6">
                  <c:v>7</c:v>
                </c:pt>
              </c:numCache>
            </c:numRef>
          </c:cat>
          <c:val>
            <c:numRef>
              <c:f>'Pivot table'!$D$18:$D$24</c:f>
              <c:numCache>
                <c:formatCode>0.00%</c:formatCode>
                <c:ptCount val="7"/>
                <c:pt idx="0">
                  <c:v>0.12029384756657484</c:v>
                </c:pt>
                <c:pt idx="1">
                  <c:v>0.10520792338974157</c:v>
                </c:pt>
                <c:pt idx="2">
                  <c:v>0.138265774629411</c:v>
                </c:pt>
                <c:pt idx="3">
                  <c:v>7.7987668896759801E-2</c:v>
                </c:pt>
                <c:pt idx="4">
                  <c:v>0.2927325200052473</c:v>
                </c:pt>
                <c:pt idx="5">
                  <c:v>0.1479076479076479</c:v>
                </c:pt>
                <c:pt idx="6">
                  <c:v>0.1176046176046176</c:v>
                </c:pt>
              </c:numCache>
            </c:numRef>
          </c:val>
          <c:smooth val="0"/>
          <c:extLst>
            <c:ext xmlns:c16="http://schemas.microsoft.com/office/drawing/2014/chart" uri="{C3380CC4-5D6E-409C-BE32-E72D297353CC}">
              <c16:uniqueId val="{00000000-D916-43C2-A928-9BEE04A0DB17}"/>
            </c:ext>
          </c:extLst>
        </c:ser>
        <c:dLbls>
          <c:dLblPos val="t"/>
          <c:showLegendKey val="0"/>
          <c:showVal val="1"/>
          <c:showCatName val="0"/>
          <c:showSerName val="0"/>
          <c:showPercent val="0"/>
          <c:showBubbleSize val="0"/>
        </c:dLbls>
        <c:smooth val="0"/>
        <c:axId val="250399744"/>
        <c:axId val="250388096"/>
      </c:lineChart>
      <c:dateAx>
        <c:axId val="250399744"/>
        <c:scaling>
          <c:orientation val="minMax"/>
        </c:scaling>
        <c:delete val="0"/>
        <c:axPos val="b"/>
        <c:numFmt formatCode="d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endParaRPr lang="en-US"/>
          </a:p>
        </c:txPr>
        <c:crossAx val="250388096"/>
        <c:crosses val="autoZero"/>
        <c:auto val="1"/>
        <c:lblOffset val="100"/>
        <c:baseTimeUnit val="days"/>
      </c:dateAx>
      <c:valAx>
        <c:axId val="250388096"/>
        <c:scaling>
          <c:orientation val="minMax"/>
        </c:scaling>
        <c:delete val="1"/>
        <c:axPos val="l"/>
        <c:numFmt formatCode="0.00%" sourceLinked="1"/>
        <c:majorTickMark val="out"/>
        <c:minorTickMark val="none"/>
        <c:tickLblPos val="nextTo"/>
        <c:crossAx val="25039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3 Underperforming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6.6666666666666638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6.1111111111111109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1.111111111111111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6.1111111111111109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1.111111111111111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6.6666666666666638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marker>
          <c:symbol val="none"/>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6.1111111111111109E-2"/>
              <c:y val="-9.7222222222222224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1.1111111111111112E-2"/>
              <c:y val="0.10185185185185185"/>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6.6666666666666638E-2"/>
              <c:y val="-0.11574074074074078"/>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v>Total</c:v>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CE9-4D82-BDDB-B46BDC7A433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5CE9-4D82-BDDB-B46BDC7A433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5CE9-4D82-BDDB-B46BDC7A4330}"/>
              </c:ext>
            </c:extLst>
          </c:dPt>
          <c:dLbls>
            <c:dLbl>
              <c:idx val="0"/>
              <c:layout>
                <c:manualLayout>
                  <c:x val="6.1111111111111109E-2"/>
                  <c:y val="-9.7222222222222224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E9-4D82-BDDB-B46BDC7A4330}"/>
                </c:ext>
              </c:extLst>
            </c:dLbl>
            <c:dLbl>
              <c:idx val="1"/>
              <c:layout>
                <c:manualLayout>
                  <c:x val="-1.1111111111111112E-2"/>
                  <c:y val="0.10185185185185185"/>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E9-4D82-BDDB-B46BDC7A4330}"/>
                </c:ext>
              </c:extLst>
            </c:dLbl>
            <c:dLbl>
              <c:idx val="2"/>
              <c:layout>
                <c:manualLayout>
                  <c:x val="-6.6666666666666638E-2"/>
                  <c:y val="-0.11574074074074078"/>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E9-4D82-BDDB-B46BDC7A4330}"/>
                </c:ext>
              </c:extLst>
            </c:dLbl>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Loafers</c:v>
              </c:pt>
              <c:pt idx="1">
                <c:v>Mules</c:v>
              </c:pt>
              <c:pt idx="2">
                <c:v>Trainers Men</c:v>
              </c:pt>
            </c:strLit>
          </c:cat>
          <c:val>
            <c:numLit>
              <c:formatCode>General</c:formatCode>
              <c:ptCount val="3"/>
              <c:pt idx="0">
                <c:v>1025000</c:v>
              </c:pt>
              <c:pt idx="1">
                <c:v>1095800</c:v>
              </c:pt>
              <c:pt idx="2">
                <c:v>1167425</c:v>
              </c:pt>
            </c:numLit>
          </c:val>
          <c:extLst>
            <c:ext xmlns:c16="http://schemas.microsoft.com/office/drawing/2014/chart" uri="{C3380CC4-5D6E-409C-BE32-E72D297353CC}">
              <c16:uniqueId val="{00000006-5CE9-4D82-BDDB-B46BDC7A433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[39_11_ITS Project Final.xlsx]Pivot table!PTB</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Top 3 Performing Products</a:t>
            </a:r>
          </a:p>
        </c:rich>
      </c:tx>
      <c:layout>
        <c:manualLayout>
          <c:xMode val="edge"/>
          <c:yMode val="edge"/>
          <c:x val="0.2900410380579177"/>
          <c:y val="2.72590688439507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075760443463384E-2"/>
          <c:y val="0.20537080652348119"/>
          <c:w val="0.94183444187979914"/>
          <c:h val="0.66617821070778005"/>
        </c:manualLayout>
      </c:layout>
      <c:barChart>
        <c:barDir val="col"/>
        <c:grouping val="clustered"/>
        <c:varyColors val="0"/>
        <c:ser>
          <c:idx val="0"/>
          <c:order val="0"/>
          <c:tx>
            <c:strRef>
              <c:f>'Pivot table'!$V$4</c:f>
              <c:strCache>
                <c:ptCount val="1"/>
                <c:pt idx="0">
                  <c:v>Sum of Total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Military Boots Women</c:v>
                </c:pt>
                <c:pt idx="2">
                  <c:v>Mules</c:v>
                </c:pt>
              </c:strCache>
            </c:strRef>
          </c:cat>
          <c:val>
            <c:numRef>
              <c:f>'Pivot table'!$V$5:$V$8</c:f>
              <c:numCache>
                <c:formatCode>[$$-409]#,##0</c:formatCode>
                <c:ptCount val="3"/>
                <c:pt idx="0">
                  <c:v>290400</c:v>
                </c:pt>
                <c:pt idx="1">
                  <c:v>252700</c:v>
                </c:pt>
                <c:pt idx="2">
                  <c:v>129900</c:v>
                </c:pt>
              </c:numCache>
            </c:numRef>
          </c:val>
          <c:extLst>
            <c:ext xmlns:c16="http://schemas.microsoft.com/office/drawing/2014/chart" uri="{C3380CC4-5D6E-409C-BE32-E72D297353CC}">
              <c16:uniqueId val="{00000000-596E-46B1-819B-936E1DB2A95A}"/>
            </c:ext>
          </c:extLst>
        </c:ser>
        <c:ser>
          <c:idx val="1"/>
          <c:order val="1"/>
          <c:tx>
            <c:strRef>
              <c:f>'Pivot table'!$W$4</c:f>
              <c:strCache>
                <c:ptCount val="1"/>
                <c:pt idx="0">
                  <c:v>Sum of COGS</c:v>
                </c:pt>
              </c:strCache>
            </c:strRef>
          </c:tx>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1-596E-46B1-819B-936E1DB2A95A}"/>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2-596E-46B1-819B-936E1DB2A95A}"/>
              </c:ext>
            </c:extLst>
          </c:dPt>
          <c:dPt>
            <c:idx val="2"/>
            <c:invertIfNegative val="0"/>
            <c:bubble3D val="0"/>
            <c:extLst>
              <c:ext xmlns:c16="http://schemas.microsoft.com/office/drawing/2014/chart" uri="{C3380CC4-5D6E-409C-BE32-E72D297353CC}">
                <c16:uniqueId val="{00000003-596E-46B1-819B-936E1DB2A95A}"/>
              </c:ext>
            </c:extLst>
          </c:dPt>
          <c:dLbls>
            <c:dLbl>
              <c:idx val="0"/>
              <c:layout>
                <c:manualLayout>
                  <c:x val="1.4855071979424138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96E-46B1-819B-936E1DB2A95A}"/>
                </c:ext>
              </c:extLst>
            </c:dLbl>
            <c:dLbl>
              <c:idx val="1"/>
              <c:layout>
                <c:manualLayout>
                  <c:x val="1.9099378259259527E-2"/>
                  <c:y val="9.25925925925925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96E-46B1-819B-936E1DB2A95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Military Boots Women</c:v>
                </c:pt>
                <c:pt idx="2">
                  <c:v>Mules</c:v>
                </c:pt>
              </c:strCache>
            </c:strRef>
          </c:cat>
          <c:val>
            <c:numRef>
              <c:f>'Pivot table'!$W$5:$W$8</c:f>
              <c:numCache>
                <c:formatCode>_-[$$-409]* #,##0.00_ ;_-[$$-409]* \-#,##0.00\ ;_-[$$-409]* "-"??_ ;_-@_ </c:formatCode>
                <c:ptCount val="3"/>
                <c:pt idx="0">
                  <c:v>264000</c:v>
                </c:pt>
                <c:pt idx="1">
                  <c:v>229001</c:v>
                </c:pt>
                <c:pt idx="2">
                  <c:v>118000</c:v>
                </c:pt>
              </c:numCache>
            </c:numRef>
          </c:val>
          <c:extLst>
            <c:ext xmlns:c16="http://schemas.microsoft.com/office/drawing/2014/chart" uri="{C3380CC4-5D6E-409C-BE32-E72D297353CC}">
              <c16:uniqueId val="{00000004-596E-46B1-819B-936E1DB2A95A}"/>
            </c:ext>
          </c:extLst>
        </c:ser>
        <c:ser>
          <c:idx val="2"/>
          <c:order val="2"/>
          <c:tx>
            <c:strRef>
              <c:f>'Pivot table'!$X$4</c:f>
              <c:strCache>
                <c:ptCount val="1"/>
                <c:pt idx="0">
                  <c:v>Sum of  Gross Profit</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5-596E-46B1-819B-936E1DB2A95A}"/>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6-596E-46B1-819B-936E1DB2A95A}"/>
              </c:ext>
            </c:extLst>
          </c:dPt>
          <c:dPt>
            <c:idx val="2"/>
            <c:invertIfNegative val="0"/>
            <c:bubble3D val="0"/>
            <c:extLst>
              <c:ext xmlns:c16="http://schemas.microsoft.com/office/drawing/2014/chart" uri="{C3380CC4-5D6E-409C-BE32-E72D297353CC}">
                <c16:uniqueId val="{00000007-596E-46B1-819B-936E1DB2A95A}"/>
              </c:ext>
            </c:extLst>
          </c:dPt>
          <c:dLbls>
            <c:dLbl>
              <c:idx val="0"/>
              <c:layout>
                <c:manualLayout>
                  <c:x val="1.06107656995886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96E-46B1-819B-936E1DB2A95A}"/>
                </c:ext>
              </c:extLst>
            </c:dLbl>
            <c:dLbl>
              <c:idx val="1"/>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96E-46B1-819B-936E1DB2A9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Military Boots Women</c:v>
                </c:pt>
                <c:pt idx="2">
                  <c:v>Mules</c:v>
                </c:pt>
              </c:strCache>
            </c:strRef>
          </c:cat>
          <c:val>
            <c:numRef>
              <c:f>'Pivot table'!$X$5:$X$8</c:f>
              <c:numCache>
                <c:formatCode>_-[$$-409]* #,##0.00_ ;_-[$$-409]* \-#,##0.00\ ;_-[$$-409]* "-"??_ ;_-@_ </c:formatCode>
                <c:ptCount val="3"/>
                <c:pt idx="0">
                  <c:v>26400</c:v>
                </c:pt>
                <c:pt idx="1">
                  <c:v>23699</c:v>
                </c:pt>
                <c:pt idx="2">
                  <c:v>11900</c:v>
                </c:pt>
              </c:numCache>
            </c:numRef>
          </c:val>
          <c:extLst>
            <c:ext xmlns:c16="http://schemas.microsoft.com/office/drawing/2014/chart" uri="{C3380CC4-5D6E-409C-BE32-E72D297353CC}">
              <c16:uniqueId val="{00000008-596E-46B1-819B-936E1DB2A95A}"/>
            </c:ext>
          </c:extLst>
        </c:ser>
        <c:dLbls>
          <c:showLegendKey val="0"/>
          <c:showVal val="0"/>
          <c:showCatName val="0"/>
          <c:showSerName val="0"/>
          <c:showPercent val="0"/>
          <c:showBubbleSize val="0"/>
        </c:dLbls>
        <c:gapWidth val="219"/>
        <c:axId val="390645391"/>
        <c:axId val="390626255"/>
      </c:barChart>
      <c:catAx>
        <c:axId val="39064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90626255"/>
        <c:crosses val="autoZero"/>
        <c:auto val="1"/>
        <c:lblAlgn val="ctr"/>
        <c:lblOffset val="100"/>
        <c:noMultiLvlLbl val="0"/>
      </c:catAx>
      <c:valAx>
        <c:axId val="390626255"/>
        <c:scaling>
          <c:orientation val="minMax"/>
          <c:max val="33000000"/>
          <c:min val="0"/>
        </c:scaling>
        <c:delete val="1"/>
        <c:axPos val="l"/>
        <c:numFmt formatCode="[$$-409]#,##0" sourceLinked="1"/>
        <c:majorTickMark val="none"/>
        <c:minorTickMark val="none"/>
        <c:tickLblPos val="nextTo"/>
        <c:crossAx val="390645391"/>
        <c:crosses val="autoZero"/>
        <c:crossBetween val="between"/>
        <c:majorUnit val="5000000"/>
        <c:minorUnit val="500000"/>
      </c:valAx>
      <c:spPr>
        <a:noFill/>
        <a:ln>
          <a:noFill/>
        </a:ln>
        <a:effectLst/>
      </c:spPr>
    </c:plotArea>
    <c:legend>
      <c:legendPos val="r"/>
      <c:layout>
        <c:manualLayout>
          <c:xMode val="edge"/>
          <c:yMode val="edge"/>
          <c:x val="1.7330207975188271E-2"/>
          <c:y val="0.16075491079175211"/>
          <c:w val="0.2051380260742672"/>
          <c:h val="0.208335113632499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[39_11_ITS Project Final.xlsx]Pivot table!PivotTable27</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Transaction Price range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6245370370370371"/>
          <c:w val="0.87753018372703417"/>
          <c:h val="0.72088764946048411"/>
        </c:manualLayout>
      </c:layout>
      <c:barChart>
        <c:barDir val="col"/>
        <c:grouping val="clustered"/>
        <c:varyColors val="0"/>
        <c:ser>
          <c:idx val="0"/>
          <c:order val="0"/>
          <c:tx>
            <c:strRef>
              <c:f>'Pivot table'!$AT$4:$AT$5</c:f>
              <c:strCache>
                <c:ptCount val="1"/>
                <c:pt idx="0">
                  <c:v>Female Bag</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table'!$AT$6:$AT$10</c:f>
              <c:numCache>
                <c:formatCode>General</c:formatCode>
                <c:ptCount val="4"/>
                <c:pt idx="0">
                  <c:v>224</c:v>
                </c:pt>
                <c:pt idx="1">
                  <c:v>83</c:v>
                </c:pt>
                <c:pt idx="2">
                  <c:v>32</c:v>
                </c:pt>
                <c:pt idx="3">
                  <c:v>4</c:v>
                </c:pt>
              </c:numCache>
            </c:numRef>
          </c:val>
          <c:extLst>
            <c:ext xmlns:c16="http://schemas.microsoft.com/office/drawing/2014/chart" uri="{C3380CC4-5D6E-409C-BE32-E72D297353CC}">
              <c16:uniqueId val="{00000000-9E32-40A1-8972-82ADC784F82E}"/>
            </c:ext>
          </c:extLst>
        </c:ser>
        <c:ser>
          <c:idx val="1"/>
          <c:order val="1"/>
          <c:tx>
            <c:strRef>
              <c:f>'Pivot table'!$AU$4:$AU$5</c:f>
              <c:strCache>
                <c:ptCount val="1"/>
                <c:pt idx="0">
                  <c:v>Male Bags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table'!$AU$6:$AU$10</c:f>
              <c:numCache>
                <c:formatCode>General</c:formatCode>
                <c:ptCount val="4"/>
                <c:pt idx="0">
                  <c:v>28</c:v>
                </c:pt>
                <c:pt idx="1">
                  <c:v>11</c:v>
                </c:pt>
                <c:pt idx="2">
                  <c:v>4</c:v>
                </c:pt>
                <c:pt idx="3">
                  <c:v>2</c:v>
                </c:pt>
              </c:numCache>
            </c:numRef>
          </c:val>
          <c:extLst>
            <c:ext xmlns:c16="http://schemas.microsoft.com/office/drawing/2014/chart" uri="{C3380CC4-5D6E-409C-BE32-E72D297353CC}">
              <c16:uniqueId val="{00000001-9E32-40A1-8972-82ADC784F82E}"/>
            </c:ext>
          </c:extLst>
        </c:ser>
        <c:ser>
          <c:idx val="2"/>
          <c:order val="2"/>
          <c:tx>
            <c:strRef>
              <c:f>'Pivot table'!$AV$4:$AV$5</c:f>
              <c:strCache>
                <c:ptCount val="1"/>
                <c:pt idx="0">
                  <c:v>Men Shoes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table'!$AV$6:$AV$10</c:f>
              <c:numCache>
                <c:formatCode>General</c:formatCode>
                <c:ptCount val="4"/>
                <c:pt idx="0">
                  <c:v>160</c:v>
                </c:pt>
                <c:pt idx="1">
                  <c:v>68</c:v>
                </c:pt>
                <c:pt idx="2">
                  <c:v>25</c:v>
                </c:pt>
                <c:pt idx="3">
                  <c:v>10</c:v>
                </c:pt>
              </c:numCache>
            </c:numRef>
          </c:val>
          <c:extLst>
            <c:ext xmlns:c16="http://schemas.microsoft.com/office/drawing/2014/chart" uri="{C3380CC4-5D6E-409C-BE32-E72D297353CC}">
              <c16:uniqueId val="{00000002-9E32-40A1-8972-82ADC784F82E}"/>
            </c:ext>
          </c:extLst>
        </c:ser>
        <c:ser>
          <c:idx val="3"/>
          <c:order val="3"/>
          <c:tx>
            <c:strRef>
              <c:f>'Pivot table'!$AW$4:$AW$5</c:f>
              <c:strCache>
                <c:ptCount val="1"/>
                <c:pt idx="0">
                  <c:v>Women Bag</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table'!$AW$6:$AW$10</c:f>
              <c:numCache>
                <c:formatCode>General</c:formatCode>
                <c:ptCount val="4"/>
                <c:pt idx="0">
                  <c:v>576</c:v>
                </c:pt>
                <c:pt idx="1">
                  <c:v>172</c:v>
                </c:pt>
                <c:pt idx="2">
                  <c:v>75</c:v>
                </c:pt>
                <c:pt idx="3">
                  <c:v>48</c:v>
                </c:pt>
              </c:numCache>
            </c:numRef>
          </c:val>
          <c:extLst>
            <c:ext xmlns:c16="http://schemas.microsoft.com/office/drawing/2014/chart" uri="{C3380CC4-5D6E-409C-BE32-E72D297353CC}">
              <c16:uniqueId val="{00000003-9E32-40A1-8972-82ADC784F82E}"/>
            </c:ext>
          </c:extLst>
        </c:ser>
        <c:dLbls>
          <c:dLblPos val="outEnd"/>
          <c:showLegendKey val="0"/>
          <c:showVal val="1"/>
          <c:showCatName val="0"/>
          <c:showSerName val="0"/>
          <c:showPercent val="0"/>
          <c:showBubbleSize val="0"/>
        </c:dLbls>
        <c:gapWidth val="219"/>
        <c:overlap val="-27"/>
        <c:axId val="662192688"/>
        <c:axId val="662187280"/>
      </c:barChart>
      <c:catAx>
        <c:axId val="6621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87280"/>
        <c:crosses val="autoZero"/>
        <c:auto val="1"/>
        <c:lblAlgn val="ctr"/>
        <c:lblOffset val="100"/>
        <c:noMultiLvlLbl val="0"/>
      </c:catAx>
      <c:valAx>
        <c:axId val="662187280"/>
        <c:scaling>
          <c:orientation val="minMax"/>
          <c:max val="6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92688"/>
        <c:crosses val="autoZero"/>
        <c:crossBetween val="between"/>
        <c:majorUnit val="50"/>
        <c:min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'Sales Forecast'!$B$1</c:f>
              <c:strCache>
                <c:ptCount val="1"/>
                <c:pt idx="0">
                  <c:v>Total Sales</c:v>
                </c:pt>
              </c:strCache>
            </c:strRef>
          </c:tx>
          <c:spPr>
            <a:ln w="28575" cap="rnd">
              <a:solidFill>
                <a:schemeClr val="accent1"/>
              </a:solidFill>
              <a:round/>
            </a:ln>
            <a:effectLst/>
          </c:spPr>
          <c:marker>
            <c:symbol val="none"/>
          </c:marker>
          <c:val>
            <c:numRef>
              <c:f>'Sales Forecast'!$B$2:$B$155</c:f>
              <c:numCache>
                <c:formatCode>General</c:formatCode>
                <c:ptCount val="154"/>
                <c:pt idx="0">
                  <c:v>61812.5</c:v>
                </c:pt>
                <c:pt idx="1">
                  <c:v>58493.125</c:v>
                </c:pt>
                <c:pt idx="2">
                  <c:v>61641.5625</c:v>
                </c:pt>
                <c:pt idx="3">
                  <c:v>68771</c:v>
                </c:pt>
                <c:pt idx="4">
                  <c:v>39984.166666666664</c:v>
                </c:pt>
                <c:pt idx="5">
                  <c:v>48390</c:v>
                </c:pt>
                <c:pt idx="6">
                  <c:v>14116.666666666666</c:v>
                </c:pt>
                <c:pt idx="7">
                  <c:v>14495</c:v>
                </c:pt>
                <c:pt idx="8">
                  <c:v>14873.333333333334</c:v>
                </c:pt>
                <c:pt idx="9">
                  <c:v>11283.333333333334</c:v>
                </c:pt>
                <c:pt idx="10">
                  <c:v>11670</c:v>
                </c:pt>
                <c:pt idx="11">
                  <c:v>12809.333333333334</c:v>
                </c:pt>
                <c:pt idx="12">
                  <c:v>11781.666666666666</c:v>
                </c:pt>
                <c:pt idx="13">
                  <c:v>9933.3333333333339</c:v>
                </c:pt>
                <c:pt idx="14">
                  <c:v>11852.407407407407</c:v>
                </c:pt>
                <c:pt idx="15">
                  <c:v>14596.428571428571</c:v>
                </c:pt>
                <c:pt idx="16">
                  <c:v>16749.285714285714</c:v>
                </c:pt>
                <c:pt idx="17">
                  <c:v>6700</c:v>
                </c:pt>
                <c:pt idx="18">
                  <c:v>15911.785714285714</c:v>
                </c:pt>
                <c:pt idx="19">
                  <c:v>18383.928571428572</c:v>
                </c:pt>
                <c:pt idx="20">
                  <c:v>16657.142857142859</c:v>
                </c:pt>
                <c:pt idx="21">
                  <c:v>14877.857142857143</c:v>
                </c:pt>
                <c:pt idx="22">
                  <c:v>11618.928571428571</c:v>
                </c:pt>
                <c:pt idx="23">
                  <c:v>16008.928571428571</c:v>
                </c:pt>
                <c:pt idx="24">
                  <c:v>16907.407407407409</c:v>
                </c:pt>
                <c:pt idx="25">
                  <c:v>18285.714285714286</c:v>
                </c:pt>
                <c:pt idx="26">
                  <c:v>20428.571428571428</c:v>
                </c:pt>
                <c:pt idx="27">
                  <c:v>200</c:v>
                </c:pt>
                <c:pt idx="28">
                  <c:v>20771.428571428572</c:v>
                </c:pt>
                <c:pt idx="29">
                  <c:v>22960.714285714286</c:v>
                </c:pt>
                <c:pt idx="30">
                  <c:v>24167.857142857141</c:v>
                </c:pt>
                <c:pt idx="31">
                  <c:v>1018284.2307692308</c:v>
                </c:pt>
                <c:pt idx="32">
                  <c:v>17498.863636363636</c:v>
                </c:pt>
                <c:pt idx="33">
                  <c:v>21458.823529411766</c:v>
                </c:pt>
                <c:pt idx="34">
                  <c:v>19106.666666666668</c:v>
                </c:pt>
                <c:pt idx="35">
                  <c:v>86240</c:v>
                </c:pt>
                <c:pt idx="36">
                  <c:v>42460</c:v>
                </c:pt>
                <c:pt idx="37">
                  <c:v>46913.333333333336</c:v>
                </c:pt>
                <c:pt idx="38">
                  <c:v>1119240</c:v>
                </c:pt>
                <c:pt idx="39">
                  <c:v>23028</c:v>
                </c:pt>
                <c:pt idx="40">
                  <c:v>462390</c:v>
                </c:pt>
                <c:pt idx="41">
                  <c:v>33419.333333333336</c:v>
                </c:pt>
                <c:pt idx="42">
                  <c:v>160677.66666666666</c:v>
                </c:pt>
                <c:pt idx="43">
                  <c:v>14811.666666666666</c:v>
                </c:pt>
                <c:pt idx="44">
                  <c:v>748820</c:v>
                </c:pt>
                <c:pt idx="45">
                  <c:v>19120</c:v>
                </c:pt>
                <c:pt idx="46">
                  <c:v>12236</c:v>
                </c:pt>
                <c:pt idx="47">
                  <c:v>18693.333333333332</c:v>
                </c:pt>
                <c:pt idx="48">
                  <c:v>18660</c:v>
                </c:pt>
                <c:pt idx="49">
                  <c:v>21826.666666666668</c:v>
                </c:pt>
                <c:pt idx="50">
                  <c:v>103296.66666666669</c:v>
                </c:pt>
                <c:pt idx="51">
                  <c:v>100290</c:v>
                </c:pt>
                <c:pt idx="52">
                  <c:v>24139.333333333332</c:v>
                </c:pt>
                <c:pt idx="53">
                  <c:v>36071</c:v>
                </c:pt>
                <c:pt idx="54">
                  <c:v>35884.333333333336</c:v>
                </c:pt>
                <c:pt idx="55">
                  <c:v>36392.5</c:v>
                </c:pt>
                <c:pt idx="56">
                  <c:v>26808</c:v>
                </c:pt>
                <c:pt idx="57">
                  <c:v>31580</c:v>
                </c:pt>
                <c:pt idx="58">
                  <c:v>37170</c:v>
                </c:pt>
                <c:pt idx="59">
                  <c:v>34713.333333333336</c:v>
                </c:pt>
                <c:pt idx="60">
                  <c:v>29100</c:v>
                </c:pt>
                <c:pt idx="61">
                  <c:v>31455.263157894737</c:v>
                </c:pt>
                <c:pt idx="62">
                  <c:v>29318.75</c:v>
                </c:pt>
                <c:pt idx="63">
                  <c:v>67710.526315789481</c:v>
                </c:pt>
                <c:pt idx="64">
                  <c:v>31280</c:v>
                </c:pt>
                <c:pt idx="65">
                  <c:v>33350</c:v>
                </c:pt>
                <c:pt idx="66">
                  <c:v>38855</c:v>
                </c:pt>
                <c:pt idx="67">
                  <c:v>39377.631578947367</c:v>
                </c:pt>
                <c:pt idx="68">
                  <c:v>42500</c:v>
                </c:pt>
                <c:pt idx="69">
                  <c:v>39535.714285714283</c:v>
                </c:pt>
                <c:pt idx="70">
                  <c:v>28413.333333333332</c:v>
                </c:pt>
                <c:pt idx="71">
                  <c:v>19670</c:v>
                </c:pt>
                <c:pt idx="72">
                  <c:v>19489.333333333332</c:v>
                </c:pt>
                <c:pt idx="73">
                  <c:v>37115</c:v>
                </c:pt>
                <c:pt idx="74">
                  <c:v>10200</c:v>
                </c:pt>
                <c:pt idx="75">
                  <c:v>16322.222222222223</c:v>
                </c:pt>
                <c:pt idx="76">
                  <c:v>18377.777777777777</c:v>
                </c:pt>
                <c:pt idx="77">
                  <c:v>20277.027027027027</c:v>
                </c:pt>
                <c:pt idx="78">
                  <c:v>21533.333333333332</c:v>
                </c:pt>
                <c:pt idx="79">
                  <c:v>77166.666666666672</c:v>
                </c:pt>
                <c:pt idx="80">
                  <c:v>17717.857142857141</c:v>
                </c:pt>
                <c:pt idx="81">
                  <c:v>16153.571428571429</c:v>
                </c:pt>
                <c:pt idx="82">
                  <c:v>16267.142857142857</c:v>
                </c:pt>
                <c:pt idx="83">
                  <c:v>14926.071428571429</c:v>
                </c:pt>
                <c:pt idx="84">
                  <c:v>22733.928571428572</c:v>
                </c:pt>
                <c:pt idx="85">
                  <c:v>55500</c:v>
                </c:pt>
                <c:pt idx="86">
                  <c:v>24393.333333333332</c:v>
                </c:pt>
                <c:pt idx="87">
                  <c:v>21354.72972972973</c:v>
                </c:pt>
                <c:pt idx="88">
                  <c:v>21833.333333333332</c:v>
                </c:pt>
                <c:pt idx="89">
                  <c:v>27433.333333333332</c:v>
                </c:pt>
                <c:pt idx="90">
                  <c:v>21140</c:v>
                </c:pt>
                <c:pt idx="91">
                  <c:v>10950</c:v>
                </c:pt>
                <c:pt idx="92">
                  <c:v>19491.666666666668</c:v>
                </c:pt>
                <c:pt idx="93">
                  <c:v>15433.333333333334</c:v>
                </c:pt>
                <c:pt idx="94">
                  <c:v>23100</c:v>
                </c:pt>
                <c:pt idx="95">
                  <c:v>19620</c:v>
                </c:pt>
                <c:pt idx="96">
                  <c:v>24800</c:v>
                </c:pt>
                <c:pt idx="97">
                  <c:v>112060</c:v>
                </c:pt>
                <c:pt idx="98">
                  <c:v>16660</c:v>
                </c:pt>
                <c:pt idx="99">
                  <c:v>28660</c:v>
                </c:pt>
                <c:pt idx="100">
                  <c:v>26520</c:v>
                </c:pt>
                <c:pt idx="101">
                  <c:v>17570</c:v>
                </c:pt>
                <c:pt idx="102">
                  <c:v>9150</c:v>
                </c:pt>
                <c:pt idx="103">
                  <c:v>10168</c:v>
                </c:pt>
                <c:pt idx="104">
                  <c:v>11545</c:v>
                </c:pt>
                <c:pt idx="105">
                  <c:v>6820</c:v>
                </c:pt>
                <c:pt idx="106">
                  <c:v>10700</c:v>
                </c:pt>
                <c:pt idx="107">
                  <c:v>11280</c:v>
                </c:pt>
                <c:pt idx="108">
                  <c:v>16980</c:v>
                </c:pt>
                <c:pt idx="109">
                  <c:v>6180</c:v>
                </c:pt>
                <c:pt idx="110">
                  <c:v>7380</c:v>
                </c:pt>
                <c:pt idx="111">
                  <c:v>9490</c:v>
                </c:pt>
                <c:pt idx="112">
                  <c:v>13050.000000000002</c:v>
                </c:pt>
                <c:pt idx="113">
                  <c:v>15048</c:v>
                </c:pt>
                <c:pt idx="114">
                  <c:v>9133</c:v>
                </c:pt>
                <c:pt idx="115">
                  <c:v>24165</c:v>
                </c:pt>
                <c:pt idx="116">
                  <c:v>25020</c:v>
                </c:pt>
                <c:pt idx="117">
                  <c:v>25600</c:v>
                </c:pt>
                <c:pt idx="118">
                  <c:v>25060</c:v>
                </c:pt>
                <c:pt idx="119">
                  <c:v>12380</c:v>
                </c:pt>
                <c:pt idx="120">
                  <c:v>26380</c:v>
                </c:pt>
                <c:pt idx="121">
                  <c:v>18860</c:v>
                </c:pt>
                <c:pt idx="122">
                  <c:v>25180</c:v>
                </c:pt>
              </c:numCache>
            </c:numRef>
          </c:val>
          <c:smooth val="0"/>
          <c:extLst>
            <c:ext xmlns:c16="http://schemas.microsoft.com/office/drawing/2014/chart" uri="{C3380CC4-5D6E-409C-BE32-E72D297353CC}">
              <c16:uniqueId val="{00000000-1A06-4941-BB2B-35793A77B559}"/>
            </c:ext>
          </c:extLst>
        </c:ser>
        <c:ser>
          <c:idx val="1"/>
          <c:order val="1"/>
          <c:tx>
            <c:strRef>
              <c:f>'Sales Forecast'!$C$1</c:f>
              <c:strCache>
                <c:ptCount val="1"/>
                <c:pt idx="0">
                  <c:v>Forecast(Total Sales)</c:v>
                </c:pt>
              </c:strCache>
            </c:strRef>
          </c:tx>
          <c:spPr>
            <a:ln w="25400" cap="rnd">
              <a:solidFill>
                <a:schemeClr val="accent2"/>
              </a:solidFill>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Forecast'!$C$2:$C$155</c:f>
              <c:numCache>
                <c:formatCode>General</c:formatCode>
                <c:ptCount val="154"/>
                <c:pt idx="122">
                  <c:v>25180</c:v>
                </c:pt>
                <c:pt idx="123">
                  <c:v>13643.583265854875</c:v>
                </c:pt>
                <c:pt idx="124">
                  <c:v>13102.943864444571</c:v>
                </c:pt>
                <c:pt idx="125">
                  <c:v>12562.30446303375</c:v>
                </c:pt>
                <c:pt idx="126">
                  <c:v>12021.665061623446</c:v>
                </c:pt>
                <c:pt idx="127">
                  <c:v>11481.025660212623</c:v>
                </c:pt>
                <c:pt idx="128">
                  <c:v>10940.386258802318</c:v>
                </c:pt>
                <c:pt idx="129">
                  <c:v>10399.746857391498</c:v>
                </c:pt>
                <c:pt idx="130">
                  <c:v>9859.1074559811932</c:v>
                </c:pt>
                <c:pt idx="131">
                  <c:v>9318.4680545703723</c:v>
                </c:pt>
                <c:pt idx="132">
                  <c:v>8777.8286531600679</c:v>
                </c:pt>
                <c:pt idx="133">
                  <c:v>8237.189251749247</c:v>
                </c:pt>
                <c:pt idx="134">
                  <c:v>7696.5498503389417</c:v>
                </c:pt>
                <c:pt idx="135">
                  <c:v>7155.9104489281208</c:v>
                </c:pt>
                <c:pt idx="136">
                  <c:v>6615.2710475178155</c:v>
                </c:pt>
                <c:pt idx="137">
                  <c:v>6074.6316461069946</c:v>
                </c:pt>
                <c:pt idx="138">
                  <c:v>5533.9922446966902</c:v>
                </c:pt>
                <c:pt idx="139">
                  <c:v>4993.3528432858693</c:v>
                </c:pt>
                <c:pt idx="140">
                  <c:v>4452.713441875565</c:v>
                </c:pt>
                <c:pt idx="141">
                  <c:v>3912.074040464744</c:v>
                </c:pt>
                <c:pt idx="142">
                  <c:v>3371.4346390544397</c:v>
                </c:pt>
                <c:pt idx="143">
                  <c:v>2830.7952376436169</c:v>
                </c:pt>
                <c:pt idx="144">
                  <c:v>2290.1558362333126</c:v>
                </c:pt>
                <c:pt idx="145">
                  <c:v>1749.5164348224916</c:v>
                </c:pt>
                <c:pt idx="146">
                  <c:v>1208.8770334121873</c:v>
                </c:pt>
                <c:pt idx="147">
                  <c:v>668.23763200136648</c:v>
                </c:pt>
                <c:pt idx="148">
                  <c:v>127.59823059106192</c:v>
                </c:pt>
                <c:pt idx="149">
                  <c:v>-413.0411708197588</c:v>
                </c:pt>
                <c:pt idx="150">
                  <c:v>-953.6805722300652</c:v>
                </c:pt>
                <c:pt idx="151">
                  <c:v>-1494.319973640886</c:v>
                </c:pt>
                <c:pt idx="152">
                  <c:v>-2034.9593750511904</c:v>
                </c:pt>
                <c:pt idx="153">
                  <c:v>-2575.5987764620095</c:v>
                </c:pt>
              </c:numCache>
            </c:numRef>
          </c:val>
          <c:smooth val="0"/>
          <c:extLst>
            <c:ext xmlns:c16="http://schemas.microsoft.com/office/drawing/2014/chart" uri="{C3380CC4-5D6E-409C-BE32-E72D297353CC}">
              <c16:uniqueId val="{00000001-1A06-4941-BB2B-35793A77B559}"/>
            </c:ext>
          </c:extLst>
        </c:ser>
        <c:ser>
          <c:idx val="2"/>
          <c:order val="2"/>
          <c:tx>
            <c:strRef>
              <c:f>'Sales Forecast'!$D$1</c:f>
              <c:strCache>
                <c:ptCount val="1"/>
                <c:pt idx="0">
                  <c:v>Lower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Forecast'!$D$2:$D$155</c:f>
              <c:numCache>
                <c:formatCode>General</c:formatCode>
                <c:ptCount val="154"/>
                <c:pt idx="122" formatCode="0.00">
                  <c:v>25180</c:v>
                </c:pt>
                <c:pt idx="123" formatCode="0.00">
                  <c:v>-285420.48838636075</c:v>
                </c:pt>
                <c:pt idx="124" formatCode="0.00">
                  <c:v>-287482.63371013425</c:v>
                </c:pt>
                <c:pt idx="125" formatCode="0.00">
                  <c:v>-289567.16467268672</c:v>
                </c:pt>
                <c:pt idx="126" formatCode="0.00">
                  <c:v>-291674.03437287098</c:v>
                </c:pt>
                <c:pt idx="127" formatCode="0.00">
                  <c:v>-293803.19196134183</c:v>
                </c:pt>
                <c:pt idx="128" formatCode="0.00">
                  <c:v>-295954.58277826686</c:v>
                </c:pt>
                <c:pt idx="129" formatCode="0.00">
                  <c:v>-298128.14849086036</c:v>
                </c:pt>
                <c:pt idx="130" formatCode="0.00">
                  <c:v>-300323.82723049866</c:v>
                </c:pt>
                <c:pt idx="131" formatCode="0.00">
                  <c:v>-302541.55372922163</c:v>
                </c:pt>
                <c:pt idx="132" formatCode="0.00">
                  <c:v>-304781.25945539749</c:v>
                </c:pt>
                <c:pt idx="133" formatCode="0.00">
                  <c:v>-307042.87274837779</c:v>
                </c:pt>
                <c:pt idx="134" formatCode="0.00">
                  <c:v>-309326.31895193894</c:v>
                </c:pt>
                <c:pt idx="135" formatCode="0.00">
                  <c:v>-311631.52054635953</c:v>
                </c:pt>
                <c:pt idx="136" formatCode="0.00">
                  <c:v>-313958.39727895078</c:v>
                </c:pt>
                <c:pt idx="137" formatCode="0.00">
                  <c:v>-316306.86629291018</c:v>
                </c:pt>
                <c:pt idx="138" formatCode="0.00">
                  <c:v>-318676.84225433826</c:v>
                </c:pt>
                <c:pt idx="139" formatCode="0.00">
                  <c:v>-321068.23747730814</c:v>
                </c:pt>
                <c:pt idx="140" formatCode="0.00">
                  <c:v>-323480.96204685076</c:v>
                </c:pt>
                <c:pt idx="141" formatCode="0.00">
                  <c:v>-325914.92393976374</c:v>
                </c:pt>
                <c:pt idx="142" formatCode="0.00">
                  <c:v>-328370.0291431293</c:v>
                </c:pt>
                <c:pt idx="143" formatCode="0.00">
                  <c:v>-330846.18177046831</c:v>
                </c:pt>
                <c:pt idx="144" formatCode="0.00">
                  <c:v>-333343.28417543462</c:v>
                </c:pt>
                <c:pt idx="145" formatCode="0.00">
                  <c:v>-335861.23706299689</c:v>
                </c:pt>
                <c:pt idx="146" formatCode="0.00">
                  <c:v>-338399.93959802971</c:v>
                </c:pt>
                <c:pt idx="147" formatCode="0.00">
                  <c:v>-340959.28951127903</c:v>
                </c:pt>
                <c:pt idx="148" formatCode="0.00">
                  <c:v>-343539.18320264044</c:v>
                </c:pt>
                <c:pt idx="149" formatCode="0.00">
                  <c:v>-346139.51584173291</c:v>
                </c:pt>
                <c:pt idx="150" formatCode="0.00">
                  <c:v>-348760.18146572082</c:v>
                </c:pt>
                <c:pt idx="151" formatCode="0.00">
                  <c:v>-351401.07307438203</c:v>
                </c:pt>
                <c:pt idx="152" formatCode="0.00">
                  <c:v>-354062.08272239106</c:v>
                </c:pt>
                <c:pt idx="153" formatCode="0.00">
                  <c:v>-356743.10160882567</c:v>
                </c:pt>
              </c:numCache>
            </c:numRef>
          </c:val>
          <c:smooth val="0"/>
          <c:extLst>
            <c:ext xmlns:c16="http://schemas.microsoft.com/office/drawing/2014/chart" uri="{C3380CC4-5D6E-409C-BE32-E72D297353CC}">
              <c16:uniqueId val="{00000002-1A06-4941-BB2B-35793A77B559}"/>
            </c:ext>
          </c:extLst>
        </c:ser>
        <c:ser>
          <c:idx val="3"/>
          <c:order val="3"/>
          <c:tx>
            <c:strRef>
              <c:f>'Sales Forecast'!$E$1</c:f>
              <c:strCache>
                <c:ptCount val="1"/>
                <c:pt idx="0">
                  <c:v>Upper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Forecast'!$E$2:$E$155</c:f>
              <c:numCache>
                <c:formatCode>General</c:formatCode>
                <c:ptCount val="154"/>
                <c:pt idx="122" formatCode="0.00">
                  <c:v>25180</c:v>
                </c:pt>
                <c:pt idx="123" formatCode="0.00">
                  <c:v>312707.65491807048</c:v>
                </c:pt>
                <c:pt idx="124" formatCode="0.00">
                  <c:v>313688.52143902337</c:v>
                </c:pt>
                <c:pt idx="125" formatCode="0.00">
                  <c:v>314691.7735987542</c:v>
                </c:pt>
                <c:pt idx="126" formatCode="0.00">
                  <c:v>315717.36449611787</c:v>
                </c:pt>
                <c:pt idx="127" formatCode="0.00">
                  <c:v>316765.24328176706</c:v>
                </c:pt>
                <c:pt idx="128" formatCode="0.00">
                  <c:v>317835.3552958715</c:v>
                </c:pt>
                <c:pt idx="129" formatCode="0.00">
                  <c:v>318927.64220564335</c:v>
                </c:pt>
                <c:pt idx="130" formatCode="0.00">
                  <c:v>320042.04214246105</c:v>
                </c:pt>
                <c:pt idx="131" formatCode="0.00">
                  <c:v>321178.48983836238</c:v>
                </c:pt>
                <c:pt idx="132" formatCode="0.00">
                  <c:v>322336.91676171764</c:v>
                </c:pt>
                <c:pt idx="133" formatCode="0.00">
                  <c:v>323517.2512518763</c:v>
                </c:pt>
                <c:pt idx="134" formatCode="0.00">
                  <c:v>324719.41865261685</c:v>
                </c:pt>
                <c:pt idx="135" formatCode="0.00">
                  <c:v>325943.3414442158</c:v>
                </c:pt>
                <c:pt idx="136" formatCode="0.00">
                  <c:v>327188.93937398645</c:v>
                </c:pt>
                <c:pt idx="137" formatCode="0.00">
                  <c:v>328456.1295851242</c:v>
                </c:pt>
                <c:pt idx="138" formatCode="0.00">
                  <c:v>329744.82674373168</c:v>
                </c:pt>
                <c:pt idx="139" formatCode="0.00">
                  <c:v>331054.94316387991</c:v>
                </c:pt>
                <c:pt idx="140" formatCode="0.00">
                  <c:v>332386.38893060194</c:v>
                </c:pt>
                <c:pt idx="141" formatCode="0.00">
                  <c:v>333739.07202069327</c:v>
                </c:pt>
                <c:pt idx="142" formatCode="0.00">
                  <c:v>335112.89842123823</c:v>
                </c:pt>
                <c:pt idx="143" formatCode="0.00">
                  <c:v>336507.77224575559</c:v>
                </c:pt>
                <c:pt idx="144" formatCode="0.00">
                  <c:v>337923.59584790119</c:v>
                </c:pt>
                <c:pt idx="145" formatCode="0.00">
                  <c:v>339360.26993264182</c:v>
                </c:pt>
                <c:pt idx="146" formatCode="0.00">
                  <c:v>340817.69366485404</c:v>
                </c:pt>
                <c:pt idx="147" formatCode="0.00">
                  <c:v>342295.76477528171</c:v>
                </c:pt>
                <c:pt idx="148" formatCode="0.00">
                  <c:v>343794.37966382253</c:v>
                </c:pt>
                <c:pt idx="149" formatCode="0.00">
                  <c:v>345313.43350009335</c:v>
                </c:pt>
                <c:pt idx="150" formatCode="0.00">
                  <c:v>346852.82032126066</c:v>
                </c:pt>
                <c:pt idx="151" formatCode="0.00">
                  <c:v>348412.43312710023</c:v>
                </c:pt>
                <c:pt idx="152" formatCode="0.00">
                  <c:v>349992.16397228866</c:v>
                </c:pt>
                <c:pt idx="153" formatCode="0.00">
                  <c:v>351591.90405590163</c:v>
                </c:pt>
              </c:numCache>
            </c:numRef>
          </c:val>
          <c:smooth val="0"/>
          <c:extLst>
            <c:ext xmlns:c16="http://schemas.microsoft.com/office/drawing/2014/chart" uri="{C3380CC4-5D6E-409C-BE32-E72D297353CC}">
              <c16:uniqueId val="{00000003-1A06-4941-BB2B-35793A77B559}"/>
            </c:ext>
          </c:extLst>
        </c:ser>
        <c:dLbls>
          <c:showLegendKey val="0"/>
          <c:showVal val="0"/>
          <c:showCatName val="0"/>
          <c:showSerName val="0"/>
          <c:showPercent val="0"/>
          <c:showBubbleSize val="0"/>
        </c:dLbls>
        <c:smooth val="0"/>
        <c:axId val="662368656"/>
        <c:axId val="662374064"/>
      </c:lineChart>
      <c:catAx>
        <c:axId val="66236865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4064"/>
        <c:crosses val="autoZero"/>
        <c:auto val="1"/>
        <c:lblAlgn val="ctr"/>
        <c:lblOffset val="100"/>
        <c:noMultiLvlLbl val="0"/>
      </c:catAx>
      <c:valAx>
        <c:axId val="662374064"/>
        <c:scaling>
          <c:orientation val="minMax"/>
          <c:max val="1500000"/>
          <c:min val="-5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8656"/>
        <c:crosses val="autoZero"/>
        <c:crossBetween val="between"/>
        <c:majorUnit val="3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checked="Checked" firstButton="1" fmlaLink="'Pivot table'!$G$9"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07/relationships/hdphoto" Target="../media/hdphoto2.wdp"/><Relationship Id="rId18" Type="http://schemas.openxmlformats.org/officeDocument/2006/relationships/image" Target="../media/image8.pn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5.png"/><Relationship Id="rId1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image" Target="../media/image7.png"/><Relationship Id="rId20" Type="http://schemas.openxmlformats.org/officeDocument/2006/relationships/chart" Target="../charts/chart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png"/><Relationship Id="rId5" Type="http://schemas.openxmlformats.org/officeDocument/2006/relationships/chart" Target="../charts/chart5.xml"/><Relationship Id="rId15" Type="http://schemas.microsoft.com/office/2007/relationships/hdphoto" Target="../media/hdphoto3.wdp"/><Relationship Id="rId10" Type="http://schemas.microsoft.com/office/2007/relationships/hdphoto" Target="../media/hdphoto1.wdp"/><Relationship Id="rId19" Type="http://schemas.openxmlformats.org/officeDocument/2006/relationships/chart" Target="../charts/chart8.xml"/><Relationship Id="rId4" Type="http://schemas.openxmlformats.org/officeDocument/2006/relationships/chart" Target="../charts/chart4.xml"/><Relationship Id="rId9" Type="http://schemas.openxmlformats.org/officeDocument/2006/relationships/image" Target="../media/image3.png"/><Relationship Id="rId14"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8</xdr:col>
      <xdr:colOff>463854</xdr:colOff>
      <xdr:row>7</xdr:row>
      <xdr:rowOff>180780</xdr:rowOff>
    </xdr:from>
    <xdr:to>
      <xdr:col>22</xdr:col>
      <xdr:colOff>518463</xdr:colOff>
      <xdr:row>17</xdr:row>
      <xdr:rowOff>167332</xdr:rowOff>
    </xdr:to>
    <xdr:grpSp>
      <xdr:nvGrpSpPr>
        <xdr:cNvPr id="26" name="Group 25">
          <a:extLst>
            <a:ext uri="{FF2B5EF4-FFF2-40B4-BE49-F238E27FC236}">
              <a16:creationId xmlns:a16="http://schemas.microsoft.com/office/drawing/2014/main" id="{00000000-0008-0000-0600-00001A000000}"/>
            </a:ext>
          </a:extLst>
        </xdr:cNvPr>
        <xdr:cNvGrpSpPr/>
      </xdr:nvGrpSpPr>
      <xdr:grpSpPr>
        <a:xfrm>
          <a:off x="5286063" y="1761646"/>
          <a:ext cx="11950907" cy="1806253"/>
          <a:chOff x="1166013" y="705644"/>
          <a:chExt cx="9328835" cy="1825177"/>
        </a:xfrm>
      </xdr:grpSpPr>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4332171" y="705644"/>
          <a:ext cx="4587875" cy="17907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25" name="Group 24">
            <a:extLst>
              <a:ext uri="{FF2B5EF4-FFF2-40B4-BE49-F238E27FC236}">
                <a16:creationId xmlns:a16="http://schemas.microsoft.com/office/drawing/2014/main" id="{00000000-0008-0000-0600-000019000000}"/>
              </a:ext>
            </a:extLst>
          </xdr:cNvPr>
          <xdr:cNvGrpSpPr/>
        </xdr:nvGrpSpPr>
        <xdr:grpSpPr>
          <a:xfrm>
            <a:off x="1166013" y="705644"/>
            <a:ext cx="9328835" cy="1825177"/>
            <a:chOff x="1172363" y="705644"/>
            <a:chExt cx="9328835" cy="1825177"/>
          </a:xfrm>
        </xdr:grpSpPr>
        <xdr:grpSp>
          <xdr:nvGrpSpPr>
            <xdr:cNvPr id="24" name="Group 23">
              <a:extLst>
                <a:ext uri="{FF2B5EF4-FFF2-40B4-BE49-F238E27FC236}">
                  <a16:creationId xmlns:a16="http://schemas.microsoft.com/office/drawing/2014/main" id="{00000000-0008-0000-0600-000018000000}"/>
                </a:ext>
              </a:extLst>
            </xdr:cNvPr>
            <xdr:cNvGrpSpPr/>
          </xdr:nvGrpSpPr>
          <xdr:grpSpPr>
            <a:xfrm>
              <a:off x="1172363" y="705644"/>
              <a:ext cx="9328835" cy="1825177"/>
              <a:chOff x="1197763" y="737394"/>
              <a:chExt cx="9328835" cy="1825177"/>
            </a:xfrm>
          </xdr:grpSpPr>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5938723" y="737394"/>
              <a:ext cx="4587875" cy="1790700"/>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23" name="Group 22">
                <a:extLst>
                  <a:ext uri="{FF2B5EF4-FFF2-40B4-BE49-F238E27FC236}">
                    <a16:creationId xmlns:a16="http://schemas.microsoft.com/office/drawing/2014/main" id="{00000000-0008-0000-0600-000017000000}"/>
                  </a:ext>
                </a:extLst>
              </xdr:cNvPr>
              <xdr:cNvGrpSpPr/>
            </xdr:nvGrpSpPr>
            <xdr:grpSpPr>
              <a:xfrm>
                <a:off x="1197763" y="737394"/>
                <a:ext cx="6193652" cy="1825177"/>
                <a:chOff x="1197763" y="737394"/>
                <a:chExt cx="6193652" cy="1825177"/>
              </a:xfrm>
            </xdr:grpSpPr>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1197763" y="771871"/>
                <a:ext cx="4587875" cy="17907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2803540" y="737394"/>
                <a:ext cx="4587875" cy="1790700"/>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19" name="Group 18">
                  <a:extLst>
                    <a:ext uri="{FF2B5EF4-FFF2-40B4-BE49-F238E27FC236}">
                      <a16:creationId xmlns:a16="http://schemas.microsoft.com/office/drawing/2014/main" id="{00000000-0008-0000-0600-000013000000}"/>
                    </a:ext>
                  </a:extLst>
                </xdr:cNvPr>
                <xdr:cNvGrpSpPr/>
              </xdr:nvGrpSpPr>
              <xdr:grpSpPr>
                <a:xfrm>
                  <a:off x="4730258" y="1366335"/>
                  <a:ext cx="742621" cy="713465"/>
                  <a:chOff x="4730258" y="1366335"/>
                  <a:chExt cx="742621" cy="713465"/>
                </a:xfrm>
              </xdr:grpSpPr>
              <xdr:sp macro="" textlink="'Pivot table'!G5">
                <xdr:nvSpPr>
                  <xdr:cNvPr id="5" name="Rectangle 4">
                    <a:extLst>
                      <a:ext uri="{FF2B5EF4-FFF2-40B4-BE49-F238E27FC236}">
                        <a16:creationId xmlns:a16="http://schemas.microsoft.com/office/drawing/2014/main" id="{00000000-0008-0000-0600-000005000000}"/>
                      </a:ext>
                    </a:extLst>
                  </xdr:cNvPr>
                  <xdr:cNvSpPr/>
                </xdr:nvSpPr>
                <xdr:spPr>
                  <a:xfrm>
                    <a:off x="4874859" y="1366335"/>
                    <a:ext cx="453421" cy="310548"/>
                  </a:xfrm>
                  <a:prstGeom prst="rect">
                    <a:avLst/>
                  </a:prstGeom>
                  <a:noFill/>
                </xdr:spPr>
                <xdr:txBody>
                  <a:bodyPr wrap="none" lIns="91440" tIns="45720" rIns="91440" bIns="45720">
                    <a:spAutoFit/>
                  </a:bodyPr>
                  <a:lstStyle/>
                  <a:p>
                    <a:pPr marL="0" indent="0" algn="ctr"/>
                    <a:fld id="{B7735449-07C0-4CBD-9C1C-16A8F230603F}"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#REF!</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5">
                <xdr:nvSpPr>
                  <xdr:cNvPr id="13" name="Rectangle 12">
                    <a:extLst>
                      <a:ext uri="{FF2B5EF4-FFF2-40B4-BE49-F238E27FC236}">
                        <a16:creationId xmlns:a16="http://schemas.microsoft.com/office/drawing/2014/main" id="{00000000-0008-0000-0600-00000D000000}"/>
                      </a:ext>
                    </a:extLst>
                  </xdr:cNvPr>
                  <xdr:cNvSpPr/>
                </xdr:nvSpPr>
                <xdr:spPr>
                  <a:xfrm>
                    <a:off x="4730258" y="1574800"/>
                    <a:ext cx="742621" cy="314759"/>
                  </a:xfrm>
                  <a:prstGeom prst="rect">
                    <a:avLst/>
                  </a:prstGeom>
                  <a:noFill/>
                </xdr:spPr>
                <xdr:txBody>
                  <a:bodyPr wrap="none" lIns="91440" tIns="45720" rIns="91440" bIns="45720">
                    <a:spAutoFit/>
                  </a:bodyPr>
                  <a:lstStyle/>
                  <a:p>
                    <a:pPr marL="0" indent="0" algn="ctr"/>
                    <a:fld id="{796981E8-BD30-4357-97E2-C8926BC52058}" type="TxLink">
                      <a:rPr lang="en-US" sz="1400" b="1" i="0" u="none" strike="noStrike" cap="none" spc="0">
                        <a:ln w="0"/>
                        <a:solidFill>
                          <a:schemeClr val="accent1">
                            <a:lumMod val="75000"/>
                          </a:schemeClr>
                        </a:solidFill>
                        <a:effectLst>
                          <a:outerShdw blurRad="38100" dist="19050" dir="2700000" algn="tl" rotWithShape="0">
                            <a:schemeClr val="dk1">
                              <a:alpha val="40000"/>
                            </a:schemeClr>
                          </a:outerShdw>
                        </a:effectLst>
                        <a:latin typeface="Calibri"/>
                        <a:ea typeface="Calibri"/>
                        <a:cs typeface="Calibri"/>
                      </a:rPr>
                      <a:pPr marL="0" indent="0" algn="ctr"/>
                      <a:t>Men Shoes</a:t>
                    </a:fld>
                    <a:endParaRPr lang="en-US" sz="1400" b="1" i="0" u="none" strike="noStrike" cap="none" spc="0">
                      <a:ln w="0"/>
                      <a:solidFill>
                        <a:schemeClr val="accent1">
                          <a:lumMod val="75000"/>
                        </a:schemeClr>
                      </a:solidFill>
                      <a:effectLst>
                        <a:outerShdw blurRad="38100" dist="19050" dir="2700000" algn="tl" rotWithShape="0">
                          <a:schemeClr val="dk1">
                            <a:alpha val="40000"/>
                          </a:schemeClr>
                        </a:outerShdw>
                      </a:effectLst>
                      <a:latin typeface="Calibri"/>
                      <a:ea typeface="Calibri"/>
                      <a:cs typeface="Calibri"/>
                    </a:endParaRPr>
                  </a:p>
                </xdr:txBody>
              </xdr:sp>
              <xdr:sp macro="" textlink="'Pivot table'!C5">
                <xdr:nvSpPr>
                  <xdr:cNvPr id="16" name="Rectangle 15">
                    <a:extLst>
                      <a:ext uri="{FF2B5EF4-FFF2-40B4-BE49-F238E27FC236}">
                        <a16:creationId xmlns:a16="http://schemas.microsoft.com/office/drawing/2014/main" id="{00000000-0008-0000-0600-000010000000}"/>
                      </a:ext>
                    </a:extLst>
                  </xdr:cNvPr>
                  <xdr:cNvSpPr/>
                </xdr:nvSpPr>
                <xdr:spPr>
                  <a:xfrm>
                    <a:off x="4740021" y="1771650"/>
                    <a:ext cx="723101" cy="308150"/>
                  </a:xfrm>
                  <a:prstGeom prst="rect">
                    <a:avLst/>
                  </a:prstGeom>
                  <a:noFill/>
                </xdr:spPr>
                <xdr:txBody>
                  <a:bodyPr wrap="none" lIns="91440" tIns="45720" rIns="91440" bIns="45720">
                    <a:spAutoFit/>
                  </a:bodyPr>
                  <a:lstStyle/>
                  <a:p>
                    <a:pPr marL="0" indent="0" algn="ctr"/>
                    <a:fld id="{E6E2B911-8B3D-44ED-AC47-5B621F7EEF8A}"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$5,82,600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grpSp>
        </xdr:grpSp>
        <xdr:grpSp>
          <xdr:nvGrpSpPr>
            <xdr:cNvPr id="22" name="Group 21">
              <a:extLst>
                <a:ext uri="{FF2B5EF4-FFF2-40B4-BE49-F238E27FC236}">
                  <a16:creationId xmlns:a16="http://schemas.microsoft.com/office/drawing/2014/main" id="{00000000-0008-0000-0600-000016000000}"/>
                </a:ext>
              </a:extLst>
            </xdr:cNvPr>
            <xdr:cNvGrpSpPr/>
          </xdr:nvGrpSpPr>
          <xdr:grpSpPr>
            <a:xfrm>
              <a:off x="3069397" y="1309185"/>
              <a:ext cx="5678429" cy="804763"/>
              <a:chOff x="3069397" y="1309185"/>
              <a:chExt cx="5678429" cy="804763"/>
            </a:xfrm>
          </xdr:grpSpPr>
          <xdr:sp macro="" textlink="'Pivot table'!G4">
            <xdr:nvSpPr>
              <xdr:cNvPr id="3" name="Rectangle 2">
                <a:extLst>
                  <a:ext uri="{FF2B5EF4-FFF2-40B4-BE49-F238E27FC236}">
                    <a16:creationId xmlns:a16="http://schemas.microsoft.com/office/drawing/2014/main" id="{00000000-0008-0000-0600-000003000000}"/>
                  </a:ext>
                </a:extLst>
              </xdr:cNvPr>
              <xdr:cNvSpPr/>
            </xdr:nvSpPr>
            <xdr:spPr>
              <a:xfrm>
                <a:off x="3231769" y="1391735"/>
                <a:ext cx="488407" cy="310548"/>
              </a:xfrm>
              <a:prstGeom prst="rect">
                <a:avLst/>
              </a:prstGeom>
              <a:noFill/>
            </xdr:spPr>
            <xdr:txBody>
              <a:bodyPr wrap="none" lIns="91440" tIns="45720" rIns="91440" bIns="45720">
                <a:spAutoFit/>
              </a:bodyPr>
              <a:lstStyle/>
              <a:p>
                <a:pPr algn="ctr"/>
                <a:fld id="{EC907075-1964-4EA7-ACDC-637018320CF3}"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algn="ctr"/>
                  <a:t>18.33%</a:t>
                </a:fld>
                <a:endParaRPr lang="en-US" sz="1400" b="1" cap="none" spc="0">
                  <a:ln w="0"/>
                  <a:solidFill>
                    <a:schemeClr val="tx1"/>
                  </a:solidFill>
                  <a:effectLst>
                    <a:outerShdw blurRad="38100" dist="19050" dir="2700000" algn="tl" rotWithShape="0">
                      <a:schemeClr val="dk1">
                        <a:alpha val="40000"/>
                      </a:schemeClr>
                    </a:outerShdw>
                  </a:effectLst>
                  <a:latin typeface="Agency FB" panose="020B0503020202020204" pitchFamily="34" charset="0"/>
                </a:endParaRPr>
              </a:p>
            </xdr:txBody>
          </xdr:sp>
          <xdr:sp macro="" textlink="'Pivot table'!F4">
            <xdr:nvSpPr>
              <xdr:cNvPr id="12" name="Rectangle 11">
                <a:extLst>
                  <a:ext uri="{FF2B5EF4-FFF2-40B4-BE49-F238E27FC236}">
                    <a16:creationId xmlns:a16="http://schemas.microsoft.com/office/drawing/2014/main" id="{00000000-0008-0000-0600-00000C000000}"/>
                  </a:ext>
                </a:extLst>
              </xdr:cNvPr>
              <xdr:cNvSpPr/>
            </xdr:nvSpPr>
            <xdr:spPr>
              <a:xfrm>
                <a:off x="3069397" y="1581150"/>
                <a:ext cx="813143" cy="322923"/>
              </a:xfrm>
              <a:prstGeom prst="rect">
                <a:avLst/>
              </a:prstGeom>
              <a:noFill/>
            </xdr:spPr>
            <xdr:txBody>
              <a:bodyPr wrap="none" lIns="91440" tIns="45720" rIns="91440" bIns="45720">
                <a:spAutoFit/>
              </a:bodyPr>
              <a:lstStyle/>
              <a:p>
                <a:pPr marL="0" indent="0" algn="ctr"/>
                <a:fld id="{96A00911-E5EF-4010-8124-7452014D3790}" type="TxLink">
                  <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Calibri"/>
                    <a:cs typeface="Calibri"/>
                  </a:rPr>
                  <a:pPr marL="0" indent="0" algn="ctr"/>
                  <a:t>Female Bag</a:t>
                </a:fld>
                <a:endPar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C4">
            <xdr:nvSpPr>
              <xdr:cNvPr id="15" name="Rectangle 14">
                <a:extLst>
                  <a:ext uri="{FF2B5EF4-FFF2-40B4-BE49-F238E27FC236}">
                    <a16:creationId xmlns:a16="http://schemas.microsoft.com/office/drawing/2014/main" id="{00000000-0008-0000-0600-00000F000000}"/>
                  </a:ext>
                </a:extLst>
              </xdr:cNvPr>
              <xdr:cNvSpPr/>
            </xdr:nvSpPr>
            <xdr:spPr>
              <a:xfrm>
                <a:off x="3168679" y="1803400"/>
                <a:ext cx="614588" cy="310548"/>
              </a:xfrm>
              <a:prstGeom prst="rect">
                <a:avLst/>
              </a:prstGeom>
              <a:noFill/>
            </xdr:spPr>
            <xdr:txBody>
              <a:bodyPr wrap="none" lIns="91440" tIns="45720" rIns="91440" bIns="45720">
                <a:spAutoFit/>
              </a:bodyPr>
              <a:lstStyle/>
              <a:p>
                <a:pPr marL="0" indent="0" algn="ctr"/>
                <a:fld id="{B9853EF6-5274-4444-84D6-43A7DA3A9374}"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$2,79,500 </a:t>
                </a:fld>
                <a:endPar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nvGrpSpPr>
              <xdr:cNvPr id="21" name="Group 20">
                <a:extLst>
                  <a:ext uri="{FF2B5EF4-FFF2-40B4-BE49-F238E27FC236}">
                    <a16:creationId xmlns:a16="http://schemas.microsoft.com/office/drawing/2014/main" id="{00000000-0008-0000-0600-000015000000}"/>
                  </a:ext>
                </a:extLst>
              </xdr:cNvPr>
              <xdr:cNvGrpSpPr/>
            </xdr:nvGrpSpPr>
            <xdr:grpSpPr>
              <a:xfrm>
                <a:off x="6264630" y="1309185"/>
                <a:ext cx="2483196" cy="751565"/>
                <a:chOff x="6264630" y="1309185"/>
                <a:chExt cx="2483196" cy="751565"/>
              </a:xfrm>
            </xdr:grpSpPr>
            <xdr:sp macro="" textlink="'Pivot table'!G7">
              <xdr:nvSpPr>
                <xdr:cNvPr id="9" name="Rectangle 8">
                  <a:extLst>
                    <a:ext uri="{FF2B5EF4-FFF2-40B4-BE49-F238E27FC236}">
                      <a16:creationId xmlns:a16="http://schemas.microsoft.com/office/drawing/2014/main" id="{00000000-0008-0000-0600-000009000000}"/>
                    </a:ext>
                  </a:extLst>
                </xdr:cNvPr>
                <xdr:cNvSpPr/>
              </xdr:nvSpPr>
              <xdr:spPr>
                <a:xfrm>
                  <a:off x="7997478" y="1315535"/>
                  <a:ext cx="519440" cy="310548"/>
                </a:xfrm>
                <a:prstGeom prst="rect">
                  <a:avLst/>
                </a:prstGeom>
                <a:noFill/>
              </xdr:spPr>
              <xdr:txBody>
                <a:bodyPr wrap="none" lIns="91440" tIns="45720" rIns="91440" bIns="45720">
                  <a:spAutoFit/>
                </a:bodyPr>
                <a:lstStyle/>
                <a:p>
                  <a:pPr marL="0" indent="0" algn="ctr"/>
                  <a:fld id="{2C1271BB-DBCC-4C51-B217-C09B221BBF56}"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43.45%</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7">
              <xdr:nvSpPr>
                <xdr:cNvPr id="10" name="Rectangle 9">
                  <a:extLst>
                    <a:ext uri="{FF2B5EF4-FFF2-40B4-BE49-F238E27FC236}">
                      <a16:creationId xmlns:a16="http://schemas.microsoft.com/office/drawing/2014/main" id="{00000000-0008-0000-0600-00000A000000}"/>
                    </a:ext>
                  </a:extLst>
                </xdr:cNvPr>
                <xdr:cNvSpPr/>
              </xdr:nvSpPr>
              <xdr:spPr>
                <a:xfrm>
                  <a:off x="7766558" y="1517651"/>
                  <a:ext cx="981268" cy="314759"/>
                </a:xfrm>
                <a:prstGeom prst="rect">
                  <a:avLst/>
                </a:prstGeom>
                <a:noFill/>
              </xdr:spPr>
              <xdr:txBody>
                <a:bodyPr wrap="none" lIns="91440" tIns="45720" rIns="91440" bIns="45720">
                  <a:spAutoFit/>
                </a:bodyPr>
                <a:lstStyle/>
                <a:p>
                  <a:pPr marL="0" indent="0" algn="ctr"/>
                  <a:fld id="{0BC9F56E-638A-4749-ACA4-A4DEEF60B5F3}" type="TxLink">
                    <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Calibri"/>
                      <a:cs typeface="Calibri"/>
                    </a:rPr>
                    <a:pPr marL="0" indent="0" algn="ctr"/>
                    <a:t>0</a:t>
                  </a:fld>
                  <a:endPar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Calibri"/>
                    <a:cs typeface="Calibri"/>
                  </a:endParaRPr>
                </a:p>
              </xdr:txBody>
            </xdr:sp>
            <xdr:grpSp>
              <xdr:nvGrpSpPr>
                <xdr:cNvPr id="20" name="Group 19">
                  <a:extLst>
                    <a:ext uri="{FF2B5EF4-FFF2-40B4-BE49-F238E27FC236}">
                      <a16:creationId xmlns:a16="http://schemas.microsoft.com/office/drawing/2014/main" id="{00000000-0008-0000-0600-000014000000}"/>
                    </a:ext>
                  </a:extLst>
                </xdr:cNvPr>
                <xdr:cNvGrpSpPr/>
              </xdr:nvGrpSpPr>
              <xdr:grpSpPr>
                <a:xfrm>
                  <a:off x="6264630" y="1309185"/>
                  <a:ext cx="787368" cy="732515"/>
                  <a:chOff x="6264630" y="1309185"/>
                  <a:chExt cx="787368" cy="732515"/>
                </a:xfrm>
              </xdr:grpSpPr>
              <xdr:sp macro="" textlink="'Pivot table'!G6">
                <xdr:nvSpPr>
                  <xdr:cNvPr id="8" name="Rectangle 7">
                    <a:extLst>
                      <a:ext uri="{FF2B5EF4-FFF2-40B4-BE49-F238E27FC236}">
                        <a16:creationId xmlns:a16="http://schemas.microsoft.com/office/drawing/2014/main" id="{00000000-0008-0000-0600-000008000000}"/>
                      </a:ext>
                    </a:extLst>
                  </xdr:cNvPr>
                  <xdr:cNvSpPr/>
                </xdr:nvSpPr>
                <xdr:spPr>
                  <a:xfrm>
                    <a:off x="6417592" y="1309185"/>
                    <a:ext cx="481450" cy="310547"/>
                  </a:xfrm>
                  <a:prstGeom prst="rect">
                    <a:avLst/>
                  </a:prstGeom>
                  <a:noFill/>
                </xdr:spPr>
                <xdr:txBody>
                  <a:bodyPr wrap="none" lIns="91440" tIns="45720" rIns="91440" bIns="45720">
                    <a:spAutoFit/>
                  </a:bodyPr>
                  <a:lstStyle/>
                  <a:p>
                    <a:pPr marL="0" indent="0" algn="ctr"/>
                    <a:fld id="{096BCEB6-C214-4ED6-BF89-3FCFB499F2BA}"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38.21%</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6">
                <xdr:nvSpPr>
                  <xdr:cNvPr id="11" name="Rectangle 10">
                    <a:extLst>
                      <a:ext uri="{FF2B5EF4-FFF2-40B4-BE49-F238E27FC236}">
                        <a16:creationId xmlns:a16="http://schemas.microsoft.com/office/drawing/2014/main" id="{00000000-0008-0000-0600-00000B000000}"/>
                      </a:ext>
                    </a:extLst>
                  </xdr:cNvPr>
                  <xdr:cNvSpPr/>
                </xdr:nvSpPr>
                <xdr:spPr>
                  <a:xfrm>
                    <a:off x="6264630" y="1524001"/>
                    <a:ext cx="787368" cy="314759"/>
                  </a:xfrm>
                  <a:prstGeom prst="rect">
                    <a:avLst/>
                  </a:prstGeom>
                  <a:noFill/>
                </xdr:spPr>
                <xdr:txBody>
                  <a:bodyPr wrap="none" lIns="91440" tIns="45720" rIns="91440" bIns="45720">
                    <a:spAutoFit/>
                  </a:bodyPr>
                  <a:lstStyle/>
                  <a:p>
                    <a:pPr marL="0" indent="0" algn="ctr"/>
                    <a:fld id="{3255E946-F4F5-41F0-B7C7-0A78CF0E03BE}" type="TxLink">
                      <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Calibri"/>
                        <a:cs typeface="Calibri"/>
                      </a:rPr>
                      <a:pPr marL="0" indent="0" algn="ctr"/>
                      <a:t>Women Shoes</a:t>
                    </a:fld>
                    <a:endPar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Calibri"/>
                      <a:cs typeface="Calibri"/>
                    </a:endParaRPr>
                  </a:p>
                </xdr:txBody>
              </xdr:sp>
              <xdr:sp macro="" textlink="'Pivot table'!C6">
                <xdr:nvSpPr>
                  <xdr:cNvPr id="17" name="Rectangle 16">
                    <a:extLst>
                      <a:ext uri="{FF2B5EF4-FFF2-40B4-BE49-F238E27FC236}">
                        <a16:creationId xmlns:a16="http://schemas.microsoft.com/office/drawing/2014/main" id="{00000000-0008-0000-0600-000011000000}"/>
                      </a:ext>
                    </a:extLst>
                  </xdr:cNvPr>
                  <xdr:cNvSpPr/>
                </xdr:nvSpPr>
                <xdr:spPr>
                  <a:xfrm>
                    <a:off x="6305653" y="1733550"/>
                    <a:ext cx="705333" cy="308150"/>
                  </a:xfrm>
                  <a:prstGeom prst="rect">
                    <a:avLst/>
                  </a:prstGeom>
                  <a:noFill/>
                </xdr:spPr>
                <xdr:txBody>
                  <a:bodyPr wrap="none" lIns="91440" tIns="45720" rIns="91440" bIns="45720">
                    <a:spAutoFit/>
                  </a:bodyPr>
                  <a:lstStyle/>
                  <a:p>
                    <a:pPr marL="0" indent="0" algn="ctr"/>
                    <a:fld id="{77322E78-F1ED-4781-8B65-1AC49C934775}"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$6,62,500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sp macro="" textlink="'Pivot table'!C7">
              <xdr:nvSpPr>
                <xdr:cNvPr id="18" name="Rectangle 17">
                  <a:extLst>
                    <a:ext uri="{FF2B5EF4-FFF2-40B4-BE49-F238E27FC236}">
                      <a16:creationId xmlns:a16="http://schemas.microsoft.com/office/drawing/2014/main" id="{00000000-0008-0000-0600-000012000000}"/>
                    </a:ext>
                  </a:extLst>
                </xdr:cNvPr>
                <xdr:cNvSpPr/>
              </xdr:nvSpPr>
              <xdr:spPr>
                <a:xfrm>
                  <a:off x="7920441" y="1752600"/>
                  <a:ext cx="673499" cy="308150"/>
                </a:xfrm>
                <a:prstGeom prst="rect">
                  <a:avLst/>
                </a:prstGeom>
                <a:noFill/>
              </xdr:spPr>
              <xdr:txBody>
                <a:bodyPr wrap="none" lIns="91440" tIns="45720" rIns="91440" bIns="45720">
                  <a:spAutoFit/>
                </a:bodyPr>
                <a:lstStyle/>
                <a:p>
                  <a:pPr marL="0" indent="0" algn="ctr"/>
                  <a:fld id="{0E7AC517-A770-4F9E-924C-BA20B4F9994D}"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grpSp>
      </xdr:grpSp>
    </xdr:grpSp>
    <xdr:clientData/>
  </xdr:twoCellAnchor>
  <xdr:twoCellAnchor editAs="oneCell">
    <xdr:from>
      <xdr:col>10</xdr:col>
      <xdr:colOff>122366</xdr:colOff>
      <xdr:row>3</xdr:row>
      <xdr:rowOff>49942</xdr:rowOff>
    </xdr:from>
    <xdr:to>
      <xdr:col>19</xdr:col>
      <xdr:colOff>1022505</xdr:colOff>
      <xdr:row>7</xdr:row>
      <xdr:rowOff>12002</xdr:rowOff>
    </xdr:to>
    <xdr:sp macro="" textlink="">
      <xdr:nvSpPr>
        <xdr:cNvPr id="28" name="Rectangle 27">
          <a:extLst>
            <a:ext uri="{FF2B5EF4-FFF2-40B4-BE49-F238E27FC236}">
              <a16:creationId xmlns:a16="http://schemas.microsoft.com/office/drawing/2014/main" id="{00000000-0008-0000-0600-00001C000000}"/>
            </a:ext>
          </a:extLst>
        </xdr:cNvPr>
        <xdr:cNvSpPr/>
      </xdr:nvSpPr>
      <xdr:spPr>
        <a:xfrm>
          <a:off x="6444907" y="904618"/>
          <a:ext cx="8885463" cy="703465"/>
        </a:xfrm>
        <a:prstGeom prst="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416139</xdr:colOff>
      <xdr:row>5</xdr:row>
      <xdr:rowOff>104393</xdr:rowOff>
    </xdr:from>
    <xdr:to>
      <xdr:col>15</xdr:col>
      <xdr:colOff>332017</xdr:colOff>
      <xdr:row>7</xdr:row>
      <xdr:rowOff>15988</xdr:rowOff>
    </xdr:to>
    <xdr:sp macro="" textlink="">
      <xdr:nvSpPr>
        <xdr:cNvPr id="34" name="Rectangle 33">
          <a:extLst>
            <a:ext uri="{FF2B5EF4-FFF2-40B4-BE49-F238E27FC236}">
              <a16:creationId xmlns:a16="http://schemas.microsoft.com/office/drawing/2014/main" id="{00000000-0008-0000-0600-000022000000}"/>
            </a:ext>
          </a:extLst>
        </xdr:cNvPr>
        <xdr:cNvSpPr/>
      </xdr:nvSpPr>
      <xdr:spPr>
        <a:xfrm>
          <a:off x="9867214" y="1321318"/>
          <a:ext cx="689251" cy="275536"/>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Products</a:t>
          </a:r>
        </a:p>
      </xdr:txBody>
    </xdr:sp>
    <xdr:clientData/>
  </xdr:twoCellAnchor>
  <xdr:twoCellAnchor editAs="oneCell">
    <xdr:from>
      <xdr:col>16</xdr:col>
      <xdr:colOff>253780</xdr:colOff>
      <xdr:row>5</xdr:row>
      <xdr:rowOff>69584</xdr:rowOff>
    </xdr:from>
    <xdr:to>
      <xdr:col>17</xdr:col>
      <xdr:colOff>85213</xdr:colOff>
      <xdr:row>6</xdr:row>
      <xdr:rowOff>157025</xdr:rowOff>
    </xdr:to>
    <xdr:sp macro="" textlink="">
      <xdr:nvSpPr>
        <xdr:cNvPr id="35" name="Rectangle 34">
          <a:extLst>
            <a:ext uri="{FF2B5EF4-FFF2-40B4-BE49-F238E27FC236}">
              <a16:creationId xmlns:a16="http://schemas.microsoft.com/office/drawing/2014/main" id="{00000000-0008-0000-0600-000023000000}"/>
            </a:ext>
          </a:extLst>
        </xdr:cNvPr>
        <xdr:cNvSpPr/>
      </xdr:nvSpPr>
      <xdr:spPr>
        <a:xfrm>
          <a:off x="11911243" y="1286509"/>
          <a:ext cx="536567" cy="269412"/>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Stores</a:t>
          </a:r>
        </a:p>
      </xdr:txBody>
    </xdr:sp>
    <xdr:clientData/>
  </xdr:twoCellAnchor>
  <xdr:twoCellAnchor editAs="oneCell">
    <xdr:from>
      <xdr:col>18</xdr:col>
      <xdr:colOff>950276</xdr:colOff>
      <xdr:row>5</xdr:row>
      <xdr:rowOff>81302</xdr:rowOff>
    </xdr:from>
    <xdr:to>
      <xdr:col>19</xdr:col>
      <xdr:colOff>810915</xdr:colOff>
      <xdr:row>6</xdr:row>
      <xdr:rowOff>168743</xdr:rowOff>
    </xdr:to>
    <xdr:sp macro="" textlink="">
      <xdr:nvSpPr>
        <xdr:cNvPr id="36" name="Rectangle 35">
          <a:extLst>
            <a:ext uri="{FF2B5EF4-FFF2-40B4-BE49-F238E27FC236}">
              <a16:creationId xmlns:a16="http://schemas.microsoft.com/office/drawing/2014/main" id="{00000000-0008-0000-0600-000024000000}"/>
            </a:ext>
          </a:extLst>
        </xdr:cNvPr>
        <xdr:cNvSpPr/>
      </xdr:nvSpPr>
      <xdr:spPr>
        <a:xfrm>
          <a:off x="13676813" y="1298227"/>
          <a:ext cx="906968" cy="269412"/>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Transactions</a:t>
          </a:r>
        </a:p>
      </xdr:txBody>
    </xdr:sp>
    <xdr:clientData/>
  </xdr:twoCellAnchor>
  <xdr:twoCellAnchor editAs="oneCell">
    <xdr:from>
      <xdr:col>14</xdr:col>
      <xdr:colOff>586985</xdr:colOff>
      <xdr:row>3</xdr:row>
      <xdr:rowOff>126324</xdr:rowOff>
    </xdr:from>
    <xdr:to>
      <xdr:col>15</xdr:col>
      <xdr:colOff>173612</xdr:colOff>
      <xdr:row>5</xdr:row>
      <xdr:rowOff>117231</xdr:rowOff>
    </xdr:to>
    <xdr:sp macro="" textlink="'Pivot table'!O5">
      <xdr:nvSpPr>
        <xdr:cNvPr id="37" name="Flowchart: Connector 36">
          <a:extLst>
            <a:ext uri="{FF2B5EF4-FFF2-40B4-BE49-F238E27FC236}">
              <a16:creationId xmlns:a16="http://schemas.microsoft.com/office/drawing/2014/main" id="{00000000-0008-0000-0600-000025000000}"/>
            </a:ext>
            <a:ext uri="{147F2762-F138-4A5C-976F-8EAC2B608ADB}">
              <a16:predDERef xmlns:a16="http://schemas.microsoft.com/office/drawing/2014/main" pred="{F92146CD-93DA-4F2A-AB06-DB05D02F62E5}"/>
            </a:ext>
          </a:extLst>
        </xdr:cNvPr>
        <xdr:cNvSpPr/>
      </xdr:nvSpPr>
      <xdr:spPr>
        <a:xfrm>
          <a:off x="10038060" y="979309"/>
          <a:ext cx="360000" cy="354847"/>
        </a:xfrm>
        <a:prstGeom prst="flowChartConnector">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6FAF0FDF-DFC3-49F6-A5F0-12BD2BA9973E}" type="TxLink">
            <a:rPr lang="en-US" sz="1100" b="1" i="0" u="none" strike="noStrike">
              <a:solidFill>
                <a:schemeClr val="bg1"/>
              </a:solidFill>
              <a:latin typeface="Calibri"/>
              <a:ea typeface="Calibri"/>
              <a:cs typeface="Calibri"/>
            </a:rPr>
            <a:pPr algn="ctr"/>
            <a:t>19</a:t>
          </a:fld>
          <a:endParaRPr lang="en-US" sz="1400" b="1">
            <a:solidFill>
              <a:schemeClr val="bg1"/>
            </a:solidFill>
          </a:endParaRPr>
        </a:p>
      </xdr:txBody>
    </xdr:sp>
    <xdr:clientData/>
  </xdr:twoCellAnchor>
  <xdr:twoCellAnchor editAs="oneCell">
    <xdr:from>
      <xdr:col>16</xdr:col>
      <xdr:colOff>365164</xdr:colOff>
      <xdr:row>3</xdr:row>
      <xdr:rowOff>80110</xdr:rowOff>
    </xdr:from>
    <xdr:to>
      <xdr:col>17</xdr:col>
      <xdr:colOff>19847</xdr:colOff>
      <xdr:row>5</xdr:row>
      <xdr:rowOff>71017</xdr:rowOff>
    </xdr:to>
    <xdr:sp macro="" textlink="'Pivot table'!Q5">
      <xdr:nvSpPr>
        <xdr:cNvPr id="38" name="Flowchart: Connector 37">
          <a:extLst>
            <a:ext uri="{FF2B5EF4-FFF2-40B4-BE49-F238E27FC236}">
              <a16:creationId xmlns:a16="http://schemas.microsoft.com/office/drawing/2014/main" id="{00000000-0008-0000-0600-000026000000}"/>
            </a:ext>
          </a:extLst>
        </xdr:cNvPr>
        <xdr:cNvSpPr/>
      </xdr:nvSpPr>
      <xdr:spPr>
        <a:xfrm>
          <a:off x="12022627" y="933095"/>
          <a:ext cx="359817" cy="354847"/>
        </a:xfrm>
        <a:prstGeom prst="flowChartConnector">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0D0F997D-2AE0-4CB8-B48A-0F837498AFA2}" type="TxLink">
            <a:rPr lang="en-US" sz="1100" b="1" i="0" u="none" strike="noStrike">
              <a:solidFill>
                <a:schemeClr val="bg1"/>
              </a:solidFill>
              <a:latin typeface="Calibri"/>
              <a:ea typeface="Calibri"/>
              <a:cs typeface="Calibri"/>
            </a:rPr>
            <a:pPr algn="ctr"/>
            <a:t>2</a:t>
          </a:fld>
          <a:endParaRPr lang="en-US" sz="1600" b="1">
            <a:solidFill>
              <a:schemeClr val="bg1"/>
            </a:solidFill>
          </a:endParaRPr>
        </a:p>
      </xdr:txBody>
    </xdr:sp>
    <xdr:clientData/>
  </xdr:twoCellAnchor>
  <xdr:twoCellAnchor editAs="oneCell">
    <xdr:from>
      <xdr:col>19</xdr:col>
      <xdr:colOff>122298</xdr:colOff>
      <xdr:row>3</xdr:row>
      <xdr:rowOff>99167</xdr:rowOff>
    </xdr:from>
    <xdr:to>
      <xdr:col>19</xdr:col>
      <xdr:colOff>497538</xdr:colOff>
      <xdr:row>5</xdr:row>
      <xdr:rowOff>90074</xdr:rowOff>
    </xdr:to>
    <xdr:sp macro="" textlink="'Pivot table'!S5">
      <xdr:nvSpPr>
        <xdr:cNvPr id="43" name="Oval 42">
          <a:extLst>
            <a:ext uri="{FF2B5EF4-FFF2-40B4-BE49-F238E27FC236}">
              <a16:creationId xmlns:a16="http://schemas.microsoft.com/office/drawing/2014/main" id="{00000000-0008-0000-0600-00002B000000}"/>
            </a:ext>
          </a:extLst>
        </xdr:cNvPr>
        <xdr:cNvSpPr/>
      </xdr:nvSpPr>
      <xdr:spPr>
        <a:xfrm>
          <a:off x="13895164" y="952152"/>
          <a:ext cx="375240" cy="354847"/>
        </a:xfrm>
        <a:prstGeom prst="ellipse">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F354E644-2202-4473-8AC6-EE1C11F1E14F}" type="TxLink">
            <a:rPr lang="en-US" sz="900" b="1" i="0" u="none" strike="noStrike">
              <a:solidFill>
                <a:schemeClr val="bg1"/>
              </a:solidFill>
              <a:latin typeface="Calibri"/>
              <a:ea typeface="Calibri"/>
              <a:cs typeface="Calibri"/>
            </a:rPr>
            <a:pPr algn="ctr"/>
            <a:t>62</a:t>
          </a:fld>
          <a:endParaRPr lang="en-IN" sz="1050" b="1">
            <a:solidFill>
              <a:schemeClr val="bg1"/>
            </a:solidFill>
          </a:endParaRPr>
        </a:p>
      </xdr:txBody>
    </xdr:sp>
    <xdr:clientData/>
  </xdr:twoCellAnchor>
  <xdr:twoCellAnchor>
    <xdr:from>
      <xdr:col>9</xdr:col>
      <xdr:colOff>508000</xdr:colOff>
      <xdr:row>2</xdr:row>
      <xdr:rowOff>22746</xdr:rowOff>
    </xdr:from>
    <xdr:to>
      <xdr:col>9</xdr:col>
      <xdr:colOff>523164</xdr:colOff>
      <xdr:row>31</xdr:row>
      <xdr:rowOff>0</xdr:rowOff>
    </xdr:to>
    <xdr:cxnSp macro="">
      <xdr:nvCxnSpPr>
        <xdr:cNvPr id="47" name="Straight Connector 46">
          <a:extLst>
            <a:ext uri="{FF2B5EF4-FFF2-40B4-BE49-F238E27FC236}">
              <a16:creationId xmlns:a16="http://schemas.microsoft.com/office/drawing/2014/main" id="{00000000-0008-0000-0600-00002F000000}"/>
            </a:ext>
          </a:extLst>
        </xdr:cNvPr>
        <xdr:cNvCxnSpPr/>
      </xdr:nvCxnSpPr>
      <xdr:spPr>
        <a:xfrm flipH="1">
          <a:off x="6274179" y="693761"/>
          <a:ext cx="15164" cy="49814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520365</xdr:colOff>
      <xdr:row>15</xdr:row>
      <xdr:rowOff>103481</xdr:rowOff>
    </xdr:from>
    <xdr:to>
      <xdr:col>22</xdr:col>
      <xdr:colOff>20594</xdr:colOff>
      <xdr:row>15</xdr:row>
      <xdr:rowOff>144162</xdr:rowOff>
    </xdr:to>
    <xdr:cxnSp macro="">
      <xdr:nvCxnSpPr>
        <xdr:cNvPr id="50" name="Straight Connector 49">
          <a:extLst>
            <a:ext uri="{FF2B5EF4-FFF2-40B4-BE49-F238E27FC236}">
              <a16:creationId xmlns:a16="http://schemas.microsoft.com/office/drawing/2014/main" id="{00000000-0008-0000-0600-000032000000}"/>
            </a:ext>
          </a:extLst>
        </xdr:cNvPr>
        <xdr:cNvCxnSpPr/>
      </xdr:nvCxnSpPr>
      <xdr:spPr>
        <a:xfrm>
          <a:off x="6245662" y="3182373"/>
          <a:ext cx="9972581" cy="406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79442</xdr:colOff>
      <xdr:row>17</xdr:row>
      <xdr:rowOff>72390</xdr:rowOff>
    </xdr:from>
    <xdr:to>
      <xdr:col>15</xdr:col>
      <xdr:colOff>981364</xdr:colOff>
      <xdr:row>27</xdr:row>
      <xdr:rowOff>87085</xdr:rowOff>
    </xdr:to>
    <xdr:graphicFrame macro="">
      <xdr:nvGraphicFramePr>
        <xdr:cNvPr id="60" name="Chart 59">
          <a:extLst>
            <a:ext uri="{FF2B5EF4-FFF2-40B4-BE49-F238E27FC236}">
              <a16:creationId xmlns:a16="http://schemas.microsoft.com/office/drawing/2014/main" id="{00000000-0008-0000-06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550775</xdr:colOff>
      <xdr:row>27</xdr:row>
      <xdr:rowOff>46182</xdr:rowOff>
    </xdr:from>
    <xdr:to>
      <xdr:col>15</xdr:col>
      <xdr:colOff>161636</xdr:colOff>
      <xdr:row>30</xdr:row>
      <xdr:rowOff>34636</xdr:rowOff>
    </xdr:to>
    <xdr:grpSp>
      <xdr:nvGrpSpPr>
        <xdr:cNvPr id="59" name="Group 58">
          <a:extLst>
            <a:ext uri="{FF2B5EF4-FFF2-40B4-BE49-F238E27FC236}">
              <a16:creationId xmlns:a16="http://schemas.microsoft.com/office/drawing/2014/main" id="{00000000-0008-0000-0600-00003B000000}"/>
            </a:ext>
          </a:extLst>
        </xdr:cNvPr>
        <xdr:cNvGrpSpPr/>
      </xdr:nvGrpSpPr>
      <xdr:grpSpPr>
        <a:xfrm>
          <a:off x="6919730" y="5266451"/>
          <a:ext cx="3466354" cy="329648"/>
          <a:chOff x="2489200" y="2768600"/>
          <a:chExt cx="2241550" cy="273050"/>
        </a:xfrm>
      </xdr:grpSpPr>
      <xdr:grpSp>
        <xdr:nvGrpSpPr>
          <xdr:cNvPr id="58" name="Group 57">
            <a:extLst>
              <a:ext uri="{FF2B5EF4-FFF2-40B4-BE49-F238E27FC236}">
                <a16:creationId xmlns:a16="http://schemas.microsoft.com/office/drawing/2014/main" id="{00000000-0008-0000-0600-00003A000000}"/>
              </a:ext>
            </a:extLst>
          </xdr:cNvPr>
          <xdr:cNvGrpSpPr/>
        </xdr:nvGrpSpPr>
        <xdr:grpSpPr>
          <a:xfrm>
            <a:off x="2489200" y="2768600"/>
            <a:ext cx="2241550" cy="273050"/>
            <a:chOff x="2489200" y="2787650"/>
            <a:chExt cx="2241550" cy="273050"/>
          </a:xfrm>
        </xdr:grpSpPr>
        <xdr:sp macro="" textlink="">
          <xdr:nvSpPr>
            <xdr:cNvPr id="53" name="Rectangle 52">
              <a:extLst>
                <a:ext uri="{FF2B5EF4-FFF2-40B4-BE49-F238E27FC236}">
                  <a16:creationId xmlns:a16="http://schemas.microsoft.com/office/drawing/2014/main" id="{00000000-0008-0000-0600-000035000000}"/>
                </a:ext>
              </a:extLst>
            </xdr:cNvPr>
            <xdr:cNvSpPr/>
          </xdr:nvSpPr>
          <xdr:spPr>
            <a:xfrm>
              <a:off x="2489200" y="2787650"/>
              <a:ext cx="2241550" cy="27305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solidFill>
                  <a:schemeClr val="bg1"/>
                </a:solidFill>
              </a:endParaRPr>
            </a:p>
          </xdr:txBody>
        </xdr:sp>
        <mc:AlternateContent xmlns:mc="http://schemas.openxmlformats.org/markup-compatibility/2006">
          <mc:Choice xmlns:a14="http://schemas.microsoft.com/office/drawing/2010/main" Requires="a14">
            <xdr:grpSp>
              <xdr:nvGrpSpPr>
                <xdr:cNvPr id="55" name="Group 54">
                  <a:extLst>
                    <a:ext uri="{FF2B5EF4-FFF2-40B4-BE49-F238E27FC236}">
                      <a16:creationId xmlns:a16="http://schemas.microsoft.com/office/drawing/2014/main" id="{00000000-0008-0000-0600-000037000000}"/>
                    </a:ext>
                  </a:extLst>
                </xdr:cNvPr>
                <xdr:cNvGrpSpPr/>
              </xdr:nvGrpSpPr>
              <xdr:grpSpPr>
                <a:xfrm>
                  <a:off x="2501900" y="2813045"/>
                  <a:ext cx="1562096" cy="209558"/>
                  <a:chOff x="2749550" y="2940045"/>
                  <a:chExt cx="1562096" cy="209558"/>
                </a:xfrm>
              </xdr:grpSpPr>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600-000002040000}"/>
                      </a:ext>
                    </a:extLst>
                  </xdr:cNvPr>
                  <xdr:cNvSpPr/>
                </xdr:nvSpPr>
                <xdr:spPr bwMode="auto">
                  <a:xfrm>
                    <a:off x="2749550" y="2940045"/>
                    <a:ext cx="787400" cy="19685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Total Sales</a:t>
                    </a:r>
                  </a:p>
                </xdr:txBody>
              </xdr:sp>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600-000003040000}"/>
                      </a:ext>
                    </a:extLst>
                  </xdr:cNvPr>
                  <xdr:cNvSpPr/>
                </xdr:nvSpPr>
                <xdr:spPr bwMode="auto">
                  <a:xfrm>
                    <a:off x="3524246" y="2952750"/>
                    <a:ext cx="787400" cy="19685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COGS</a:t>
                    </a:r>
                  </a:p>
                </xdr:txBody>
              </xdr:sp>
            </xdr:grpSp>
          </mc:Choice>
          <mc:Fallback/>
        </mc:AlternateContent>
      </xdr:grpSp>
      <mc:AlternateContent xmlns:mc="http://schemas.openxmlformats.org/markup-compatibility/2006">
        <mc:Choice xmlns:a14="http://schemas.microsoft.com/office/drawing/2010/main" Requires="a14">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600-000004040000}"/>
                  </a:ext>
                </a:extLst>
              </xdr:cNvPr>
              <xdr:cNvSpPr/>
            </xdr:nvSpPr>
            <xdr:spPr bwMode="auto">
              <a:xfrm>
                <a:off x="3848100" y="2819400"/>
                <a:ext cx="787400" cy="1968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Gross Profit</a:t>
                </a:r>
              </a:p>
            </xdr:txBody>
          </xdr:sp>
        </mc:Choice>
        <mc:Fallback/>
      </mc:AlternateContent>
    </xdr:grpSp>
    <xdr:clientData/>
  </xdr:twoCellAnchor>
  <xdr:twoCellAnchor>
    <xdr:from>
      <xdr:col>16</xdr:col>
      <xdr:colOff>259793</xdr:colOff>
      <xdr:row>17</xdr:row>
      <xdr:rowOff>68039</xdr:rowOff>
    </xdr:from>
    <xdr:to>
      <xdr:col>21</xdr:col>
      <xdr:colOff>230909</xdr:colOff>
      <xdr:row>27</xdr:row>
      <xdr:rowOff>150092</xdr:rowOff>
    </xdr:to>
    <xdr:graphicFrame macro="">
      <xdr:nvGraphicFramePr>
        <xdr:cNvPr id="62" name="Chart 61">
          <a:extLst>
            <a:ext uri="{FF2B5EF4-FFF2-40B4-BE49-F238E27FC236}">
              <a16:creationId xmlns:a16="http://schemas.microsoft.com/office/drawing/2014/main" id="{00000000-0008-0000-0600-00003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114300</xdr:colOff>
      <xdr:row>4</xdr:row>
      <xdr:rowOff>144439</xdr:rowOff>
    </xdr:from>
    <xdr:to>
      <xdr:col>9</xdr:col>
      <xdr:colOff>457200</xdr:colOff>
      <xdr:row>10</xdr:row>
      <xdr:rowOff>43543</xdr:rowOff>
    </xdr:to>
    <xdr:sp macro="" textlink="'Pivot table'!$F$18">
      <xdr:nvSpPr>
        <xdr:cNvPr id="63" name="Rectangle: Rounded Corners 62">
          <a:extLst>
            <a:ext uri="{FF2B5EF4-FFF2-40B4-BE49-F238E27FC236}">
              <a16:creationId xmlns:a16="http://schemas.microsoft.com/office/drawing/2014/main" id="{00000000-0008-0000-0600-00003F000000}"/>
            </a:ext>
          </a:extLst>
        </xdr:cNvPr>
        <xdr:cNvSpPr/>
      </xdr:nvSpPr>
      <xdr:spPr>
        <a:xfrm>
          <a:off x="713014" y="1110546"/>
          <a:ext cx="1880507" cy="1028497"/>
        </a:xfrm>
        <a:prstGeom prst="roundRect">
          <a:avLst>
            <a:gd name="adj" fmla="val 17343"/>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107950</xdr:colOff>
      <xdr:row>10</xdr:row>
      <xdr:rowOff>165099</xdr:rowOff>
    </xdr:from>
    <xdr:to>
      <xdr:col>9</xdr:col>
      <xdr:colOff>450850</xdr:colOff>
      <xdr:row>16</xdr:row>
      <xdr:rowOff>7256</xdr:rowOff>
    </xdr:to>
    <xdr:sp macro="" textlink="">
      <xdr:nvSpPr>
        <xdr:cNvPr id="1030" name="Rectangle: Rounded Corners 1029">
          <a:extLst>
            <a:ext uri="{FF2B5EF4-FFF2-40B4-BE49-F238E27FC236}">
              <a16:creationId xmlns:a16="http://schemas.microsoft.com/office/drawing/2014/main" id="{00000000-0008-0000-0600-000006040000}"/>
            </a:ext>
          </a:extLst>
        </xdr:cNvPr>
        <xdr:cNvSpPr/>
      </xdr:nvSpPr>
      <xdr:spPr>
        <a:xfrm>
          <a:off x="706664" y="2260599"/>
          <a:ext cx="1880507" cy="903514"/>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102984</xdr:colOff>
      <xdr:row>16</xdr:row>
      <xdr:rowOff>119742</xdr:rowOff>
    </xdr:from>
    <xdr:to>
      <xdr:col>9</xdr:col>
      <xdr:colOff>445884</xdr:colOff>
      <xdr:row>21</xdr:row>
      <xdr:rowOff>138792</xdr:rowOff>
    </xdr:to>
    <xdr:sp macro="" textlink="">
      <xdr:nvSpPr>
        <xdr:cNvPr id="1031" name="Rectangle: Rounded Corners 1030">
          <a:extLst>
            <a:ext uri="{FF2B5EF4-FFF2-40B4-BE49-F238E27FC236}">
              <a16:creationId xmlns:a16="http://schemas.microsoft.com/office/drawing/2014/main" id="{00000000-0008-0000-0600-000007040000}"/>
            </a:ext>
          </a:extLst>
        </xdr:cNvPr>
        <xdr:cNvSpPr/>
      </xdr:nvSpPr>
      <xdr:spPr>
        <a:xfrm>
          <a:off x="4322417" y="3338339"/>
          <a:ext cx="1889646" cy="928901"/>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oneCellAnchor>
    <xdr:from>
      <xdr:col>22</xdr:col>
      <xdr:colOff>374650</xdr:colOff>
      <xdr:row>9</xdr:row>
      <xdr:rowOff>82550</xdr:rowOff>
    </xdr:from>
    <xdr:ext cx="612044" cy="264560"/>
    <xdr:sp macro="" textlink="$L$19">
      <xdr:nvSpPr>
        <xdr:cNvPr id="1032" name="Rectangle 1031">
          <a:extLst>
            <a:ext uri="{FF2B5EF4-FFF2-40B4-BE49-F238E27FC236}">
              <a16:creationId xmlns:a16="http://schemas.microsoft.com/office/drawing/2014/main" id="{00000000-0008-0000-0600-000008040000}"/>
            </a:ext>
          </a:extLst>
        </xdr:cNvPr>
        <xdr:cNvSpPr/>
      </xdr:nvSpPr>
      <xdr:spPr>
        <a:xfrm>
          <a:off x="10128250" y="1733550"/>
          <a:ext cx="612044" cy="264560"/>
        </a:xfrm>
        <a:prstGeom prst="rect">
          <a:avLst/>
        </a:prstGeom>
        <a:noFill/>
      </xdr:spPr>
      <xdr:txBody>
        <a:bodyPr wrap="square" lIns="91440" tIns="45720" rIns="91440" bIns="45720">
          <a:spAutoFit/>
        </a:bodyPr>
        <a:lstStyle/>
        <a:p>
          <a:pPr algn="ctr"/>
          <a:fld id="{57A6FE46-B136-4CC2-B279-B4983AE0D186}"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a:t>
          </a:fld>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7</xdr:col>
      <xdr:colOff>99728</xdr:colOff>
      <xdr:row>22</xdr:row>
      <xdr:rowOff>96540</xdr:rowOff>
    </xdr:from>
    <xdr:to>
      <xdr:col>9</xdr:col>
      <xdr:colOff>442629</xdr:colOff>
      <xdr:row>27</xdr:row>
      <xdr:rowOff>115589</xdr:rowOff>
    </xdr:to>
    <xdr:grpSp>
      <xdr:nvGrpSpPr>
        <xdr:cNvPr id="1044" name="Group 1043">
          <a:extLst>
            <a:ext uri="{FF2B5EF4-FFF2-40B4-BE49-F238E27FC236}">
              <a16:creationId xmlns:a16="http://schemas.microsoft.com/office/drawing/2014/main" id="{00000000-0008-0000-0600-000014040000}"/>
            </a:ext>
          </a:extLst>
        </xdr:cNvPr>
        <xdr:cNvGrpSpPr/>
      </xdr:nvGrpSpPr>
      <xdr:grpSpPr>
        <a:xfrm>
          <a:off x="4319161" y="4406958"/>
          <a:ext cx="1889647" cy="928900"/>
          <a:chOff x="742950" y="1746250"/>
          <a:chExt cx="1562100" cy="939800"/>
        </a:xfrm>
      </xdr:grpSpPr>
      <xdr:sp macro="" textlink="">
        <xdr:nvSpPr>
          <xdr:cNvPr id="1029" name="Rectangle: Rounded Corners 1028">
            <a:extLst>
              <a:ext uri="{FF2B5EF4-FFF2-40B4-BE49-F238E27FC236}">
                <a16:creationId xmlns:a16="http://schemas.microsoft.com/office/drawing/2014/main" id="{00000000-0008-0000-0600-000005040000}"/>
              </a:ext>
            </a:extLst>
          </xdr:cNvPr>
          <xdr:cNvSpPr/>
        </xdr:nvSpPr>
        <xdr:spPr>
          <a:xfrm>
            <a:off x="742950" y="1746250"/>
            <a:ext cx="1562100" cy="939800"/>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sp macro="" textlink="'Pivot table'!$G$18">
        <xdr:nvSpPr>
          <xdr:cNvPr id="1035" name="TextBox 1034">
            <a:extLst>
              <a:ext uri="{FF2B5EF4-FFF2-40B4-BE49-F238E27FC236}">
                <a16:creationId xmlns:a16="http://schemas.microsoft.com/office/drawing/2014/main" id="{00000000-0008-0000-0600-00000B040000}"/>
              </a:ext>
            </a:extLst>
          </xdr:cNvPr>
          <xdr:cNvSpPr txBox="1"/>
        </xdr:nvSpPr>
        <xdr:spPr>
          <a:xfrm>
            <a:off x="983590" y="1762656"/>
            <a:ext cx="12065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295D72-EEBD-4117-8403-BD9E4AF798E1}" type="TxLink">
              <a:rPr lang="en-US" sz="1600" b="1" i="0" u="none" strike="noStrike">
                <a:solidFill>
                  <a:schemeClr val="accent1">
                    <a:lumMod val="50000"/>
                  </a:schemeClr>
                </a:solidFill>
                <a:latin typeface="Calibri"/>
                <a:ea typeface="Calibri"/>
                <a:cs typeface="Calibri"/>
              </a:rPr>
              <a:pPr/>
              <a:t> $1,65,505 </a:t>
            </a:fld>
            <a:endParaRPr lang="en-IN" sz="1600" b="1">
              <a:solidFill>
                <a:schemeClr val="accent1">
                  <a:lumMod val="50000"/>
                </a:schemeClr>
              </a:solidFill>
            </a:endParaRPr>
          </a:p>
        </xdr:txBody>
      </xdr:sp>
      <xdr:sp macro="" textlink="'Pivot table'!$G$17">
        <xdr:nvSpPr>
          <xdr:cNvPr id="1042" name="TextBox 1041">
            <a:extLst>
              <a:ext uri="{FF2B5EF4-FFF2-40B4-BE49-F238E27FC236}">
                <a16:creationId xmlns:a16="http://schemas.microsoft.com/office/drawing/2014/main" id="{00000000-0008-0000-0600-000012040000}"/>
              </a:ext>
            </a:extLst>
          </xdr:cNvPr>
          <xdr:cNvSpPr txBox="1"/>
        </xdr:nvSpPr>
        <xdr:spPr>
          <a:xfrm>
            <a:off x="862936" y="2400559"/>
            <a:ext cx="1308100" cy="260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332C27-F6CE-48CC-899F-A111C24F67B5}" type="TxLink">
              <a:rPr lang="en-US" sz="1400" b="1" i="0" u="none" strike="noStrike">
                <a:solidFill>
                  <a:sysClr val="windowText" lastClr="000000"/>
                </a:solidFill>
                <a:latin typeface="Calibri"/>
                <a:ea typeface="Calibri"/>
                <a:cs typeface="Calibri"/>
              </a:rPr>
              <a:pPr algn="ctr"/>
              <a:t> Gross Profit</a:t>
            </a:fld>
            <a:endParaRPr lang="en-IN" sz="1400" b="1">
              <a:solidFill>
                <a:sysClr val="windowText" lastClr="000000"/>
              </a:solidFill>
            </a:endParaRPr>
          </a:p>
        </xdr:txBody>
      </xdr:sp>
    </xdr:grpSp>
    <xdr:clientData/>
  </xdr:twoCellAnchor>
  <xdr:twoCellAnchor>
    <xdr:from>
      <xdr:col>7</xdr:col>
      <xdr:colOff>361512</xdr:colOff>
      <xdr:row>5</xdr:row>
      <xdr:rowOff>17549</xdr:rowOff>
    </xdr:from>
    <xdr:to>
      <xdr:col>9</xdr:col>
      <xdr:colOff>209988</xdr:colOff>
      <xdr:row>10</xdr:row>
      <xdr:rowOff>20835</xdr:rowOff>
    </xdr:to>
    <xdr:grpSp>
      <xdr:nvGrpSpPr>
        <xdr:cNvPr id="54" name="Group 53">
          <a:extLst>
            <a:ext uri="{FF2B5EF4-FFF2-40B4-BE49-F238E27FC236}">
              <a16:creationId xmlns:a16="http://schemas.microsoft.com/office/drawing/2014/main" id="{00000000-0008-0000-0600-000036000000}"/>
            </a:ext>
          </a:extLst>
        </xdr:cNvPr>
        <xdr:cNvGrpSpPr/>
      </xdr:nvGrpSpPr>
      <xdr:grpSpPr>
        <a:xfrm>
          <a:off x="4580945" y="1234474"/>
          <a:ext cx="1395222" cy="913137"/>
          <a:chOff x="962854" y="1160549"/>
          <a:chExt cx="1386083" cy="955786"/>
        </a:xfrm>
      </xdr:grpSpPr>
      <xdr:sp macro="" textlink="'Pivot table'!$F$18">
        <xdr:nvSpPr>
          <xdr:cNvPr id="1034" name="TextBox 1033">
            <a:extLst>
              <a:ext uri="{FF2B5EF4-FFF2-40B4-BE49-F238E27FC236}">
                <a16:creationId xmlns:a16="http://schemas.microsoft.com/office/drawing/2014/main" id="{00000000-0008-0000-0600-00000A040000}"/>
              </a:ext>
            </a:extLst>
          </xdr:cNvPr>
          <xdr:cNvSpPr txBox="1"/>
        </xdr:nvSpPr>
        <xdr:spPr>
          <a:xfrm>
            <a:off x="1001830" y="1160549"/>
            <a:ext cx="1347107" cy="2567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66DAEF-B971-4657-A40B-9BC9A33D404B}" type="TxLink">
              <a:rPr lang="en-US" sz="1600" b="1" i="0" u="none" strike="noStrike">
                <a:solidFill>
                  <a:schemeClr val="accent1">
                    <a:lumMod val="50000"/>
                  </a:schemeClr>
                </a:solidFill>
                <a:latin typeface="Calibri"/>
                <a:ea typeface="Calibri"/>
                <a:cs typeface="Calibri"/>
              </a:rPr>
              <a:pPr algn="ctr"/>
              <a:t>154</a:t>
            </a:fld>
            <a:endParaRPr lang="en-IN" sz="1600" b="1">
              <a:solidFill>
                <a:schemeClr val="accent1">
                  <a:lumMod val="50000"/>
                </a:schemeClr>
              </a:solidFill>
            </a:endParaRPr>
          </a:p>
        </xdr:txBody>
      </xdr:sp>
      <xdr:sp macro="" textlink="'Pivot table'!$F$17">
        <xdr:nvSpPr>
          <xdr:cNvPr id="1039" name="TextBox 1038">
            <a:extLst>
              <a:ext uri="{FF2B5EF4-FFF2-40B4-BE49-F238E27FC236}">
                <a16:creationId xmlns:a16="http://schemas.microsoft.com/office/drawing/2014/main" id="{00000000-0008-0000-0600-00000F040000}"/>
              </a:ext>
            </a:extLst>
          </xdr:cNvPr>
          <xdr:cNvSpPr txBox="1"/>
        </xdr:nvSpPr>
        <xdr:spPr>
          <a:xfrm>
            <a:off x="962854" y="1808125"/>
            <a:ext cx="1372507" cy="308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ysClr val="windowText" lastClr="000000"/>
                </a:solidFill>
                <a:latin typeface="Calibri"/>
                <a:ea typeface="Calibri"/>
                <a:cs typeface="Calibri"/>
              </a:rPr>
              <a:t>Quantity</a:t>
            </a:r>
            <a:endParaRPr lang="en-IN" sz="1400" b="1">
              <a:solidFill>
                <a:sysClr val="windowText" lastClr="000000"/>
              </a:solidFill>
            </a:endParaRPr>
          </a:p>
        </xdr:txBody>
      </xdr:sp>
      <xdr:pic>
        <xdr:nvPicPr>
          <xdr:cNvPr id="1043" name="Picture 1042">
            <a:extLst>
              <a:ext uri="{FF2B5EF4-FFF2-40B4-BE49-F238E27FC236}">
                <a16:creationId xmlns:a16="http://schemas.microsoft.com/office/drawing/2014/main" id="{00000000-0008-0000-0600-00001304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93080" y="1540923"/>
            <a:ext cx="298450" cy="280806"/>
          </a:xfrm>
          <a:prstGeom prst="rect">
            <a:avLst/>
          </a:prstGeom>
        </xdr:spPr>
      </xdr:pic>
    </xdr:grpSp>
    <xdr:clientData/>
  </xdr:twoCellAnchor>
  <xdr:twoCellAnchor>
    <xdr:from>
      <xdr:col>7</xdr:col>
      <xdr:colOff>374650</xdr:colOff>
      <xdr:row>10</xdr:row>
      <xdr:rowOff>168292</xdr:rowOff>
    </xdr:from>
    <xdr:to>
      <xdr:col>9</xdr:col>
      <xdr:colOff>580178</xdr:colOff>
      <xdr:row>15</xdr:row>
      <xdr:rowOff>122747</xdr:rowOff>
    </xdr:to>
    <xdr:grpSp>
      <xdr:nvGrpSpPr>
        <xdr:cNvPr id="56" name="Group 55">
          <a:extLst>
            <a:ext uri="{FF2B5EF4-FFF2-40B4-BE49-F238E27FC236}">
              <a16:creationId xmlns:a16="http://schemas.microsoft.com/office/drawing/2014/main" id="{00000000-0008-0000-0600-000038000000}"/>
            </a:ext>
          </a:extLst>
        </xdr:cNvPr>
        <xdr:cNvGrpSpPr/>
      </xdr:nvGrpSpPr>
      <xdr:grpSpPr>
        <a:xfrm>
          <a:off x="4594083" y="2295068"/>
          <a:ext cx="1752274" cy="864306"/>
          <a:chOff x="1033751" y="2263792"/>
          <a:chExt cx="1743135" cy="838919"/>
        </a:xfrm>
      </xdr:grpSpPr>
      <xdr:sp macro="" textlink="'Pivot table'!$I$18">
        <xdr:nvSpPr>
          <xdr:cNvPr id="1037" name="TextBox 1036">
            <a:extLst>
              <a:ext uri="{FF2B5EF4-FFF2-40B4-BE49-F238E27FC236}">
                <a16:creationId xmlns:a16="http://schemas.microsoft.com/office/drawing/2014/main" id="{00000000-0008-0000-0600-00000D040000}"/>
              </a:ext>
            </a:extLst>
          </xdr:cNvPr>
          <xdr:cNvSpPr txBox="1"/>
        </xdr:nvSpPr>
        <xdr:spPr>
          <a:xfrm>
            <a:off x="1045933" y="2263792"/>
            <a:ext cx="1730953" cy="336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303129B-FE49-4451-BD2F-C5EB144A0C2B}" type="TxLink">
              <a:rPr lang="en-US" sz="1600" b="1" i="0" u="none" strike="noStrike">
                <a:solidFill>
                  <a:schemeClr val="accent1">
                    <a:lumMod val="50000"/>
                  </a:schemeClr>
                </a:solidFill>
                <a:latin typeface="Calibri"/>
                <a:ea typeface="Calibri"/>
                <a:cs typeface="Calibri"/>
              </a:rPr>
              <a:pPr marL="0" indent="0"/>
              <a:t> $15,24,600 </a:t>
            </a:fld>
            <a:endParaRPr lang="en-IN" sz="1600" b="1" i="0" u="none" strike="noStrike">
              <a:solidFill>
                <a:schemeClr val="accent1">
                  <a:lumMod val="50000"/>
                </a:schemeClr>
              </a:solidFill>
              <a:latin typeface="Calibri"/>
              <a:ea typeface="Calibri"/>
              <a:cs typeface="Calibri"/>
            </a:endParaRPr>
          </a:p>
        </xdr:txBody>
      </xdr:sp>
      <xdr:sp macro="" textlink="'Pivot table'!$I$17">
        <xdr:nvSpPr>
          <xdr:cNvPr id="1040" name="TextBox 1039">
            <a:extLst>
              <a:ext uri="{FF2B5EF4-FFF2-40B4-BE49-F238E27FC236}">
                <a16:creationId xmlns:a16="http://schemas.microsoft.com/office/drawing/2014/main" id="{00000000-0008-0000-0600-000010040000}"/>
              </a:ext>
            </a:extLst>
          </xdr:cNvPr>
          <xdr:cNvSpPr txBox="1"/>
        </xdr:nvSpPr>
        <xdr:spPr>
          <a:xfrm>
            <a:off x="1033751" y="2848711"/>
            <a:ext cx="1347107"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997A1E-FADF-4C6E-8D56-4D4C06B8886B}" type="TxLink">
              <a:rPr lang="en-US" sz="1400" b="1" i="0" u="none" strike="noStrike">
                <a:solidFill>
                  <a:sysClr val="windowText" lastClr="000000"/>
                </a:solidFill>
                <a:latin typeface="Calibri"/>
                <a:ea typeface="Calibri"/>
                <a:cs typeface="Calibri"/>
              </a:rPr>
              <a:pPr algn="ctr"/>
              <a:t> Total Sales</a:t>
            </a:fld>
            <a:endParaRPr lang="en-IN" sz="1400" b="1">
              <a:solidFill>
                <a:sysClr val="windowText" lastClr="000000"/>
              </a:solidFill>
            </a:endParaRPr>
          </a:p>
        </xdr:txBody>
      </xdr:sp>
      <xdr:pic>
        <xdr:nvPicPr>
          <xdr:cNvPr id="1047" name="Picture 1046">
            <a:extLst>
              <a:ext uri="{FF2B5EF4-FFF2-40B4-BE49-F238E27FC236}">
                <a16:creationId xmlns:a16="http://schemas.microsoft.com/office/drawing/2014/main" id="{00000000-0008-0000-0600-00001704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6804" y="2539275"/>
            <a:ext cx="381000" cy="353787"/>
          </a:xfrm>
          <a:prstGeom prst="rect">
            <a:avLst/>
          </a:prstGeom>
        </xdr:spPr>
      </xdr:pic>
    </xdr:grpSp>
    <xdr:clientData/>
  </xdr:twoCellAnchor>
  <xdr:twoCellAnchor editAs="oneCell">
    <xdr:from>
      <xdr:col>8</xdr:col>
      <xdr:colOff>216808</xdr:colOff>
      <xdr:row>24</xdr:row>
      <xdr:rowOff>20105</xdr:rowOff>
    </xdr:from>
    <xdr:to>
      <xdr:col>8</xdr:col>
      <xdr:colOff>588283</xdr:colOff>
      <xdr:row>26</xdr:row>
      <xdr:rowOff>16926</xdr:rowOff>
    </xdr:to>
    <xdr:pic>
      <xdr:nvPicPr>
        <xdr:cNvPr id="1049" name="Picture 1048">
          <a:extLst>
            <a:ext uri="{FF2B5EF4-FFF2-40B4-BE49-F238E27FC236}">
              <a16:creationId xmlns:a16="http://schemas.microsoft.com/office/drawing/2014/main" id="{00000000-0008-0000-0600-000019040000}"/>
            </a:ext>
          </a:extLst>
        </xdr:cNvPr>
        <xdr:cNvPicPr>
          <a:picLocks noChangeAspect="1"/>
        </xdr:cNvPicPr>
      </xdr:nvPicPr>
      <xdr:blipFill>
        <a:blip xmlns:r="http://schemas.openxmlformats.org/officeDocument/2006/relationships" r:embed="rId9">
          <a:extLst>
            <a:ext uri="{BEBA8EAE-BF5A-486C-A8C5-ECC9F3942E4B}">
              <a14:imgProps xmlns:a14="http://schemas.microsoft.com/office/drawing/2010/main">
                <a14:imgLayer r:embed="rId10">
                  <a14:imgEffect>
                    <a14:artisticGlowEdges/>
                  </a14:imgEffect>
                </a14:imgLayer>
              </a14:imgProps>
            </a:ext>
            <a:ext uri="{28A0092B-C50C-407E-A947-70E740481C1C}">
              <a14:useLocalDpi xmlns:a14="http://schemas.microsoft.com/office/drawing/2010/main" val="0"/>
            </a:ext>
          </a:extLst>
        </a:blip>
        <a:stretch>
          <a:fillRect/>
        </a:stretch>
      </xdr:blipFill>
      <xdr:spPr>
        <a:xfrm>
          <a:off x="5039017" y="4694463"/>
          <a:ext cx="371475" cy="360762"/>
        </a:xfrm>
        <a:prstGeom prst="rect">
          <a:avLst/>
        </a:prstGeom>
      </xdr:spPr>
    </xdr:pic>
    <xdr:clientData/>
  </xdr:twoCellAnchor>
  <xdr:twoCellAnchor>
    <xdr:from>
      <xdr:col>22</xdr:col>
      <xdr:colOff>519960</xdr:colOff>
      <xdr:row>8</xdr:row>
      <xdr:rowOff>83348</xdr:rowOff>
    </xdr:from>
    <xdr:to>
      <xdr:col>26</xdr:col>
      <xdr:colOff>317752</xdr:colOff>
      <xdr:row>14</xdr:row>
      <xdr:rowOff>68644</xdr:rowOff>
    </xdr:to>
    <mc:AlternateContent xmlns:mc="http://schemas.openxmlformats.org/markup-compatibility/2006" xmlns:a14="http://schemas.microsoft.com/office/drawing/2010/main">
      <mc:Choice Requires="a14">
        <xdr:graphicFrame macro="">
          <xdr:nvGraphicFramePr>
            <xdr:cNvPr id="1050" name="Gender">
              <a:extLst>
                <a:ext uri="{FF2B5EF4-FFF2-40B4-BE49-F238E27FC236}">
                  <a16:creationId xmlns:a16="http://schemas.microsoft.com/office/drawing/2014/main" id="{00000000-0008-0000-0600-00001A04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238467" y="1846184"/>
              <a:ext cx="2504598" cy="1077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520003</xdr:colOff>
      <xdr:row>16</xdr:row>
      <xdr:rowOff>93880</xdr:rowOff>
    </xdr:from>
    <xdr:to>
      <xdr:col>26</xdr:col>
      <xdr:colOff>317795</xdr:colOff>
      <xdr:row>24</xdr:row>
      <xdr:rowOff>162723</xdr:rowOff>
    </xdr:to>
    <mc:AlternateContent xmlns:mc="http://schemas.openxmlformats.org/markup-compatibility/2006" xmlns:a14="http://schemas.microsoft.com/office/drawing/2010/main">
      <mc:Choice Requires="a14">
        <xdr:graphicFrame macro="">
          <xdr:nvGraphicFramePr>
            <xdr:cNvPr id="1051" name="Stores">
              <a:extLst>
                <a:ext uri="{FF2B5EF4-FFF2-40B4-BE49-F238E27FC236}">
                  <a16:creationId xmlns:a16="http://schemas.microsoft.com/office/drawing/2014/main" id="{00000000-0008-0000-0600-00001B040000}"/>
                </a:ext>
              </a:extLst>
            </xdr:cNvPr>
            <xdr:cNvGraphicFramePr/>
          </xdr:nvGraphicFramePr>
          <xdr:xfrm>
            <a:off x="0" y="0"/>
            <a:ext cx="0" cy="0"/>
          </xdr:xfrm>
          <a:graphic>
            <a:graphicData uri="http://schemas.microsoft.com/office/drawing/2010/slicer">
              <sle:slicer xmlns:sle="http://schemas.microsoft.com/office/drawing/2010/slicer" name="Stores"/>
            </a:graphicData>
          </a:graphic>
        </xdr:graphicFrame>
      </mc:Choice>
      <mc:Fallback xmlns="">
        <xdr:sp macro="" textlink="">
          <xdr:nvSpPr>
            <xdr:cNvPr id="0" name=""/>
            <xdr:cNvSpPr>
              <a:spLocks noTextEdit="1"/>
            </xdr:cNvSpPr>
          </xdr:nvSpPr>
          <xdr:spPr>
            <a:xfrm>
              <a:off x="17238510" y="3312477"/>
              <a:ext cx="2504598" cy="1524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529975</xdr:colOff>
      <xdr:row>27</xdr:row>
      <xdr:rowOff>34294</xdr:rowOff>
    </xdr:from>
    <xdr:to>
      <xdr:col>26</xdr:col>
      <xdr:colOff>327767</xdr:colOff>
      <xdr:row>35</xdr:row>
      <xdr:rowOff>185471</xdr:rowOff>
    </xdr:to>
    <mc:AlternateContent xmlns:mc="http://schemas.openxmlformats.org/markup-compatibility/2006" xmlns:a14="http://schemas.microsoft.com/office/drawing/2010/main">
      <mc:Choice Requires="a14">
        <xdr:graphicFrame macro="">
          <xdr:nvGraphicFramePr>
            <xdr:cNvPr id="1052" name="Category">
              <a:extLst>
                <a:ext uri="{FF2B5EF4-FFF2-40B4-BE49-F238E27FC236}">
                  <a16:creationId xmlns:a16="http://schemas.microsoft.com/office/drawing/2014/main" id="{00000000-0008-0000-0600-00001C04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248482" y="5254563"/>
              <a:ext cx="2504598" cy="1504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538443</xdr:colOff>
      <xdr:row>37</xdr:row>
      <xdr:rowOff>125974</xdr:rowOff>
    </xdr:from>
    <xdr:to>
      <xdr:col>26</xdr:col>
      <xdr:colOff>339365</xdr:colOff>
      <xdr:row>46</xdr:row>
      <xdr:rowOff>63428</xdr:rowOff>
    </xdr:to>
    <mc:AlternateContent xmlns:mc="http://schemas.openxmlformats.org/markup-compatibility/2006" xmlns:a14="http://schemas.microsoft.com/office/drawing/2010/main">
      <mc:Choice Requires="a14">
        <xdr:graphicFrame macro="">
          <xdr:nvGraphicFramePr>
            <xdr:cNvPr id="1053" name="Months">
              <a:extLst>
                <a:ext uri="{FF2B5EF4-FFF2-40B4-BE49-F238E27FC236}">
                  <a16:creationId xmlns:a16="http://schemas.microsoft.com/office/drawing/2014/main" id="{00000000-0008-0000-0600-00001D04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7256950" y="7131825"/>
              <a:ext cx="2507728" cy="15751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535397</xdr:colOff>
      <xdr:row>48</xdr:row>
      <xdr:rowOff>157792</xdr:rowOff>
    </xdr:from>
    <xdr:to>
      <xdr:col>26</xdr:col>
      <xdr:colOff>341769</xdr:colOff>
      <xdr:row>57</xdr:row>
      <xdr:rowOff>79897</xdr:rowOff>
    </xdr:to>
    <mc:AlternateContent xmlns:mc="http://schemas.openxmlformats.org/markup-compatibility/2006" xmlns:a14="http://schemas.microsoft.com/office/drawing/2010/main">
      <mc:Choice Requires="a14">
        <xdr:graphicFrame macro="">
          <xdr:nvGraphicFramePr>
            <xdr:cNvPr id="1054" name="Sales Reps">
              <a:extLst>
                <a:ext uri="{FF2B5EF4-FFF2-40B4-BE49-F238E27FC236}">
                  <a16:creationId xmlns:a16="http://schemas.microsoft.com/office/drawing/2014/main" id="{00000000-0008-0000-0600-00001E040000}"/>
                </a:ext>
              </a:extLst>
            </xdr:cNvPr>
            <xdr:cNvGraphicFramePr/>
          </xdr:nvGraphicFramePr>
          <xdr:xfrm>
            <a:off x="0" y="0"/>
            <a:ext cx="0" cy="0"/>
          </xdr:xfrm>
          <a:graphic>
            <a:graphicData uri="http://schemas.microsoft.com/office/drawing/2010/slicer">
              <sle:slicer xmlns:sle="http://schemas.microsoft.com/office/drawing/2010/slicer" name="Sales Reps"/>
            </a:graphicData>
          </a:graphic>
        </xdr:graphicFrame>
      </mc:Choice>
      <mc:Fallback xmlns="">
        <xdr:sp macro="" textlink="">
          <xdr:nvSpPr>
            <xdr:cNvPr id="0" name=""/>
            <xdr:cNvSpPr>
              <a:spLocks noTextEdit="1"/>
            </xdr:cNvSpPr>
          </xdr:nvSpPr>
          <xdr:spPr>
            <a:xfrm>
              <a:off x="17253904" y="9165314"/>
              <a:ext cx="2513178" cy="1559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11</xdr:col>
      <xdr:colOff>778881</xdr:colOff>
      <xdr:row>15</xdr:row>
      <xdr:rowOff>112732</xdr:rowOff>
    </xdr:from>
    <xdr:ext cx="1409700" cy="329031"/>
    <xdr:sp macro="" textlink="">
      <xdr:nvSpPr>
        <xdr:cNvPr id="1057" name="Rectangle 1056">
          <a:extLst>
            <a:ext uri="{FF2B5EF4-FFF2-40B4-BE49-F238E27FC236}">
              <a16:creationId xmlns:a16="http://schemas.microsoft.com/office/drawing/2014/main" id="{00000000-0008-0000-0600-000021040000}"/>
            </a:ext>
          </a:extLst>
        </xdr:cNvPr>
        <xdr:cNvSpPr/>
      </xdr:nvSpPr>
      <xdr:spPr>
        <a:xfrm>
          <a:off x="4542699" y="3183823"/>
          <a:ext cx="1409700" cy="329031"/>
        </a:xfrm>
        <a:prstGeom prst="rect">
          <a:avLst/>
        </a:prstGeom>
        <a:noFill/>
      </xdr:spPr>
      <xdr:txBody>
        <a:bodyPr wrap="square" lIns="91440" tIns="45720" rIns="91440" bIns="45720">
          <a:no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Monthly</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oneCellAnchor>
    <xdr:from>
      <xdr:col>17</xdr:col>
      <xdr:colOff>1107614</xdr:colOff>
      <xdr:row>15</xdr:row>
      <xdr:rowOff>143626</xdr:rowOff>
    </xdr:from>
    <xdr:ext cx="1299458" cy="329031"/>
    <xdr:sp macro="" textlink="">
      <xdr:nvSpPr>
        <xdr:cNvPr id="1058" name="Rectangle 1057">
          <a:extLst>
            <a:ext uri="{FF2B5EF4-FFF2-40B4-BE49-F238E27FC236}">
              <a16:creationId xmlns:a16="http://schemas.microsoft.com/office/drawing/2014/main" id="{00000000-0008-0000-0600-000022040000}"/>
            </a:ext>
          </a:extLst>
        </xdr:cNvPr>
        <xdr:cNvSpPr/>
      </xdr:nvSpPr>
      <xdr:spPr>
        <a:xfrm>
          <a:off x="10228523" y="3214717"/>
          <a:ext cx="1299458" cy="329031"/>
        </a:xfrm>
        <a:prstGeom prst="rect">
          <a:avLst/>
        </a:prstGeom>
        <a:noFill/>
      </xdr:spPr>
      <xdr:txBody>
        <a:bodyPr wrap="none" lIns="91440" tIns="45720" rIns="91440" bIns="45720">
          <a:noAutofit/>
        </a:bodyPr>
        <a:lstStyle/>
        <a:p>
          <a:pPr algn="ct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Weekday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oneCellAnchor>
    <xdr:from>
      <xdr:col>15</xdr:col>
      <xdr:colOff>85977</xdr:colOff>
      <xdr:row>7</xdr:row>
      <xdr:rowOff>17073</xdr:rowOff>
    </xdr:from>
    <xdr:ext cx="1416050" cy="311496"/>
    <xdr:sp macro="" textlink="">
      <xdr:nvSpPr>
        <xdr:cNvPr id="1060" name="Rectangle 1059">
          <a:extLst>
            <a:ext uri="{FF2B5EF4-FFF2-40B4-BE49-F238E27FC236}">
              <a16:creationId xmlns:a16="http://schemas.microsoft.com/office/drawing/2014/main" id="{00000000-0008-0000-0600-000024040000}"/>
            </a:ext>
          </a:extLst>
        </xdr:cNvPr>
        <xdr:cNvSpPr/>
      </xdr:nvSpPr>
      <xdr:spPr>
        <a:xfrm>
          <a:off x="10310425" y="1597939"/>
          <a:ext cx="1416050" cy="311496"/>
        </a:xfrm>
        <a:prstGeom prst="rect">
          <a:avLst/>
        </a:prstGeom>
        <a:noFill/>
      </xdr:spPr>
      <xdr:txBody>
        <a:bodyPr wrap="square" lIns="91440" tIns="45720" rIns="91440" bIns="45720">
          <a:sp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Categories</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twoCellAnchor>
    <xdr:from>
      <xdr:col>10</xdr:col>
      <xdr:colOff>660967</xdr:colOff>
      <xdr:row>3</xdr:row>
      <xdr:rowOff>68392</xdr:rowOff>
    </xdr:from>
    <xdr:to>
      <xdr:col>11</xdr:col>
      <xdr:colOff>868047</xdr:colOff>
      <xdr:row>6</xdr:row>
      <xdr:rowOff>124260</xdr:rowOff>
    </xdr:to>
    <xdr:grpSp>
      <xdr:nvGrpSpPr>
        <xdr:cNvPr id="40" name="Group 39">
          <a:extLst>
            <a:ext uri="{FF2B5EF4-FFF2-40B4-BE49-F238E27FC236}">
              <a16:creationId xmlns:a16="http://schemas.microsoft.com/office/drawing/2014/main" id="{00000000-0008-0000-0600-000028000000}"/>
            </a:ext>
          </a:extLst>
        </xdr:cNvPr>
        <xdr:cNvGrpSpPr/>
      </xdr:nvGrpSpPr>
      <xdr:grpSpPr>
        <a:xfrm>
          <a:off x="7029922" y="921377"/>
          <a:ext cx="1219289" cy="601779"/>
          <a:chOff x="3399405" y="866111"/>
          <a:chExt cx="1231017" cy="627368"/>
        </a:xfrm>
      </xdr:grpSpPr>
      <xdr:sp macro="" textlink="">
        <xdr:nvSpPr>
          <xdr:cNvPr id="33" name="Rectangle 32">
            <a:extLst>
              <a:ext uri="{FF2B5EF4-FFF2-40B4-BE49-F238E27FC236}">
                <a16:creationId xmlns:a16="http://schemas.microsoft.com/office/drawing/2014/main" id="{00000000-0008-0000-0600-000021000000}"/>
              </a:ext>
            </a:extLst>
          </xdr:cNvPr>
          <xdr:cNvSpPr/>
        </xdr:nvSpPr>
        <xdr:spPr>
          <a:xfrm>
            <a:off x="3829883" y="1236742"/>
            <a:ext cx="800539" cy="256737"/>
          </a:xfrm>
          <a:prstGeom prst="rect">
            <a:avLst/>
          </a:prstGeom>
          <a:noFill/>
        </xdr:spPr>
        <xdr:txBody>
          <a:bodyPr wrap="none" lIns="91440" tIns="45720" rIns="91440" bIns="45720">
            <a:spAutoFit/>
          </a:bodyPr>
          <a:lstStyle/>
          <a:p>
            <a:pPr algn="ctr"/>
            <a:r>
              <a:rPr lang="en-US" sz="1050" b="1" cap="none" spc="0" baseline="0">
                <a:ln w="0"/>
                <a:solidFill>
                  <a:schemeClr val="tx1">
                    <a:lumMod val="85000"/>
                    <a:lumOff val="15000"/>
                  </a:schemeClr>
                </a:solidFill>
                <a:effectLst>
                  <a:outerShdw blurRad="38100" dist="19050" dir="2700000" algn="tl" rotWithShape="0">
                    <a:schemeClr val="dk1">
                      <a:alpha val="40000"/>
                    </a:schemeClr>
                  </a:outerShdw>
                </a:effectLst>
              </a:rPr>
              <a:t>Customers</a:t>
            </a:r>
            <a:endParaRPr lang="en-US" sz="1050" b="1" cap="none" spc="0">
              <a:ln w="0"/>
              <a:solidFill>
                <a:schemeClr val="tx1">
                  <a:lumMod val="85000"/>
                  <a:lumOff val="15000"/>
                </a:schemeClr>
              </a:solidFill>
              <a:effectLst>
                <a:outerShdw blurRad="38100" dist="19050" dir="2700000" algn="tl" rotWithShape="0">
                  <a:schemeClr val="dk1">
                    <a:alpha val="40000"/>
                  </a:schemeClr>
                </a:outerShdw>
              </a:effectLst>
            </a:endParaRPr>
          </a:p>
        </xdr:txBody>
      </xdr:sp>
      <xdr:sp macro="" textlink="'Pivot table'!L5">
        <xdr:nvSpPr>
          <xdr:cNvPr id="42" name="Oval 41">
            <a:extLst>
              <a:ext uri="{FF2B5EF4-FFF2-40B4-BE49-F238E27FC236}">
                <a16:creationId xmlns:a16="http://schemas.microsoft.com/office/drawing/2014/main" id="{00000000-0008-0000-0600-00002A000000}"/>
              </a:ext>
            </a:extLst>
          </xdr:cNvPr>
          <xdr:cNvSpPr/>
        </xdr:nvSpPr>
        <xdr:spPr>
          <a:xfrm>
            <a:off x="4038246" y="866111"/>
            <a:ext cx="360000" cy="360000"/>
          </a:xfrm>
          <a:prstGeom prst="ellipse">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48126BF7-14D8-4945-9CA3-662121A5FCFF}" type="TxLink">
              <a:rPr lang="en-US" sz="1100" b="1" i="0" u="none" strike="noStrike">
                <a:solidFill>
                  <a:schemeClr val="bg1"/>
                </a:solidFill>
                <a:latin typeface="Calibri"/>
                <a:ea typeface="Calibri"/>
                <a:cs typeface="Calibri"/>
              </a:rPr>
              <a:pPr algn="ctr"/>
              <a:t>61</a:t>
            </a:fld>
            <a:endParaRPr lang="en-IN" sz="1600" b="1">
              <a:solidFill>
                <a:schemeClr val="bg1"/>
              </a:solidFill>
            </a:endParaRPr>
          </a:p>
        </xdr:txBody>
      </xdr:sp>
      <xdr:pic>
        <xdr:nvPicPr>
          <xdr:cNvPr id="1061" name="Picture 1060">
            <a:extLst>
              <a:ext uri="{FF2B5EF4-FFF2-40B4-BE49-F238E27FC236}">
                <a16:creationId xmlns:a16="http://schemas.microsoft.com/office/drawing/2014/main" id="{00000000-0008-0000-0600-00002504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3399405" y="907210"/>
            <a:ext cx="511083" cy="494421"/>
          </a:xfrm>
          <a:prstGeom prst="rect">
            <a:avLst/>
          </a:prstGeom>
        </xdr:spPr>
      </xdr:pic>
    </xdr:grpSp>
    <xdr:clientData/>
  </xdr:twoCellAnchor>
  <xdr:twoCellAnchor editAs="oneCell">
    <xdr:from>
      <xdr:col>14</xdr:col>
      <xdr:colOff>80912</xdr:colOff>
      <xdr:row>3</xdr:row>
      <xdr:rowOff>142546</xdr:rowOff>
    </xdr:from>
    <xdr:to>
      <xdr:col>14</xdr:col>
      <xdr:colOff>460772</xdr:colOff>
      <xdr:row>5</xdr:row>
      <xdr:rowOff>146212</xdr:rowOff>
    </xdr:to>
    <xdr:pic>
      <xdr:nvPicPr>
        <xdr:cNvPr id="1062" name="Picture 1061">
          <a:extLst>
            <a:ext uri="{FF2B5EF4-FFF2-40B4-BE49-F238E27FC236}">
              <a16:creationId xmlns:a16="http://schemas.microsoft.com/office/drawing/2014/main" id="{00000000-0008-0000-0600-000026040000}"/>
            </a:ext>
          </a:extLst>
        </xdr:cNvPr>
        <xdr:cNvPicPr>
          <a:picLocks noChangeAspect="1"/>
        </xdr:cNvPicPr>
      </xdr:nvPicPr>
      <xdr:blipFill>
        <a:blip xmlns:r="http://schemas.openxmlformats.org/officeDocument/2006/relationships" r:embed="rId12">
          <a:biLevel thresh="75000"/>
          <a:extLst>
            <a:ext uri="{BEBA8EAE-BF5A-486C-A8C5-ECC9F3942E4B}">
              <a14:imgProps xmlns:a14="http://schemas.microsoft.com/office/drawing/2010/main">
                <a14:imgLayer r:embed="rId13">
                  <a14:imgEffect>
                    <a14:artisticGlass/>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9531987" y="995531"/>
          <a:ext cx="379860" cy="367606"/>
        </a:xfrm>
        <a:prstGeom prst="rect">
          <a:avLst/>
        </a:prstGeom>
      </xdr:spPr>
    </xdr:pic>
    <xdr:clientData/>
  </xdr:twoCellAnchor>
  <xdr:twoCellAnchor editAs="oneCell">
    <xdr:from>
      <xdr:col>15</xdr:col>
      <xdr:colOff>1270629</xdr:colOff>
      <xdr:row>3</xdr:row>
      <xdr:rowOff>86727</xdr:rowOff>
    </xdr:from>
    <xdr:to>
      <xdr:col>16</xdr:col>
      <xdr:colOff>275090</xdr:colOff>
      <xdr:row>5</xdr:row>
      <xdr:rowOff>112618</xdr:rowOff>
    </xdr:to>
    <xdr:pic>
      <xdr:nvPicPr>
        <xdr:cNvPr id="1063" name="Picture 1062">
          <a:extLst>
            <a:ext uri="{FF2B5EF4-FFF2-40B4-BE49-F238E27FC236}">
              <a16:creationId xmlns:a16="http://schemas.microsoft.com/office/drawing/2014/main" id="{00000000-0008-0000-0600-000027040000}"/>
            </a:ext>
          </a:extLst>
        </xdr:cNvPr>
        <xdr:cNvPicPr>
          <a:picLocks noChangeAspect="1"/>
        </xdr:cNvPicPr>
      </xdr:nvPicPr>
      <xdr:blipFill>
        <a:blip xmlns:r="http://schemas.openxmlformats.org/officeDocument/2006/relationships" r:embed="rId14">
          <a:biLevel thresh="75000"/>
          <a:extLst>
            <a:ext uri="{BEBA8EAE-BF5A-486C-A8C5-ECC9F3942E4B}">
              <a14:imgProps xmlns:a14="http://schemas.microsoft.com/office/drawing/2010/main">
                <a14:imgLayer r:embed="rId15">
                  <a14:imgEffect>
                    <a14:artisticGlowEdges/>
                  </a14:imgEffect>
                  <a14:imgEffect>
                    <a14:brightnessContrast bright="40000" contrast="-20000"/>
                  </a14:imgEffect>
                </a14:imgLayer>
              </a14:imgProps>
            </a:ext>
            <a:ext uri="{28A0092B-C50C-407E-A947-70E740481C1C}">
              <a14:useLocalDpi xmlns:a14="http://schemas.microsoft.com/office/drawing/2010/main" val="0"/>
            </a:ext>
          </a:extLst>
        </a:blip>
        <a:stretch>
          <a:fillRect/>
        </a:stretch>
      </xdr:blipFill>
      <xdr:spPr>
        <a:xfrm>
          <a:off x="11495077" y="939712"/>
          <a:ext cx="437476" cy="389831"/>
        </a:xfrm>
        <a:prstGeom prst="rect">
          <a:avLst/>
        </a:prstGeom>
      </xdr:spPr>
    </xdr:pic>
    <xdr:clientData/>
  </xdr:twoCellAnchor>
  <xdr:twoCellAnchor editAs="oneCell">
    <xdr:from>
      <xdr:col>18</xdr:col>
      <xdr:colOff>573802</xdr:colOff>
      <xdr:row>3</xdr:row>
      <xdr:rowOff>134770</xdr:rowOff>
    </xdr:from>
    <xdr:to>
      <xdr:col>18</xdr:col>
      <xdr:colOff>980670</xdr:colOff>
      <xdr:row>5</xdr:row>
      <xdr:rowOff>112457</xdr:rowOff>
    </xdr:to>
    <xdr:pic>
      <xdr:nvPicPr>
        <xdr:cNvPr id="1064" name="Picture 1063">
          <a:extLst>
            <a:ext uri="{FF2B5EF4-FFF2-40B4-BE49-F238E27FC236}">
              <a16:creationId xmlns:a16="http://schemas.microsoft.com/office/drawing/2014/main" id="{00000000-0008-0000-0600-00002804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300339" y="987755"/>
          <a:ext cx="406868" cy="341627"/>
        </a:xfrm>
        <a:prstGeom prst="rect">
          <a:avLst/>
        </a:prstGeom>
      </xdr:spPr>
    </xdr:pic>
    <xdr:clientData/>
  </xdr:twoCellAnchor>
  <xdr:twoCellAnchor editAs="oneCell">
    <xdr:from>
      <xdr:col>7</xdr:col>
      <xdr:colOff>93362</xdr:colOff>
      <xdr:row>46</xdr:row>
      <xdr:rowOff>133832</xdr:rowOff>
    </xdr:from>
    <xdr:to>
      <xdr:col>14</xdr:col>
      <xdr:colOff>375313</xdr:colOff>
      <xdr:row>57</xdr:row>
      <xdr:rowOff>147900</xdr:rowOff>
    </xdr:to>
    <xdr:graphicFrame macro="">
      <xdr:nvGraphicFramePr>
        <xdr:cNvPr id="27" name="Chart 26">
          <a:extLst>
            <a:ext uri="{FF2B5EF4-FFF2-40B4-BE49-F238E27FC236}">
              <a16:creationId xmlns:a16="http://schemas.microsoft.com/office/drawing/2014/main" id="{00000000-0008-0000-06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1055708</xdr:colOff>
      <xdr:row>33</xdr:row>
      <xdr:rowOff>81058</xdr:rowOff>
    </xdr:from>
    <xdr:to>
      <xdr:col>19</xdr:col>
      <xdr:colOff>250209</xdr:colOff>
      <xdr:row>34</xdr:row>
      <xdr:rowOff>68239</xdr:rowOff>
    </xdr:to>
    <xdr:sp macro="" textlink="">
      <xdr:nvSpPr>
        <xdr:cNvPr id="32" name="Rectangle 31">
          <a:extLst>
            <a:ext uri="{FF2B5EF4-FFF2-40B4-BE49-F238E27FC236}">
              <a16:creationId xmlns:a16="http://schemas.microsoft.com/office/drawing/2014/main" id="{00000000-0008-0000-0600-000020000000}"/>
            </a:ext>
          </a:extLst>
        </xdr:cNvPr>
        <xdr:cNvSpPr/>
      </xdr:nvSpPr>
      <xdr:spPr>
        <a:xfrm>
          <a:off x="11280156" y="6222551"/>
          <a:ext cx="2742919" cy="203270"/>
        </a:xfrm>
        <a:prstGeom prst="rect">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Product Analysis Across Store</a:t>
          </a:r>
        </a:p>
      </xdr:txBody>
    </xdr:sp>
    <xdr:clientData/>
  </xdr:twoCellAnchor>
  <xdr:twoCellAnchor>
    <xdr:from>
      <xdr:col>26</xdr:col>
      <xdr:colOff>502899</xdr:colOff>
      <xdr:row>3</xdr:row>
      <xdr:rowOff>42907</xdr:rowOff>
    </xdr:from>
    <xdr:to>
      <xdr:col>26</xdr:col>
      <xdr:colOff>511336</xdr:colOff>
      <xdr:row>31</xdr:row>
      <xdr:rowOff>0</xdr:rowOff>
    </xdr:to>
    <xdr:cxnSp macro="">
      <xdr:nvCxnSpPr>
        <xdr:cNvPr id="46" name="Straight Connector 45">
          <a:extLst>
            <a:ext uri="{FF2B5EF4-FFF2-40B4-BE49-F238E27FC236}">
              <a16:creationId xmlns:a16="http://schemas.microsoft.com/office/drawing/2014/main" id="{00000000-0008-0000-0600-00002E000000}"/>
            </a:ext>
          </a:extLst>
        </xdr:cNvPr>
        <xdr:cNvCxnSpPr/>
      </xdr:nvCxnSpPr>
      <xdr:spPr>
        <a:xfrm>
          <a:off x="13672799" y="843007"/>
          <a:ext cx="8437" cy="46695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15</xdr:row>
      <xdr:rowOff>115455</xdr:rowOff>
    </xdr:from>
    <xdr:to>
      <xdr:col>16</xdr:col>
      <xdr:colOff>34637</xdr:colOff>
      <xdr:row>31</xdr:row>
      <xdr:rowOff>23091</xdr:rowOff>
    </xdr:to>
    <xdr:cxnSp macro="">
      <xdr:nvCxnSpPr>
        <xdr:cNvPr id="1059" name="Straight Connector 1058">
          <a:extLst>
            <a:ext uri="{FF2B5EF4-FFF2-40B4-BE49-F238E27FC236}">
              <a16:creationId xmlns:a16="http://schemas.microsoft.com/office/drawing/2014/main" id="{00000000-0008-0000-0600-000023040000}"/>
            </a:ext>
          </a:extLst>
        </xdr:cNvPr>
        <xdr:cNvCxnSpPr/>
      </xdr:nvCxnSpPr>
      <xdr:spPr>
        <a:xfrm flipH="1">
          <a:off x="7804727" y="3186546"/>
          <a:ext cx="34637" cy="25861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301693</xdr:colOff>
      <xdr:row>16</xdr:row>
      <xdr:rowOff>134759</xdr:rowOff>
    </xdr:from>
    <xdr:to>
      <xdr:col>9</xdr:col>
      <xdr:colOff>548143</xdr:colOff>
      <xdr:row>21</xdr:row>
      <xdr:rowOff>169268</xdr:rowOff>
    </xdr:to>
    <xdr:grpSp>
      <xdr:nvGrpSpPr>
        <xdr:cNvPr id="57" name="Group 56">
          <a:extLst>
            <a:ext uri="{FF2B5EF4-FFF2-40B4-BE49-F238E27FC236}">
              <a16:creationId xmlns:a16="http://schemas.microsoft.com/office/drawing/2014/main" id="{00000000-0008-0000-0600-000039000000}"/>
            </a:ext>
          </a:extLst>
        </xdr:cNvPr>
        <xdr:cNvGrpSpPr/>
      </xdr:nvGrpSpPr>
      <xdr:grpSpPr>
        <a:xfrm>
          <a:off x="4521126" y="3353356"/>
          <a:ext cx="1793196" cy="944360"/>
          <a:chOff x="968646" y="3285634"/>
          <a:chExt cx="1779996" cy="918973"/>
        </a:xfrm>
      </xdr:grpSpPr>
      <xdr:grpSp>
        <xdr:nvGrpSpPr>
          <xdr:cNvPr id="1045" name="Group 1044">
            <a:extLst>
              <a:ext uri="{FF2B5EF4-FFF2-40B4-BE49-F238E27FC236}">
                <a16:creationId xmlns:a16="http://schemas.microsoft.com/office/drawing/2014/main" id="{00000000-0008-0000-0600-000015040000}"/>
              </a:ext>
            </a:extLst>
          </xdr:cNvPr>
          <xdr:cNvGrpSpPr/>
        </xdr:nvGrpSpPr>
        <xdr:grpSpPr>
          <a:xfrm>
            <a:off x="1030141" y="3285634"/>
            <a:ext cx="1718501" cy="347473"/>
            <a:chOff x="925715" y="2559022"/>
            <a:chExt cx="1326237" cy="1121575"/>
          </a:xfrm>
        </xdr:grpSpPr>
        <xdr:sp macro="" textlink="'Pivot table'!$H$17">
          <xdr:nvSpPr>
            <xdr:cNvPr id="1041" name="TextBox 1040">
              <a:extLst>
                <a:ext uri="{FF2B5EF4-FFF2-40B4-BE49-F238E27FC236}">
                  <a16:creationId xmlns:a16="http://schemas.microsoft.com/office/drawing/2014/main" id="{00000000-0008-0000-0600-000011040000}"/>
                </a:ext>
              </a:extLst>
            </xdr:cNvPr>
            <xdr:cNvSpPr txBox="1"/>
          </xdr:nvSpPr>
          <xdr:spPr>
            <a:xfrm>
              <a:off x="942398" y="3420247"/>
              <a:ext cx="1028700" cy="260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BFE883-DB6D-4354-A735-145EB5762215}" type="TxLink">
                <a:rPr lang="en-US" sz="1400" b="1" i="0" u="none" strike="noStrike">
                  <a:solidFill>
                    <a:sysClr val="windowText" lastClr="000000"/>
                  </a:solidFill>
                  <a:latin typeface="Calibri"/>
                  <a:ea typeface="Calibri"/>
                  <a:cs typeface="Calibri"/>
                </a:rPr>
                <a:pPr algn="ctr"/>
                <a:t> COGS</a:t>
              </a:fld>
              <a:endParaRPr lang="en-IN" sz="1400" b="1">
                <a:solidFill>
                  <a:sysClr val="windowText" lastClr="000000"/>
                </a:solidFill>
              </a:endParaRPr>
            </a:p>
          </xdr:txBody>
        </xdr:sp>
        <xdr:sp macro="" textlink="'Pivot table'!$H$18">
          <xdr:nvSpPr>
            <xdr:cNvPr id="1036" name="TextBox 1035">
              <a:extLst>
                <a:ext uri="{FF2B5EF4-FFF2-40B4-BE49-F238E27FC236}">
                  <a16:creationId xmlns:a16="http://schemas.microsoft.com/office/drawing/2014/main" id="{00000000-0008-0000-0600-00000C040000}"/>
                </a:ext>
              </a:extLst>
            </xdr:cNvPr>
            <xdr:cNvSpPr txBox="1"/>
          </xdr:nvSpPr>
          <xdr:spPr>
            <a:xfrm>
              <a:off x="925715" y="2559022"/>
              <a:ext cx="1326237" cy="954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51F89B-85A3-4443-B37F-ACED8951BB9C}" type="TxLink">
                <a:rPr lang="en-US" sz="1600" b="1" i="0" u="none" strike="noStrike">
                  <a:solidFill>
                    <a:schemeClr val="accent1">
                      <a:lumMod val="50000"/>
                    </a:schemeClr>
                  </a:solidFill>
                  <a:latin typeface="Calibri"/>
                  <a:ea typeface="Calibri"/>
                  <a:cs typeface="Calibri"/>
                </a:rPr>
                <a:pPr marL="0" indent="0"/>
                <a:t> $13,59,095 </a:t>
              </a:fld>
              <a:endParaRPr lang="en-IN" sz="1600" b="1" i="0" u="none" strike="noStrike">
                <a:solidFill>
                  <a:schemeClr val="accent1">
                    <a:lumMod val="50000"/>
                  </a:schemeClr>
                </a:solidFill>
                <a:latin typeface="Calibri"/>
                <a:ea typeface="Calibri"/>
                <a:cs typeface="Calibri"/>
              </a:endParaRPr>
            </a:p>
          </xdr:txBody>
        </xdr:sp>
      </xdr:grpSp>
      <xdr:pic>
        <xdr:nvPicPr>
          <xdr:cNvPr id="1048" name="Picture 1047">
            <a:extLst>
              <a:ext uri="{FF2B5EF4-FFF2-40B4-BE49-F238E27FC236}">
                <a16:creationId xmlns:a16="http://schemas.microsoft.com/office/drawing/2014/main" id="{00000000-0008-0000-0600-00001804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5886" y="3606258"/>
            <a:ext cx="333375" cy="303984"/>
          </a:xfrm>
          <a:prstGeom prst="rect">
            <a:avLst/>
          </a:prstGeom>
        </xdr:spPr>
      </xdr:pic>
      <xdr:sp macro="" textlink="'Pivot table'!$H$17">
        <xdr:nvSpPr>
          <xdr:cNvPr id="31" name="TextBox 30">
            <a:extLst>
              <a:ext uri="{FF2B5EF4-FFF2-40B4-BE49-F238E27FC236}">
                <a16:creationId xmlns:a16="http://schemas.microsoft.com/office/drawing/2014/main" id="{00000000-0008-0000-0600-00001F000000}"/>
              </a:ext>
            </a:extLst>
          </xdr:cNvPr>
          <xdr:cNvSpPr txBox="1"/>
        </xdr:nvSpPr>
        <xdr:spPr>
          <a:xfrm>
            <a:off x="968646" y="3843685"/>
            <a:ext cx="1360638" cy="360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D17E5D-0FD3-4661-AA77-B92EDCD50B60}" type="TxLink">
              <a:rPr lang="en-US" sz="1600" b="1" i="0" u="none" strike="noStrike">
                <a:solidFill>
                  <a:srgbClr val="000000"/>
                </a:solidFill>
                <a:latin typeface="Calibri"/>
                <a:ea typeface="Calibri"/>
                <a:cs typeface="Calibri"/>
              </a:rPr>
              <a:pPr algn="ctr"/>
              <a:t> COGS</a:t>
            </a:fld>
            <a:endParaRPr lang="en-IN" sz="1600" b="1"/>
          </a:p>
        </xdr:txBody>
      </xdr:sp>
    </xdr:grpSp>
    <xdr:clientData/>
  </xdr:twoCellAnchor>
  <xdr:twoCellAnchor editAs="oneCell">
    <xdr:from>
      <xdr:col>7</xdr:col>
      <xdr:colOff>119742</xdr:colOff>
      <xdr:row>32</xdr:row>
      <xdr:rowOff>68240</xdr:rowOff>
    </xdr:from>
    <xdr:to>
      <xdr:col>14</xdr:col>
      <xdr:colOff>350214</xdr:colOff>
      <xdr:row>45</xdr:row>
      <xdr:rowOff>125105</xdr:rowOff>
    </xdr:to>
    <xdr:graphicFrame macro="">
      <xdr:nvGraphicFramePr>
        <xdr:cNvPr id="1066" name="Chart 1065">
          <a:extLst>
            <a:ext uri="{FF2B5EF4-FFF2-40B4-BE49-F238E27FC236}">
              <a16:creationId xmlns:a16="http://schemas.microsoft.com/office/drawing/2014/main" id="{00000000-0008-0000-0600-00002A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7</xdr:col>
      <xdr:colOff>92363</xdr:colOff>
      <xdr:row>58</xdr:row>
      <xdr:rowOff>177802</xdr:rowOff>
    </xdr:from>
    <xdr:to>
      <xdr:col>14</xdr:col>
      <xdr:colOff>346364</xdr:colOff>
      <xdr:row>78</xdr:row>
      <xdr:rowOff>71928</xdr:rowOff>
    </xdr:to>
    <xdr:graphicFrame macro="">
      <xdr:nvGraphicFramePr>
        <xdr:cNvPr id="1068" name="Chart 1067">
          <a:extLst>
            <a:ext uri="{FF2B5EF4-FFF2-40B4-BE49-F238E27FC236}">
              <a16:creationId xmlns:a16="http://schemas.microsoft.com/office/drawing/2014/main" id="{00000000-0008-0000-0600-00002C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0</xdr:colOff>
      <xdr:row>1</xdr:row>
      <xdr:rowOff>0</xdr:rowOff>
    </xdr:from>
    <xdr:to>
      <xdr:col>22</xdr:col>
      <xdr:colOff>65841</xdr:colOff>
      <xdr:row>80</xdr:row>
      <xdr:rowOff>192528</xdr:rowOff>
    </xdr:to>
    <xdr:cxnSp macro="">
      <xdr:nvCxnSpPr>
        <xdr:cNvPr id="1069" name="Straight Connector 1068">
          <a:extLst>
            <a:ext uri="{FF2B5EF4-FFF2-40B4-BE49-F238E27FC236}">
              <a16:creationId xmlns:a16="http://schemas.microsoft.com/office/drawing/2014/main" id="{00000000-0008-0000-0600-00002D040000}"/>
            </a:ext>
          </a:extLst>
        </xdr:cNvPr>
        <xdr:cNvCxnSpPr/>
      </xdr:nvCxnSpPr>
      <xdr:spPr>
        <a:xfrm>
          <a:off x="16115731" y="375313"/>
          <a:ext cx="65841" cy="146477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763681</xdr:colOff>
      <xdr:row>57</xdr:row>
      <xdr:rowOff>132499</xdr:rowOff>
    </xdr:from>
    <xdr:to>
      <xdr:col>18</xdr:col>
      <xdr:colOff>34120</xdr:colOff>
      <xdr:row>58</xdr:row>
      <xdr:rowOff>125104</xdr:rowOff>
    </xdr:to>
    <xdr:sp macro="" textlink="">
      <xdr:nvSpPr>
        <xdr:cNvPr id="44" name="Rectangle 43">
          <a:extLst>
            <a:ext uri="{FF2B5EF4-FFF2-40B4-BE49-F238E27FC236}">
              <a16:creationId xmlns:a16="http://schemas.microsoft.com/office/drawing/2014/main" id="{00000000-0008-0000-0600-00002C000000}"/>
            </a:ext>
          </a:extLst>
        </xdr:cNvPr>
        <xdr:cNvSpPr/>
      </xdr:nvSpPr>
      <xdr:spPr>
        <a:xfrm>
          <a:off x="10214756" y="10777753"/>
          <a:ext cx="2545901" cy="174575"/>
        </a:xfrm>
        <a:prstGeom prst="rect">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Product Analysis Across Gender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59156</xdr:colOff>
      <xdr:row>3</xdr:row>
      <xdr:rowOff>102847</xdr:rowOff>
    </xdr:from>
    <xdr:to>
      <xdr:col>22</xdr:col>
      <xdr:colOff>528320</xdr:colOff>
      <xdr:row>4</xdr:row>
      <xdr:rowOff>162560</xdr:rowOff>
    </xdr:to>
    <xdr:sp macro="" textlink="">
      <xdr:nvSpPr>
        <xdr:cNvPr id="32" name="Rectangle: Rounded Corners 31">
          <a:extLst>
            <a:ext uri="{FF2B5EF4-FFF2-40B4-BE49-F238E27FC236}">
              <a16:creationId xmlns:a16="http://schemas.microsoft.com/office/drawing/2014/main" id="{00000000-0008-0000-0700-000020000000}"/>
            </a:ext>
          </a:extLst>
        </xdr:cNvPr>
        <xdr:cNvSpPr/>
      </xdr:nvSpPr>
      <xdr:spPr>
        <a:xfrm>
          <a:off x="14262836" y="661647"/>
          <a:ext cx="1769644" cy="2425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Descriptive</a:t>
          </a:r>
          <a:r>
            <a:rPr lang="en-IN" sz="1400" b="1" baseline="0"/>
            <a:t> Analysis</a:t>
          </a:r>
          <a:endParaRPr lang="en-IN" sz="1400" b="1"/>
        </a:p>
      </xdr:txBody>
    </xdr:sp>
    <xdr:clientData/>
  </xdr:twoCellAnchor>
  <xdr:twoCellAnchor>
    <xdr:from>
      <xdr:col>10</xdr:col>
      <xdr:colOff>64544</xdr:colOff>
      <xdr:row>3</xdr:row>
      <xdr:rowOff>115864</xdr:rowOff>
    </xdr:from>
    <xdr:to>
      <xdr:col>12</xdr:col>
      <xdr:colOff>418756</xdr:colOff>
      <xdr:row>4</xdr:row>
      <xdr:rowOff>167640</xdr:rowOff>
    </xdr:to>
    <xdr:sp macro="" textlink="">
      <xdr:nvSpPr>
        <xdr:cNvPr id="33" name="Rectangle: Rounded Corners 32">
          <a:extLst>
            <a:ext uri="{FF2B5EF4-FFF2-40B4-BE49-F238E27FC236}">
              <a16:creationId xmlns:a16="http://schemas.microsoft.com/office/drawing/2014/main" id="{00000000-0008-0000-0700-000021000000}"/>
            </a:ext>
          </a:extLst>
        </xdr:cNvPr>
        <xdr:cNvSpPr/>
      </xdr:nvSpPr>
      <xdr:spPr>
        <a:xfrm>
          <a:off x="6160544" y="672124"/>
          <a:ext cx="1573412" cy="2346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Correlation</a:t>
          </a:r>
          <a:r>
            <a:rPr lang="en-IN" sz="1400" b="1" baseline="0"/>
            <a:t> Analysis</a:t>
          </a:r>
          <a:endParaRPr lang="en-IN" sz="1400" b="1"/>
        </a:p>
      </xdr:txBody>
    </xdr:sp>
    <xdr:clientData/>
  </xdr:twoCellAnchor>
  <xdr:twoCellAnchor>
    <xdr:from>
      <xdr:col>1</xdr:col>
      <xdr:colOff>18988</xdr:colOff>
      <xdr:row>3</xdr:row>
      <xdr:rowOff>174464</xdr:rowOff>
    </xdr:from>
    <xdr:to>
      <xdr:col>3</xdr:col>
      <xdr:colOff>403859</xdr:colOff>
      <xdr:row>4</xdr:row>
      <xdr:rowOff>236220</xdr:rowOff>
    </xdr:to>
    <xdr:sp macro="" textlink="">
      <xdr:nvSpPr>
        <xdr:cNvPr id="34" name="Rectangle: Rounded Corners 33">
          <a:extLst>
            <a:ext uri="{FF2B5EF4-FFF2-40B4-BE49-F238E27FC236}">
              <a16:creationId xmlns:a16="http://schemas.microsoft.com/office/drawing/2014/main" id="{00000000-0008-0000-0700-000022000000}"/>
            </a:ext>
          </a:extLst>
        </xdr:cNvPr>
        <xdr:cNvSpPr/>
      </xdr:nvSpPr>
      <xdr:spPr>
        <a:xfrm>
          <a:off x="628588" y="730724"/>
          <a:ext cx="1604071" cy="2446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Regression A</a:t>
          </a:r>
          <a:r>
            <a:rPr lang="en-IN" sz="1400" b="1" baseline="0"/>
            <a:t>nalysis</a:t>
          </a:r>
          <a:endParaRPr lang="en-IN" sz="1400" b="1"/>
        </a:p>
      </xdr:txBody>
    </xdr:sp>
    <xdr:clientData/>
  </xdr:twoCellAnchor>
  <xdr:twoCellAnchor>
    <xdr:from>
      <xdr:col>1</xdr:col>
      <xdr:colOff>220571</xdr:colOff>
      <xdr:row>27</xdr:row>
      <xdr:rowOff>179533</xdr:rowOff>
    </xdr:from>
    <xdr:to>
      <xdr:col>15</xdr:col>
      <xdr:colOff>579120</xdr:colOff>
      <xdr:row>46</xdr:row>
      <xdr:rowOff>91440</xdr:rowOff>
    </xdr:to>
    <xdr:graphicFrame macro="">
      <xdr:nvGraphicFramePr>
        <xdr:cNvPr id="35" name="Chart 34">
          <a:extLst>
            <a:ext uri="{FF2B5EF4-FFF2-40B4-BE49-F238E27FC236}">
              <a16:creationId xmlns:a16="http://schemas.microsoft.com/office/drawing/2014/main" id="{00000000-0008-0000-07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315715</xdr:colOff>
      <xdr:row>25</xdr:row>
      <xdr:rowOff>179527</xdr:rowOff>
    </xdr:from>
    <xdr:to>
      <xdr:col>3</xdr:col>
      <xdr:colOff>688420</xdr:colOff>
      <xdr:row>27</xdr:row>
      <xdr:rowOff>52750</xdr:rowOff>
    </xdr:to>
    <xdr:sp macro="" textlink="">
      <xdr:nvSpPr>
        <xdr:cNvPr id="36" name="Rectangle: Rounded Corners 35">
          <a:extLst>
            <a:ext uri="{FF2B5EF4-FFF2-40B4-BE49-F238E27FC236}">
              <a16:creationId xmlns:a16="http://schemas.microsoft.com/office/drawing/2014/main" id="{00000000-0008-0000-0700-000024000000}"/>
            </a:ext>
          </a:extLst>
        </xdr:cNvPr>
        <xdr:cNvSpPr/>
      </xdr:nvSpPr>
      <xdr:spPr>
        <a:xfrm>
          <a:off x="925315" y="5665927"/>
          <a:ext cx="1835745" cy="2491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Predictive Sales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Singh" refreshedDate="44926.936071990742" createdVersion="8" refreshedVersion="8" minRefreshableVersion="3" recordCount="1522" xr:uid="{E580C2FD-3F73-42F5-990C-4FC4B4CEAAFB}">
  <cacheSource type="worksheet">
    <worksheetSource name="Table43"/>
  </cacheSource>
  <cacheFields count="17">
    <cacheField name="Sales ID" numFmtId="0">
      <sharedItems/>
    </cacheField>
    <cacheField name="Sales Date" numFmtId="14">
      <sharedItems containsSemiMixedTypes="0" containsNonDate="0" containsDate="1" containsString="0" minDate="2020-05-01T00:00:00" maxDate="2020-09-01T00:00:00" count="122">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5-01T00:00:00"/>
        <d v="2020-05-02T00:00:00"/>
        <d v="2020-05-03T00:00:00"/>
        <d v="2020-05-04T00:00:00"/>
        <d v="2020-05-05T00:00:00"/>
        <d v="2020-05-06T00:00:00"/>
        <d v="2020-05-07T00:00:00"/>
        <d v="2020-05-09T00:00:00"/>
        <d v="2020-05-10T00:00:00"/>
        <d v="2020-05-11T00:00:00"/>
        <d v="2020-05-12T00:00:00"/>
        <d v="2020-05-13T00:00:00"/>
        <d v="2020-05-14T00:00:00"/>
        <d v="2020-05-15T00:00:00"/>
        <d v="2020-05-16T00:00:00"/>
        <d v="2020-05-17T00:00:00"/>
        <d v="2020-05-19T00:00:00"/>
        <d v="2020-05-20T00:00:00"/>
        <d v="2020-05-21T00:00:00"/>
        <d v="2020-05-22T00:00:00"/>
        <d v="2020-05-23T00:00:00"/>
        <d v="2020-05-24T00:00:00"/>
        <d v="2020-05-25T00:00:00"/>
        <d v="2020-05-26T00:00:00"/>
        <d v="2020-05-27T00:00:00"/>
        <d v="2020-05-29T00:00:00"/>
        <d v="2020-05-30T00:00:00"/>
        <d v="2020-05-31T00:00:00"/>
        <d v="2020-05-18T00:00:00"/>
        <d v="2020-05-28T00:00:00"/>
      </sharedItems>
      <fieldGroup par="16" base="1">
        <rangePr groupBy="days" startDate="2020-05-01T00:00:00" endDate="2020-09-01T00:00:00"/>
        <groupItems count="368">
          <s v="&lt;01-05-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0"/>
        </groupItems>
      </fieldGroup>
    </cacheField>
    <cacheField name="Customer Name" numFmtId="0">
      <sharedItems containsBlank="1"/>
    </cacheField>
    <cacheField name="Gender" numFmtId="0">
      <sharedItems/>
    </cacheField>
    <cacheField name="Stores" numFmtId="0">
      <sharedItems count="4">
        <s v="Freeport"/>
        <s v="Garden City"/>
        <s v="Harrison"/>
        <s v="Holbrook"/>
      </sharedItems>
    </cacheField>
    <cacheField name="Sales Reps" numFmtId="0">
      <sharedItems/>
    </cacheField>
    <cacheField name="Product" numFmtId="0">
      <sharedItems count="19">
        <s v="Military Boots Women"/>
        <s v="Court Shoes"/>
        <s v="Brogues"/>
        <s v="Shoe Bag"/>
        <s v="Heels"/>
        <s v="Calf Boots Men"/>
        <s v="Foot Ball Boots Women"/>
        <s v="Leader Hand Bag White"/>
        <s v="Leader Hand Bag Black"/>
        <s v="Bag Pack"/>
        <s v="Foot Ball Boots Men"/>
        <s v="Canvas Shoes"/>
        <s v="Wellington Boots"/>
        <s v="Flip Flops"/>
        <s v="Mules"/>
        <s v="Loafers"/>
        <s v="Gladiator sandals"/>
        <s v="Trainers Men"/>
        <s v="Trainers Women"/>
      </sharedItems>
    </cacheField>
    <cacheField name="Category" numFmtId="0">
      <sharedItems count="4">
        <s v="Women Bag"/>
        <s v="Female Bag"/>
        <s v="Men Shoes"/>
        <s v="Male Bags"/>
      </sharedItems>
    </cacheField>
    <cacheField name="Qty" numFmtId="0">
      <sharedItems containsSemiMixedTypes="0" containsString="0" containsNumber="1" containsInteger="1" minValue="1" maxValue="2000"/>
    </cacheField>
    <cacheField name="Trans.Types" numFmtId="0">
      <sharedItems/>
    </cacheField>
    <cacheField name="Price" numFmtId="0">
      <sharedItems containsSemiMixedTypes="0" containsString="0" containsNumber="1" minValue="25" maxValue="44000"/>
    </cacheField>
    <cacheField name="Cost" numFmtId="0">
      <sharedItems containsSemiMixedTypes="0" containsString="0" containsNumber="1" containsInteger="1" minValue="20" maxValue="40000"/>
    </cacheField>
    <cacheField name="Total Sales" numFmtId="0">
      <sharedItems containsSemiMixedTypes="0" containsString="0" containsNumber="1" minValue="25" maxValue="26000000"/>
    </cacheField>
    <cacheField name="COGS" numFmtId="0">
      <sharedItems containsSemiMixedTypes="0" containsString="0" containsNumber="1" containsInteger="1" minValue="20" maxValue="24000000"/>
    </cacheField>
    <cacheField name="Gross Profit" numFmtId="0">
      <sharedItems containsSemiMixedTypes="0" containsString="0" containsNumber="1" minValue="-3300" maxValue="2000000"/>
    </cacheField>
    <cacheField name="Week days" numFmtId="164">
      <sharedItems containsSemiMixedTypes="0" containsNonDate="0" containsDate="1" containsString="0" minDate="1899-12-31T00:00:00" maxDate="1900-01-07T00:00:00" count="7">
        <d v="1900-01-01T00:00:00"/>
        <d v="1900-01-02T00:00:00"/>
        <d v="1900-01-03T00:00:00"/>
        <d v="1900-01-04T00:00:00"/>
        <d v="1900-01-05T00:00:00"/>
        <d v="1900-01-06T00:00:00"/>
        <d v="1899-12-31T00:00:00"/>
      </sharedItems>
    </cacheField>
    <cacheField name="Months" numFmtId="0" databaseField="0">
      <fieldGroup base="1">
        <rangePr groupBy="months" startDate="2020-05-01T00:00:00" endDate="2020-09-01T00:00:00"/>
        <groupItems count="14">
          <s v="&lt;01-05-2020"/>
          <s v="Jan"/>
          <s v="Feb"/>
          <s v="Mar"/>
          <s v="Apr"/>
          <s v="May"/>
          <s v="Jun"/>
          <s v="Jul"/>
          <s v="Aug"/>
          <s v="Sep"/>
          <s v="Oct"/>
          <s v="Nov"/>
          <s v="Dec"/>
          <s v="&gt;01-09-2020"/>
        </groupItems>
      </fieldGroup>
    </cacheField>
  </cacheFields>
  <extLst>
    <ext xmlns:x14="http://schemas.microsoft.com/office/spreadsheetml/2009/9/main" uri="{725AE2AE-9491-48be-B2B4-4EB974FC3084}">
      <x14:pivotCacheDefinition pivotCacheId="14571254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refreshedDate="44927.662850694447" createdVersion="8" refreshedVersion="8" minRefreshableVersion="3" recordCount="1522" xr:uid="{7E2ABED4-4497-4C29-A313-A969D3A5F08F}">
  <cacheSource type="worksheet">
    <worksheetSource name="Table44"/>
  </cacheSource>
  <cacheFields count="17">
    <cacheField name="Sales ID" numFmtId="0">
      <sharedItems count="1522">
        <s v="ID1"/>
        <s v="ID2"/>
        <s v="ID3"/>
        <s v="ID4"/>
        <s v="ID5"/>
        <s v="ID6"/>
        <s v="ID7"/>
        <s v="ID8"/>
        <s v="ID9"/>
        <s v="ID10"/>
        <s v="ID11"/>
        <s v="ID12"/>
        <s v="ID13"/>
        <s v="ID14"/>
        <s v="ID15"/>
        <s v="ID16"/>
        <s v="ID17"/>
        <s v="ID18"/>
        <s v="ID19"/>
        <s v="ID20"/>
        <s v="ID21"/>
        <s v="ID22"/>
        <s v="ID23"/>
        <s v="ID24"/>
        <s v="ID25"/>
        <s v="ID26"/>
        <s v="ID27"/>
        <s v="ID28"/>
        <s v="ID29"/>
        <s v="ID30"/>
        <s v="ID31"/>
        <s v="ID32"/>
        <s v="ID33"/>
        <s v="ID34"/>
        <s v="ID35"/>
        <s v="ID36"/>
        <s v="ID37"/>
        <s v="ID38"/>
        <s v="ID39"/>
        <s v="ID40"/>
        <s v="ID41"/>
        <s v="ID42"/>
        <s v="ID43"/>
        <s v="ID44"/>
        <s v="ID45"/>
        <s v="ID46"/>
        <s v="ID47"/>
        <s v="ID48"/>
        <s v="ID49"/>
        <s v="ID50"/>
        <s v="ID51"/>
        <s v="ID52"/>
        <s v="ID53"/>
        <s v="ID54"/>
        <s v="ID55"/>
        <s v="ID56"/>
        <s v="ID57"/>
        <s v="ID58"/>
        <s v="ID59"/>
        <s v="ID60"/>
        <s v="ID61"/>
        <s v="ID62"/>
        <s v="ID63"/>
        <s v="ID64"/>
        <s v="ID65"/>
        <s v="ID66"/>
        <s v="ID67"/>
        <s v="ID68"/>
        <s v="ID69"/>
        <s v="ID70"/>
        <s v="ID71"/>
        <s v="ID72"/>
        <s v="ID73"/>
        <s v="ID74"/>
        <s v="ID75"/>
        <s v="ID76"/>
        <s v="ID77"/>
        <s v="ID78"/>
        <s v="ID79"/>
        <s v="ID80"/>
        <s v="ID81"/>
        <s v="ID82"/>
        <s v="ID83"/>
        <s v="ID84"/>
        <s v="ID85"/>
        <s v="ID86"/>
        <s v="ID87"/>
        <s v="ID88"/>
        <s v="ID89"/>
        <s v="ID90"/>
        <s v="ID91"/>
        <s v="ID92"/>
        <s v="ID93"/>
        <s v="ID94"/>
        <s v="ID95"/>
        <s v="ID96"/>
        <s v="ID97"/>
        <s v="ID98"/>
        <s v="ID99"/>
        <s v="ID100"/>
        <s v="ID101"/>
        <s v="ID102"/>
        <s v="ID103"/>
        <s v="ID104"/>
        <s v="ID105"/>
        <s v="ID106"/>
        <s v="ID107"/>
        <s v="ID108"/>
        <s v="ID109"/>
        <s v="ID110"/>
        <s v="ID111"/>
        <s v="ID112"/>
        <s v="ID113"/>
        <s v="ID114"/>
        <s v="ID115"/>
        <s v="ID116"/>
        <s v="ID117"/>
        <s v="ID118"/>
        <s v="ID119"/>
        <s v="ID120"/>
        <s v="ID121"/>
        <s v="ID122"/>
        <s v="ID123"/>
        <s v="ID124"/>
        <s v="ID125"/>
        <s v="ID126"/>
        <s v="ID127"/>
        <s v="ID128"/>
        <s v="ID129"/>
        <s v="ID130"/>
        <s v="ID131"/>
        <s v="ID132"/>
        <s v="ID133"/>
        <s v="ID134"/>
        <s v="ID135"/>
        <s v="ID136"/>
        <s v="ID137"/>
        <s v="ID138"/>
        <s v="ID139"/>
        <s v="ID140"/>
        <s v="ID141"/>
        <s v="ID142"/>
        <s v="ID143"/>
        <s v="ID144"/>
        <s v="ID145"/>
        <s v="ID146"/>
        <s v="ID147"/>
        <s v="ID148"/>
        <s v="ID149"/>
        <s v="ID150"/>
        <s v="ID151"/>
        <s v="ID152"/>
        <s v="ID153"/>
        <s v="ID154"/>
        <s v="ID155"/>
        <s v="ID156"/>
        <s v="ID157"/>
        <s v="ID158"/>
        <s v="ID159"/>
        <s v="ID160"/>
        <s v="ID161"/>
        <s v="ID162"/>
        <s v="ID163"/>
        <s v="ID164"/>
        <s v="ID165"/>
        <s v="ID166"/>
        <s v="ID167"/>
        <s v="ID168"/>
        <s v="ID169"/>
        <s v="ID170"/>
        <s v="ID171"/>
        <s v="ID172"/>
        <s v="ID173"/>
        <s v="ID174"/>
        <s v="ID175"/>
        <s v="ID176"/>
        <s v="ID177"/>
        <s v="ID178"/>
        <s v="ID179"/>
        <s v="ID180"/>
        <s v="ID181"/>
        <s v="ID182"/>
        <s v="ID183"/>
        <s v="ID184"/>
        <s v="ID185"/>
        <s v="ID186"/>
        <s v="ID187"/>
        <s v="ID188"/>
        <s v="ID189"/>
        <s v="ID190"/>
        <s v="ID191"/>
        <s v="ID192"/>
        <s v="ID193"/>
        <s v="ID194"/>
        <s v="ID195"/>
        <s v="ID196"/>
        <s v="ID197"/>
        <s v="ID198"/>
        <s v="ID199"/>
        <s v="ID200"/>
        <s v="ID201"/>
        <s v="ID202"/>
        <s v="ID203"/>
        <s v="ID204"/>
        <s v="ID205"/>
        <s v="ID206"/>
        <s v="ID207"/>
        <s v="ID208"/>
        <s v="ID209"/>
        <s v="ID210"/>
        <s v="ID211"/>
        <s v="ID212"/>
        <s v="ID213"/>
        <s v="ID214"/>
        <s v="ID215"/>
        <s v="ID216"/>
        <s v="ID217"/>
        <s v="ID218"/>
        <s v="ID219"/>
        <s v="ID220"/>
        <s v="ID221"/>
        <s v="ID222"/>
        <s v="ID223"/>
        <s v="ID224"/>
        <s v="ID225"/>
        <s v="ID226"/>
        <s v="ID227"/>
        <s v="ID228"/>
        <s v="ID229"/>
        <s v="ID230"/>
        <s v="ID231"/>
        <s v="ID232"/>
        <s v="ID233"/>
        <s v="ID234"/>
        <s v="ID235"/>
        <s v="ID236"/>
        <s v="ID237"/>
        <s v="ID238"/>
        <s v="ID239"/>
        <s v="ID240"/>
        <s v="ID241"/>
        <s v="ID242"/>
        <s v="ID243"/>
        <s v="ID244"/>
        <s v="ID245"/>
        <s v="ID246"/>
        <s v="ID247"/>
        <s v="ID248"/>
        <s v="ID249"/>
        <s v="ID250"/>
        <s v="ID251"/>
        <s v="ID252"/>
        <s v="ID253"/>
        <s v="ID254"/>
        <s v="ID255"/>
        <s v="ID256"/>
        <s v="ID257"/>
        <s v="ID258"/>
        <s v="ID259"/>
        <s v="ID260"/>
        <s v="ID261"/>
        <s v="ID262"/>
        <s v="ID263"/>
        <s v="ID264"/>
        <s v="ID265"/>
        <s v="ID266"/>
        <s v="ID267"/>
        <s v="ID268"/>
        <s v="ID269"/>
        <s v="ID270"/>
        <s v="ID271"/>
        <s v="ID272"/>
        <s v="ID273"/>
        <s v="ID274"/>
        <s v="ID275"/>
        <s v="ID276"/>
        <s v="ID277"/>
        <s v="ID278"/>
        <s v="ID279"/>
        <s v="ID280"/>
        <s v="ID281"/>
        <s v="ID282"/>
        <s v="ID283"/>
        <s v="ID284"/>
        <s v="ID285"/>
        <s v="ID286"/>
        <s v="ID287"/>
        <s v="ID288"/>
        <s v="ID289"/>
        <s v="ID290"/>
        <s v="ID291"/>
        <s v="ID292"/>
        <s v="ID293"/>
        <s v="ID294"/>
        <s v="ID295"/>
        <s v="ID296"/>
        <s v="ID297"/>
        <s v="ID298"/>
        <s v="ID299"/>
        <s v="ID300"/>
        <s v="ID301"/>
        <s v="ID302"/>
        <s v="ID303"/>
        <s v="ID304"/>
        <s v="ID305"/>
        <s v="ID306"/>
        <s v="ID307"/>
        <s v="ID308"/>
        <s v="ID309"/>
        <s v="ID310"/>
        <s v="ID311"/>
        <s v="ID312"/>
        <s v="ID313"/>
        <s v="ID314"/>
        <s v="ID315"/>
        <s v="ID316"/>
        <s v="ID317"/>
        <s v="ID318"/>
        <s v="ID319"/>
        <s v="ID320"/>
        <s v="ID321"/>
        <s v="ID322"/>
        <s v="ID323"/>
        <s v="ID324"/>
        <s v="ID325"/>
        <s v="ID326"/>
        <s v="ID327"/>
        <s v="ID328"/>
        <s v="ID329"/>
        <s v="ID330"/>
        <s v="ID331"/>
        <s v="ID332"/>
        <s v="ID333"/>
        <s v="ID334"/>
        <s v="ID335"/>
        <s v="ID336"/>
        <s v="ID337"/>
        <s v="ID338"/>
        <s v="ID339"/>
        <s v="ID340"/>
        <s v="ID341"/>
        <s v="ID342"/>
        <s v="ID343"/>
        <s v="ID344"/>
        <s v="ID345"/>
        <s v="ID346"/>
        <s v="ID347"/>
        <s v="ID348"/>
        <s v="ID349"/>
        <s v="ID350"/>
        <s v="ID351"/>
        <s v="ID352"/>
        <s v="ID353"/>
        <s v="ID354"/>
        <s v="ID355"/>
        <s v="ID356"/>
        <s v="ID357"/>
        <s v="ID358"/>
        <s v="ID359"/>
        <s v="ID360"/>
        <s v="ID361"/>
        <s v="ID362"/>
        <s v="ID363"/>
        <s v="ID364"/>
        <s v="ID365"/>
        <s v="ID366"/>
        <s v="ID367"/>
        <s v="ID368"/>
        <s v="ID369"/>
        <s v="ID370"/>
        <s v="ID371"/>
        <s v="ID372"/>
        <s v="ID373"/>
        <s v="ID374"/>
        <s v="ID375"/>
        <s v="ID376"/>
        <s v="ID377"/>
        <s v="ID378"/>
        <s v="ID379"/>
        <s v="ID380"/>
        <s v="ID381"/>
        <s v="ID382"/>
        <s v="ID383"/>
        <s v="ID384"/>
        <s v="ID385"/>
        <s v="ID386"/>
        <s v="ID387"/>
        <s v="ID388"/>
        <s v="ID389"/>
        <s v="ID390"/>
        <s v="ID391"/>
        <s v="ID392"/>
        <s v="ID393"/>
        <s v="ID394"/>
        <s v="ID395"/>
        <s v="ID396"/>
        <s v="ID397"/>
        <s v="ID398"/>
        <s v="ID399"/>
        <s v="ID400"/>
        <s v="ID401"/>
        <s v="ID402"/>
        <s v="ID403"/>
        <s v="ID404"/>
        <s v="ID405"/>
        <s v="ID406"/>
        <s v="ID407"/>
        <s v="ID408"/>
        <s v="ID409"/>
        <s v="ID410"/>
        <s v="ID411"/>
        <s v="ID412"/>
        <s v="ID413"/>
        <s v="ID414"/>
        <s v="ID415"/>
        <s v="ID416"/>
        <s v="ID417"/>
        <s v="ID418"/>
        <s v="ID419"/>
        <s v="ID420"/>
        <s v="ID421"/>
        <s v="ID422"/>
        <s v="ID423"/>
        <s v="ID424"/>
        <s v="ID425"/>
        <s v="ID426"/>
        <s v="ID427"/>
        <s v="ID428"/>
        <s v="ID429"/>
        <s v="ID430"/>
        <s v="ID431"/>
        <s v="ID432"/>
        <s v="ID433"/>
        <s v="ID434"/>
        <s v="ID435"/>
        <s v="ID436"/>
        <s v="ID437"/>
        <s v="ID438"/>
        <s v="ID439"/>
        <s v="ID440"/>
        <s v="ID441"/>
        <s v="ID442"/>
        <s v="ID443"/>
        <s v="ID444"/>
        <s v="ID445"/>
        <s v="ID446"/>
        <s v="ID447"/>
        <s v="ID448"/>
        <s v="ID449"/>
        <s v="ID450"/>
        <s v="ID451"/>
        <s v="ID452"/>
        <s v="ID453"/>
        <s v="ID454"/>
        <s v="ID455"/>
        <s v="ID456"/>
        <s v="ID457"/>
        <s v="ID458"/>
        <s v="ID459"/>
        <s v="ID460"/>
        <s v="ID461"/>
        <s v="ID462"/>
        <s v="ID463"/>
        <s v="ID464"/>
        <s v="ID465"/>
        <s v="ID466"/>
        <s v="ID467"/>
        <s v="ID468"/>
        <s v="ID469"/>
        <s v="ID470"/>
        <s v="ID471"/>
        <s v="ID472"/>
        <s v="ID473"/>
        <s v="ID474"/>
        <s v="ID475"/>
        <s v="ID476"/>
        <s v="ID477"/>
        <s v="ID478"/>
        <s v="ID479"/>
        <s v="ID480"/>
        <s v="ID481"/>
        <s v="ID482"/>
        <s v="ID483"/>
        <s v="ID484"/>
        <s v="ID485"/>
        <s v="ID486"/>
        <s v="ID487"/>
        <s v="ID488"/>
        <s v="ID489"/>
        <s v="ID490"/>
        <s v="ID491"/>
        <s v="ID492"/>
        <s v="ID493"/>
        <s v="ID494"/>
        <s v="ID495"/>
        <s v="ID496"/>
        <s v="ID497"/>
        <s v="ID498"/>
        <s v="ID499"/>
        <s v="ID500"/>
        <s v="ID501"/>
        <s v="ID502"/>
        <s v="ID503"/>
        <s v="ID504"/>
        <s v="ID505"/>
        <s v="ID506"/>
        <s v="ID507"/>
        <s v="ID508"/>
        <s v="ID509"/>
        <s v="ID510"/>
        <s v="ID511"/>
        <s v="ID512"/>
        <s v="ID513"/>
        <s v="ID514"/>
        <s v="ID515"/>
        <s v="ID516"/>
        <s v="ID517"/>
        <s v="ID518"/>
        <s v="ID519"/>
        <s v="ID520"/>
        <s v="ID521"/>
        <s v="ID522"/>
        <s v="ID523"/>
        <s v="ID524"/>
        <s v="ID525"/>
        <s v="ID526"/>
        <s v="ID527"/>
        <s v="ID528"/>
        <s v="ID529"/>
        <s v="ID530"/>
        <s v="ID531"/>
        <s v="ID532"/>
        <s v="ID533"/>
        <s v="ID534"/>
        <s v="ID535"/>
        <s v="ID536"/>
        <s v="ID537"/>
        <s v="ID538"/>
        <s v="ID539"/>
        <s v="ID540"/>
        <s v="ID541"/>
        <s v="ID542"/>
        <s v="ID543"/>
        <s v="ID544"/>
        <s v="ID545"/>
        <s v="ID546"/>
        <s v="ID547"/>
        <s v="ID548"/>
        <s v="ID549"/>
        <s v="ID550"/>
        <s v="ID551"/>
        <s v="ID552"/>
        <s v="ID553"/>
        <s v="ID554"/>
        <s v="ID555"/>
        <s v="ID556"/>
        <s v="ID557"/>
        <s v="ID558"/>
        <s v="ID559"/>
        <s v="ID560"/>
        <s v="ID561"/>
        <s v="ID562"/>
        <s v="ID563"/>
        <s v="ID564"/>
        <s v="ID565"/>
        <s v="ID566"/>
        <s v="ID567"/>
        <s v="ID568"/>
        <s v="ID569"/>
        <s v="ID570"/>
        <s v="ID571"/>
        <s v="ID572"/>
        <s v="ID573"/>
        <s v="ID574"/>
        <s v="ID575"/>
        <s v="ID576"/>
        <s v="ID577"/>
        <s v="ID578"/>
        <s v="ID579"/>
        <s v="ID580"/>
        <s v="ID581"/>
        <s v="ID582"/>
        <s v="ID583"/>
        <s v="ID584"/>
        <s v="ID585"/>
        <s v="ID586"/>
        <s v="ID587"/>
        <s v="ID588"/>
        <s v="ID589"/>
        <s v="ID590"/>
        <s v="ID591"/>
        <s v="ID592"/>
        <s v="ID593"/>
        <s v="ID594"/>
        <s v="ID595"/>
        <s v="ID596"/>
        <s v="ID597"/>
        <s v="ID598"/>
        <s v="ID599"/>
        <s v="ID600"/>
        <s v="ID601"/>
        <s v="ID602"/>
        <s v="ID603"/>
        <s v="ID604"/>
        <s v="ID605"/>
        <s v="ID606"/>
        <s v="ID607"/>
        <s v="ID608"/>
        <s v="ID609"/>
        <s v="ID610"/>
        <s v="ID611"/>
        <s v="ID612"/>
        <s v="ID613"/>
        <s v="ID614"/>
        <s v="ID615"/>
        <s v="ID616"/>
        <s v="ID617"/>
        <s v="ID618"/>
        <s v="ID619"/>
        <s v="ID620"/>
        <s v="ID621"/>
        <s v="ID622"/>
        <s v="ID623"/>
        <s v="ID624"/>
        <s v="ID625"/>
        <s v="ID626"/>
        <s v="ID627"/>
        <s v="ID628"/>
        <s v="ID629"/>
        <s v="ID630"/>
        <s v="ID631"/>
        <s v="ID632"/>
        <s v="ID633"/>
        <s v="ID634"/>
        <s v="ID635"/>
        <s v="ID636"/>
        <s v="ID637"/>
        <s v="ID638"/>
        <s v="ID639"/>
        <s v="ID640"/>
        <s v="ID641"/>
        <s v="ID642"/>
        <s v="ID643"/>
        <s v="ID644"/>
        <s v="ID645"/>
        <s v="ID646"/>
        <s v="ID647"/>
        <s v="ID648"/>
        <s v="ID649"/>
        <s v="ID650"/>
        <s v="ID651"/>
        <s v="ID652"/>
        <s v="ID653"/>
        <s v="ID654"/>
        <s v="ID655"/>
        <s v="ID656"/>
        <s v="ID657"/>
        <s v="ID658"/>
        <s v="ID659"/>
        <s v="ID660"/>
        <s v="ID661"/>
        <s v="ID662"/>
        <s v="ID663"/>
        <s v="ID664"/>
        <s v="ID665"/>
        <s v="ID666"/>
        <s v="ID667"/>
        <s v="ID668"/>
        <s v="ID669"/>
        <s v="ID670"/>
        <s v="ID671"/>
        <s v="ID672"/>
        <s v="ID673"/>
        <s v="ID674"/>
        <s v="ID675"/>
        <s v="ID676"/>
        <s v="ID677"/>
        <s v="ID678"/>
        <s v="ID679"/>
        <s v="ID680"/>
        <s v="ID681"/>
        <s v="ID682"/>
        <s v="ID683"/>
        <s v="ID684"/>
        <s v="ID685"/>
        <s v="ID686"/>
        <s v="ID687"/>
        <s v="ID688"/>
        <s v="ID689"/>
        <s v="ID690"/>
        <s v="ID691"/>
        <s v="ID692"/>
        <s v="ID693"/>
        <s v="ID694"/>
        <s v="ID695"/>
        <s v="ID696"/>
        <s v="ID697"/>
        <s v="ID698"/>
        <s v="ID699"/>
        <s v="ID700"/>
        <s v="ID701"/>
        <s v="ID702"/>
        <s v="ID703"/>
        <s v="ID704"/>
        <s v="ID705"/>
        <s v="ID706"/>
        <s v="ID707"/>
        <s v="ID708"/>
        <s v="ID709"/>
        <s v="ID710"/>
        <s v="ID711"/>
        <s v="ID712"/>
        <s v="ID713"/>
        <s v="ID714"/>
        <s v="ID715"/>
        <s v="ID716"/>
        <s v="ID717"/>
        <s v="ID718"/>
        <s v="ID719"/>
        <s v="ID720"/>
        <s v="ID721"/>
        <s v="ID722"/>
        <s v="ID723"/>
        <s v="ID724"/>
        <s v="ID725"/>
        <s v="ID726"/>
        <s v="ID727"/>
        <s v="ID728"/>
        <s v="ID729"/>
        <s v="ID730"/>
        <s v="ID731"/>
        <s v="ID732"/>
        <s v="ID733"/>
        <s v="ID734"/>
        <s v="ID735"/>
        <s v="ID736"/>
        <s v="ID737"/>
        <s v="ID738"/>
        <s v="ID739"/>
        <s v="ID740"/>
        <s v="ID741"/>
        <s v="ID742"/>
        <s v="ID743"/>
        <s v="ID744"/>
        <s v="ID745"/>
        <s v="ID746"/>
        <s v="ID747"/>
        <s v="ID748"/>
        <s v="ID749"/>
        <s v="ID750"/>
        <s v="ID751"/>
        <s v="ID752"/>
        <s v="ID753"/>
        <s v="ID754"/>
        <s v="ID755"/>
        <s v="ID756"/>
        <s v="ID757"/>
        <s v="ID758"/>
        <s v="ID759"/>
        <s v="ID760"/>
        <s v="ID761"/>
        <s v="ID762"/>
        <s v="ID763"/>
        <s v="ID764"/>
        <s v="ID765"/>
        <s v="ID766"/>
        <s v="ID767"/>
        <s v="ID768"/>
        <s v="ID769"/>
        <s v="ID770"/>
        <s v="ID771"/>
        <s v="ID772"/>
        <s v="ID773"/>
        <s v="ID774"/>
        <s v="ID775"/>
        <s v="ID776"/>
        <s v="ID777"/>
        <s v="ID778"/>
        <s v="ID779"/>
        <s v="ID780"/>
        <s v="ID781"/>
        <s v="ID782"/>
        <s v="ID783"/>
        <s v="ID784"/>
        <s v="ID785"/>
        <s v="ID786"/>
        <s v="ID787"/>
        <s v="ID788"/>
        <s v="ID789"/>
        <s v="ID790"/>
        <s v="ID791"/>
        <s v="ID792"/>
        <s v="ID793"/>
        <s v="ID794"/>
        <s v="ID795"/>
        <s v="ID796"/>
        <s v="ID797"/>
        <s v="ID798"/>
        <s v="ID799"/>
        <s v="ID800"/>
        <s v="ID801"/>
        <s v="ID802"/>
        <s v="ID803"/>
        <s v="ID804"/>
        <s v="ID805"/>
        <s v="ID806"/>
        <s v="ID807"/>
        <s v="ID808"/>
        <s v="ID809"/>
        <s v="ID810"/>
        <s v="ID811"/>
        <s v="ID812"/>
        <s v="ID813"/>
        <s v="ID814"/>
        <s v="ID815"/>
        <s v="ID816"/>
        <s v="ID817"/>
        <s v="ID818"/>
        <s v="ID819"/>
        <s v="ID820"/>
        <s v="ID821"/>
        <s v="ID822"/>
        <s v="ID823"/>
        <s v="ID824"/>
        <s v="ID825"/>
        <s v="ID826"/>
        <s v="ID827"/>
        <s v="ID828"/>
        <s v="ID829"/>
        <s v="ID830"/>
        <s v="ID831"/>
        <s v="ID832"/>
        <s v="ID833"/>
        <s v="ID834"/>
        <s v="ID835"/>
        <s v="ID836"/>
        <s v="ID837"/>
        <s v="ID838"/>
        <s v="ID839"/>
        <s v="ID840"/>
        <s v="ID841"/>
        <s v="ID842"/>
        <s v="ID843"/>
        <s v="ID844"/>
        <s v="ID845"/>
        <s v="ID846"/>
        <s v="ID847"/>
        <s v="ID848"/>
        <s v="ID849"/>
        <s v="ID850"/>
        <s v="ID851"/>
        <s v="ID852"/>
        <s v="ID853"/>
        <s v="ID854"/>
        <s v="ID855"/>
        <s v="ID856"/>
        <s v="ID857"/>
        <s v="ID858"/>
        <s v="ID859"/>
        <s v="ID860"/>
        <s v="ID861"/>
        <s v="ID862"/>
        <s v="ID863"/>
        <s v="ID864"/>
        <s v="ID865"/>
        <s v="ID866"/>
        <s v="ID867"/>
        <s v="ID868"/>
        <s v="ID869"/>
        <s v="ID870"/>
        <s v="ID871"/>
        <s v="ID872"/>
        <s v="ID873"/>
        <s v="ID874"/>
        <s v="ID875"/>
        <s v="ID876"/>
        <s v="ID877"/>
        <s v="ID878"/>
        <s v="ID879"/>
        <s v="ID880"/>
        <s v="ID881"/>
        <s v="ID882"/>
        <s v="ID883"/>
        <s v="ID884"/>
        <s v="ID885"/>
        <s v="ID886"/>
        <s v="ID887"/>
        <s v="ID888"/>
        <s v="ID889"/>
        <s v="ID890"/>
        <s v="ID891"/>
        <s v="ID892"/>
        <s v="ID893"/>
        <s v="ID894"/>
        <s v="ID895"/>
        <s v="ID896"/>
        <s v="ID897"/>
        <s v="ID898"/>
        <s v="ID899"/>
        <s v="ID900"/>
        <s v="ID901"/>
        <s v="ID902"/>
        <s v="ID903"/>
        <s v="ID904"/>
        <s v="ID905"/>
        <s v="ID906"/>
        <s v="ID907"/>
        <s v="ID908"/>
        <s v="ID909"/>
        <s v="ID910"/>
        <s v="ID911"/>
        <s v="ID912"/>
        <s v="ID913"/>
        <s v="ID914"/>
        <s v="ID915"/>
        <s v="ID916"/>
        <s v="ID917"/>
        <s v="ID918"/>
        <s v="ID919"/>
        <s v="ID920"/>
        <s v="ID921"/>
        <s v="ID922"/>
        <s v="ID923"/>
        <s v="ID924"/>
        <s v="ID925"/>
        <s v="ID926"/>
        <s v="ID927"/>
        <s v="ID928"/>
        <s v="ID929"/>
        <s v="ID930"/>
        <s v="ID931"/>
        <s v="ID932"/>
        <s v="ID933"/>
        <s v="ID934"/>
        <s v="ID935"/>
        <s v="ID936"/>
        <s v="ID937"/>
        <s v="ID938"/>
        <s v="ID939"/>
        <s v="ID940"/>
        <s v="ID941"/>
        <s v="ID942"/>
        <s v="ID943"/>
        <s v="ID944"/>
        <s v="ID945"/>
        <s v="ID946"/>
        <s v="ID947"/>
        <s v="ID948"/>
        <s v="ID949"/>
        <s v="ID950"/>
        <s v="ID951"/>
        <s v="ID952"/>
        <s v="ID953"/>
        <s v="ID954"/>
        <s v="ID955"/>
        <s v="ID956"/>
        <s v="ID957"/>
        <s v="ID958"/>
        <s v="ID959"/>
        <s v="ID960"/>
        <s v="ID961"/>
        <s v="ID962"/>
        <s v="ID963"/>
        <s v="ID964"/>
        <s v="ID965"/>
        <s v="ID966"/>
        <s v="ID967"/>
        <s v="ID968"/>
        <s v="ID969"/>
        <s v="ID970"/>
        <s v="ID971"/>
        <s v="ID972"/>
        <s v="ID973"/>
        <s v="ID974"/>
        <s v="ID975"/>
        <s v="ID976"/>
        <s v="ID977"/>
        <s v="ID978"/>
        <s v="ID979"/>
        <s v="ID980"/>
        <s v="ID981"/>
        <s v="ID982"/>
        <s v="ID983"/>
        <s v="ID984"/>
        <s v="ID985"/>
        <s v="ID986"/>
        <s v="ID987"/>
        <s v="ID988"/>
        <s v="ID989"/>
        <s v="ID990"/>
        <s v="ID991"/>
        <s v="ID992"/>
        <s v="ID993"/>
        <s v="ID994"/>
        <s v="ID995"/>
        <s v="ID996"/>
        <s v="ID997"/>
        <s v="ID998"/>
        <s v="ID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haredItems>
    </cacheField>
    <cacheField name="Sales Date" numFmtId="14">
      <sharedItems containsSemiMixedTypes="0" containsNonDate="0" containsDate="1" containsString="0" minDate="2020-05-01T00:00:00" maxDate="2020-09-01T00:00:00" count="122">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5-01T00:00:00"/>
        <d v="2020-05-02T00:00:00"/>
        <d v="2020-05-03T00:00:00"/>
        <d v="2020-05-04T00:00:00"/>
        <d v="2020-05-05T00:00:00"/>
        <d v="2020-05-06T00:00:00"/>
        <d v="2020-05-07T00:00:00"/>
        <d v="2020-05-09T00:00:00"/>
        <d v="2020-05-10T00:00:00"/>
        <d v="2020-05-11T00:00:00"/>
        <d v="2020-05-12T00:00:00"/>
        <d v="2020-05-13T00:00:00"/>
        <d v="2020-05-14T00:00:00"/>
        <d v="2020-05-15T00:00:00"/>
        <d v="2020-05-16T00:00:00"/>
        <d v="2020-05-17T00:00:00"/>
        <d v="2020-05-19T00:00:00"/>
        <d v="2020-05-20T00:00:00"/>
        <d v="2020-05-21T00:00:00"/>
        <d v="2020-05-22T00:00:00"/>
        <d v="2020-05-23T00:00:00"/>
        <d v="2020-05-24T00:00:00"/>
        <d v="2020-05-25T00:00:00"/>
        <d v="2020-05-26T00:00:00"/>
        <d v="2020-05-27T00:00:00"/>
        <d v="2020-05-29T00:00:00"/>
        <d v="2020-05-30T00:00:00"/>
        <d v="2020-05-31T00:00:00"/>
        <d v="2020-05-18T00:00:00"/>
        <d v="2020-05-28T00:00:00"/>
      </sharedItems>
      <fieldGroup par="16" base="1">
        <rangePr groupBy="days" startDate="2020-05-01T00:00:00" endDate="2020-09-01T00:00:00"/>
        <groupItems count="368">
          <s v="&lt;01-05-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0"/>
        </groupItems>
      </fieldGroup>
    </cacheField>
    <cacheField name="Customer Name" numFmtId="0">
      <sharedItems containsBlank="1" count="745">
        <s v="Bernard N Wearherly"/>
        <s v="Cordia M Knorp"/>
        <s v="Burton C Jin"/>
        <s v="Lauren O Guzri"/>
        <s v="Carter C Hunr"/>
        <s v="Isaiah Y Magrood"/>
        <s v="Hugh N Charira"/>
        <s v="Lucius C Moorhead"/>
        <s v="Deane I Keorn"/>
        <s v="Joannie E Wolrers"/>
        <s v="Christene L Mccrleb"/>
        <s v="Alline V Kusrner"/>
        <s v="Vicki Y Harrrave"/>
        <s v="Julienne A Merrel"/>
        <s v="Keven C Thore"/>
        <s v="Eusebia N Walrroup"/>
        <s v="Veronique E Eccreston"/>
        <s v="Sean W Ricrman"/>
        <s v="Lala C Marruez"/>
        <s v="Derick A Macry"/>
        <s v="Eda O Brare"/>
        <s v="Willis D Weirsman"/>
        <s v="Mariam F Pinreiro"/>
        <s v="Malcom L Meirter"/>
        <s v="Holli G Ethridge"/>
        <s v="Cole N Polrng"/>
        <s v="Ahmad V Lynre"/>
        <s v="Mariano F Leary"/>
        <s v="Tawanda E Bucranon"/>
        <s v="Nickolas G Grorsi"/>
        <s v="Bradford K Marratt"/>
        <s v="Carlton P Bosr"/>
        <s v="Asuncion X Brarnstein"/>
        <s v="Theron T Krarer"/>
        <s v="Jeramy F Metryer"/>
        <s v="Sol K Rogrr"/>
        <s v="Earnest H Birrholz"/>
        <s v="Amada J Knorse"/>
        <s v="Gregorio H Hotringer"/>
        <s v="Lawerence W Abernethy"/>
        <s v="Marina X Quarle"/>
        <s v="Whitney N Wasrnger"/>
        <s v="Roy W Wilrie"/>
        <s v="Hyun Z Bynre"/>
        <s v="Katelin F Conry"/>
        <s v="Jennifer Z Prirgen"/>
        <s v="Zachary U Brerden"/>
        <s v="Deon U Mource"/>
        <s v="Buddy G Sternbeck"/>
        <s v="Julius N Bakrer"/>
        <m/>
        <s v="Jamal G Dimrrco"/>
        <s v="Stephan Q Ranrer"/>
        <s v="Jackie P Monrague"/>
        <s v="Hosea B Micrelson"/>
        <s v="Carly L Sirranni"/>
        <s v="Abram S Manrique"/>
        <s v="Mica Z Herrberg"/>
        <s v="Lemuel W Harrman"/>
        <s v="Shanelle Z Hicr"/>
        <s v="Maryellen H Harrness"/>
        <s v="Sylvester Z Blarkledge"/>
        <s v="Vivienne X Binron"/>
        <s v="Ahmed C Minrh"/>
        <s v="Leopoldo U Holr"/>
        <s v="Gemma I Chirton"/>
        <s v="Laurence K Rylrs"/>
        <s v="Eleanor D Dicrson"/>
        <s v="Elsy B Latra"/>
        <s v="Sherwood K Shire"/>
        <s v="Carolynn V Moyrihan"/>
        <s v="Mckinley H Scorield"/>
        <s v="Brendon V Crorther"/>
        <s v="Nancy V Trordon"/>
        <s v="Darin U Shirp"/>
        <s v="Joel S Maire"/>
        <s v="Luciana N Camrfield"/>
        <s v="Gilbert Z Blors"/>
        <s v="Sharda W Chordhury"/>
        <s v="Chung J Moyrihan"/>
        <s v="Dayna M Edmrndson"/>
        <s v="Bobbie S Minrr"/>
        <s v="Gidget X Lorrng"/>
        <s v="Hettie S Laurer"/>
        <s v="Toi F Starlard"/>
        <s v="Tristan L Cocrrell"/>
        <s v="Towanda H Matron"/>
        <s v="Leland C Fifreld"/>
        <s v="Audria W Barrios"/>
        <s v="Jim J Lurre"/>
        <s v="Lorette Y Petrillo"/>
        <s v="Damian X Grirt"/>
        <s v="Zana G Ordrnez"/>
        <s v="Rhett A Charple"/>
        <s v="Jeneva Y Bybre"/>
        <s v="Brendon J Camr"/>
        <s v="Nettie T Mccrndless"/>
        <s v="Lezlie Z Bohrnnan"/>
        <s v="Hester B Cabrna"/>
        <s v="Isobel K Danre"/>
        <s v="Erica S Harran"/>
        <s v="Leda X Hasrell"/>
        <s v="Loralee V Balr"/>
        <s v="Otha T Orrrll"/>
        <s v="Honey D Eavrs"/>
        <s v="Ellis V Mcnrel"/>
        <s v="Gabriel S Beare"/>
        <s v="Nathanael G Mcmrllin"/>
        <s v="Donald H Mazrr"/>
        <s v="Eliz R Linreman"/>
        <s v="Gracie P Letr"/>
        <s v="Gema S Grorer"/>
        <s v="Delana Y Frerdman"/>
        <s v="Mary Y Tatr"/>
        <s v="Abe J Macreod"/>
        <s v="Evon Q Lawron"/>
        <s v="Jerlene P Dunrigan"/>
        <s v="Bobbie X Schrenrock"/>
        <s v="Mike A Wadrington"/>
        <s v="Nigel K Wadrworth"/>
        <s v="Hayden E Novrck"/>
        <s v="Voncile P Troranowski"/>
        <s v="Roberto U Derry"/>
        <s v="Tona S Husrby"/>
        <s v="Londa T Mayr"/>
        <s v="Jocelyn Q Scorti"/>
        <s v="Frank O Malron"/>
        <s v="Kurtis C Irors"/>
        <s v="Jamey S Seir"/>
        <s v="Walton S Keir"/>
        <s v="Micki R Jauregui"/>
        <s v="Ngoc X Watron"/>
        <s v="Inocencia Z Butrau"/>
        <s v="Charlie V Koerler"/>
        <s v="Rosy U Baureister"/>
        <s v="Charity N Denran"/>
        <s v="Luke S Tumrin"/>
        <s v="Celinda C Magruder"/>
        <s v="Arturo N Halrorsen"/>
        <s v="Tiny Z Olireri"/>
        <s v="Kerri Y Carr"/>
        <s v="Young W Funrs"/>
        <s v="Neomi P Pitrhford"/>
        <s v="Ivan A Grorer"/>
        <s v="Etsuko O Wilrot"/>
        <s v="William B Mcnrrney"/>
        <s v="Logan D Berryman"/>
        <s v="Coy I Genrner"/>
        <s v="Jimmie F Vasruez"/>
        <s v="Tommie S Farro"/>
        <s v="Daina U Ledrt"/>
        <s v="Sophia F Knerht"/>
        <s v="Newton V Scaria"/>
        <s v="Reatha E Osbr"/>
        <s v="Bell N Molrnaro"/>
        <s v="Jason V Grarois"/>
        <s v="Elwood T Morr"/>
        <s v="Lewis M Racrtte"/>
        <s v="Leigh Y Hawr"/>
        <s v="Thomas B Felrpe"/>
        <s v="Israel T Herrzler"/>
        <s v="Ona K Koerp"/>
        <s v="Kristofer N Calrhan"/>
        <s v="Mark F Hamran"/>
        <s v="Bobbie Q Holrrook"/>
        <s v="Abe X Parr"/>
        <s v="Mignon Q Dilrs"/>
        <s v="Casey D Krirr"/>
        <s v="Scott K Ricro"/>
        <s v="Rosemarie K Felrows"/>
        <s v="Lisette F Cowrey"/>
        <s v="Molly U Rasrh"/>
        <s v="Felisha Q Ettrnger"/>
        <s v="Linwood H Carrer"/>
        <s v="Madelyn W Boor"/>
        <s v="Angelo B Fitrmaurice"/>
        <s v="Gregory I Kidrell"/>
        <s v="Bart B Gilrrease"/>
        <s v="Warner I Manry"/>
        <s v="Lala R Denran"/>
        <s v="Elsie S Deprz"/>
        <s v="Verla H Conrreras"/>
        <s v="America V Lobrl"/>
        <s v="Walter R Sedron"/>
        <s v="Margarito M Oxerdine"/>
        <s v="Arnoldo D Mckren"/>
        <s v="Kieth D Casrelli"/>
        <s v="Ngoc P Pogre"/>
        <s v="Delana I Selrridge"/>
        <s v="Liane U Grarton"/>
        <s v="Vikki N Lezrma"/>
        <s v="Allyn O Farrior"/>
        <s v="Glady Q Kumr"/>
        <s v="Oscar R Bovre"/>
        <s v="Valene Z Woormansee"/>
        <s v="Richard C Truran"/>
        <s v="Luigi G Lemro"/>
        <s v="Isaiah G Parrish"/>
        <s v="Scott D Torrey"/>
        <s v="Shirl M Carrballo"/>
        <s v="Robin Z Sterart"/>
        <s v="Shasta P Depry"/>
        <s v="Jorge R Cogrlan"/>
        <s v="Myles G Strrm"/>
        <s v="Herlinda U Negron"/>
        <s v="Debbie C Liprey"/>
        <s v="Jenell S Saurrs"/>
        <s v="Leda Y Fabre"/>
        <s v="Gerry D Woorery"/>
        <s v="Berna Z Storler"/>
        <s v="Adam B Katrer"/>
        <s v="Kellee L Grarelle"/>
        <s v="Shavon K Wesrott"/>
        <s v="Rozanne N Mierke"/>
        <s v="Randee O Casrity"/>
        <s v="Shemika D Porrerfield"/>
        <s v="Donte H Grarger"/>
        <s v="Ahmed I Strrpe"/>
        <s v="Boris A Mccrwn"/>
        <s v="Omer H Mourtrie"/>
        <s v="Hiram K Storely"/>
        <s v="Deanna P Scorgin"/>
        <s v="Maris S Brirgs"/>
        <s v="Lona T Colrar"/>
        <s v="Eldridge M Benringfield"/>
        <s v="Jimmie A Rorre"/>
        <s v="Rachelle M Burrhead"/>
        <s v="Miguel P Karr"/>
        <s v="Raye T Wilrmon"/>
        <s v="Christi H Amarer"/>
        <s v="Liberty A Shrryer"/>
        <s v="Zack H Mumrw"/>
        <s v="Blanch Y Mysriwiec"/>
        <s v="Tammy Z Lorrntz"/>
        <s v="Maximina K Frares"/>
        <s v="Kiara G Abrrhamson"/>
        <s v="Retha G Neary"/>
        <s v="Andre Q Maxrn"/>
        <s v="Vern T Lomrli"/>
        <s v="Erin K Stcrair"/>
        <s v="Detra D Rymrr"/>
        <s v="Doug B Sourhwick"/>
        <s v="Gia M Casrs"/>
        <s v="Emeline I Ricrer"/>
        <s v="Richard J Fetrer"/>
        <s v="Rick Y Haerner"/>
        <s v="Shannon J Forre"/>
        <s v="Gabriel E Pearsall"/>
        <s v="Geri M Tutrill"/>
        <s v="Lauren R Henressy"/>
        <s v="Monty C Hugres"/>
        <s v="Bryant L Kinrman"/>
        <s v="Giovanna M Clirt"/>
        <s v="Tracie J Winrbarger"/>
        <s v="Narcisa C Rayrurn"/>
        <s v="Almeda M Dunrord"/>
        <s v="Melida R Corre"/>
        <s v="Armando H Searorn"/>
        <s v="Efrain L Wasr"/>
        <s v="Edra M Gutrrie"/>
        <s v="Harland S Renrhaw"/>
        <s v="Leroy H Styron"/>
        <s v="Maryln H Sprrngfield"/>
        <s v="Elenora S Whirehill"/>
        <s v="Dorethea U Engram"/>
        <s v="Anibal F Pierer"/>
        <s v="Ula W Harrl"/>
        <s v="Brent U Perrman"/>
        <s v="Eveline B Strrcker"/>
        <s v="Keila A Lucrs"/>
        <s v="Aliza X Samrons"/>
        <s v="Bennie E Manrredi"/>
        <s v="Lucinda Z Borron"/>
        <s v="Keila F Lofrand"/>
        <s v="Royce K Goorwyn"/>
        <s v="Rickey I Delr"/>
        <s v="Delsie R Tenrison"/>
        <s v="Jayme B Shirer"/>
        <s v="Gilbert M Wolrgram"/>
        <s v="Isabella X Rusrell"/>
        <s v="Rueben X Pidreon"/>
        <s v="Raymond U Flarin"/>
        <s v="Larry K Masr"/>
        <s v="Nicolle A Crorhers"/>
        <s v="Gustavo F Roure"/>
        <s v="Victoria H Musron"/>
        <s v="Dawne Y Garrner"/>
        <s v="Newton L Crorartie"/>
        <s v="Doria Z Crorse"/>
        <s v="Audrea K Paprneau"/>
        <s v="Rhett H Goore"/>
        <s v="Royal U Okerfe"/>
        <s v="Keith Q Ofarrell"/>
        <s v="Exie C Brarham"/>
        <s v="George U Clorser"/>
        <s v="Benny S Brirker"/>
        <s v="Forrest Q Zelr"/>
        <s v="Audrie X Mccrmmon"/>
        <s v="Marylyn K Ditro"/>
        <s v="Kori J Fairfax"/>
        <s v="Lamar W Estrll"/>
        <s v="Giuseppe D Chorinard"/>
        <s v="Khalilah A Camro"/>
        <s v="Darcel P Burrord"/>
        <s v="August C Navrrette"/>
        <s v="Lanelle W Berranga"/>
        <s v="Allene T Lepr"/>
        <s v="Eladia A Brargs"/>
        <s v="Agnes D Dour"/>
        <s v="Emery P Sorrells"/>
        <s v="Violet L Ertrl"/>
        <s v="Deeanna E Clurk"/>
        <s v="Morgan K Ratrbun"/>
        <s v="Julius Q Stork"/>
        <s v="Palmer O Bearer"/>
        <s v="Vincent N Lenron"/>
        <s v="Alexis D Bonrlli"/>
        <s v="Claretta D Winrert"/>
        <s v="Cecily D Hourer"/>
        <s v="Horacio S Salrzar"/>
        <s v="Adelle E Brurner"/>
        <s v="Janessa M Drernen"/>
        <s v="Ewa B Starles"/>
        <s v="Holley M Catrcart"/>
        <s v="Tim N Schreller"/>
        <s v="Therese Q Belren"/>
        <s v="Susann A Faurett"/>
        <s v="Bryan J Starpley"/>
        <s v="Larisa X Strruss"/>
        <s v="Adriana O Medred"/>
        <s v="Rick E Armrnta"/>
        <s v="Garland J Verrille"/>
        <s v="Ettie S Stirwell"/>
        <s v="Ronnie G Gumrs"/>
        <s v="Shirley H Metrler"/>
        <s v="Ahmed V Leare"/>
        <s v="Albert Z Dunrord"/>
        <s v="Erin L Jasrin"/>
        <s v="Raphael W Kelrner"/>
        <s v="Man W Bear"/>
        <s v="Nikia Z Thrrsher"/>
        <s v="Cedrick M Corrle"/>
        <s v="Chi S Clorton"/>
        <s v="Carl M Padrock"/>
        <s v="Nestor T Venrura"/>
        <s v="Salvatore J Linrell"/>
        <s v="Phil T Urera"/>
        <s v="Buford Q Giarcola"/>
        <s v="Garland Z Learell"/>
        <s v="Fe A Schrock"/>
        <s v="Dustin Y Espry"/>
        <s v="Tinisha V Vinre"/>
        <s v="Isis F Hasr"/>
        <s v="Hai Y Ardrn"/>
        <s v="Gerardo Q Berren"/>
        <s v="Jewel R Wilrhite"/>
        <s v="Jesus E Mclrlland"/>
        <s v="Dortha Z Harry"/>
        <s v="Pete B Donrelly"/>
        <s v="Kristen A Bearchemin"/>
        <s v="Celesta L Reerer"/>
        <s v="Desiree L Sobrl"/>
        <s v="Izetta B Alfrrd"/>
        <s v="Hermila X Crorslin"/>
        <s v="Tommy I Mearows"/>
        <s v="Cordell M Twerdy"/>
        <s v="Bernarda E Gerrais"/>
        <s v="Raymon I Chararria"/>
        <s v="Audrea B Prarher"/>
        <s v="Isis N Rufrs"/>
        <s v="Lucienne U Clyre"/>
        <s v="Jasper P Barraby"/>
        <s v="Walter B Mcmrrrow"/>
        <s v="Darren U Shorlders"/>
        <s v="Nicola S Belris"/>
        <s v="Thurman T Cacrres"/>
        <s v="Allen L Vacron"/>
        <s v="Yung G Boorer"/>
        <s v="Emiko Z Lolrey"/>
        <s v="Dian I Pearhey"/>
        <s v="Carmen U Benrow"/>
        <s v="Kimberly K Carr"/>
        <s v="Damian F Mcgrughey"/>
        <s v="Jeff W Zacrrias"/>
        <s v="Vernell X Amaro"/>
        <s v="Nadia B Rosrer"/>
        <s v="Elijah P Elkrn"/>
        <s v="Kirby W Estrella"/>
        <s v="Bernie M Kisr"/>
        <s v="Judson Y Hodron"/>
        <s v="Carey N Mccready"/>
        <s v="Shayne T Clartor"/>
        <s v="Ashlie G Cadrna"/>
        <s v="Noah O Lovr"/>
        <s v="Lashaunda Y Munren"/>
        <s v="Colin V Likrns"/>
        <s v="Kylie K Frera"/>
        <s v="Krishna G Rabr"/>
        <s v="Launa N Kohr"/>
        <s v="Trent J Locrman"/>
        <s v="Alisha D Coprock"/>
        <s v="Richie I Weirz"/>
        <s v="Leticia V Lewrndowski"/>
        <s v="Elaine B Ranrazzo"/>
        <s v="Jack J Warrel"/>
        <s v="Kitty S Sicrles"/>
        <s v="Bruna R Welre"/>
        <s v="Felix S Crorer"/>
        <s v="Eartha Z Oceruera"/>
        <s v="Laurena P Casron"/>
        <s v="Beatrice A Knorf"/>
        <s v="Zoila X Nair"/>
        <s v="Jae B Isarell"/>
        <s v="Donald P Phareuf"/>
        <s v="Tyrell R Brarlett"/>
        <s v="Ela K Hamrs"/>
        <s v="Marlon M Cadrell"/>
        <s v="Nolan V Velrzco"/>
        <s v="Ashanti R Swir"/>
        <s v="Tamica J Holrman"/>
        <s v="Marcell T Farras"/>
        <s v="Abram Q Kefrer"/>
        <s v="Silas S Pyart"/>
        <s v="Patria D Rierel"/>
        <s v="Nicholas B Salredo"/>
        <s v="Brendon E Monr"/>
        <s v="Velda V Larre"/>
        <s v="Sharita Y Lomrardi"/>
        <s v="Virgil R Yuer"/>
        <s v="Haley G Bovr"/>
        <s v="Margarite E Blarock"/>
        <s v="Rina L Charon"/>
        <s v="Ramonita Z Finrher"/>
        <s v="Lindsey W Whirtle"/>
        <s v="Mauricio U Talry"/>
        <s v="Chau R Barron"/>
        <s v="Lino M Lizrrraga"/>
        <s v="Fredericka J Varrey"/>
        <s v="Aundrea W Lunrberg"/>
        <s v="Son D Ricretts"/>
        <s v="Dorothea J Canrerbury"/>
        <s v="Zenia D Owirgs"/>
        <s v="Seth N Liprky"/>
        <s v="Miles N Ligrt"/>
        <s v="Tyler N Larrins"/>
        <s v="Asa E Kunre"/>
        <s v="Sal C Heiren"/>
        <s v="Tomas V Krort"/>
        <s v="Ben N Lamron"/>
        <s v="Myra H Parra"/>
        <s v="Adele M Burram"/>
        <s v="Adria M Melrndrez"/>
        <s v="Clemmie F Monrague"/>
        <s v="Valarie O Gorrcki"/>
        <s v="Adell W Trorer"/>
        <s v="Eric C Irvrne"/>
        <s v="Letha L Aper"/>
        <s v="Nannie Z Seeran"/>
        <s v="Reynalda M Milrwood"/>
        <s v="Tanner Y Holrenbeck"/>
        <s v="Amado C Bonrt"/>
        <s v="Jeanetta N Norren"/>
        <s v="Paris U Leire"/>
        <s v="Alexis Q Grore"/>
        <s v="Chadwick I Harrreaves"/>
        <s v="Perry E Hudrleston"/>
        <s v="Hollis Z Carr"/>
        <s v="Kiara T Marrinez"/>
        <s v="Brigitte D Fenrley"/>
        <s v="Bobbie P Churley"/>
        <s v="Hong M Towrson"/>
        <s v="Keith B Macra"/>
        <s v="Harriett A Mccrrry"/>
        <s v="Andres S Garrer"/>
        <s v="Ken X Weirberg"/>
        <s v="Moises U Hugrs"/>
        <s v="Sunshine F Earre"/>
        <s v="Lavette P Cherey"/>
        <s v="Carmen F Barret"/>
        <s v="Lizzie D Ratrliff"/>
        <s v="Nick Q Pacrard"/>
        <s v="Alonzo W Starford"/>
        <s v="Brett Z Vadrais"/>
        <s v="Madalene J Marrine"/>
        <s v="Charles S Nicroles"/>
        <s v="Kristofer Y Fizrr"/>
        <s v="Elmo G Pagrno"/>
        <s v="Lindy M Reer"/>
        <s v="Dewayne X Grorm"/>
        <s v="Elenora V Halrey"/>
        <s v="Rosette F Casrio"/>
        <s v="Analisa X Birrsell"/>
        <s v="Jacinta Y Cherey"/>
        <s v="Matt D Brarblett"/>
        <s v="Queenie M Aldrr"/>
        <s v="Darwin W Lemrine"/>
        <s v="Erik W Sterfen"/>
        <s v="Ching D Appregate"/>
        <s v="Warren L Manron"/>
        <s v="Celestine H Aldrrson"/>
        <s v="Tammi S Garret"/>
        <s v="Tamesha I Knerper"/>
        <s v="Bernardina X Roerch"/>
        <s v="Mariano Y Kylrs"/>
        <s v="Kristie E Jair"/>
        <s v="Jeff E Lucrro"/>
        <s v="Leanna X Tibretts"/>
        <s v="Robbie N Hecrman"/>
        <s v="Raymon S Arnry"/>
        <s v="Sergio X Devrreaux"/>
        <s v="Bobbie A Resrr"/>
        <s v="Drew O Livrngston"/>
        <s v="Ahmad S Bonr"/>
        <s v="Collin V Gimrel"/>
        <s v="Refugio Q Orar"/>
        <s v="Salena Z Melrhior"/>
        <s v="Jonathan D Galragher"/>
        <s v="Treena U Palrmo"/>
        <s v="Chung N Dilreck"/>
        <s v="Fransisca J Bierer"/>
        <s v="Hiram C Dorr"/>
        <s v="Dorene U Shrrock"/>
        <s v="Casey X Sacr"/>
        <s v="Mary D Brurelle"/>
        <s v="Ruthie C Linrres"/>
        <s v="Sharice B Munrie"/>
        <s v="Boyd N Liprs"/>
        <s v="Racheal G Savrrd"/>
        <s v="Lana D Eckres"/>
        <s v="Hugh E Boore"/>
        <s v="Max Z Vanrlstyne"/>
        <s v="Simone Y Pulro"/>
        <s v="Robt F Ellrrbee"/>
        <s v="Peter M Clore"/>
        <s v="Adriene J Kimrell"/>
        <s v="Reid W Monron"/>
        <s v="Jestine H Shir"/>
        <s v="Evie Y Abers"/>
        <s v="Daryl H Towre"/>
        <s v="Roman K Thore"/>
        <s v="Sabra Y Mcgrrity"/>
        <s v="Kim W Oliro"/>
        <s v="Ian F Palrquist"/>
        <s v="Nakita H Zitr"/>
        <s v="Pura O Winrle"/>
        <s v="Quinn F Ogirvie"/>
        <s v="Carlton A Knurson"/>
        <s v="Mitchell M Forrhee"/>
        <s v="Gilbert Y Alcrla"/>
        <s v="Tad Z Rioras"/>
        <s v="Tuan X Garrock"/>
        <s v="Jennefer N Prarl"/>
        <s v="Mikki F Neare"/>
        <s v="Kendrick K Courts"/>
        <s v="Fermin I Gulrck"/>
        <s v="Lynda P Ayer"/>
        <s v="Melva E Cherard"/>
        <s v="Odell F Hayrard"/>
        <s v="Alane Y Higr"/>
        <s v="Garland Q Artrrburn"/>
        <s v="Carmelina R Gorrell"/>
        <s v="Dee I Orsrni"/>
        <s v="Angeline I Fetr"/>
        <s v="Myrtle S Fiore"/>
        <s v="Kirby Y Gamrche"/>
        <s v="Celestine E Ledrord"/>
        <s v="Arlene B Nelris"/>
        <s v="Lazaro X Syer"/>
        <s v="Lynne K Bohrer"/>
        <s v="Veda V Danrs"/>
        <s v="Marci C Vasrallo"/>
        <s v="Janna F Bibrins"/>
        <s v="Nila Q Chrrtien"/>
        <s v="Alesha Z Jarroe"/>
        <s v="Donella W Bodrly"/>
        <s v="Jospeh L Fulr"/>
        <s v="Zina N Natron"/>
        <s v="Agnes E Sterpe"/>
        <s v="Lillie W Wairscott"/>
        <s v="Mary K Enrrquez"/>
        <s v="Fiona Y Negrin"/>
        <s v="Geri H Jirrn"/>
        <s v="Son T Mcardle"/>
        <s v="Rosalia O Flarin"/>
        <s v="Ja K Burrach"/>
        <s v="Josef E Scarfe"/>
        <s v="Alex M Oakrey"/>
        <s v="Sidney K Cher"/>
        <s v="Thomas V Mesrrve"/>
        <s v="Jesica D Starkpole"/>
        <s v="Candy Y Wenrel"/>
        <s v="Amanda A Edmrnson"/>
        <s v="Amee H Corrray"/>
        <s v="Lelia D Tayror"/>
        <s v="Soila G Dairre"/>
        <s v="Al P Ricrarson"/>
        <s v="Kayleigh P Mccre"/>
        <s v="Shalanda R Mejras"/>
        <s v="Preston P Caprsso"/>
        <s v="Matt Z Angrlo"/>
        <s v="Gregg G Sisrer"/>
        <s v="Reatha F Gasron"/>
        <s v="Danny H Blarsdell"/>
        <s v="Susan X Forruna"/>
        <s v="Veola R Trort"/>
        <s v="Danial X Zamrrripa"/>
        <s v="Thresa A Carrballo"/>
        <s v="Stella X Antrne"/>
        <s v="Jina I Heirer"/>
        <s v="Herb B Hasring"/>
        <s v="Julianne Z Bedrlla"/>
        <s v="Melania Q Ticr"/>
        <s v="Somer Q Dolrh"/>
        <s v="Myron H Smarl"/>
        <s v="Golda F Clurter"/>
        <s v="Herbert T Gasrett"/>
        <s v="Clyde G Sterrns"/>
        <s v="Rosalba U Felr"/>
        <s v="Bettyann R Gotrfried"/>
        <s v="Lucio Q Oborle"/>
        <s v="Desire Z Lecrmpte"/>
        <s v="Adelaide O Petriford"/>
        <s v="Leisa S Geary"/>
        <s v="Darnell Q Mckrever"/>
        <s v="Corinna A Towrer"/>
        <s v="Particia U Rimrer"/>
        <s v="Jermaine J Gamrons"/>
        <s v="Liberty X Gilrrease"/>
        <s v="Stanford V Torrance"/>
        <s v="Damion W Whireman"/>
        <s v="Karlyn B Bolrz"/>
        <s v="Van L Rutrerford"/>
        <s v="Jacob I Cudry"/>
        <s v="Andra P Schrller"/>
        <s v="Elouise E Fulrher"/>
        <s v="Donnell G Golron"/>
        <s v="Shonna G Ederstein"/>
        <s v="Miguel J Mourtain"/>
        <s v="Harvey K Mccrlley"/>
        <s v="Hipolito I Scrrggs"/>
        <s v="Maryam T Mearx"/>
        <s v="Brian R Posrell"/>
        <s v="Calvin K Srora"/>
        <s v="Donte D Mcrry"/>
        <s v="Thelma Q Schrchter"/>
        <s v="Jose P Geir"/>
        <s v="Carlota E Heirt"/>
        <s v="Elnora I Spurrier"/>
        <s v="Chadwick N Legrand"/>
        <s v="Hailey V Midrett"/>
        <s v="Thad Y Gorrs"/>
        <s v="Loris Q Jesren"/>
        <s v="Ivory B Teerarden"/>
        <s v="Houston B Sturkey"/>
        <s v="Abe E Betrencourt"/>
        <s v="Dagmar P Cosranzo"/>
        <s v="Lucien L Carrara"/>
        <s v="Dorian D Sturer"/>
        <s v="Norris K Yarrrough"/>
        <s v="Allan R Gilrtrap"/>
        <s v="Alfredo F Gobrr"/>
        <s v="Robert B Senrcal"/>
        <s v="Rod C Piprin"/>
        <s v="Luella M Sorrells"/>
        <s v="Luke H Berrardi"/>
        <s v="Linnea S Becrstead"/>
        <s v="Lester V Morreau"/>
        <s v="Rufus L Janrary"/>
        <s v="Daniel D Mccrffrey"/>
        <s v="Rachelle F Coors"/>
        <s v="Dawna P Bohran"/>
        <s v="Dong R Sanrbria"/>
        <s v="Neomi I Carrtens"/>
        <s v="Keith I Coarhman"/>
        <s v="Marcus L Sterberg"/>
        <s v="Imogene X Kanrgy"/>
        <s v="Lovella K Sherran"/>
        <s v="Muriel B Eudr"/>
        <s v="Beata N Senrer"/>
        <s v="Orval Y Kinrey"/>
        <s v="Ursula T Mcbrayer"/>
        <s v="Larhonda W Gunrher"/>
        <s v="Sharika A Giuriano"/>
        <s v="Erich F Shurtz"/>
        <s v="Edwardo X Goor"/>
        <s v="Kaycee N Ortrz"/>
        <s v="Era Q Zazreta"/>
        <s v="Cordell P Lamrert"/>
        <s v="Nicolle E Walrace"/>
        <s v="Fred W Schrab"/>
        <s v="Hector I Panrs"/>
        <s v="Nathanael K Adkrnson"/>
        <s v="Else K Watrers"/>
        <s v="Vito B Eckrrt"/>
        <s v="Bennie X Churbley"/>
        <s v="Caprice G Mcbride"/>
        <s v="Bill C Hasr"/>
        <s v="Laine S Dolre"/>
        <s v="Isaias D Cosry"/>
        <s v="Miguel W Icerhour"/>
        <s v="Stephen P Starek"/>
        <s v="Alaine S Auzrnne"/>
        <s v="Rolland A Lesriak"/>
        <s v="Jean V Ybarez"/>
        <s v="Sage C Burr"/>
        <s v="Krysten D Kasrner"/>
        <s v="Leo B Vitrello"/>
        <s v="Minna C Lamrdin"/>
        <s v="Rafael N Sair"/>
        <s v="Jong V Mulroon"/>
        <s v="Krysten L Barrey"/>
        <s v="Brendan P Taurbee"/>
        <s v="Blaine C Pinr"/>
        <s v="Antoine Y Hodrins"/>
        <s v="Virgilio R Murr"/>
        <s v="Jeffery M Heirz"/>
        <s v="Tamala W Gayre"/>
        <s v="Earnest P Frerricks"/>
        <s v="Karen B Dawr"/>
        <s v="Anton L Trarlor"/>
        <s v="Maynard B Rusr"/>
        <s v="Mahalia E Edlrr"/>
        <s v="Jules K Melrhor"/>
        <s v="Tamala L Reirhard"/>
        <s v="Trey B Kirrin"/>
        <s v="Eva K Vilregas"/>
        <s v="Matthew F Salrman"/>
        <s v="Isidro R Boering"/>
        <s v="Ferdinand Q Bulruck"/>
        <s v="Hermelinda E Gorrs"/>
        <s v="Candice V Minrey"/>
        <s v="Wayne T Abbrtt"/>
        <s v="Concetta F Shererd"/>
        <s v="Audra D Leprge"/>
        <s v="Hugo V Majrwski"/>
        <s v="Osvaldo E Heprer"/>
        <s v="Ashly R Saar"/>
        <s v="Lavonna Y Gebr"/>
        <s v="Stacey D Seare"/>
        <s v="Landon A Kerroot"/>
        <s v="Ward Z Kelr"/>
        <s v="Lachelle Q Cror"/>
        <s v="Nickolas S Gamrlin"/>
        <s v="Santo Z Wesrlund"/>
        <s v="Enrique O Harrfield"/>
      </sharedItems>
    </cacheField>
    <cacheField name="Gender" numFmtId="0">
      <sharedItems count="2">
        <s v="Female"/>
        <s v="Male"/>
      </sharedItems>
    </cacheField>
    <cacheField name="Stores" numFmtId="0">
      <sharedItems count="4">
        <s v="Freeport"/>
        <s v="Garden City"/>
        <s v="Harrison"/>
        <s v="Holbrook"/>
      </sharedItems>
    </cacheField>
    <cacheField name="Sales Reps" numFmtId="0">
      <sharedItems count="4">
        <s v="Farida Ibrahim"/>
        <s v="Felex Ada"/>
        <s v="Winner Sanda"/>
        <s v="Peter Pan"/>
      </sharedItems>
    </cacheField>
    <cacheField name="Product" numFmtId="0">
      <sharedItems count="19">
        <s v="Military Boots Women"/>
        <s v="Court Shoes"/>
        <s v="Brogues"/>
        <s v="Shoe Bag"/>
        <s v="Heels"/>
        <s v="Calf Boots Men"/>
        <s v="Foot Ball Boots Women"/>
        <s v="Leader Hand Bag White"/>
        <s v="Leader Hand Bag Black"/>
        <s v="Bag Pack"/>
        <s v="Foot Ball Boots Men"/>
        <s v="Canvas Shoes"/>
        <s v="Wellington Boots"/>
        <s v="Flip Flops"/>
        <s v="Mules"/>
        <s v="Loafers"/>
        <s v="Gladiator sandals"/>
        <s v="Trainers Men"/>
        <s v="Trainers Women"/>
      </sharedItems>
    </cacheField>
    <cacheField name="Category" numFmtId="0">
      <sharedItems count="4">
        <s v="Women Bag"/>
        <s v="Female Bag"/>
        <s v="Men Shoes"/>
        <s v="Male Bags"/>
      </sharedItems>
    </cacheField>
    <cacheField name="Qty" numFmtId="0">
      <sharedItems containsSemiMixedTypes="0" containsString="0" containsNumber="1" containsInteger="1" minValue="1" maxValue="2000"/>
    </cacheField>
    <cacheField name="Trans.Types" numFmtId="0">
      <sharedItems count="2">
        <s v="Sales"/>
        <s v="Returned"/>
      </sharedItems>
    </cacheField>
    <cacheField name="Price" numFmtId="0">
      <sharedItems containsSemiMixedTypes="0" containsString="0" containsNumber="1" minValue="25" maxValue="44000" count="27">
        <n v="13000"/>
        <n v="13200.000000000002"/>
        <n v="22000"/>
        <n v="1600"/>
        <n v="10000"/>
        <n v="100"/>
        <n v="170"/>
        <n v="44000"/>
        <n v="5500"/>
        <n v="7700"/>
        <n v="19800"/>
        <n v="9950"/>
        <n v="11000"/>
        <n v="7700.0000000000009"/>
        <n v="6700"/>
        <n v="3850.0000000000005"/>
        <n v="8500"/>
        <n v="1900"/>
        <n v="200"/>
        <n v="2250"/>
        <n v="2000"/>
        <n v="9500"/>
        <n v="4700"/>
        <n v="400"/>
        <n v="50"/>
        <n v="600"/>
        <n v="25"/>
      </sharedItems>
      <fieldGroup base="10">
        <rangePr autoStart="0" startNum="0" endNum="44000" groupInterval="10000"/>
        <groupItems count="7">
          <s v="&lt;0"/>
          <s v="0-10000"/>
          <s v="10000-20000"/>
          <s v="20000-30000"/>
          <s v="30000-40000"/>
          <s v="40000-50000"/>
          <s v="&gt;50000"/>
        </groupItems>
      </fieldGroup>
    </cacheField>
    <cacheField name="Cost" numFmtId="0">
      <sharedItems containsSemiMixedTypes="0" containsString="0" containsNumber="1" containsInteger="1" minValue="20" maxValue="40000"/>
    </cacheField>
    <cacheField name="Total Sales" numFmtId="0">
      <sharedItems containsSemiMixedTypes="0" containsString="0" containsNumber="1" minValue="25" maxValue="26000000" count="61">
        <n v="26000000"/>
        <n v="13200.000000000002"/>
        <n v="22000"/>
        <n v="1600"/>
        <n v="650000"/>
        <n v="20000"/>
        <n v="440000"/>
        <n v="10000"/>
        <n v="170"/>
        <n v="6600000"/>
        <n v="275000"/>
        <n v="2200000"/>
        <n v="15400"/>
        <n v="66000"/>
        <n v="44000"/>
        <n v="39600"/>
        <n v="19900"/>
        <n v="1320000.0000000002"/>
        <n v="995000"/>
        <n v="11000"/>
        <n v="7700.0000000000009"/>
        <n v="26000"/>
        <n v="13400"/>
        <n v="6700"/>
        <n v="5500"/>
        <n v="8500"/>
        <n v="29850"/>
        <n v="88000"/>
        <n v="15400.000000000002"/>
        <n v="176000"/>
        <n v="26800"/>
        <n v="3800"/>
        <n v="400"/>
        <n v="2250"/>
        <n v="100"/>
        <n v="200"/>
        <n v="4000"/>
        <n v="9500"/>
        <n v="4700"/>
        <n v="800"/>
        <n v="50"/>
        <n v="1200"/>
        <n v="340"/>
        <n v="25"/>
        <n v="17000"/>
        <n v="39600.000000000007"/>
        <n v="9000"/>
        <n v="11000000"/>
        <n v="330000"/>
        <n v="264000.00000000006"/>
        <n v="220000"/>
        <n v="99500"/>
        <n v="77000.000000000015"/>
        <n v="109450"/>
        <n v="30000"/>
        <n v="40000"/>
        <n v="470000"/>
        <n v="32000"/>
        <n v="670000"/>
        <n v="73700"/>
        <n v="2200"/>
      </sharedItems>
    </cacheField>
    <cacheField name="COGS" numFmtId="0">
      <sharedItems containsSemiMixedTypes="0" containsString="0" containsNumber="1" containsInteger="1" minValue="20" maxValue="24000000"/>
    </cacheField>
    <cacheField name="Gross Profit" numFmtId="0">
      <sharedItems containsSemiMixedTypes="0" containsString="0" containsNumber="1" minValue="-3300" maxValue="2000000"/>
    </cacheField>
    <cacheField name="Week days" numFmtId="164">
      <sharedItems containsSemiMixedTypes="0" containsNonDate="0" containsDate="1" containsString="0" minDate="1899-12-31T00:00:00" maxDate="1900-01-07T00:00:00" count="7">
        <d v="1900-01-01T00:00:00"/>
        <d v="1900-01-02T00:00:00"/>
        <d v="1900-01-03T00:00:00"/>
        <d v="1900-01-04T00:00:00"/>
        <d v="1900-01-05T00:00:00"/>
        <d v="1900-01-06T00:00:00"/>
        <d v="1899-12-31T00:00:00"/>
      </sharedItems>
    </cacheField>
    <cacheField name="Months" numFmtId="0" databaseField="0">
      <fieldGroup base="1">
        <rangePr groupBy="months" startDate="2020-05-01T00:00:00" endDate="2020-09-01T00:00:00"/>
        <groupItems count="14">
          <s v="&lt;01-05-2020"/>
          <s v="Jan"/>
          <s v="Feb"/>
          <s v="Mar"/>
          <s v="Apr"/>
          <s v="May"/>
          <s v="Jun"/>
          <s v="Jul"/>
          <s v="Aug"/>
          <s v="Sep"/>
          <s v="Oct"/>
          <s v="Nov"/>
          <s v="Dec"/>
          <s v="&gt;01-09-2020"/>
        </groupItems>
      </fieldGroup>
    </cacheField>
  </cacheFields>
  <extLst>
    <ext xmlns:x14="http://schemas.microsoft.com/office/spreadsheetml/2009/9/main" uri="{725AE2AE-9491-48be-B2B4-4EB974FC3084}">
      <x14:pivotCacheDefinition pivotCacheId="9423420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ID1"/>
    <x v="0"/>
    <s v="Bernard N Wearherly"/>
    <s v="Female"/>
    <x v="0"/>
    <s v="Farida Ibrahim"/>
    <x v="0"/>
    <x v="0"/>
    <n v="2000"/>
    <s v="Sales"/>
    <n v="13000"/>
    <n v="12000"/>
    <n v="26000000"/>
    <n v="24000000"/>
    <n v="2000000"/>
    <x v="0"/>
  </r>
  <r>
    <s v="ID2"/>
    <x v="1"/>
    <s v="Cordia M Knorp"/>
    <s v="Female"/>
    <x v="1"/>
    <s v="Felex Ada"/>
    <x v="1"/>
    <x v="0"/>
    <n v="1"/>
    <s v="Returned"/>
    <n v="13200.000000000002"/>
    <n v="12000"/>
    <n v="13200.000000000002"/>
    <n v="12000"/>
    <n v="1200.0000000000018"/>
    <x v="1"/>
  </r>
  <r>
    <s v="ID3"/>
    <x v="2"/>
    <s v="Burton C Jin"/>
    <s v="Male"/>
    <x v="2"/>
    <s v="Winner Sanda"/>
    <x v="2"/>
    <x v="0"/>
    <n v="1"/>
    <s v="Sales"/>
    <n v="22000"/>
    <n v="20000"/>
    <n v="22000"/>
    <n v="20000"/>
    <n v="2000"/>
    <x v="2"/>
  </r>
  <r>
    <s v="ID4"/>
    <x v="3"/>
    <s v="Lauren O Guzri"/>
    <s v="Female"/>
    <x v="3"/>
    <s v="Peter Pan"/>
    <x v="3"/>
    <x v="1"/>
    <n v="1"/>
    <s v="Sales"/>
    <n v="1600"/>
    <n v="1590"/>
    <n v="1600"/>
    <n v="1590"/>
    <n v="10"/>
    <x v="3"/>
  </r>
  <r>
    <s v="ID5"/>
    <x v="4"/>
    <s v="Carter C Hunr"/>
    <s v="Female"/>
    <x v="0"/>
    <s v="Farida Ibrahim"/>
    <x v="4"/>
    <x v="0"/>
    <n v="50"/>
    <s v="Sales"/>
    <n v="13000"/>
    <n v="12000"/>
    <n v="650000"/>
    <n v="600000"/>
    <n v="50000"/>
    <x v="4"/>
  </r>
  <r>
    <s v="ID6"/>
    <x v="5"/>
    <s v="Isaiah Y Magrood"/>
    <s v="Male"/>
    <x v="0"/>
    <s v="Farida Ibrahim"/>
    <x v="5"/>
    <x v="2"/>
    <n v="2"/>
    <s v="Sales"/>
    <n v="10000"/>
    <n v="9000"/>
    <n v="20000"/>
    <n v="18000"/>
    <n v="2000"/>
    <x v="5"/>
  </r>
  <r>
    <s v="ID7"/>
    <x v="6"/>
    <s v="Hugh N Charira"/>
    <s v="Male"/>
    <x v="1"/>
    <s v="Felex Ada"/>
    <x v="6"/>
    <x v="0"/>
    <n v="20"/>
    <s v="Sales"/>
    <n v="22000"/>
    <n v="20000"/>
    <n v="440000"/>
    <n v="400000"/>
    <n v="40000"/>
    <x v="6"/>
  </r>
  <r>
    <s v="ID8"/>
    <x v="7"/>
    <s v="Lucius C Moorhead"/>
    <s v="Female"/>
    <x v="2"/>
    <s v="Winner Sanda"/>
    <x v="7"/>
    <x v="1"/>
    <n v="100"/>
    <s v="Sales"/>
    <n v="100"/>
    <n v="80"/>
    <n v="10000"/>
    <n v="8000"/>
    <n v="2000"/>
    <x v="0"/>
  </r>
  <r>
    <s v="ID9"/>
    <x v="8"/>
    <s v="Deane I Keorn"/>
    <s v="Male"/>
    <x v="3"/>
    <s v="Peter Pan"/>
    <x v="8"/>
    <x v="1"/>
    <n v="1"/>
    <s v="Sales"/>
    <n v="170"/>
    <n v="150"/>
    <n v="170"/>
    <n v="150"/>
    <n v="20"/>
    <x v="1"/>
  </r>
  <r>
    <s v="ID10"/>
    <x v="9"/>
    <s v="Joannie E Wolrers"/>
    <s v="Female"/>
    <x v="2"/>
    <s v="Winner Sanda"/>
    <x v="9"/>
    <x v="3"/>
    <n v="150"/>
    <s v="Sales"/>
    <n v="44000"/>
    <n v="40000"/>
    <n v="6600000"/>
    <n v="6000000"/>
    <n v="600000"/>
    <x v="2"/>
  </r>
  <r>
    <s v="ID11"/>
    <x v="10"/>
    <s v="Christene L Mccrleb"/>
    <s v="Female"/>
    <x v="3"/>
    <s v="Peter Pan"/>
    <x v="10"/>
    <x v="2"/>
    <n v="50"/>
    <s v="Sales"/>
    <n v="5500"/>
    <n v="5000"/>
    <n v="275000"/>
    <n v="250000"/>
    <n v="25000"/>
    <x v="3"/>
  </r>
  <r>
    <s v="ID12"/>
    <x v="11"/>
    <s v="Alline V Kusrner"/>
    <s v="Female"/>
    <x v="2"/>
    <s v="Winner Sanda"/>
    <x v="11"/>
    <x v="2"/>
    <n v="100"/>
    <s v="Sales"/>
    <n v="22000"/>
    <n v="20000"/>
    <n v="2200000"/>
    <n v="2000000"/>
    <n v="200000"/>
    <x v="4"/>
  </r>
  <r>
    <s v="ID13"/>
    <x v="12"/>
    <s v="Vicki Y Harrrave"/>
    <s v="Female"/>
    <x v="3"/>
    <s v="Peter Pan"/>
    <x v="12"/>
    <x v="0"/>
    <n v="2"/>
    <s v="Sales"/>
    <n v="7700"/>
    <n v="7000"/>
    <n v="15400"/>
    <n v="14000"/>
    <n v="1400"/>
    <x v="5"/>
  </r>
  <r>
    <s v="ID14"/>
    <x v="13"/>
    <s v="Julienne A Merrel"/>
    <s v="Female"/>
    <x v="2"/>
    <s v="Winner Sanda"/>
    <x v="13"/>
    <x v="0"/>
    <n v="3"/>
    <s v="Sales"/>
    <n v="22000"/>
    <n v="20000"/>
    <n v="66000"/>
    <n v="60000"/>
    <n v="6000"/>
    <x v="6"/>
  </r>
  <r>
    <s v="ID15"/>
    <x v="14"/>
    <s v="Keven C Thore"/>
    <s v="Female"/>
    <x v="3"/>
    <s v="Peter Pan"/>
    <x v="14"/>
    <x v="1"/>
    <n v="1"/>
    <s v="Sales"/>
    <n v="44000"/>
    <n v="40000"/>
    <n v="44000"/>
    <n v="40000"/>
    <n v="4000"/>
    <x v="0"/>
  </r>
  <r>
    <s v="ID16"/>
    <x v="15"/>
    <s v="Eusebia N Walrroup"/>
    <s v="Male"/>
    <x v="2"/>
    <s v="Winner Sanda"/>
    <x v="15"/>
    <x v="0"/>
    <n v="2"/>
    <s v="Sales"/>
    <n v="19800"/>
    <n v="18000"/>
    <n v="39600"/>
    <n v="36000"/>
    <n v="3600"/>
    <x v="1"/>
  </r>
  <r>
    <s v="ID17"/>
    <x v="16"/>
    <s v="Veronique E Eccreston"/>
    <s v="Male"/>
    <x v="3"/>
    <s v="Peter Pan"/>
    <x v="16"/>
    <x v="0"/>
    <n v="2"/>
    <s v="Sales"/>
    <n v="9950"/>
    <n v="9000"/>
    <n v="19900"/>
    <n v="18000"/>
    <n v="1900"/>
    <x v="2"/>
  </r>
  <r>
    <s v="ID18"/>
    <x v="17"/>
    <s v="Sean W Ricrman"/>
    <s v="Male"/>
    <x v="2"/>
    <s v="Winner Sanda"/>
    <x v="17"/>
    <x v="2"/>
    <n v="2"/>
    <s v="Sales"/>
    <n v="7700"/>
    <n v="7000"/>
    <n v="15400"/>
    <n v="14000"/>
    <n v="1400"/>
    <x v="3"/>
  </r>
  <r>
    <s v="ID19"/>
    <x v="18"/>
    <s v="Lala C Marruez"/>
    <s v="Male"/>
    <x v="3"/>
    <s v="Peter Pan"/>
    <x v="18"/>
    <x v="0"/>
    <n v="4"/>
    <s v="Sales"/>
    <n v="11000"/>
    <n v="10000"/>
    <n v="44000"/>
    <n v="40000"/>
    <n v="4000"/>
    <x v="4"/>
  </r>
  <r>
    <s v="ID20"/>
    <x v="19"/>
    <s v="Derick A Macry"/>
    <s v="Male"/>
    <x v="2"/>
    <s v="Winner Sanda"/>
    <x v="0"/>
    <x v="0"/>
    <n v="100"/>
    <s v="Sales"/>
    <n v="13200.000000000002"/>
    <n v="12000"/>
    <n v="1320000.0000000002"/>
    <n v="1200000"/>
    <n v="120000.00000000023"/>
    <x v="5"/>
  </r>
  <r>
    <s v="ID21"/>
    <x v="20"/>
    <s v="Eda O Brare"/>
    <s v="Male"/>
    <x v="3"/>
    <s v="Peter Pan"/>
    <x v="1"/>
    <x v="0"/>
    <n v="100"/>
    <s v="Sales"/>
    <n v="9950"/>
    <n v="9000"/>
    <n v="995000"/>
    <n v="900000"/>
    <n v="95000"/>
    <x v="6"/>
  </r>
  <r>
    <s v="ID22"/>
    <x v="21"/>
    <s v="Willis D Weirsman"/>
    <s v="Male"/>
    <x v="2"/>
    <s v="Winner Sanda"/>
    <x v="2"/>
    <x v="0"/>
    <n v="2"/>
    <s v="Sales"/>
    <n v="7700"/>
    <n v="7000"/>
    <n v="15400"/>
    <n v="14000"/>
    <n v="1400"/>
    <x v="0"/>
  </r>
  <r>
    <s v="ID23"/>
    <x v="22"/>
    <s v="Mariam F Pinreiro"/>
    <s v="Male"/>
    <x v="3"/>
    <s v="Peter Pan"/>
    <x v="3"/>
    <x v="1"/>
    <n v="4"/>
    <s v="Sales"/>
    <n v="11000"/>
    <n v="10000"/>
    <n v="44000"/>
    <n v="40000"/>
    <n v="4000"/>
    <x v="1"/>
  </r>
  <r>
    <s v="ID24"/>
    <x v="23"/>
    <s v="Malcom L Meirter"/>
    <s v="Female"/>
    <x v="2"/>
    <s v="Winner Sanda"/>
    <x v="4"/>
    <x v="0"/>
    <n v="1"/>
    <s v="Sales"/>
    <n v="13200.000000000002"/>
    <n v="12000"/>
    <n v="13200.000000000002"/>
    <n v="12000"/>
    <n v="1200.0000000000018"/>
    <x v="2"/>
  </r>
  <r>
    <s v="ID25"/>
    <x v="24"/>
    <s v="Holli G Ethridge"/>
    <s v="Female"/>
    <x v="3"/>
    <s v="Peter Pan"/>
    <x v="5"/>
    <x v="2"/>
    <n v="2"/>
    <s v="Sales"/>
    <n v="9950"/>
    <n v="9000"/>
    <n v="19900"/>
    <n v="18000"/>
    <n v="1900"/>
    <x v="3"/>
  </r>
  <r>
    <s v="ID26"/>
    <x v="25"/>
    <s v="Cole N Polrng"/>
    <s v="Female"/>
    <x v="2"/>
    <s v="Winner Sanda"/>
    <x v="6"/>
    <x v="0"/>
    <n v="2"/>
    <s v="Sales"/>
    <n v="7700"/>
    <n v="7000"/>
    <n v="15400"/>
    <n v="14000"/>
    <n v="1400"/>
    <x v="4"/>
  </r>
  <r>
    <s v="ID27"/>
    <x v="26"/>
    <s v="Ahmad V Lynre"/>
    <s v="Male"/>
    <x v="1"/>
    <s v="Felex Ada"/>
    <x v="7"/>
    <x v="1"/>
    <n v="1"/>
    <s v="Sales"/>
    <n v="11000"/>
    <n v="10000"/>
    <n v="11000"/>
    <n v="10000"/>
    <n v="1000"/>
    <x v="5"/>
  </r>
  <r>
    <s v="ID28"/>
    <x v="27"/>
    <s v="Mariano F Leary"/>
    <s v="Male"/>
    <x v="2"/>
    <s v="Winner Sanda"/>
    <x v="8"/>
    <x v="1"/>
    <n v="1"/>
    <s v="Sales"/>
    <n v="7700.0000000000009"/>
    <n v="7000"/>
    <n v="7700.0000000000009"/>
    <n v="7000"/>
    <n v="700.00000000000091"/>
    <x v="6"/>
  </r>
  <r>
    <s v="ID29"/>
    <x v="28"/>
    <s v="Tawanda E Bucranon"/>
    <s v="Male"/>
    <x v="3"/>
    <s v="Peter Pan"/>
    <x v="9"/>
    <x v="3"/>
    <n v="2"/>
    <s v="Sales"/>
    <n v="9950"/>
    <n v="9000"/>
    <n v="19900"/>
    <n v="18000"/>
    <n v="1900"/>
    <x v="0"/>
  </r>
  <r>
    <s v="ID30"/>
    <x v="29"/>
    <s v="Nickolas G Grorsi"/>
    <s v="Male"/>
    <x v="0"/>
    <s v="Farida Ibrahim"/>
    <x v="10"/>
    <x v="2"/>
    <n v="2"/>
    <s v="Sales"/>
    <n v="19800"/>
    <n v="18000"/>
    <n v="39600"/>
    <n v="36000"/>
    <n v="3600"/>
    <x v="1"/>
  </r>
  <r>
    <s v="ID31"/>
    <x v="30"/>
    <s v="Bradford K Marratt"/>
    <s v="Female"/>
    <x v="0"/>
    <s v="Farida Ibrahim"/>
    <x v="11"/>
    <x v="2"/>
    <n v="1"/>
    <s v="Sales"/>
    <n v="44000"/>
    <n v="40000"/>
    <n v="44000"/>
    <n v="40000"/>
    <n v="4000"/>
    <x v="2"/>
  </r>
  <r>
    <s v="ID32"/>
    <x v="31"/>
    <s v="Carlton P Bosr"/>
    <s v="Male"/>
    <x v="1"/>
    <s v="Felex Ada"/>
    <x v="12"/>
    <x v="0"/>
    <n v="1"/>
    <s v="Sales"/>
    <n v="22000"/>
    <n v="20000"/>
    <n v="22000"/>
    <n v="20000"/>
    <n v="2000"/>
    <x v="3"/>
  </r>
  <r>
    <s v="ID33"/>
    <x v="32"/>
    <s v="Asuncion X Brarnstein"/>
    <s v="Male"/>
    <x v="2"/>
    <s v="Winner Sanda"/>
    <x v="13"/>
    <x v="0"/>
    <n v="2"/>
    <s v="Sales"/>
    <n v="13000"/>
    <n v="12000"/>
    <n v="26000"/>
    <n v="24000"/>
    <n v="2000"/>
    <x v="4"/>
  </r>
  <r>
    <s v="ID34"/>
    <x v="33"/>
    <s v="Theron T Krarer"/>
    <s v="Male"/>
    <x v="3"/>
    <s v="Peter Pan"/>
    <x v="14"/>
    <x v="1"/>
    <n v="2"/>
    <s v="Sales"/>
    <n v="6700"/>
    <n v="5000"/>
    <n v="13400"/>
    <n v="10000"/>
    <n v="3400"/>
    <x v="5"/>
  </r>
  <r>
    <s v="ID35"/>
    <x v="34"/>
    <s v="Jeramy F Metryer"/>
    <s v="Male"/>
    <x v="0"/>
    <s v="Farida Ibrahim"/>
    <x v="15"/>
    <x v="0"/>
    <n v="1"/>
    <s v="Sales"/>
    <n v="6700"/>
    <n v="5001"/>
    <n v="6700"/>
    <n v="5001"/>
    <n v="1699"/>
    <x v="6"/>
  </r>
  <r>
    <s v="ID36"/>
    <x v="35"/>
    <s v="Sol K Rogrr"/>
    <s v="Male"/>
    <x v="0"/>
    <s v="Farida Ibrahim"/>
    <x v="16"/>
    <x v="0"/>
    <n v="1"/>
    <s v="Sales"/>
    <n v="6700"/>
    <n v="5002"/>
    <n v="6700"/>
    <n v="5002"/>
    <n v="1698"/>
    <x v="0"/>
  </r>
  <r>
    <s v="ID37"/>
    <x v="36"/>
    <s v="Earnest H Birrholz"/>
    <s v="Male"/>
    <x v="1"/>
    <s v="Felex Ada"/>
    <x v="17"/>
    <x v="2"/>
    <n v="2"/>
    <s v="Sales"/>
    <n v="6700"/>
    <n v="5000"/>
    <n v="13400"/>
    <n v="10000"/>
    <n v="3400"/>
    <x v="1"/>
  </r>
  <r>
    <s v="ID38"/>
    <x v="37"/>
    <s v="Amada J Knorse"/>
    <s v="Male"/>
    <x v="2"/>
    <s v="Winner Sanda"/>
    <x v="18"/>
    <x v="0"/>
    <n v="2"/>
    <s v="Sales"/>
    <n v="6700"/>
    <n v="5001"/>
    <n v="13400"/>
    <n v="10002"/>
    <n v="3398"/>
    <x v="2"/>
  </r>
  <r>
    <s v="ID39"/>
    <x v="38"/>
    <s v="Gregorio H Hotringer"/>
    <s v="Male"/>
    <x v="3"/>
    <s v="Peter Pan"/>
    <x v="0"/>
    <x v="0"/>
    <n v="1"/>
    <s v="Sales"/>
    <n v="13200.000000000002"/>
    <n v="12000"/>
    <n v="13200.000000000002"/>
    <n v="12000"/>
    <n v="1200.0000000000018"/>
    <x v="3"/>
  </r>
  <r>
    <s v="ID40"/>
    <x v="39"/>
    <s v="Lawerence W Abernethy"/>
    <s v="Male"/>
    <x v="0"/>
    <s v="Farida Ibrahim"/>
    <x v="1"/>
    <x v="0"/>
    <n v="1"/>
    <s v="Sales"/>
    <n v="5500"/>
    <n v="5000"/>
    <n v="5500"/>
    <n v="5000"/>
    <n v="500"/>
    <x v="4"/>
  </r>
  <r>
    <s v="ID41"/>
    <x v="40"/>
    <s v="Marina X Quarle"/>
    <s v="Male"/>
    <x v="0"/>
    <s v="Farida Ibrahim"/>
    <x v="2"/>
    <x v="0"/>
    <n v="2"/>
    <s v="Sales"/>
    <n v="3850.0000000000005"/>
    <n v="3500"/>
    <n v="7700.0000000000009"/>
    <n v="7000"/>
    <n v="700.00000000000091"/>
    <x v="5"/>
  </r>
  <r>
    <s v="ID42"/>
    <x v="41"/>
    <s v="Whitney N Wasrnger"/>
    <s v="Male"/>
    <x v="1"/>
    <s v="Felex Ada"/>
    <x v="3"/>
    <x v="1"/>
    <n v="2"/>
    <s v="Sales"/>
    <n v="10000"/>
    <n v="9000"/>
    <n v="20000"/>
    <n v="18000"/>
    <n v="2000"/>
    <x v="6"/>
  </r>
  <r>
    <s v="ID43"/>
    <x v="42"/>
    <s v="Roy W Wilrie"/>
    <s v="Male"/>
    <x v="2"/>
    <s v="Winner Sanda"/>
    <x v="4"/>
    <x v="0"/>
    <n v="1"/>
    <s v="Sales"/>
    <n v="8500"/>
    <n v="7600"/>
    <n v="8500"/>
    <n v="7600"/>
    <n v="900"/>
    <x v="0"/>
  </r>
  <r>
    <s v="ID44"/>
    <x v="43"/>
    <s v="Hyun Z Bynre"/>
    <s v="Male"/>
    <x v="3"/>
    <s v="Peter Pan"/>
    <x v="5"/>
    <x v="2"/>
    <n v="1"/>
    <s v="Returned"/>
    <n v="13200.000000000002"/>
    <n v="12000"/>
    <n v="13200.000000000002"/>
    <n v="12000"/>
    <n v="1200.0000000000018"/>
    <x v="1"/>
  </r>
  <r>
    <s v="ID45"/>
    <x v="44"/>
    <s v="Katelin F Conry"/>
    <s v="Female"/>
    <x v="0"/>
    <s v="Farida Ibrahim"/>
    <x v="6"/>
    <x v="0"/>
    <n v="1"/>
    <s v="Sales"/>
    <n v="11000"/>
    <n v="10000"/>
    <n v="11000"/>
    <n v="10000"/>
    <n v="1000"/>
    <x v="2"/>
  </r>
  <r>
    <s v="ID46"/>
    <x v="45"/>
    <s v="Jennifer Z Prirgen"/>
    <s v="Female"/>
    <x v="0"/>
    <s v="Farida Ibrahim"/>
    <x v="7"/>
    <x v="1"/>
    <n v="2"/>
    <s v="Returned"/>
    <n v="7700"/>
    <n v="7000"/>
    <n v="15400"/>
    <n v="14000"/>
    <n v="1400"/>
    <x v="3"/>
  </r>
  <r>
    <s v="ID47"/>
    <x v="46"/>
    <s v="Zachary U Brerden"/>
    <s v="Female"/>
    <x v="1"/>
    <s v="Felex Ada"/>
    <x v="8"/>
    <x v="1"/>
    <n v="3"/>
    <s v="Sales"/>
    <n v="9950"/>
    <n v="9000"/>
    <n v="29850"/>
    <n v="27000"/>
    <n v="2850"/>
    <x v="4"/>
  </r>
  <r>
    <s v="ID48"/>
    <x v="47"/>
    <s v="Deon U Mource"/>
    <s v="Male"/>
    <x v="2"/>
    <s v="Winner Sanda"/>
    <x v="9"/>
    <x v="3"/>
    <n v="2"/>
    <s v="Sales"/>
    <n v="19800"/>
    <n v="18000"/>
    <n v="39600"/>
    <n v="36000"/>
    <n v="3600"/>
    <x v="5"/>
  </r>
  <r>
    <s v="ID49"/>
    <x v="48"/>
    <s v="Buddy G Sternbeck"/>
    <s v="Male"/>
    <x v="3"/>
    <s v="Peter Pan"/>
    <x v="10"/>
    <x v="2"/>
    <n v="2"/>
    <s v="Sales"/>
    <n v="44000"/>
    <n v="40000"/>
    <n v="88000"/>
    <n v="80000"/>
    <n v="8000"/>
    <x v="6"/>
  </r>
  <r>
    <s v="ID50"/>
    <x v="49"/>
    <s v="Julius N Bakrer"/>
    <s v="Male"/>
    <x v="0"/>
    <s v="Farida Ibrahim"/>
    <x v="11"/>
    <x v="2"/>
    <n v="3"/>
    <s v="Sales"/>
    <n v="22000"/>
    <n v="20000"/>
    <n v="66000"/>
    <n v="60000"/>
    <n v="6000"/>
    <x v="0"/>
  </r>
  <r>
    <s v="ID51"/>
    <x v="50"/>
    <m/>
    <s v="Male"/>
    <x v="0"/>
    <s v="Farida Ibrahim"/>
    <x v="12"/>
    <x v="0"/>
    <n v="1"/>
    <s v="Sales"/>
    <n v="11000"/>
    <n v="10000"/>
    <n v="11000"/>
    <n v="10000"/>
    <n v="1000"/>
    <x v="1"/>
  </r>
  <r>
    <s v="ID52"/>
    <x v="51"/>
    <s v="Jamal G Dimrrco"/>
    <s v="Female"/>
    <x v="1"/>
    <s v="Felex Ada"/>
    <x v="13"/>
    <x v="0"/>
    <n v="2"/>
    <s v="Sales"/>
    <n v="7700.0000000000009"/>
    <n v="7000"/>
    <n v="15400.000000000002"/>
    <n v="14000"/>
    <n v="1400.0000000000018"/>
    <x v="2"/>
  </r>
  <r>
    <s v="ID53"/>
    <x v="52"/>
    <s v="Stephan Q Ranrer"/>
    <s v="Male"/>
    <x v="2"/>
    <s v="Winner Sanda"/>
    <x v="14"/>
    <x v="1"/>
    <n v="2"/>
    <s v="Sales"/>
    <n v="9950"/>
    <n v="9000"/>
    <n v="19900"/>
    <n v="18000"/>
    <n v="1900"/>
    <x v="3"/>
  </r>
  <r>
    <s v="ID54"/>
    <x v="53"/>
    <s v="Jackie P Monrague"/>
    <s v="Male"/>
    <x v="3"/>
    <s v="Peter Pan"/>
    <x v="15"/>
    <x v="0"/>
    <n v="2"/>
    <s v="Sales"/>
    <n v="19800"/>
    <n v="18000"/>
    <n v="39600"/>
    <n v="36000"/>
    <n v="3600"/>
    <x v="4"/>
  </r>
  <r>
    <s v="ID55"/>
    <x v="54"/>
    <m/>
    <s v="Male"/>
    <x v="0"/>
    <s v="Farida Ibrahim"/>
    <x v="16"/>
    <x v="0"/>
    <n v="4"/>
    <s v="Sales"/>
    <n v="44000"/>
    <n v="40000"/>
    <n v="176000"/>
    <n v="160000"/>
    <n v="16000"/>
    <x v="5"/>
  </r>
  <r>
    <s v="ID56"/>
    <x v="55"/>
    <s v="Hosea B Micrelson"/>
    <s v="Male"/>
    <x v="0"/>
    <s v="Farida Ibrahim"/>
    <x v="17"/>
    <x v="2"/>
    <n v="1"/>
    <s v="Sales"/>
    <n v="22000"/>
    <n v="20000"/>
    <n v="22000"/>
    <n v="20000"/>
    <n v="2000"/>
    <x v="6"/>
  </r>
  <r>
    <s v="ID57"/>
    <x v="56"/>
    <s v="Carly L Sirranni"/>
    <s v="Male"/>
    <x v="1"/>
    <s v="Felex Ada"/>
    <x v="18"/>
    <x v="0"/>
    <n v="2"/>
    <s v="Sales"/>
    <n v="13000"/>
    <n v="12000"/>
    <n v="26000"/>
    <n v="24000"/>
    <n v="2000"/>
    <x v="0"/>
  </r>
  <r>
    <s v="ID58"/>
    <x v="57"/>
    <s v="Abram S Manrique"/>
    <s v="Male"/>
    <x v="2"/>
    <s v="Winner Sanda"/>
    <x v="0"/>
    <x v="0"/>
    <n v="2"/>
    <s v="Sales"/>
    <n v="6700"/>
    <n v="5000"/>
    <n v="13400"/>
    <n v="10000"/>
    <n v="3400"/>
    <x v="1"/>
  </r>
  <r>
    <s v="ID59"/>
    <x v="58"/>
    <s v="Mica Z Herrberg"/>
    <s v="Male"/>
    <x v="3"/>
    <s v="Peter Pan"/>
    <x v="1"/>
    <x v="0"/>
    <n v="4"/>
    <s v="Sales"/>
    <n v="6700"/>
    <n v="5001"/>
    <n v="26800"/>
    <n v="20004"/>
    <n v="6796"/>
    <x v="2"/>
  </r>
  <r>
    <s v="ID60"/>
    <x v="59"/>
    <s v="Lemuel W Harrman"/>
    <s v="Male"/>
    <x v="0"/>
    <s v="Farida Ibrahim"/>
    <x v="2"/>
    <x v="0"/>
    <n v="1"/>
    <s v="Sales"/>
    <n v="6700"/>
    <n v="5002"/>
    <n v="6700"/>
    <n v="5002"/>
    <n v="1698"/>
    <x v="3"/>
  </r>
  <r>
    <s v="ID61"/>
    <x v="60"/>
    <s v="Shanelle Z Hicr"/>
    <s v="Male"/>
    <x v="0"/>
    <s v="Farida Ibrahim"/>
    <x v="16"/>
    <x v="0"/>
    <n v="2"/>
    <s v="Sales"/>
    <n v="1900"/>
    <n v="1800"/>
    <n v="3800"/>
    <n v="3600"/>
    <n v="200"/>
    <x v="4"/>
  </r>
  <r>
    <s v="ID62"/>
    <x v="0"/>
    <s v="Maryellen H Harrness"/>
    <s v="Male"/>
    <x v="1"/>
    <s v="Felex Ada"/>
    <x v="17"/>
    <x v="2"/>
    <n v="2"/>
    <s v="Sales"/>
    <n v="200"/>
    <n v="190"/>
    <n v="400"/>
    <n v="380"/>
    <n v="20"/>
    <x v="0"/>
  </r>
  <r>
    <s v="ID63"/>
    <x v="1"/>
    <s v="Sylvester Z Blarkledge"/>
    <s v="Male"/>
    <x v="2"/>
    <s v="Winner Sanda"/>
    <x v="18"/>
    <x v="0"/>
    <n v="1"/>
    <s v="Sales"/>
    <n v="2250"/>
    <n v="2200"/>
    <n v="2250"/>
    <n v="2200"/>
    <n v="50"/>
    <x v="1"/>
  </r>
  <r>
    <s v="ID64"/>
    <x v="0"/>
    <s v="Vivienne X Binron"/>
    <s v="Male"/>
    <x v="3"/>
    <s v="Peter Pan"/>
    <x v="6"/>
    <x v="0"/>
    <n v="1"/>
    <s v="Sales"/>
    <n v="100"/>
    <n v="90"/>
    <n v="100"/>
    <n v="90"/>
    <n v="10"/>
    <x v="0"/>
  </r>
  <r>
    <s v="ID65"/>
    <x v="1"/>
    <s v="Ahmed C Minrh"/>
    <s v="Male"/>
    <x v="0"/>
    <s v="Farida Ibrahim"/>
    <x v="7"/>
    <x v="1"/>
    <n v="2"/>
    <s v="Sales"/>
    <n v="100"/>
    <n v="80"/>
    <n v="200"/>
    <n v="160"/>
    <n v="40"/>
    <x v="1"/>
  </r>
  <r>
    <s v="ID66"/>
    <x v="2"/>
    <s v="Leopoldo U Holr"/>
    <s v="Female"/>
    <x v="0"/>
    <s v="Farida Ibrahim"/>
    <x v="8"/>
    <x v="1"/>
    <n v="2"/>
    <s v="Sales"/>
    <n v="2000"/>
    <n v="1850"/>
    <n v="4000"/>
    <n v="3700"/>
    <n v="300"/>
    <x v="2"/>
  </r>
  <r>
    <s v="ID67"/>
    <x v="3"/>
    <s v="Gemma I Chirton"/>
    <s v="Female"/>
    <x v="1"/>
    <s v="Felex Ada"/>
    <x v="9"/>
    <x v="3"/>
    <n v="1"/>
    <s v="Sales"/>
    <n v="9500"/>
    <n v="8000"/>
    <n v="9500"/>
    <n v="8000"/>
    <n v="1500"/>
    <x v="3"/>
  </r>
  <r>
    <s v="ID68"/>
    <x v="4"/>
    <s v="Laurence K Rylrs"/>
    <s v="Female"/>
    <x v="2"/>
    <s v="Winner Sanda"/>
    <x v="10"/>
    <x v="2"/>
    <n v="1"/>
    <s v="Sales"/>
    <n v="4700"/>
    <n v="4000"/>
    <n v="4700"/>
    <n v="4000"/>
    <n v="700"/>
    <x v="4"/>
  </r>
  <r>
    <s v="ID69"/>
    <x v="5"/>
    <s v="Eleanor D Dicrson"/>
    <s v="Male"/>
    <x v="3"/>
    <s v="Peter Pan"/>
    <x v="11"/>
    <x v="2"/>
    <n v="2"/>
    <s v="Sales"/>
    <n v="400"/>
    <n v="360"/>
    <n v="800"/>
    <n v="720"/>
    <n v="80"/>
    <x v="5"/>
  </r>
  <r>
    <s v="ID70"/>
    <x v="6"/>
    <s v="Elsy B Latra"/>
    <s v="Male"/>
    <x v="0"/>
    <s v="Farida Ibrahim"/>
    <x v="12"/>
    <x v="0"/>
    <n v="2"/>
    <s v="Sales"/>
    <n v="100"/>
    <n v="90"/>
    <n v="200"/>
    <n v="180"/>
    <n v="20"/>
    <x v="6"/>
  </r>
  <r>
    <s v="ID71"/>
    <x v="7"/>
    <s v="Sherwood K Shire"/>
    <s v="Male"/>
    <x v="0"/>
    <s v="Farida Ibrahim"/>
    <x v="13"/>
    <x v="0"/>
    <n v="1"/>
    <s v="Sales"/>
    <n v="1600"/>
    <n v="1590"/>
    <n v="1600"/>
    <n v="1590"/>
    <n v="10"/>
    <x v="0"/>
  </r>
  <r>
    <s v="ID72"/>
    <x v="8"/>
    <s v="Carolynn V Moyrihan"/>
    <s v="Male"/>
    <x v="1"/>
    <s v="Felex Ada"/>
    <x v="16"/>
    <x v="0"/>
    <n v="1"/>
    <s v="Sales"/>
    <n v="50"/>
    <n v="45"/>
    <n v="50"/>
    <n v="45"/>
    <n v="5"/>
    <x v="1"/>
  </r>
  <r>
    <s v="ID73"/>
    <x v="9"/>
    <s v="Mckinley H Scorield"/>
    <s v="Female"/>
    <x v="2"/>
    <s v="Winner Sanda"/>
    <x v="17"/>
    <x v="2"/>
    <n v="2"/>
    <s v="Sales"/>
    <n v="600"/>
    <n v="450"/>
    <n v="1200"/>
    <n v="900"/>
    <n v="300"/>
    <x v="2"/>
  </r>
  <r>
    <s v="ID74"/>
    <x v="10"/>
    <s v="Brendon V Crorther"/>
    <s v="Male"/>
    <x v="3"/>
    <s v="Peter Pan"/>
    <x v="18"/>
    <x v="0"/>
    <n v="2"/>
    <s v="Sales"/>
    <n v="170"/>
    <n v="150"/>
    <n v="340"/>
    <n v="300"/>
    <n v="40"/>
    <x v="3"/>
  </r>
  <r>
    <s v="ID75"/>
    <x v="11"/>
    <s v="Nancy V Trordon"/>
    <s v="Male"/>
    <x v="0"/>
    <s v="Farida Ibrahim"/>
    <x v="17"/>
    <x v="2"/>
    <n v="1"/>
    <s v="Sales"/>
    <n v="25"/>
    <n v="20"/>
    <n v="25"/>
    <n v="20"/>
    <n v="5"/>
    <x v="4"/>
  </r>
  <r>
    <s v="ID76"/>
    <x v="12"/>
    <s v="Darin U Shirp"/>
    <s v="Male"/>
    <x v="0"/>
    <s v="Farida Ibrahim"/>
    <x v="18"/>
    <x v="0"/>
    <n v="1"/>
    <s v="Sales"/>
    <n v="10000"/>
    <n v="9000"/>
    <n v="10000"/>
    <n v="9000"/>
    <n v="1000"/>
    <x v="5"/>
  </r>
  <r>
    <s v="ID77"/>
    <x v="13"/>
    <s v="Joel S Maire"/>
    <s v="Male"/>
    <x v="1"/>
    <s v="Felex Ada"/>
    <x v="0"/>
    <x v="0"/>
    <n v="2"/>
    <s v="Sales"/>
    <n v="6700"/>
    <n v="5001"/>
    <n v="13400"/>
    <n v="10002"/>
    <n v="3398"/>
    <x v="6"/>
  </r>
  <r>
    <s v="ID78"/>
    <x v="14"/>
    <s v="Luciana N Camrfield"/>
    <s v="Male"/>
    <x v="2"/>
    <s v="Winner Sanda"/>
    <x v="1"/>
    <x v="0"/>
    <n v="2"/>
    <s v="Sales"/>
    <n v="6700"/>
    <n v="5002"/>
    <n v="13400"/>
    <n v="10004"/>
    <n v="3396"/>
    <x v="0"/>
  </r>
  <r>
    <s v="ID79"/>
    <x v="15"/>
    <s v="Gilbert Z Blors"/>
    <s v="Male"/>
    <x v="3"/>
    <s v="Peter Pan"/>
    <x v="2"/>
    <x v="0"/>
    <n v="1"/>
    <s v="Sales"/>
    <n v="22000"/>
    <n v="20000"/>
    <n v="22000"/>
    <n v="20000"/>
    <n v="2000"/>
    <x v="1"/>
  </r>
  <r>
    <s v="ID80"/>
    <x v="16"/>
    <s v="Sharda W Chordhury"/>
    <s v="Male"/>
    <x v="0"/>
    <s v="Farida Ibrahim"/>
    <x v="3"/>
    <x v="1"/>
    <n v="1"/>
    <s v="Returned"/>
    <n v="10000"/>
    <n v="9000"/>
    <n v="10000"/>
    <n v="9000"/>
    <n v="1000"/>
    <x v="2"/>
  </r>
  <r>
    <s v="ID81"/>
    <x v="17"/>
    <s v="Chung J Moyrihan"/>
    <s v="Male"/>
    <x v="0"/>
    <s v="Farida Ibrahim"/>
    <x v="4"/>
    <x v="0"/>
    <n v="1"/>
    <s v="Sales"/>
    <n v="8500"/>
    <n v="7600"/>
    <n v="8500"/>
    <n v="7600"/>
    <n v="900"/>
    <x v="3"/>
  </r>
  <r>
    <s v="ID82"/>
    <x v="18"/>
    <s v="Dayna M Edmrndson"/>
    <s v="Male"/>
    <x v="1"/>
    <s v="Felex Ada"/>
    <x v="5"/>
    <x v="2"/>
    <n v="2"/>
    <s v="Sales"/>
    <n v="8500"/>
    <n v="7600"/>
    <n v="17000"/>
    <n v="15200"/>
    <n v="1800"/>
    <x v="4"/>
  </r>
  <r>
    <s v="ID83"/>
    <x v="19"/>
    <s v="Bobbie S Minrr"/>
    <s v="Male"/>
    <x v="2"/>
    <s v="Winner Sanda"/>
    <x v="6"/>
    <x v="0"/>
    <n v="3"/>
    <s v="Sales"/>
    <n v="13200.000000000002"/>
    <n v="12000"/>
    <n v="39600.000000000007"/>
    <n v="36000"/>
    <n v="3600.0000000000073"/>
    <x v="5"/>
  </r>
  <r>
    <s v="ID84"/>
    <x v="20"/>
    <s v="Gidget X Lorrng"/>
    <s v="Male"/>
    <x v="3"/>
    <s v="Peter Pan"/>
    <x v="7"/>
    <x v="1"/>
    <n v="2"/>
    <s v="Sales"/>
    <n v="22000"/>
    <n v="20000"/>
    <n v="44000"/>
    <n v="40000"/>
    <n v="4000"/>
    <x v="6"/>
  </r>
  <r>
    <s v="ID85"/>
    <x v="21"/>
    <s v="Hettie S Laurer"/>
    <s v="Male"/>
    <x v="0"/>
    <s v="Farida Ibrahim"/>
    <x v="8"/>
    <x v="1"/>
    <n v="2"/>
    <s v="Sales"/>
    <n v="7700"/>
    <n v="7000"/>
    <n v="15400"/>
    <n v="14000"/>
    <n v="1400"/>
    <x v="0"/>
  </r>
  <r>
    <s v="ID86"/>
    <x v="22"/>
    <s v="Toi F Starlard"/>
    <s v="Male"/>
    <x v="0"/>
    <s v="Farida Ibrahim"/>
    <x v="9"/>
    <x v="3"/>
    <n v="3"/>
    <s v="Sales"/>
    <n v="22000"/>
    <n v="20000"/>
    <n v="66000"/>
    <n v="60000"/>
    <n v="6000"/>
    <x v="1"/>
  </r>
  <r>
    <s v="ID87"/>
    <x v="23"/>
    <s v="Tristan L Cocrrell"/>
    <s v="Female"/>
    <x v="1"/>
    <s v="Felex Ada"/>
    <x v="10"/>
    <x v="2"/>
    <n v="1"/>
    <s v="Sales"/>
    <n v="44000"/>
    <n v="40000"/>
    <n v="44000"/>
    <n v="40000"/>
    <n v="4000"/>
    <x v="2"/>
  </r>
  <r>
    <s v="ID88"/>
    <x v="24"/>
    <s v="Towanda H Matron"/>
    <s v="Female"/>
    <x v="2"/>
    <s v="Winner Sanda"/>
    <x v="11"/>
    <x v="2"/>
    <n v="2"/>
    <s v="Sales"/>
    <n v="19800"/>
    <n v="18000"/>
    <n v="39600"/>
    <n v="36000"/>
    <n v="3600"/>
    <x v="3"/>
  </r>
  <r>
    <s v="ID89"/>
    <x v="25"/>
    <s v="Leland C Fifreld"/>
    <s v="Female"/>
    <x v="3"/>
    <s v="Peter Pan"/>
    <x v="12"/>
    <x v="0"/>
    <n v="2"/>
    <s v="Sales"/>
    <n v="9950"/>
    <n v="9000"/>
    <n v="19900"/>
    <n v="18000"/>
    <n v="1900"/>
    <x v="4"/>
  </r>
  <r>
    <s v="ID90"/>
    <x v="26"/>
    <s v="Audria W Barrios"/>
    <s v="Male"/>
    <x v="0"/>
    <s v="Farida Ibrahim"/>
    <x v="13"/>
    <x v="0"/>
    <n v="2"/>
    <s v="Sales"/>
    <n v="7700"/>
    <n v="7000"/>
    <n v="15400"/>
    <n v="14000"/>
    <n v="1400"/>
    <x v="5"/>
  </r>
  <r>
    <s v="ID91"/>
    <x v="27"/>
    <s v="Jim J Lurre"/>
    <s v="Male"/>
    <x v="0"/>
    <s v="Farida Ibrahim"/>
    <x v="14"/>
    <x v="1"/>
    <n v="4"/>
    <s v="Sales"/>
    <n v="11000"/>
    <n v="10000"/>
    <n v="44000"/>
    <n v="40000"/>
    <n v="4000"/>
    <x v="6"/>
  </r>
  <r>
    <s v="ID92"/>
    <x v="28"/>
    <s v="Lorette Y Petrillo"/>
    <s v="Male"/>
    <x v="1"/>
    <s v="Felex Ada"/>
    <x v="16"/>
    <x v="0"/>
    <n v="1"/>
    <s v="Sales"/>
    <n v="13200.000000000002"/>
    <n v="12000"/>
    <n v="13200.000000000002"/>
    <n v="12000"/>
    <n v="1200.0000000000018"/>
    <x v="0"/>
  </r>
  <r>
    <s v="ID93"/>
    <x v="29"/>
    <s v="Damian X Grirt"/>
    <s v="Male"/>
    <x v="2"/>
    <s v="Winner Sanda"/>
    <x v="17"/>
    <x v="2"/>
    <n v="2"/>
    <s v="Sales"/>
    <n v="9950"/>
    <n v="9000"/>
    <n v="19900"/>
    <n v="18000"/>
    <n v="1900"/>
    <x v="1"/>
  </r>
  <r>
    <s v="ID94"/>
    <x v="30"/>
    <s v="Zana G Ordrnez"/>
    <s v="Female"/>
    <x v="3"/>
    <s v="Peter Pan"/>
    <x v="18"/>
    <x v="0"/>
    <n v="2"/>
    <s v="Sales"/>
    <n v="7700"/>
    <n v="7000"/>
    <n v="15400"/>
    <n v="14000"/>
    <n v="1400"/>
    <x v="2"/>
  </r>
  <r>
    <s v="ID95"/>
    <x v="31"/>
    <s v="Rhett A Charple"/>
    <s v="Male"/>
    <x v="0"/>
    <s v="Farida Ibrahim"/>
    <x v="18"/>
    <x v="0"/>
    <n v="4"/>
    <s v="Sales"/>
    <n v="11000"/>
    <n v="10000"/>
    <n v="44000"/>
    <n v="40000"/>
    <n v="4000"/>
    <x v="3"/>
  </r>
  <r>
    <s v="ID96"/>
    <x v="32"/>
    <s v="Jeneva Y Bybre"/>
    <s v="Male"/>
    <x v="0"/>
    <s v="Farida Ibrahim"/>
    <x v="0"/>
    <x v="0"/>
    <n v="1"/>
    <s v="Sales"/>
    <n v="13200.000000000002"/>
    <n v="12000"/>
    <n v="13200.000000000002"/>
    <n v="12000"/>
    <n v="1200.0000000000018"/>
    <x v="4"/>
  </r>
  <r>
    <s v="ID97"/>
    <x v="33"/>
    <s v="Brendon J Camr"/>
    <s v="Male"/>
    <x v="1"/>
    <s v="Felex Ada"/>
    <x v="1"/>
    <x v="0"/>
    <n v="2"/>
    <s v="Sales"/>
    <n v="9950"/>
    <n v="9000"/>
    <n v="19900"/>
    <n v="18000"/>
    <n v="1900"/>
    <x v="5"/>
  </r>
  <r>
    <s v="ID98"/>
    <x v="34"/>
    <s v="Nettie T Mccrndless"/>
    <s v="Male"/>
    <x v="2"/>
    <s v="Winner Sanda"/>
    <x v="2"/>
    <x v="0"/>
    <n v="2"/>
    <s v="Sales"/>
    <n v="7700"/>
    <n v="7000"/>
    <n v="15400"/>
    <n v="14000"/>
    <n v="1400"/>
    <x v="6"/>
  </r>
  <r>
    <s v="ID99"/>
    <x v="35"/>
    <s v="Lezlie Z Bohrnnan"/>
    <s v="Male"/>
    <x v="3"/>
    <s v="Peter Pan"/>
    <x v="3"/>
    <x v="1"/>
    <n v="1"/>
    <s v="Sales"/>
    <n v="11000"/>
    <n v="10000"/>
    <n v="11000"/>
    <n v="10000"/>
    <n v="1000"/>
    <x v="0"/>
  </r>
  <r>
    <s v="ID100"/>
    <x v="36"/>
    <s v="Hester B Cabrna"/>
    <s v="Male"/>
    <x v="0"/>
    <s v="Farida Ibrahim"/>
    <x v="4"/>
    <x v="0"/>
    <n v="1"/>
    <s v="Sales"/>
    <n v="7700.0000000000009"/>
    <n v="7000"/>
    <n v="7700.0000000000009"/>
    <n v="7000"/>
    <n v="700.00000000000091"/>
    <x v="1"/>
  </r>
  <r>
    <s v="ID101"/>
    <x v="37"/>
    <s v="Isobel K Danre"/>
    <s v="Male"/>
    <x v="0"/>
    <s v="Farida Ibrahim"/>
    <x v="5"/>
    <x v="2"/>
    <n v="2"/>
    <s v="Sales"/>
    <n v="9950"/>
    <n v="9000"/>
    <n v="19900"/>
    <n v="18000"/>
    <n v="1900"/>
    <x v="2"/>
  </r>
  <r>
    <s v="ID102"/>
    <x v="38"/>
    <s v="Erica S Harran"/>
    <s v="Male"/>
    <x v="1"/>
    <s v="Felex Ada"/>
    <x v="16"/>
    <x v="0"/>
    <n v="2"/>
    <s v="Sales"/>
    <n v="19800"/>
    <n v="18000"/>
    <n v="39600"/>
    <n v="36000"/>
    <n v="3600"/>
    <x v="3"/>
  </r>
  <r>
    <s v="ID103"/>
    <x v="39"/>
    <s v="Leda X Hasrell"/>
    <s v="Male"/>
    <x v="2"/>
    <s v="Winner Sanda"/>
    <x v="17"/>
    <x v="2"/>
    <n v="1"/>
    <s v="Sales"/>
    <n v="44000"/>
    <n v="40000"/>
    <n v="44000"/>
    <n v="40000"/>
    <n v="4000"/>
    <x v="4"/>
  </r>
  <r>
    <s v="ID104"/>
    <x v="40"/>
    <s v="Loralee V Balr"/>
    <s v="Male"/>
    <x v="3"/>
    <s v="Peter Pan"/>
    <x v="18"/>
    <x v="0"/>
    <n v="1"/>
    <s v="Sales"/>
    <n v="22000"/>
    <n v="20000"/>
    <n v="22000"/>
    <n v="20000"/>
    <n v="2000"/>
    <x v="5"/>
  </r>
  <r>
    <s v="ID105"/>
    <x v="41"/>
    <s v="Otha T Orrrll"/>
    <s v="Male"/>
    <x v="0"/>
    <s v="Farida Ibrahim"/>
    <x v="9"/>
    <x v="3"/>
    <n v="2"/>
    <s v="Sales"/>
    <n v="13000"/>
    <n v="12000"/>
    <n v="26000"/>
    <n v="24000"/>
    <n v="2000"/>
    <x v="6"/>
  </r>
  <r>
    <s v="ID106"/>
    <x v="42"/>
    <s v="Honey D Eavrs"/>
    <s v="Male"/>
    <x v="0"/>
    <s v="Farida Ibrahim"/>
    <x v="10"/>
    <x v="2"/>
    <n v="2"/>
    <s v="Sales"/>
    <n v="6700"/>
    <n v="5000"/>
    <n v="13400"/>
    <n v="10000"/>
    <n v="3400"/>
    <x v="0"/>
  </r>
  <r>
    <s v="ID107"/>
    <x v="43"/>
    <s v="Ellis V Mcnrel"/>
    <s v="Male"/>
    <x v="1"/>
    <s v="Felex Ada"/>
    <x v="11"/>
    <x v="2"/>
    <n v="1"/>
    <s v="Sales"/>
    <n v="6700"/>
    <n v="5001"/>
    <n v="6700"/>
    <n v="5001"/>
    <n v="1699"/>
    <x v="1"/>
  </r>
  <r>
    <s v="ID108"/>
    <x v="44"/>
    <s v="Gabriel S Beare"/>
    <s v="Female"/>
    <x v="2"/>
    <s v="Winner Sanda"/>
    <x v="12"/>
    <x v="0"/>
    <n v="1"/>
    <s v="Sales"/>
    <n v="6700"/>
    <n v="5002"/>
    <n v="6700"/>
    <n v="5002"/>
    <n v="1698"/>
    <x v="2"/>
  </r>
  <r>
    <s v="ID109"/>
    <x v="45"/>
    <s v="Nathanael G Mcmrllin"/>
    <s v="Female"/>
    <x v="3"/>
    <s v="Peter Pan"/>
    <x v="13"/>
    <x v="0"/>
    <n v="2"/>
    <s v="Sales"/>
    <n v="6700"/>
    <n v="5000"/>
    <n v="13400"/>
    <n v="10000"/>
    <n v="3400"/>
    <x v="3"/>
  </r>
  <r>
    <s v="ID110"/>
    <x v="46"/>
    <s v="Donald H Mazrr"/>
    <s v="Female"/>
    <x v="0"/>
    <s v="Farida Ibrahim"/>
    <x v="14"/>
    <x v="1"/>
    <n v="2"/>
    <s v="Sales"/>
    <n v="6700"/>
    <n v="5001"/>
    <n v="13400"/>
    <n v="10002"/>
    <n v="3398"/>
    <x v="4"/>
  </r>
  <r>
    <s v="ID111"/>
    <x v="47"/>
    <s v="Eliz R Linreman"/>
    <s v="Male"/>
    <x v="0"/>
    <s v="Farida Ibrahim"/>
    <x v="15"/>
    <x v="0"/>
    <n v="1"/>
    <s v="Sales"/>
    <n v="6700"/>
    <n v="5002"/>
    <n v="6700"/>
    <n v="5002"/>
    <n v="1698"/>
    <x v="5"/>
  </r>
  <r>
    <s v="ID112"/>
    <x v="48"/>
    <s v="Gracie P Letr"/>
    <s v="Male"/>
    <x v="1"/>
    <s v="Felex Ada"/>
    <x v="16"/>
    <x v="0"/>
    <n v="1"/>
    <s v="Sales"/>
    <n v="6700"/>
    <n v="5000"/>
    <n v="6700"/>
    <n v="5000"/>
    <n v="1700"/>
    <x v="6"/>
  </r>
  <r>
    <s v="ID113"/>
    <x v="49"/>
    <s v="Gema S Grorer"/>
    <s v="Male"/>
    <x v="2"/>
    <s v="Winner Sanda"/>
    <x v="17"/>
    <x v="2"/>
    <n v="2"/>
    <s v="Sales"/>
    <n v="6700"/>
    <n v="5001"/>
    <n v="13400"/>
    <n v="10002"/>
    <n v="3398"/>
    <x v="0"/>
  </r>
  <r>
    <s v="ID114"/>
    <x v="50"/>
    <s v="Delana Y Frerdman"/>
    <s v="Male"/>
    <x v="3"/>
    <s v="Peter Pan"/>
    <x v="18"/>
    <x v="0"/>
    <n v="2"/>
    <s v="Sales"/>
    <n v="6700"/>
    <n v="5002"/>
    <n v="13400"/>
    <n v="10004"/>
    <n v="3396"/>
    <x v="1"/>
  </r>
  <r>
    <s v="ID115"/>
    <x v="51"/>
    <s v="Mary Y Tatr"/>
    <s v="Female"/>
    <x v="0"/>
    <s v="Farida Ibrahim"/>
    <x v="0"/>
    <x v="0"/>
    <n v="1"/>
    <s v="Sales"/>
    <n v="22000"/>
    <n v="20000"/>
    <n v="22000"/>
    <n v="20000"/>
    <n v="2000"/>
    <x v="2"/>
  </r>
  <r>
    <s v="ID116"/>
    <x v="52"/>
    <s v="Abe J Macreod"/>
    <s v="Male"/>
    <x v="0"/>
    <s v="Farida Ibrahim"/>
    <x v="1"/>
    <x v="0"/>
    <n v="1"/>
    <s v="Returned"/>
    <n v="10000"/>
    <n v="9000"/>
    <n v="10000"/>
    <n v="9000"/>
    <n v="1000"/>
    <x v="3"/>
  </r>
  <r>
    <s v="ID117"/>
    <x v="53"/>
    <s v="Evon Q Lawron"/>
    <s v="Male"/>
    <x v="1"/>
    <s v="Felex Ada"/>
    <x v="2"/>
    <x v="0"/>
    <n v="1"/>
    <s v="Sales"/>
    <n v="8500"/>
    <n v="7600"/>
    <n v="8500"/>
    <n v="7600"/>
    <n v="900"/>
    <x v="4"/>
  </r>
  <r>
    <s v="ID118"/>
    <x v="54"/>
    <s v="Jerlene P Dunrigan"/>
    <s v="Male"/>
    <x v="2"/>
    <s v="Winner Sanda"/>
    <x v="3"/>
    <x v="1"/>
    <n v="2"/>
    <s v="Returned"/>
    <n v="8500"/>
    <n v="7600"/>
    <n v="17000"/>
    <n v="15200"/>
    <n v="1800"/>
    <x v="5"/>
  </r>
  <r>
    <s v="ID119"/>
    <x v="55"/>
    <s v="Bobbie X Schrenrock"/>
    <s v="Male"/>
    <x v="3"/>
    <s v="Peter Pan"/>
    <x v="4"/>
    <x v="0"/>
    <n v="3"/>
    <s v="Sales"/>
    <n v="13200.000000000002"/>
    <n v="12000"/>
    <n v="39600.000000000007"/>
    <n v="36000"/>
    <n v="3600.0000000000073"/>
    <x v="6"/>
  </r>
  <r>
    <s v="ID120"/>
    <x v="56"/>
    <s v="Mike A Wadrington"/>
    <s v="Male"/>
    <x v="0"/>
    <s v="Farida Ibrahim"/>
    <x v="16"/>
    <x v="0"/>
    <n v="2"/>
    <s v="Sales"/>
    <n v="22000"/>
    <n v="20000"/>
    <n v="44000"/>
    <n v="40000"/>
    <n v="4000"/>
    <x v="0"/>
  </r>
  <r>
    <s v="ID121"/>
    <x v="57"/>
    <s v="Nigel K Wadrworth"/>
    <s v="Male"/>
    <x v="0"/>
    <s v="Farida Ibrahim"/>
    <x v="17"/>
    <x v="2"/>
    <n v="2"/>
    <s v="Sales"/>
    <n v="7700"/>
    <n v="7000"/>
    <n v="15400"/>
    <n v="14000"/>
    <n v="1400"/>
    <x v="1"/>
  </r>
  <r>
    <s v="ID122"/>
    <x v="58"/>
    <s v="Hayden E Novrck"/>
    <s v="Male"/>
    <x v="1"/>
    <s v="Felex Ada"/>
    <x v="18"/>
    <x v="0"/>
    <n v="3"/>
    <s v="Sales"/>
    <n v="22000"/>
    <n v="20000"/>
    <n v="66000"/>
    <n v="60000"/>
    <n v="6000"/>
    <x v="2"/>
  </r>
  <r>
    <s v="ID123"/>
    <x v="0"/>
    <s v="Voncile P Troranowski"/>
    <s v="Male"/>
    <x v="2"/>
    <s v="Winner Sanda"/>
    <x v="8"/>
    <x v="1"/>
    <n v="1"/>
    <s v="Sales"/>
    <n v="44000"/>
    <n v="40000"/>
    <n v="44000"/>
    <n v="40000"/>
    <n v="4000"/>
    <x v="0"/>
  </r>
  <r>
    <s v="ID124"/>
    <x v="1"/>
    <s v="Roberto U Derry"/>
    <s v="Male"/>
    <x v="3"/>
    <s v="Peter Pan"/>
    <x v="9"/>
    <x v="3"/>
    <n v="2"/>
    <s v="Sales"/>
    <n v="19800"/>
    <n v="18000"/>
    <n v="39600"/>
    <n v="36000"/>
    <n v="3600"/>
    <x v="1"/>
  </r>
  <r>
    <s v="ID125"/>
    <x v="2"/>
    <s v="Tona S Husrby"/>
    <s v="Male"/>
    <x v="0"/>
    <s v="Farida Ibrahim"/>
    <x v="10"/>
    <x v="2"/>
    <n v="2"/>
    <s v="Sales"/>
    <n v="9950"/>
    <n v="9000"/>
    <n v="19900"/>
    <n v="18000"/>
    <n v="1900"/>
    <x v="2"/>
  </r>
  <r>
    <s v="ID126"/>
    <x v="3"/>
    <s v="Londa T Mayr"/>
    <s v="Male"/>
    <x v="0"/>
    <s v="Farida Ibrahim"/>
    <x v="11"/>
    <x v="2"/>
    <n v="2"/>
    <s v="Sales"/>
    <n v="7700"/>
    <n v="7000"/>
    <n v="15400"/>
    <n v="14000"/>
    <n v="1400"/>
    <x v="3"/>
  </r>
  <r>
    <s v="ID127"/>
    <x v="4"/>
    <s v="Jocelyn Q Scorti"/>
    <s v="Male"/>
    <x v="1"/>
    <s v="Felex Ada"/>
    <x v="12"/>
    <x v="0"/>
    <n v="4"/>
    <s v="Sales"/>
    <n v="11000"/>
    <n v="10000"/>
    <n v="44000"/>
    <n v="40000"/>
    <n v="4000"/>
    <x v="4"/>
  </r>
  <r>
    <s v="ID128"/>
    <x v="5"/>
    <s v="Frank O Malron"/>
    <s v="Male"/>
    <x v="2"/>
    <s v="Winner Sanda"/>
    <x v="13"/>
    <x v="0"/>
    <n v="1"/>
    <s v="Sales"/>
    <n v="13200.000000000002"/>
    <n v="12000"/>
    <n v="13200.000000000002"/>
    <n v="12000"/>
    <n v="1200.0000000000018"/>
    <x v="5"/>
  </r>
  <r>
    <s v="ID129"/>
    <x v="6"/>
    <s v="Kurtis C Irors"/>
    <s v="Female"/>
    <x v="3"/>
    <s v="Peter Pan"/>
    <x v="14"/>
    <x v="1"/>
    <n v="2"/>
    <s v="Sales"/>
    <n v="9950"/>
    <n v="9000"/>
    <n v="19900"/>
    <n v="18000"/>
    <n v="1900"/>
    <x v="6"/>
  </r>
  <r>
    <s v="ID130"/>
    <x v="7"/>
    <s v="Jamey S Seir"/>
    <s v="Female"/>
    <x v="0"/>
    <s v="Farida Ibrahim"/>
    <x v="15"/>
    <x v="0"/>
    <n v="2"/>
    <s v="Sales"/>
    <n v="7700"/>
    <n v="7000"/>
    <n v="15400"/>
    <n v="14000"/>
    <n v="1400"/>
    <x v="0"/>
  </r>
  <r>
    <s v="ID131"/>
    <x v="8"/>
    <s v="Walton S Keir"/>
    <s v="Female"/>
    <x v="0"/>
    <s v="Farida Ibrahim"/>
    <x v="16"/>
    <x v="0"/>
    <n v="4"/>
    <s v="Sales"/>
    <n v="11000"/>
    <n v="10000"/>
    <n v="44000"/>
    <n v="40000"/>
    <n v="4000"/>
    <x v="1"/>
  </r>
  <r>
    <s v="ID132"/>
    <x v="9"/>
    <s v="Micki R Jauregui"/>
    <s v="Male"/>
    <x v="1"/>
    <s v="Felex Ada"/>
    <x v="17"/>
    <x v="2"/>
    <n v="1"/>
    <s v="Sales"/>
    <n v="13200.000000000002"/>
    <n v="12000"/>
    <n v="13200.000000000002"/>
    <n v="12000"/>
    <n v="1200.0000000000018"/>
    <x v="2"/>
  </r>
  <r>
    <s v="ID133"/>
    <x v="10"/>
    <s v="Ngoc X Watron"/>
    <s v="Male"/>
    <x v="2"/>
    <s v="Winner Sanda"/>
    <x v="18"/>
    <x v="0"/>
    <n v="2"/>
    <s v="Sales"/>
    <n v="1900"/>
    <n v="1800"/>
    <n v="3800"/>
    <n v="3600"/>
    <n v="200"/>
    <x v="3"/>
  </r>
  <r>
    <s v="ID134"/>
    <x v="11"/>
    <s v="Inocencia Z Butrau"/>
    <s v="Male"/>
    <x v="3"/>
    <s v="Peter Pan"/>
    <x v="0"/>
    <x v="0"/>
    <n v="2"/>
    <s v="Sales"/>
    <n v="200"/>
    <n v="190"/>
    <n v="400"/>
    <n v="380"/>
    <n v="20"/>
    <x v="4"/>
  </r>
  <r>
    <s v="ID135"/>
    <x v="12"/>
    <s v="Charlie V Koerler"/>
    <s v="Male"/>
    <x v="0"/>
    <s v="Farida Ibrahim"/>
    <x v="1"/>
    <x v="0"/>
    <n v="1"/>
    <s v="Sales"/>
    <n v="2250"/>
    <n v="2200"/>
    <n v="2250"/>
    <n v="2200"/>
    <n v="50"/>
    <x v="5"/>
  </r>
  <r>
    <s v="ID136"/>
    <x v="13"/>
    <s v="Rosy U Baureister"/>
    <s v="Female"/>
    <x v="0"/>
    <s v="Farida Ibrahim"/>
    <x v="2"/>
    <x v="0"/>
    <n v="1"/>
    <s v="Sales"/>
    <n v="100"/>
    <n v="90"/>
    <n v="100"/>
    <n v="90"/>
    <n v="10"/>
    <x v="6"/>
  </r>
  <r>
    <s v="ID137"/>
    <x v="14"/>
    <s v="Charity N Denran"/>
    <s v="Male"/>
    <x v="1"/>
    <s v="Felex Ada"/>
    <x v="3"/>
    <x v="1"/>
    <n v="2"/>
    <s v="Sales"/>
    <n v="100"/>
    <n v="80"/>
    <n v="200"/>
    <n v="160"/>
    <n v="40"/>
    <x v="0"/>
  </r>
  <r>
    <s v="ID138"/>
    <x v="15"/>
    <s v="Luke S Tumrin"/>
    <s v="Male"/>
    <x v="2"/>
    <s v="Winner Sanda"/>
    <x v="4"/>
    <x v="0"/>
    <n v="2"/>
    <s v="Sales"/>
    <n v="2000"/>
    <n v="1850"/>
    <n v="4000"/>
    <n v="3700"/>
    <n v="300"/>
    <x v="1"/>
  </r>
  <r>
    <s v="ID139"/>
    <x v="16"/>
    <m/>
    <s v="Male"/>
    <x v="3"/>
    <s v="Peter Pan"/>
    <x v="5"/>
    <x v="2"/>
    <n v="1"/>
    <s v="Sales"/>
    <n v="9500"/>
    <n v="8000"/>
    <n v="9500"/>
    <n v="8000"/>
    <n v="1500"/>
    <x v="2"/>
  </r>
  <r>
    <s v="ID140"/>
    <x v="17"/>
    <s v="Celinda C Magruder"/>
    <s v="Male"/>
    <x v="0"/>
    <s v="Farida Ibrahim"/>
    <x v="6"/>
    <x v="0"/>
    <n v="1"/>
    <s v="Sales"/>
    <n v="4700"/>
    <n v="4000"/>
    <n v="4700"/>
    <n v="4000"/>
    <n v="700"/>
    <x v="3"/>
  </r>
  <r>
    <s v="ID141"/>
    <x v="18"/>
    <s v="Arturo N Halrorsen"/>
    <s v="Male"/>
    <x v="0"/>
    <s v="Farida Ibrahim"/>
    <x v="7"/>
    <x v="1"/>
    <n v="2"/>
    <s v="Sales"/>
    <n v="400"/>
    <n v="360"/>
    <n v="800"/>
    <n v="720"/>
    <n v="80"/>
    <x v="4"/>
  </r>
  <r>
    <s v="ID142"/>
    <x v="19"/>
    <s v="Tiny Z Olireri"/>
    <s v="Male"/>
    <x v="1"/>
    <s v="Felex Ada"/>
    <x v="8"/>
    <x v="1"/>
    <n v="2"/>
    <s v="Sales"/>
    <n v="100"/>
    <n v="90"/>
    <n v="200"/>
    <n v="180"/>
    <n v="20"/>
    <x v="5"/>
  </r>
  <r>
    <s v="ID143"/>
    <x v="20"/>
    <s v="Kerri Y Carr"/>
    <s v="Male"/>
    <x v="2"/>
    <s v="Winner Sanda"/>
    <x v="9"/>
    <x v="3"/>
    <n v="1"/>
    <s v="Sales"/>
    <n v="1600"/>
    <n v="1590"/>
    <n v="1600"/>
    <n v="1590"/>
    <n v="10"/>
    <x v="6"/>
  </r>
  <r>
    <s v="ID144"/>
    <x v="21"/>
    <s v="Young W Funrs"/>
    <s v="Male"/>
    <x v="3"/>
    <s v="Peter Pan"/>
    <x v="10"/>
    <x v="2"/>
    <n v="1"/>
    <s v="Sales"/>
    <n v="50"/>
    <n v="45"/>
    <n v="50"/>
    <n v="45"/>
    <n v="5"/>
    <x v="0"/>
  </r>
  <r>
    <s v="ID145"/>
    <x v="22"/>
    <s v="Neomi P Pitrhford"/>
    <s v="Male"/>
    <x v="0"/>
    <s v="Farida Ibrahim"/>
    <x v="11"/>
    <x v="2"/>
    <n v="2"/>
    <s v="Sales"/>
    <n v="600"/>
    <n v="450"/>
    <n v="1200"/>
    <n v="900"/>
    <n v="300"/>
    <x v="1"/>
  </r>
  <r>
    <s v="ID146"/>
    <x v="23"/>
    <s v="Ivan A Grorer"/>
    <s v="Male"/>
    <x v="0"/>
    <s v="Farida Ibrahim"/>
    <x v="12"/>
    <x v="0"/>
    <n v="2"/>
    <s v="Sales"/>
    <n v="170"/>
    <n v="150"/>
    <n v="340"/>
    <n v="300"/>
    <n v="40"/>
    <x v="2"/>
  </r>
  <r>
    <s v="ID147"/>
    <x v="24"/>
    <s v="Etsuko O Wilrot"/>
    <s v="Male"/>
    <x v="1"/>
    <s v="Felex Ada"/>
    <x v="16"/>
    <x v="0"/>
    <n v="1"/>
    <s v="Sales"/>
    <n v="25"/>
    <n v="20"/>
    <n v="25"/>
    <n v="20"/>
    <n v="5"/>
    <x v="3"/>
  </r>
  <r>
    <s v="ID148"/>
    <x v="25"/>
    <s v="William B Mcnrrney"/>
    <s v="Male"/>
    <x v="2"/>
    <s v="Winner Sanda"/>
    <x v="17"/>
    <x v="2"/>
    <n v="1"/>
    <s v="Sales"/>
    <n v="6700"/>
    <n v="5000"/>
    <n v="6700"/>
    <n v="5000"/>
    <n v="1700"/>
    <x v="4"/>
  </r>
  <r>
    <s v="ID149"/>
    <x v="26"/>
    <s v="Logan D Berryman"/>
    <s v="Male"/>
    <x v="3"/>
    <s v="Peter Pan"/>
    <x v="18"/>
    <x v="0"/>
    <n v="2"/>
    <s v="Sales"/>
    <n v="6700"/>
    <n v="5001"/>
    <n v="13400"/>
    <n v="10002"/>
    <n v="3398"/>
    <x v="5"/>
  </r>
  <r>
    <s v="ID150"/>
    <x v="27"/>
    <m/>
    <s v="Female"/>
    <x v="0"/>
    <s v="Farida Ibrahim"/>
    <x v="16"/>
    <x v="0"/>
    <n v="2"/>
    <s v="Sales"/>
    <n v="6700"/>
    <n v="5002"/>
    <n v="13400"/>
    <n v="10004"/>
    <n v="3396"/>
    <x v="6"/>
  </r>
  <r>
    <s v="ID151"/>
    <x v="28"/>
    <s v="Coy I Genrner"/>
    <s v="Female"/>
    <x v="0"/>
    <s v="Farida Ibrahim"/>
    <x v="17"/>
    <x v="2"/>
    <n v="1"/>
    <s v="Sales"/>
    <n v="22000"/>
    <n v="20000"/>
    <n v="22000"/>
    <n v="20000"/>
    <n v="2000"/>
    <x v="0"/>
  </r>
  <r>
    <s v="ID152"/>
    <x v="29"/>
    <s v="Jimmie F Vasruez"/>
    <s v="Female"/>
    <x v="1"/>
    <s v="Felex Ada"/>
    <x v="18"/>
    <x v="0"/>
    <n v="1"/>
    <s v="Returned"/>
    <n v="11000"/>
    <n v="10000"/>
    <n v="11000"/>
    <n v="10000"/>
    <n v="1000"/>
    <x v="1"/>
  </r>
  <r>
    <s v="ID153"/>
    <x v="30"/>
    <s v="Tommie S Farro"/>
    <s v="Male"/>
    <x v="2"/>
    <s v="Winner Sanda"/>
    <x v="0"/>
    <x v="0"/>
    <n v="1"/>
    <s v="Sales"/>
    <n v="8500"/>
    <n v="7600"/>
    <n v="8500"/>
    <n v="7600"/>
    <n v="900"/>
    <x v="2"/>
  </r>
  <r>
    <s v="ID154"/>
    <x v="31"/>
    <s v="Daina U Ledrt"/>
    <s v="Male"/>
    <x v="3"/>
    <s v="Peter Pan"/>
    <x v="1"/>
    <x v="0"/>
    <n v="2"/>
    <s v="Sales"/>
    <n v="8500"/>
    <n v="7600"/>
    <n v="17000"/>
    <n v="15200"/>
    <n v="1800"/>
    <x v="3"/>
  </r>
  <r>
    <s v="ID155"/>
    <x v="32"/>
    <s v="Sophia F Knerht"/>
    <s v="Male"/>
    <x v="0"/>
    <s v="Farida Ibrahim"/>
    <x v="2"/>
    <x v="0"/>
    <n v="3"/>
    <s v="Sales"/>
    <n v="13200.000000000002"/>
    <n v="12000"/>
    <n v="39600.000000000007"/>
    <n v="36000"/>
    <n v="3600.0000000000073"/>
    <x v="4"/>
  </r>
  <r>
    <s v="ID156"/>
    <x v="33"/>
    <s v="Newton V Scaria"/>
    <s v="Male"/>
    <x v="0"/>
    <s v="Farida Ibrahim"/>
    <x v="3"/>
    <x v="1"/>
    <n v="2"/>
    <s v="Sales"/>
    <n v="22000"/>
    <n v="20000"/>
    <n v="44000"/>
    <n v="40000"/>
    <n v="4000"/>
    <x v="5"/>
  </r>
  <r>
    <s v="ID157"/>
    <x v="34"/>
    <s v="Reatha E Osbr"/>
    <s v="Female"/>
    <x v="1"/>
    <s v="Felex Ada"/>
    <x v="4"/>
    <x v="0"/>
    <n v="2"/>
    <s v="Sales"/>
    <n v="7700"/>
    <n v="7000"/>
    <n v="15400"/>
    <n v="14000"/>
    <n v="1400"/>
    <x v="6"/>
  </r>
  <r>
    <s v="ID158"/>
    <x v="35"/>
    <s v="Bell N Molrnaro"/>
    <s v="Male"/>
    <x v="2"/>
    <s v="Winner Sanda"/>
    <x v="5"/>
    <x v="2"/>
    <n v="3"/>
    <s v="Sales"/>
    <n v="22000"/>
    <n v="20000"/>
    <n v="66000"/>
    <n v="60000"/>
    <n v="6000"/>
    <x v="0"/>
  </r>
  <r>
    <s v="ID159"/>
    <x v="36"/>
    <s v="Jason V Grarois"/>
    <s v="Male"/>
    <x v="3"/>
    <s v="Peter Pan"/>
    <x v="6"/>
    <x v="0"/>
    <n v="1"/>
    <s v="Sales"/>
    <n v="44000"/>
    <n v="40000"/>
    <n v="44000"/>
    <n v="40000"/>
    <n v="4000"/>
    <x v="1"/>
  </r>
  <r>
    <s v="ID160"/>
    <x v="37"/>
    <s v="Elwood T Morr"/>
    <s v="Male"/>
    <x v="0"/>
    <s v="Farida Ibrahim"/>
    <x v="7"/>
    <x v="1"/>
    <n v="2"/>
    <s v="Sales"/>
    <n v="19800"/>
    <n v="18000"/>
    <n v="39600"/>
    <n v="36000"/>
    <n v="3600"/>
    <x v="2"/>
  </r>
  <r>
    <s v="ID161"/>
    <x v="38"/>
    <s v="Lewis M Racrtte"/>
    <s v="Male"/>
    <x v="0"/>
    <s v="Farida Ibrahim"/>
    <x v="8"/>
    <x v="1"/>
    <n v="2"/>
    <s v="Sales"/>
    <n v="9950"/>
    <n v="9000"/>
    <n v="19900"/>
    <n v="18000"/>
    <n v="1900"/>
    <x v="3"/>
  </r>
  <r>
    <s v="ID162"/>
    <x v="39"/>
    <s v="Leigh Y Hawr"/>
    <s v="Male"/>
    <x v="1"/>
    <s v="Felex Ada"/>
    <x v="9"/>
    <x v="3"/>
    <n v="2"/>
    <s v="Sales"/>
    <n v="7700"/>
    <n v="7000"/>
    <n v="15400"/>
    <n v="14000"/>
    <n v="1400"/>
    <x v="4"/>
  </r>
  <r>
    <s v="ID163"/>
    <x v="40"/>
    <s v="Thomas B Felrpe"/>
    <s v="Male"/>
    <x v="2"/>
    <s v="Winner Sanda"/>
    <x v="10"/>
    <x v="2"/>
    <n v="4"/>
    <s v="Sales"/>
    <n v="11000"/>
    <n v="10000"/>
    <n v="44000"/>
    <n v="40000"/>
    <n v="4000"/>
    <x v="5"/>
  </r>
  <r>
    <s v="ID164"/>
    <x v="41"/>
    <s v="Israel T Herrzler"/>
    <s v="Male"/>
    <x v="3"/>
    <s v="Peter Pan"/>
    <x v="11"/>
    <x v="2"/>
    <n v="1"/>
    <s v="Sales"/>
    <n v="13200.000000000002"/>
    <n v="12000"/>
    <n v="13200.000000000002"/>
    <n v="12000"/>
    <n v="1200.0000000000018"/>
    <x v="6"/>
  </r>
  <r>
    <s v="ID165"/>
    <x v="42"/>
    <s v="Ona K Koerp"/>
    <s v="Male"/>
    <x v="0"/>
    <s v="Farida Ibrahim"/>
    <x v="12"/>
    <x v="0"/>
    <n v="2"/>
    <s v="Sales"/>
    <n v="1900"/>
    <n v="1800"/>
    <n v="3800"/>
    <n v="3600"/>
    <n v="200"/>
    <x v="0"/>
  </r>
  <r>
    <s v="ID166"/>
    <x v="43"/>
    <s v="Kristofer N Calrhan"/>
    <s v="Male"/>
    <x v="0"/>
    <s v="Farida Ibrahim"/>
    <x v="13"/>
    <x v="0"/>
    <n v="2"/>
    <s v="Sales"/>
    <n v="200"/>
    <n v="190"/>
    <n v="400"/>
    <n v="380"/>
    <n v="20"/>
    <x v="1"/>
  </r>
  <r>
    <s v="ID167"/>
    <x v="44"/>
    <s v="Mark F Hamran"/>
    <s v="Male"/>
    <x v="1"/>
    <s v="Felex Ada"/>
    <x v="14"/>
    <x v="1"/>
    <n v="4"/>
    <s v="Sales"/>
    <n v="2250"/>
    <n v="2200"/>
    <n v="9000"/>
    <n v="8800"/>
    <n v="200"/>
    <x v="2"/>
  </r>
  <r>
    <s v="ID168"/>
    <x v="45"/>
    <s v="Bobbie Q Holrrook"/>
    <s v="Male"/>
    <x v="2"/>
    <s v="Winner Sanda"/>
    <x v="15"/>
    <x v="0"/>
    <n v="1"/>
    <s v="Sales"/>
    <n v="100"/>
    <n v="90"/>
    <n v="100"/>
    <n v="90"/>
    <n v="10"/>
    <x v="3"/>
  </r>
  <r>
    <s v="ID169"/>
    <x v="46"/>
    <s v="Abe X Parr"/>
    <s v="Male"/>
    <x v="3"/>
    <s v="Peter Pan"/>
    <x v="16"/>
    <x v="0"/>
    <n v="2"/>
    <s v="Sales"/>
    <n v="100"/>
    <n v="80"/>
    <n v="200"/>
    <n v="160"/>
    <n v="40"/>
    <x v="4"/>
  </r>
  <r>
    <s v="ID170"/>
    <x v="47"/>
    <s v="Mignon Q Dilrs"/>
    <s v="Male"/>
    <x v="0"/>
    <s v="Farida Ibrahim"/>
    <x v="17"/>
    <x v="2"/>
    <n v="2"/>
    <s v="Sales"/>
    <n v="2000"/>
    <n v="1850"/>
    <n v="4000"/>
    <n v="3700"/>
    <n v="300"/>
    <x v="5"/>
  </r>
  <r>
    <s v="ID171"/>
    <x v="48"/>
    <s v="Casey D Krirr"/>
    <s v="Female"/>
    <x v="0"/>
    <s v="Farida Ibrahim"/>
    <x v="18"/>
    <x v="0"/>
    <n v="1"/>
    <s v="Sales"/>
    <n v="9500"/>
    <n v="8000"/>
    <n v="9500"/>
    <n v="8000"/>
    <n v="1500"/>
    <x v="6"/>
  </r>
  <r>
    <s v="ID172"/>
    <x v="49"/>
    <s v="Scott K Ricro"/>
    <s v="Female"/>
    <x v="1"/>
    <s v="Felex Ada"/>
    <x v="0"/>
    <x v="0"/>
    <n v="1"/>
    <s v="Sales"/>
    <n v="4700"/>
    <n v="4000"/>
    <n v="4700"/>
    <n v="4000"/>
    <n v="700"/>
    <x v="0"/>
  </r>
  <r>
    <s v="ID173"/>
    <x v="50"/>
    <s v="Rosemarie K Felrows"/>
    <s v="Female"/>
    <x v="2"/>
    <s v="Winner Sanda"/>
    <x v="1"/>
    <x v="0"/>
    <n v="2"/>
    <s v="Sales"/>
    <n v="400"/>
    <n v="360"/>
    <n v="800"/>
    <n v="720"/>
    <n v="80"/>
    <x v="1"/>
  </r>
  <r>
    <s v="ID174"/>
    <x v="51"/>
    <s v="Lisette F Cowrey"/>
    <s v="Male"/>
    <x v="3"/>
    <s v="Peter Pan"/>
    <x v="2"/>
    <x v="0"/>
    <n v="2"/>
    <s v="Sales"/>
    <n v="100"/>
    <n v="90"/>
    <n v="200"/>
    <n v="180"/>
    <n v="20"/>
    <x v="2"/>
  </r>
  <r>
    <s v="ID175"/>
    <x v="52"/>
    <s v="Molly U Rasrh"/>
    <s v="Male"/>
    <x v="0"/>
    <s v="Farida Ibrahim"/>
    <x v="3"/>
    <x v="1"/>
    <n v="1"/>
    <s v="Sales"/>
    <n v="1600"/>
    <n v="1590"/>
    <n v="1600"/>
    <n v="1590"/>
    <n v="10"/>
    <x v="3"/>
  </r>
  <r>
    <s v="ID176"/>
    <x v="53"/>
    <s v="Felisha Q Ettrnger"/>
    <s v="Male"/>
    <x v="0"/>
    <s v="Farida Ibrahim"/>
    <x v="4"/>
    <x v="0"/>
    <n v="1"/>
    <s v="Sales"/>
    <n v="50"/>
    <n v="45"/>
    <n v="50"/>
    <n v="45"/>
    <n v="5"/>
    <x v="4"/>
  </r>
  <r>
    <s v="ID177"/>
    <x v="54"/>
    <s v="Linwood H Carrer"/>
    <s v="Male"/>
    <x v="1"/>
    <s v="Felex Ada"/>
    <x v="5"/>
    <x v="2"/>
    <n v="2"/>
    <s v="Sales"/>
    <n v="600"/>
    <n v="450"/>
    <n v="1200"/>
    <n v="900"/>
    <n v="300"/>
    <x v="5"/>
  </r>
  <r>
    <s v="ID178"/>
    <x v="55"/>
    <s v="Madelyn W Boor"/>
    <s v="Female"/>
    <x v="2"/>
    <s v="Winner Sanda"/>
    <x v="6"/>
    <x v="0"/>
    <n v="2"/>
    <s v="Sales"/>
    <n v="170"/>
    <n v="150"/>
    <n v="340"/>
    <n v="300"/>
    <n v="40"/>
    <x v="6"/>
  </r>
  <r>
    <s v="ID179"/>
    <x v="56"/>
    <s v="Angelo B Fitrmaurice"/>
    <s v="Male"/>
    <x v="3"/>
    <s v="Peter Pan"/>
    <x v="7"/>
    <x v="1"/>
    <n v="1"/>
    <s v="Sales"/>
    <n v="25"/>
    <n v="20"/>
    <n v="25"/>
    <n v="20"/>
    <n v="5"/>
    <x v="0"/>
  </r>
  <r>
    <s v="ID180"/>
    <x v="57"/>
    <s v="Gregory I Kidrell"/>
    <s v="Male"/>
    <x v="0"/>
    <s v="Farida Ibrahim"/>
    <x v="8"/>
    <x v="1"/>
    <n v="1"/>
    <s v="Sales"/>
    <n v="6700"/>
    <n v="5002"/>
    <n v="6700"/>
    <n v="5002"/>
    <n v="1698"/>
    <x v="1"/>
  </r>
  <r>
    <s v="ID181"/>
    <x v="58"/>
    <s v="Bart B Gilrrease"/>
    <s v="Male"/>
    <x v="0"/>
    <s v="Farida Ibrahim"/>
    <x v="16"/>
    <x v="0"/>
    <n v="2"/>
    <s v="Sales"/>
    <n v="6700"/>
    <n v="5000"/>
    <n v="13400"/>
    <n v="10000"/>
    <n v="3400"/>
    <x v="2"/>
  </r>
  <r>
    <s v="ID182"/>
    <x v="59"/>
    <s v="Warner I Manry"/>
    <s v="Male"/>
    <x v="1"/>
    <s v="Felex Ada"/>
    <x v="17"/>
    <x v="2"/>
    <n v="2"/>
    <s v="Sales"/>
    <n v="6700"/>
    <n v="5001"/>
    <n v="13400"/>
    <n v="10002"/>
    <n v="3398"/>
    <x v="3"/>
  </r>
  <r>
    <s v="ID183"/>
    <x v="60"/>
    <s v="Lala R Denran"/>
    <s v="Male"/>
    <x v="2"/>
    <s v="Winner Sanda"/>
    <x v="18"/>
    <x v="0"/>
    <n v="1"/>
    <s v="Sales"/>
    <n v="6700"/>
    <n v="5002"/>
    <n v="6700"/>
    <n v="5002"/>
    <n v="1698"/>
    <x v="4"/>
  </r>
  <r>
    <s v="ID184"/>
    <x v="0"/>
    <s v="Elsie S Deprz"/>
    <s v="Male"/>
    <x v="3"/>
    <s v="Peter Pan"/>
    <x v="12"/>
    <x v="0"/>
    <n v="1"/>
    <s v="Sales"/>
    <n v="6700"/>
    <n v="5000"/>
    <n v="6700"/>
    <n v="5000"/>
    <n v="1700"/>
    <x v="0"/>
  </r>
  <r>
    <s v="ID185"/>
    <x v="1"/>
    <s v="Verla H Conrreras"/>
    <s v="Male"/>
    <x v="0"/>
    <s v="Farida Ibrahim"/>
    <x v="13"/>
    <x v="0"/>
    <n v="2"/>
    <s v="Sales"/>
    <n v="6700"/>
    <n v="5001"/>
    <n v="13400"/>
    <n v="10002"/>
    <n v="3398"/>
    <x v="1"/>
  </r>
  <r>
    <s v="ID186"/>
    <x v="0"/>
    <s v="America V Lobrl"/>
    <s v="Male"/>
    <x v="0"/>
    <s v="Farida Ibrahim"/>
    <x v="14"/>
    <x v="1"/>
    <n v="2"/>
    <s v="Sales"/>
    <n v="6700"/>
    <n v="5002"/>
    <n v="13400"/>
    <n v="10004"/>
    <n v="3396"/>
    <x v="0"/>
  </r>
  <r>
    <s v="ID187"/>
    <x v="1"/>
    <s v="Walter R Sedron"/>
    <s v="Male"/>
    <x v="1"/>
    <s v="Felex Ada"/>
    <x v="15"/>
    <x v="0"/>
    <n v="1"/>
    <s v="Sales"/>
    <n v="22000"/>
    <n v="20000"/>
    <n v="22000"/>
    <n v="20000"/>
    <n v="2000"/>
    <x v="1"/>
  </r>
  <r>
    <s v="ID188"/>
    <x v="2"/>
    <s v="Margarito M Oxerdine"/>
    <s v="Male"/>
    <x v="2"/>
    <s v="Winner Sanda"/>
    <x v="16"/>
    <x v="0"/>
    <n v="1"/>
    <s v="Returned"/>
    <n v="11000"/>
    <n v="10000"/>
    <n v="11000"/>
    <n v="10000"/>
    <n v="1000"/>
    <x v="2"/>
  </r>
  <r>
    <s v="ID189"/>
    <x v="3"/>
    <s v="Arnoldo D Mckren"/>
    <s v="Male"/>
    <x v="3"/>
    <s v="Peter Pan"/>
    <x v="17"/>
    <x v="2"/>
    <n v="1"/>
    <s v="Sales"/>
    <n v="8500"/>
    <n v="7600"/>
    <n v="8500"/>
    <n v="7600"/>
    <n v="900"/>
    <x v="3"/>
  </r>
  <r>
    <s v="ID190"/>
    <x v="4"/>
    <s v="Kieth D Casrelli"/>
    <s v="Male"/>
    <x v="0"/>
    <s v="Farida Ibrahim"/>
    <x v="18"/>
    <x v="0"/>
    <n v="2"/>
    <s v="Returned"/>
    <n v="8500"/>
    <n v="7600"/>
    <n v="17000"/>
    <n v="15200"/>
    <n v="1800"/>
    <x v="4"/>
  </r>
  <r>
    <s v="ID191"/>
    <x v="5"/>
    <s v="Ngoc P Pogre"/>
    <s v="Male"/>
    <x v="0"/>
    <s v="Farida Ibrahim"/>
    <x v="0"/>
    <x v="0"/>
    <n v="3"/>
    <s v="Sales"/>
    <n v="13200.000000000002"/>
    <n v="12000"/>
    <n v="39600.000000000007"/>
    <n v="36000"/>
    <n v="3600.0000000000073"/>
    <x v="5"/>
  </r>
  <r>
    <s v="ID192"/>
    <x v="6"/>
    <s v="Delana I Selrridge"/>
    <s v="Female"/>
    <x v="1"/>
    <s v="Felex Ada"/>
    <x v="1"/>
    <x v="0"/>
    <n v="2"/>
    <s v="Sales"/>
    <n v="22000"/>
    <n v="20000"/>
    <n v="44000"/>
    <n v="40000"/>
    <n v="4000"/>
    <x v="6"/>
  </r>
  <r>
    <s v="ID193"/>
    <x v="7"/>
    <s v="Liane U Grarton"/>
    <s v="Female"/>
    <x v="2"/>
    <s v="Winner Sanda"/>
    <x v="16"/>
    <x v="0"/>
    <n v="2"/>
    <s v="Sales"/>
    <n v="7700"/>
    <n v="7000"/>
    <n v="15400"/>
    <n v="14000"/>
    <n v="1400"/>
    <x v="0"/>
  </r>
  <r>
    <s v="ID194"/>
    <x v="8"/>
    <s v="Vikki N Lezrma"/>
    <s v="Female"/>
    <x v="3"/>
    <s v="Peter Pan"/>
    <x v="17"/>
    <x v="2"/>
    <n v="3"/>
    <s v="Sales"/>
    <n v="22000"/>
    <n v="20000"/>
    <n v="66000"/>
    <n v="60000"/>
    <n v="6000"/>
    <x v="1"/>
  </r>
  <r>
    <s v="ID195"/>
    <x v="9"/>
    <s v="Allyn O Farrior"/>
    <s v="Male"/>
    <x v="0"/>
    <s v="Farida Ibrahim"/>
    <x v="18"/>
    <x v="0"/>
    <n v="1"/>
    <s v="Sales"/>
    <n v="44000"/>
    <n v="40000"/>
    <n v="44000"/>
    <n v="40000"/>
    <n v="4000"/>
    <x v="2"/>
  </r>
  <r>
    <s v="ID196"/>
    <x v="10"/>
    <s v="Glady Q Kumr"/>
    <s v="Male"/>
    <x v="0"/>
    <s v="Farida Ibrahim"/>
    <x v="5"/>
    <x v="2"/>
    <n v="2"/>
    <s v="Sales"/>
    <n v="19800"/>
    <n v="18000"/>
    <n v="39600"/>
    <n v="36000"/>
    <n v="3600"/>
    <x v="3"/>
  </r>
  <r>
    <s v="ID197"/>
    <x v="11"/>
    <s v="Oscar R Bovre"/>
    <s v="Male"/>
    <x v="1"/>
    <s v="Felex Ada"/>
    <x v="6"/>
    <x v="0"/>
    <n v="2"/>
    <s v="Sales"/>
    <n v="9950"/>
    <n v="9000"/>
    <n v="19900"/>
    <n v="18000"/>
    <n v="1900"/>
    <x v="4"/>
  </r>
  <r>
    <s v="ID198"/>
    <x v="12"/>
    <s v="Valene Z Woormansee"/>
    <s v="Male"/>
    <x v="2"/>
    <s v="Winner Sanda"/>
    <x v="7"/>
    <x v="1"/>
    <n v="2"/>
    <s v="Sales"/>
    <n v="7700"/>
    <n v="7000"/>
    <n v="15400"/>
    <n v="14000"/>
    <n v="1400"/>
    <x v="5"/>
  </r>
  <r>
    <s v="ID199"/>
    <x v="13"/>
    <s v="Richard C Truran"/>
    <s v="Female"/>
    <x v="3"/>
    <s v="Peter Pan"/>
    <x v="8"/>
    <x v="1"/>
    <n v="4"/>
    <s v="Sales"/>
    <n v="11000"/>
    <n v="10000"/>
    <n v="44000"/>
    <n v="40000"/>
    <n v="4000"/>
    <x v="6"/>
  </r>
  <r>
    <s v="ID200"/>
    <x v="14"/>
    <s v="Luigi G Lemro"/>
    <s v="Male"/>
    <x v="0"/>
    <s v="Farida Ibrahim"/>
    <x v="9"/>
    <x v="3"/>
    <n v="1"/>
    <s v="Sales"/>
    <n v="13200.000000000002"/>
    <n v="12000"/>
    <n v="13200.000000000002"/>
    <n v="12000"/>
    <n v="1200.0000000000018"/>
    <x v="0"/>
  </r>
  <r>
    <s v="ID201"/>
    <x v="15"/>
    <s v="Isaiah G Parrish"/>
    <s v="Male"/>
    <x v="0"/>
    <s v="Farida Ibrahim"/>
    <x v="10"/>
    <x v="2"/>
    <n v="2"/>
    <s v="Sales"/>
    <n v="9950"/>
    <n v="9000"/>
    <n v="19900"/>
    <n v="18000"/>
    <n v="1900"/>
    <x v="1"/>
  </r>
  <r>
    <s v="ID202"/>
    <x v="16"/>
    <s v="Scott D Torrey"/>
    <s v="Male"/>
    <x v="1"/>
    <s v="Felex Ada"/>
    <x v="11"/>
    <x v="2"/>
    <n v="2"/>
    <s v="Sales"/>
    <n v="7700"/>
    <n v="7000"/>
    <n v="15400"/>
    <n v="14000"/>
    <n v="1400"/>
    <x v="2"/>
  </r>
  <r>
    <s v="ID203"/>
    <x v="17"/>
    <s v="Shirl M Carrballo"/>
    <s v="Male"/>
    <x v="2"/>
    <s v="Winner Sanda"/>
    <x v="12"/>
    <x v="0"/>
    <n v="4"/>
    <s v="Sales"/>
    <n v="11000"/>
    <n v="10000"/>
    <n v="44000"/>
    <n v="40000"/>
    <n v="4000"/>
    <x v="3"/>
  </r>
  <r>
    <s v="ID204"/>
    <x v="18"/>
    <s v="Robin Z Sterart"/>
    <s v="Male"/>
    <x v="3"/>
    <s v="Peter Pan"/>
    <x v="13"/>
    <x v="0"/>
    <n v="1"/>
    <s v="Sales"/>
    <n v="13200.000000000002"/>
    <n v="12000"/>
    <n v="13200.000000000002"/>
    <n v="12000"/>
    <n v="1200.0000000000018"/>
    <x v="4"/>
  </r>
  <r>
    <s v="ID205"/>
    <x v="19"/>
    <s v="Shasta P Depry"/>
    <s v="Male"/>
    <x v="3"/>
    <s v="Peter Pan"/>
    <x v="14"/>
    <x v="1"/>
    <n v="2"/>
    <s v="Sales"/>
    <n v="9950"/>
    <n v="9000"/>
    <n v="19900"/>
    <n v="18000"/>
    <n v="1900"/>
    <x v="5"/>
  </r>
  <r>
    <s v="ID206"/>
    <x v="20"/>
    <s v="Jorge R Cogrlan"/>
    <s v="Male"/>
    <x v="3"/>
    <s v="Peter Pan"/>
    <x v="15"/>
    <x v="0"/>
    <n v="2"/>
    <s v="Sales"/>
    <n v="7700"/>
    <n v="7000"/>
    <n v="15400"/>
    <n v="14000"/>
    <n v="1400"/>
    <x v="6"/>
  </r>
  <r>
    <s v="ID207"/>
    <x v="21"/>
    <s v="Myles G Strrm"/>
    <s v="Male"/>
    <x v="3"/>
    <s v="Peter Pan"/>
    <x v="16"/>
    <x v="0"/>
    <n v="1"/>
    <s v="Sales"/>
    <n v="11000"/>
    <n v="10000"/>
    <n v="11000"/>
    <n v="10000"/>
    <n v="1000"/>
    <x v="0"/>
  </r>
  <r>
    <s v="ID208"/>
    <x v="22"/>
    <s v="Herlinda U Negron"/>
    <s v="Male"/>
    <x v="3"/>
    <s v="Peter Pan"/>
    <x v="17"/>
    <x v="2"/>
    <n v="1"/>
    <s v="Sales"/>
    <n v="7700.0000000000009"/>
    <n v="7000"/>
    <n v="7700.0000000000009"/>
    <n v="7000"/>
    <n v="700.00000000000091"/>
    <x v="1"/>
  </r>
  <r>
    <s v="ID209"/>
    <x v="23"/>
    <s v="Debbie C Liprey"/>
    <s v="Male"/>
    <x v="3"/>
    <s v="Peter Pan"/>
    <x v="18"/>
    <x v="0"/>
    <n v="2"/>
    <s v="Sales"/>
    <n v="9950"/>
    <n v="9000"/>
    <n v="19900"/>
    <n v="18000"/>
    <n v="1900"/>
    <x v="2"/>
  </r>
  <r>
    <s v="ID210"/>
    <x v="24"/>
    <s v="Jenell S Saurrs"/>
    <s v="Male"/>
    <x v="3"/>
    <s v="Peter Pan"/>
    <x v="0"/>
    <x v="0"/>
    <n v="2"/>
    <s v="Sales"/>
    <n v="19800"/>
    <n v="18000"/>
    <n v="39600"/>
    <n v="36000"/>
    <n v="3600"/>
    <x v="3"/>
  </r>
  <r>
    <s v="ID211"/>
    <x v="25"/>
    <s v="Leda Y Fabre"/>
    <s v="Male"/>
    <x v="3"/>
    <s v="Peter Pan"/>
    <x v="1"/>
    <x v="0"/>
    <n v="1"/>
    <s v="Sales"/>
    <n v="44000"/>
    <n v="40000"/>
    <n v="44000"/>
    <n v="40000"/>
    <n v="4000"/>
    <x v="4"/>
  </r>
  <r>
    <s v="ID212"/>
    <x v="26"/>
    <m/>
    <s v="Male"/>
    <x v="3"/>
    <s v="Peter Pan"/>
    <x v="2"/>
    <x v="0"/>
    <n v="1"/>
    <s v="Sales"/>
    <n v="22000"/>
    <n v="20000"/>
    <n v="22000"/>
    <n v="20000"/>
    <n v="2000"/>
    <x v="5"/>
  </r>
  <r>
    <s v="ID213"/>
    <x v="27"/>
    <s v="Gerry D Woorery"/>
    <s v="Female"/>
    <x v="3"/>
    <s v="Peter Pan"/>
    <x v="3"/>
    <x v="1"/>
    <n v="2"/>
    <s v="Sales"/>
    <n v="13000"/>
    <n v="12000"/>
    <n v="26000"/>
    <n v="24000"/>
    <n v="2000"/>
    <x v="6"/>
  </r>
  <r>
    <s v="ID214"/>
    <x v="28"/>
    <s v="Berna Z Storler"/>
    <s v="Female"/>
    <x v="3"/>
    <s v="Peter Pan"/>
    <x v="4"/>
    <x v="0"/>
    <n v="2"/>
    <s v="Sales"/>
    <n v="6700"/>
    <n v="5000"/>
    <n v="13400"/>
    <n v="10000"/>
    <n v="3400"/>
    <x v="0"/>
  </r>
  <r>
    <s v="ID215"/>
    <x v="29"/>
    <s v="Adam B Katrer"/>
    <s v="Female"/>
    <x v="3"/>
    <s v="Peter Pan"/>
    <x v="5"/>
    <x v="2"/>
    <n v="1"/>
    <s v="Sales"/>
    <n v="6700"/>
    <n v="5001"/>
    <n v="6700"/>
    <n v="5001"/>
    <n v="1699"/>
    <x v="1"/>
  </r>
  <r>
    <s v="ID216"/>
    <x v="30"/>
    <s v="Kellee L Grarelle"/>
    <s v="Male"/>
    <x v="3"/>
    <s v="Peter Pan"/>
    <x v="6"/>
    <x v="0"/>
    <n v="1"/>
    <s v="Sales"/>
    <n v="6700"/>
    <n v="5002"/>
    <n v="6700"/>
    <n v="5002"/>
    <n v="1698"/>
    <x v="2"/>
  </r>
  <r>
    <s v="ID217"/>
    <x v="31"/>
    <s v="Shavon K Wesrott"/>
    <s v="Male"/>
    <x v="1"/>
    <s v="Felex Ada"/>
    <x v="7"/>
    <x v="1"/>
    <n v="2"/>
    <s v="Sales"/>
    <n v="6700"/>
    <n v="5000"/>
    <n v="13400"/>
    <n v="10000"/>
    <n v="3400"/>
    <x v="3"/>
  </r>
  <r>
    <s v="ID218"/>
    <x v="32"/>
    <s v="Rozanne N Mierke"/>
    <s v="Male"/>
    <x v="2"/>
    <s v="Winner Sanda"/>
    <x v="8"/>
    <x v="1"/>
    <n v="2"/>
    <s v="Sales"/>
    <n v="6700"/>
    <n v="5001"/>
    <n v="13400"/>
    <n v="10002"/>
    <n v="3398"/>
    <x v="4"/>
  </r>
  <r>
    <s v="ID219"/>
    <x v="33"/>
    <s v="Randee O Casrity"/>
    <s v="Male"/>
    <x v="3"/>
    <s v="Peter Pan"/>
    <x v="9"/>
    <x v="3"/>
    <n v="1"/>
    <s v="Sales"/>
    <n v="6700"/>
    <n v="5002"/>
    <n v="6700"/>
    <n v="5002"/>
    <n v="1698"/>
    <x v="5"/>
  </r>
  <r>
    <s v="ID220"/>
    <x v="34"/>
    <s v="Shemika D Porrerfield"/>
    <s v="Female"/>
    <x v="0"/>
    <s v="Farida Ibrahim"/>
    <x v="10"/>
    <x v="2"/>
    <n v="1"/>
    <s v="Sales"/>
    <n v="6700"/>
    <n v="5000"/>
    <n v="6700"/>
    <n v="5000"/>
    <n v="1700"/>
    <x v="6"/>
  </r>
  <r>
    <s v="ID221"/>
    <x v="35"/>
    <s v="Donte H Grarger"/>
    <s v="Male"/>
    <x v="0"/>
    <s v="Farida Ibrahim"/>
    <x v="11"/>
    <x v="2"/>
    <n v="2"/>
    <s v="Sales"/>
    <n v="6700"/>
    <n v="5001"/>
    <n v="13400"/>
    <n v="10002"/>
    <n v="3398"/>
    <x v="0"/>
  </r>
  <r>
    <s v="ID222"/>
    <x v="36"/>
    <s v="Ahmed I Strrpe"/>
    <s v="Male"/>
    <x v="1"/>
    <s v="Felex Ada"/>
    <x v="12"/>
    <x v="0"/>
    <n v="2"/>
    <s v="Sales"/>
    <n v="6700"/>
    <n v="5002"/>
    <n v="13400"/>
    <n v="10004"/>
    <n v="3396"/>
    <x v="1"/>
  </r>
  <r>
    <s v="ID223"/>
    <x v="37"/>
    <s v="Boris A Mccrwn"/>
    <s v="Male"/>
    <x v="2"/>
    <s v="Winner Sanda"/>
    <x v="13"/>
    <x v="0"/>
    <n v="1"/>
    <s v="Sales"/>
    <n v="22000"/>
    <n v="20000"/>
    <n v="22000"/>
    <n v="20000"/>
    <n v="2000"/>
    <x v="2"/>
  </r>
  <r>
    <s v="ID224"/>
    <x v="38"/>
    <s v="Omer H Mourtrie"/>
    <s v="Male"/>
    <x v="3"/>
    <s v="Peter Pan"/>
    <x v="14"/>
    <x v="1"/>
    <n v="1"/>
    <s v="Returned"/>
    <n v="11000"/>
    <n v="10000"/>
    <n v="11000"/>
    <n v="10000"/>
    <n v="1000"/>
    <x v="3"/>
  </r>
  <r>
    <s v="ID225"/>
    <x v="39"/>
    <s v="Hiram K Storely"/>
    <s v="Male"/>
    <x v="0"/>
    <s v="Farida Ibrahim"/>
    <x v="15"/>
    <x v="0"/>
    <n v="1"/>
    <s v="Sales"/>
    <n v="8500"/>
    <n v="7600"/>
    <n v="8500"/>
    <n v="7600"/>
    <n v="900"/>
    <x v="4"/>
  </r>
  <r>
    <s v="ID226"/>
    <x v="40"/>
    <s v="Deanna P Scorgin"/>
    <s v="Male"/>
    <x v="0"/>
    <s v="Farida Ibrahim"/>
    <x v="16"/>
    <x v="0"/>
    <n v="2"/>
    <s v="Returned"/>
    <n v="8500"/>
    <n v="7600"/>
    <n v="17000"/>
    <n v="15200"/>
    <n v="1800"/>
    <x v="5"/>
  </r>
  <r>
    <s v="ID227"/>
    <x v="41"/>
    <s v="Maris S Brirgs"/>
    <s v="Male"/>
    <x v="1"/>
    <s v="Felex Ada"/>
    <x v="17"/>
    <x v="2"/>
    <n v="3"/>
    <s v="Sales"/>
    <n v="13200.000000000002"/>
    <n v="12000"/>
    <n v="39600.000000000007"/>
    <n v="36000"/>
    <n v="3600.0000000000073"/>
    <x v="6"/>
  </r>
  <r>
    <s v="ID228"/>
    <x v="42"/>
    <s v="Lona T Colrar"/>
    <s v="Male"/>
    <x v="2"/>
    <s v="Winner Sanda"/>
    <x v="18"/>
    <x v="0"/>
    <n v="2"/>
    <s v="Sales"/>
    <n v="22000"/>
    <n v="20000"/>
    <n v="44000"/>
    <n v="40000"/>
    <n v="4000"/>
    <x v="0"/>
  </r>
  <r>
    <s v="ID229"/>
    <x v="43"/>
    <s v="Eldridge M Benringfield"/>
    <s v="Male"/>
    <x v="3"/>
    <s v="Peter Pan"/>
    <x v="0"/>
    <x v="0"/>
    <n v="2"/>
    <s v="Sales"/>
    <n v="7700"/>
    <n v="7000"/>
    <n v="15400"/>
    <n v="14000"/>
    <n v="1400"/>
    <x v="1"/>
  </r>
  <r>
    <s v="ID230"/>
    <x v="44"/>
    <s v="Jimmie A Rorre"/>
    <s v="Male"/>
    <x v="0"/>
    <s v="Farida Ibrahim"/>
    <x v="1"/>
    <x v="0"/>
    <n v="3"/>
    <s v="Sales"/>
    <n v="22000"/>
    <n v="20000"/>
    <n v="66000"/>
    <n v="60000"/>
    <n v="6000"/>
    <x v="2"/>
  </r>
  <r>
    <s v="ID231"/>
    <x v="45"/>
    <s v="Rachelle M Burrhead"/>
    <s v="Male"/>
    <x v="0"/>
    <s v="Farida Ibrahim"/>
    <x v="2"/>
    <x v="0"/>
    <n v="1"/>
    <s v="Sales"/>
    <n v="44000"/>
    <n v="40000"/>
    <n v="44000"/>
    <n v="40000"/>
    <n v="4000"/>
    <x v="3"/>
  </r>
  <r>
    <s v="ID232"/>
    <x v="46"/>
    <s v="Miguel P Karr"/>
    <s v="Male"/>
    <x v="1"/>
    <s v="Felex Ada"/>
    <x v="3"/>
    <x v="1"/>
    <n v="2"/>
    <s v="Sales"/>
    <n v="19800"/>
    <n v="18000"/>
    <n v="39600"/>
    <n v="36000"/>
    <n v="3600"/>
    <x v="4"/>
  </r>
  <r>
    <s v="ID233"/>
    <x v="47"/>
    <s v="Raye T Wilrmon"/>
    <s v="Male"/>
    <x v="2"/>
    <s v="Winner Sanda"/>
    <x v="4"/>
    <x v="0"/>
    <n v="2"/>
    <s v="Sales"/>
    <n v="9950"/>
    <n v="9000"/>
    <n v="19900"/>
    <n v="18000"/>
    <n v="1900"/>
    <x v="5"/>
  </r>
  <r>
    <s v="ID234"/>
    <x v="48"/>
    <s v="Christi H Amarer"/>
    <s v="Female"/>
    <x v="3"/>
    <s v="Peter Pan"/>
    <x v="5"/>
    <x v="2"/>
    <n v="2"/>
    <s v="Sales"/>
    <n v="7700"/>
    <n v="7000"/>
    <n v="15400"/>
    <n v="14000"/>
    <n v="1400"/>
    <x v="6"/>
  </r>
  <r>
    <s v="ID235"/>
    <x v="49"/>
    <s v="Liberty A Shrryer"/>
    <s v="Female"/>
    <x v="0"/>
    <s v="Farida Ibrahim"/>
    <x v="16"/>
    <x v="0"/>
    <n v="4"/>
    <s v="Sales"/>
    <n v="11000"/>
    <n v="10000"/>
    <n v="44000"/>
    <n v="40000"/>
    <n v="4000"/>
    <x v="0"/>
  </r>
  <r>
    <s v="ID236"/>
    <x v="50"/>
    <s v="Zack H Mumrw"/>
    <s v="Female"/>
    <x v="0"/>
    <s v="Farida Ibrahim"/>
    <x v="17"/>
    <x v="2"/>
    <n v="1"/>
    <s v="Sales"/>
    <n v="13200.000000000002"/>
    <n v="12000"/>
    <n v="13200.000000000002"/>
    <n v="12000"/>
    <n v="1200.0000000000018"/>
    <x v="1"/>
  </r>
  <r>
    <s v="ID237"/>
    <x v="51"/>
    <s v="Blanch Y Mysriwiec"/>
    <s v="Male"/>
    <x v="1"/>
    <s v="Felex Ada"/>
    <x v="18"/>
    <x v="0"/>
    <n v="2"/>
    <s v="Sales"/>
    <n v="9950"/>
    <n v="9000"/>
    <n v="19900"/>
    <n v="18000"/>
    <n v="1900"/>
    <x v="2"/>
  </r>
  <r>
    <s v="ID238"/>
    <x v="52"/>
    <s v="Tammy Z Lorrntz"/>
    <s v="Male"/>
    <x v="2"/>
    <s v="Winner Sanda"/>
    <x v="9"/>
    <x v="3"/>
    <n v="2"/>
    <s v="Sales"/>
    <n v="7700"/>
    <n v="7000"/>
    <n v="15400"/>
    <n v="14000"/>
    <n v="1400"/>
    <x v="3"/>
  </r>
  <r>
    <s v="ID239"/>
    <x v="53"/>
    <s v="Maximina K Frares"/>
    <s v="Male"/>
    <x v="3"/>
    <s v="Peter Pan"/>
    <x v="10"/>
    <x v="2"/>
    <n v="4"/>
    <s v="Sales"/>
    <n v="11000"/>
    <n v="10000"/>
    <n v="44000"/>
    <n v="40000"/>
    <n v="4000"/>
    <x v="4"/>
  </r>
  <r>
    <s v="ID240"/>
    <x v="54"/>
    <s v="Kiara G Abrrhamson"/>
    <s v="Male"/>
    <x v="0"/>
    <s v="Farida Ibrahim"/>
    <x v="11"/>
    <x v="2"/>
    <n v="1"/>
    <s v="Sales"/>
    <n v="13200.000000000002"/>
    <n v="12000"/>
    <n v="13200.000000000002"/>
    <n v="12000"/>
    <n v="1200.0000000000018"/>
    <x v="5"/>
  </r>
  <r>
    <s v="ID241"/>
    <x v="55"/>
    <s v="Retha G Neary"/>
    <s v="Female"/>
    <x v="0"/>
    <s v="Farida Ibrahim"/>
    <x v="12"/>
    <x v="0"/>
    <n v="2"/>
    <s v="Sales"/>
    <n v="9950"/>
    <n v="9000"/>
    <n v="19900"/>
    <n v="18000"/>
    <n v="1900"/>
    <x v="6"/>
  </r>
  <r>
    <s v="ID242"/>
    <x v="56"/>
    <s v="Andre Q Maxrn"/>
    <s v="Male"/>
    <x v="1"/>
    <s v="Felex Ada"/>
    <x v="13"/>
    <x v="0"/>
    <n v="2"/>
    <s v="Sales"/>
    <n v="7700"/>
    <n v="7000"/>
    <n v="15400"/>
    <n v="14000"/>
    <n v="1400"/>
    <x v="0"/>
  </r>
  <r>
    <s v="ID243"/>
    <x v="57"/>
    <s v="Vern T Lomrli"/>
    <s v="Male"/>
    <x v="2"/>
    <s v="Winner Sanda"/>
    <x v="14"/>
    <x v="1"/>
    <n v="1"/>
    <s v="Sales"/>
    <n v="11000"/>
    <n v="10000"/>
    <n v="11000"/>
    <n v="10000"/>
    <n v="1000"/>
    <x v="1"/>
  </r>
  <r>
    <s v="ID244"/>
    <x v="58"/>
    <s v="Erin K Stcrair"/>
    <s v="Male"/>
    <x v="3"/>
    <s v="Peter Pan"/>
    <x v="15"/>
    <x v="0"/>
    <n v="1"/>
    <s v="Sales"/>
    <n v="7700.0000000000009"/>
    <n v="7000"/>
    <n v="7700.0000000000009"/>
    <n v="7000"/>
    <n v="700.00000000000091"/>
    <x v="2"/>
  </r>
  <r>
    <s v="ID245"/>
    <x v="0"/>
    <s v="Detra D Rymrr"/>
    <s v="Male"/>
    <x v="0"/>
    <s v="Farida Ibrahim"/>
    <x v="16"/>
    <x v="0"/>
    <n v="2"/>
    <s v="Sales"/>
    <n v="9950"/>
    <n v="9000"/>
    <n v="19900"/>
    <n v="18000"/>
    <n v="1900"/>
    <x v="0"/>
  </r>
  <r>
    <s v="ID246"/>
    <x v="1"/>
    <s v="Doug B Sourhwick"/>
    <s v="Male"/>
    <x v="0"/>
    <s v="Farida Ibrahim"/>
    <x v="17"/>
    <x v="2"/>
    <n v="2"/>
    <s v="Sales"/>
    <n v="19800"/>
    <n v="18000"/>
    <n v="39600"/>
    <n v="36000"/>
    <n v="3600"/>
    <x v="1"/>
  </r>
  <r>
    <s v="ID247"/>
    <x v="2"/>
    <s v="Gia M Casrs"/>
    <s v="Male"/>
    <x v="1"/>
    <s v="Felex Ada"/>
    <x v="18"/>
    <x v="0"/>
    <n v="1"/>
    <s v="Sales"/>
    <n v="44000"/>
    <n v="40000"/>
    <n v="44000"/>
    <n v="40000"/>
    <n v="4000"/>
    <x v="2"/>
  </r>
  <r>
    <s v="ID248"/>
    <x v="3"/>
    <s v="Emeline I Ricrer"/>
    <s v="Male"/>
    <x v="2"/>
    <s v="Winner Sanda"/>
    <x v="0"/>
    <x v="0"/>
    <n v="1"/>
    <s v="Sales"/>
    <n v="22000"/>
    <n v="20000"/>
    <n v="22000"/>
    <n v="20000"/>
    <n v="2000"/>
    <x v="3"/>
  </r>
  <r>
    <s v="ID249"/>
    <x v="4"/>
    <s v="Richard J Fetrer"/>
    <s v="Male"/>
    <x v="3"/>
    <s v="Peter Pan"/>
    <x v="1"/>
    <x v="0"/>
    <n v="2"/>
    <s v="Sales"/>
    <n v="13000"/>
    <n v="12000"/>
    <n v="26000"/>
    <n v="24000"/>
    <n v="2000"/>
    <x v="4"/>
  </r>
  <r>
    <s v="ID250"/>
    <x v="5"/>
    <s v="Rick Y Haerner"/>
    <s v="Male"/>
    <x v="0"/>
    <s v="Farida Ibrahim"/>
    <x v="2"/>
    <x v="0"/>
    <n v="2"/>
    <s v="Sales"/>
    <n v="6700"/>
    <n v="5000"/>
    <n v="13400"/>
    <n v="10000"/>
    <n v="3400"/>
    <x v="5"/>
  </r>
  <r>
    <s v="ID251"/>
    <x v="6"/>
    <s v="Shannon J Forre"/>
    <s v="Male"/>
    <x v="0"/>
    <s v="Farida Ibrahim"/>
    <x v="3"/>
    <x v="1"/>
    <n v="1"/>
    <s v="Sales"/>
    <n v="6700"/>
    <n v="5001"/>
    <n v="6700"/>
    <n v="5001"/>
    <n v="1699"/>
    <x v="6"/>
  </r>
  <r>
    <s v="ID252"/>
    <x v="7"/>
    <s v="Gabriel E Pearsall"/>
    <s v="Male"/>
    <x v="1"/>
    <s v="Felex Ada"/>
    <x v="4"/>
    <x v="0"/>
    <n v="1"/>
    <s v="Sales"/>
    <n v="6700"/>
    <n v="5002"/>
    <n v="6700"/>
    <n v="5002"/>
    <n v="1698"/>
    <x v="0"/>
  </r>
  <r>
    <s v="ID253"/>
    <x v="8"/>
    <s v="Geri M Tutrill"/>
    <s v="Male"/>
    <x v="2"/>
    <s v="Winner Sanda"/>
    <x v="5"/>
    <x v="2"/>
    <n v="2"/>
    <s v="Sales"/>
    <n v="6700"/>
    <n v="5000"/>
    <n v="13400"/>
    <n v="10000"/>
    <n v="3400"/>
    <x v="1"/>
  </r>
  <r>
    <s v="ID254"/>
    <x v="9"/>
    <s v="Lauren R Henressy"/>
    <s v="Male"/>
    <x v="3"/>
    <s v="Peter Pan"/>
    <x v="6"/>
    <x v="0"/>
    <n v="2"/>
    <s v="Sales"/>
    <n v="6700"/>
    <n v="5001"/>
    <n v="13400"/>
    <n v="10002"/>
    <n v="3398"/>
    <x v="2"/>
  </r>
  <r>
    <s v="ID255"/>
    <x v="10"/>
    <s v="Monty C Hugres"/>
    <s v="Female"/>
    <x v="0"/>
    <s v="Farida Ibrahim"/>
    <x v="7"/>
    <x v="1"/>
    <n v="1"/>
    <s v="Sales"/>
    <n v="6700"/>
    <n v="5002"/>
    <n v="6700"/>
    <n v="5002"/>
    <n v="1698"/>
    <x v="3"/>
  </r>
  <r>
    <s v="ID256"/>
    <x v="11"/>
    <s v="Bryant L Kinrman"/>
    <s v="Female"/>
    <x v="0"/>
    <s v="Farida Ibrahim"/>
    <x v="8"/>
    <x v="1"/>
    <n v="1"/>
    <s v="Sales"/>
    <n v="6700"/>
    <n v="5000"/>
    <n v="6700"/>
    <n v="5000"/>
    <n v="1700"/>
    <x v="4"/>
  </r>
  <r>
    <s v="ID257"/>
    <x v="12"/>
    <s v="Giovanna M Clirt"/>
    <s v="Female"/>
    <x v="1"/>
    <s v="Felex Ada"/>
    <x v="9"/>
    <x v="3"/>
    <n v="2"/>
    <s v="Sales"/>
    <n v="6700"/>
    <n v="5001"/>
    <n v="13400"/>
    <n v="10002"/>
    <n v="3398"/>
    <x v="5"/>
  </r>
  <r>
    <s v="ID258"/>
    <x v="13"/>
    <s v="Tracie J Winrbarger"/>
    <s v="Male"/>
    <x v="2"/>
    <s v="Winner Sanda"/>
    <x v="10"/>
    <x v="2"/>
    <n v="2"/>
    <s v="Sales"/>
    <n v="6700"/>
    <n v="5002"/>
    <n v="13400"/>
    <n v="10004"/>
    <n v="3396"/>
    <x v="6"/>
  </r>
  <r>
    <s v="ID259"/>
    <x v="14"/>
    <s v="Narcisa C Rayrurn"/>
    <s v="Male"/>
    <x v="3"/>
    <s v="Peter Pan"/>
    <x v="11"/>
    <x v="2"/>
    <n v="1"/>
    <s v="Sales"/>
    <n v="22000"/>
    <n v="20000"/>
    <n v="22000"/>
    <n v="20000"/>
    <n v="2000"/>
    <x v="0"/>
  </r>
  <r>
    <s v="ID260"/>
    <x v="15"/>
    <s v="Almeda M Dunrord"/>
    <s v="Male"/>
    <x v="0"/>
    <s v="Farida Ibrahim"/>
    <x v="12"/>
    <x v="0"/>
    <n v="1"/>
    <s v="Returned"/>
    <n v="11000"/>
    <n v="10000"/>
    <n v="11000"/>
    <n v="10000"/>
    <n v="1000"/>
    <x v="1"/>
  </r>
  <r>
    <s v="ID261"/>
    <x v="16"/>
    <s v="Melida R Corre"/>
    <s v="Male"/>
    <x v="0"/>
    <s v="Farida Ibrahim"/>
    <x v="13"/>
    <x v="0"/>
    <n v="1"/>
    <s v="Sales"/>
    <n v="8500"/>
    <n v="7600"/>
    <n v="8500"/>
    <n v="7600"/>
    <n v="900"/>
    <x v="2"/>
  </r>
  <r>
    <s v="ID262"/>
    <x v="17"/>
    <s v="Armando H Searorn"/>
    <s v="Female"/>
    <x v="1"/>
    <s v="Felex Ada"/>
    <x v="14"/>
    <x v="1"/>
    <n v="2"/>
    <s v="Returned"/>
    <n v="8500"/>
    <n v="7600"/>
    <n v="17000"/>
    <n v="15200"/>
    <n v="1800"/>
    <x v="3"/>
  </r>
  <r>
    <s v="ID263"/>
    <x v="18"/>
    <s v="Efrain L Wasr"/>
    <s v="Male"/>
    <x v="2"/>
    <s v="Winner Sanda"/>
    <x v="15"/>
    <x v="0"/>
    <n v="3"/>
    <s v="Sales"/>
    <n v="13200.000000000002"/>
    <n v="12000"/>
    <n v="39600.000000000007"/>
    <n v="36000"/>
    <n v="3600.0000000000073"/>
    <x v="4"/>
  </r>
  <r>
    <s v="ID264"/>
    <x v="19"/>
    <s v="Edra M Gutrrie"/>
    <s v="Male"/>
    <x v="3"/>
    <s v="Peter Pan"/>
    <x v="16"/>
    <x v="0"/>
    <n v="2"/>
    <s v="Sales"/>
    <n v="22000"/>
    <n v="20000"/>
    <n v="44000"/>
    <n v="40000"/>
    <n v="4000"/>
    <x v="5"/>
  </r>
  <r>
    <s v="ID265"/>
    <x v="20"/>
    <s v="Harland S Renrhaw"/>
    <s v="Male"/>
    <x v="0"/>
    <s v="Farida Ibrahim"/>
    <x v="17"/>
    <x v="2"/>
    <n v="2"/>
    <s v="Sales"/>
    <n v="7700"/>
    <n v="7000"/>
    <n v="15400"/>
    <n v="14000"/>
    <n v="1400"/>
    <x v="6"/>
  </r>
  <r>
    <s v="ID266"/>
    <x v="21"/>
    <s v="Leroy H Styron"/>
    <s v="Male"/>
    <x v="0"/>
    <s v="Farida Ibrahim"/>
    <x v="18"/>
    <x v="0"/>
    <n v="3"/>
    <s v="Sales"/>
    <n v="22000"/>
    <n v="20000"/>
    <n v="66000"/>
    <n v="60000"/>
    <n v="6000"/>
    <x v="0"/>
  </r>
  <r>
    <s v="ID267"/>
    <x v="22"/>
    <s v="Maryln H Sprrngfield"/>
    <s v="Male"/>
    <x v="1"/>
    <s v="Felex Ada"/>
    <x v="0"/>
    <x v="0"/>
    <n v="1"/>
    <s v="Sales"/>
    <n v="44000"/>
    <n v="40000"/>
    <n v="44000"/>
    <n v="40000"/>
    <n v="4000"/>
    <x v="1"/>
  </r>
  <r>
    <s v="ID268"/>
    <x v="23"/>
    <s v="Elenora S Whirehill"/>
    <s v="Male"/>
    <x v="2"/>
    <s v="Winner Sanda"/>
    <x v="1"/>
    <x v="0"/>
    <n v="2"/>
    <s v="Sales"/>
    <n v="19800"/>
    <n v="18000"/>
    <n v="39600"/>
    <n v="36000"/>
    <n v="3600"/>
    <x v="2"/>
  </r>
  <r>
    <s v="ID269"/>
    <x v="24"/>
    <m/>
    <s v="Male"/>
    <x v="3"/>
    <s v="Peter Pan"/>
    <x v="2"/>
    <x v="0"/>
    <n v="2"/>
    <s v="Sales"/>
    <n v="9950"/>
    <n v="9000"/>
    <n v="19900"/>
    <n v="18000"/>
    <n v="1900"/>
    <x v="3"/>
  </r>
  <r>
    <s v="ID270"/>
    <x v="25"/>
    <s v="Dorethea U Engram"/>
    <s v="Male"/>
    <x v="0"/>
    <s v="Farida Ibrahim"/>
    <x v="3"/>
    <x v="1"/>
    <n v="2"/>
    <s v="Sales"/>
    <n v="7700"/>
    <n v="7000"/>
    <n v="15400"/>
    <n v="14000"/>
    <n v="1400"/>
    <x v="4"/>
  </r>
  <r>
    <s v="ID271"/>
    <x v="26"/>
    <s v="Anibal F Pierer"/>
    <s v="Male"/>
    <x v="0"/>
    <s v="Farida Ibrahim"/>
    <x v="4"/>
    <x v="0"/>
    <n v="4"/>
    <s v="Sales"/>
    <n v="11000"/>
    <n v="10000"/>
    <n v="44000"/>
    <n v="40000"/>
    <n v="4000"/>
    <x v="5"/>
  </r>
  <r>
    <s v="ID272"/>
    <x v="27"/>
    <s v="Ula W Harrl"/>
    <s v="Male"/>
    <x v="1"/>
    <s v="Felex Ada"/>
    <x v="5"/>
    <x v="2"/>
    <n v="1"/>
    <s v="Sales"/>
    <n v="13200.000000000002"/>
    <n v="12000"/>
    <n v="13200.000000000002"/>
    <n v="12000"/>
    <n v="1200.0000000000018"/>
    <x v="6"/>
  </r>
  <r>
    <s v="ID273"/>
    <x v="28"/>
    <m/>
    <s v="Male"/>
    <x v="2"/>
    <s v="Winner Sanda"/>
    <x v="6"/>
    <x v="0"/>
    <n v="2"/>
    <s v="Sales"/>
    <n v="9950"/>
    <n v="9000"/>
    <n v="19900"/>
    <n v="18000"/>
    <n v="1900"/>
    <x v="0"/>
  </r>
  <r>
    <s v="ID274"/>
    <x v="29"/>
    <s v="Brent U Perrman"/>
    <s v="Male"/>
    <x v="3"/>
    <s v="Peter Pan"/>
    <x v="7"/>
    <x v="1"/>
    <n v="2"/>
    <s v="Sales"/>
    <n v="7700"/>
    <n v="7000"/>
    <n v="15400"/>
    <n v="14000"/>
    <n v="1400"/>
    <x v="1"/>
  </r>
  <r>
    <s v="ID275"/>
    <x v="30"/>
    <s v="Eveline B Strrcker"/>
    <s v="Male"/>
    <x v="0"/>
    <s v="Farida Ibrahim"/>
    <x v="8"/>
    <x v="1"/>
    <n v="4"/>
    <s v="Sales"/>
    <n v="11000"/>
    <n v="10000"/>
    <n v="44000"/>
    <n v="40000"/>
    <n v="4000"/>
    <x v="2"/>
  </r>
  <r>
    <s v="ID276"/>
    <x v="31"/>
    <s v="Keila A Lucrs"/>
    <s v="Female"/>
    <x v="0"/>
    <s v="Farida Ibrahim"/>
    <x v="9"/>
    <x v="3"/>
    <n v="1"/>
    <s v="Sales"/>
    <n v="13200.000000000002"/>
    <n v="12000"/>
    <n v="13200.000000000002"/>
    <n v="12000"/>
    <n v="1200.0000000000018"/>
    <x v="3"/>
  </r>
  <r>
    <s v="ID277"/>
    <x v="32"/>
    <s v="Aliza X Samrons"/>
    <s v="Female"/>
    <x v="1"/>
    <s v="Felex Ada"/>
    <x v="10"/>
    <x v="2"/>
    <n v="2"/>
    <s v="Sales"/>
    <n v="9950"/>
    <n v="9000"/>
    <n v="19900"/>
    <n v="18000"/>
    <n v="1900"/>
    <x v="4"/>
  </r>
  <r>
    <s v="ID278"/>
    <x v="33"/>
    <s v="Bennie E Manrredi"/>
    <s v="Female"/>
    <x v="2"/>
    <s v="Winner Sanda"/>
    <x v="11"/>
    <x v="2"/>
    <n v="2"/>
    <s v="Sales"/>
    <n v="7700"/>
    <n v="7000"/>
    <n v="15400"/>
    <n v="14000"/>
    <n v="1400"/>
    <x v="5"/>
  </r>
  <r>
    <s v="ID279"/>
    <x v="34"/>
    <s v="Lucinda Z Borron"/>
    <s v="Male"/>
    <x v="3"/>
    <s v="Peter Pan"/>
    <x v="12"/>
    <x v="0"/>
    <n v="1"/>
    <s v="Sales"/>
    <n v="11000"/>
    <n v="10000"/>
    <n v="11000"/>
    <n v="10000"/>
    <n v="1000"/>
    <x v="6"/>
  </r>
  <r>
    <s v="ID280"/>
    <x v="35"/>
    <s v="Keila F Lofrand"/>
    <s v="Male"/>
    <x v="0"/>
    <s v="Farida Ibrahim"/>
    <x v="13"/>
    <x v="0"/>
    <n v="1"/>
    <s v="Sales"/>
    <n v="7700.0000000000009"/>
    <n v="7000"/>
    <n v="7700.0000000000009"/>
    <n v="7000"/>
    <n v="700.00000000000091"/>
    <x v="0"/>
  </r>
  <r>
    <s v="ID281"/>
    <x v="36"/>
    <s v="Royce K Goorwyn"/>
    <s v="Male"/>
    <x v="0"/>
    <s v="Farida Ibrahim"/>
    <x v="14"/>
    <x v="1"/>
    <n v="2"/>
    <s v="Sales"/>
    <n v="9950"/>
    <n v="9000"/>
    <n v="19900"/>
    <n v="18000"/>
    <n v="1900"/>
    <x v="1"/>
  </r>
  <r>
    <s v="ID282"/>
    <x v="37"/>
    <s v="Rickey I Delr"/>
    <s v="Male"/>
    <x v="1"/>
    <s v="Felex Ada"/>
    <x v="15"/>
    <x v="0"/>
    <n v="2"/>
    <s v="Sales"/>
    <n v="19800"/>
    <n v="18000"/>
    <n v="39600"/>
    <n v="36000"/>
    <n v="3600"/>
    <x v="2"/>
  </r>
  <r>
    <s v="ID283"/>
    <x v="38"/>
    <s v="Delsie R Tenrison"/>
    <s v="Female"/>
    <x v="2"/>
    <s v="Winner Sanda"/>
    <x v="16"/>
    <x v="0"/>
    <n v="1"/>
    <s v="Sales"/>
    <n v="44000"/>
    <n v="40000"/>
    <n v="44000"/>
    <n v="40000"/>
    <n v="4000"/>
    <x v="3"/>
  </r>
  <r>
    <s v="ID284"/>
    <x v="39"/>
    <s v="Jayme B Shirer"/>
    <s v="Male"/>
    <x v="3"/>
    <s v="Peter Pan"/>
    <x v="17"/>
    <x v="2"/>
    <n v="1"/>
    <s v="Sales"/>
    <n v="22000"/>
    <n v="20000"/>
    <n v="22000"/>
    <n v="20000"/>
    <n v="2000"/>
    <x v="4"/>
  </r>
  <r>
    <s v="ID285"/>
    <x v="40"/>
    <s v="Gilbert M Wolrgram"/>
    <s v="Male"/>
    <x v="0"/>
    <s v="Farida Ibrahim"/>
    <x v="18"/>
    <x v="0"/>
    <n v="2"/>
    <s v="Sales"/>
    <n v="13000"/>
    <n v="12000"/>
    <n v="26000"/>
    <n v="24000"/>
    <n v="2000"/>
    <x v="5"/>
  </r>
  <r>
    <s v="ID286"/>
    <x v="41"/>
    <s v="Isabella X Rusrell"/>
    <s v="Male"/>
    <x v="0"/>
    <s v="Farida Ibrahim"/>
    <x v="0"/>
    <x v="0"/>
    <n v="2"/>
    <s v="Sales"/>
    <n v="6700"/>
    <n v="5000"/>
    <n v="13400"/>
    <n v="10000"/>
    <n v="3400"/>
    <x v="6"/>
  </r>
  <r>
    <s v="ID287"/>
    <x v="42"/>
    <s v="Rueben X Pidreon"/>
    <s v="Male"/>
    <x v="1"/>
    <s v="Felex Ada"/>
    <x v="1"/>
    <x v="0"/>
    <n v="1"/>
    <s v="Sales"/>
    <n v="6700"/>
    <n v="5001"/>
    <n v="6700"/>
    <n v="5001"/>
    <n v="1699"/>
    <x v="0"/>
  </r>
  <r>
    <s v="ID288"/>
    <x v="43"/>
    <s v="Raymond U Flarin"/>
    <s v="Male"/>
    <x v="2"/>
    <s v="Winner Sanda"/>
    <x v="2"/>
    <x v="0"/>
    <n v="1"/>
    <s v="Sales"/>
    <n v="6700"/>
    <n v="5002"/>
    <n v="6700"/>
    <n v="5002"/>
    <n v="1698"/>
    <x v="1"/>
  </r>
  <r>
    <s v="ID289"/>
    <x v="44"/>
    <s v="Larry K Masr"/>
    <s v="Male"/>
    <x v="3"/>
    <s v="Peter Pan"/>
    <x v="3"/>
    <x v="1"/>
    <n v="2"/>
    <s v="Sales"/>
    <n v="6700"/>
    <n v="5000"/>
    <n v="13400"/>
    <n v="10000"/>
    <n v="3400"/>
    <x v="2"/>
  </r>
  <r>
    <s v="ID290"/>
    <x v="45"/>
    <s v="Nicolle A Crorhers"/>
    <s v="Male"/>
    <x v="0"/>
    <s v="Farida Ibrahim"/>
    <x v="4"/>
    <x v="0"/>
    <n v="2"/>
    <s v="Sales"/>
    <n v="6700"/>
    <n v="5001"/>
    <n v="13400"/>
    <n v="10002"/>
    <n v="3398"/>
    <x v="3"/>
  </r>
  <r>
    <s v="ID291"/>
    <x v="46"/>
    <s v="Gustavo F Roure"/>
    <s v="Male"/>
    <x v="0"/>
    <s v="Farida Ibrahim"/>
    <x v="5"/>
    <x v="2"/>
    <n v="1"/>
    <s v="Sales"/>
    <n v="6700"/>
    <n v="5002"/>
    <n v="6700"/>
    <n v="5002"/>
    <n v="1698"/>
    <x v="4"/>
  </r>
  <r>
    <s v="ID292"/>
    <x v="47"/>
    <s v="Victoria H Musron"/>
    <s v="Male"/>
    <x v="1"/>
    <s v="Felex Ada"/>
    <x v="6"/>
    <x v="0"/>
    <n v="1"/>
    <s v="Sales"/>
    <n v="6700"/>
    <n v="5000"/>
    <n v="6700"/>
    <n v="5000"/>
    <n v="1700"/>
    <x v="5"/>
  </r>
  <r>
    <s v="ID293"/>
    <x v="48"/>
    <s v="Dawne Y Garrner"/>
    <s v="Male"/>
    <x v="2"/>
    <s v="Winner Sanda"/>
    <x v="7"/>
    <x v="1"/>
    <n v="2"/>
    <s v="Sales"/>
    <n v="6700"/>
    <n v="5001"/>
    <n v="13400"/>
    <n v="10002"/>
    <n v="3398"/>
    <x v="6"/>
  </r>
  <r>
    <s v="ID294"/>
    <x v="49"/>
    <s v="Newton L Crorartie"/>
    <s v="Male"/>
    <x v="3"/>
    <s v="Peter Pan"/>
    <x v="8"/>
    <x v="1"/>
    <n v="2"/>
    <s v="Sales"/>
    <n v="6700"/>
    <n v="5002"/>
    <n v="13400"/>
    <n v="10004"/>
    <n v="3396"/>
    <x v="0"/>
  </r>
  <r>
    <s v="ID295"/>
    <x v="50"/>
    <s v="Doria Z Crorse"/>
    <s v="Male"/>
    <x v="0"/>
    <s v="Farida Ibrahim"/>
    <x v="9"/>
    <x v="3"/>
    <n v="1"/>
    <s v="Sales"/>
    <n v="22000"/>
    <n v="20000"/>
    <n v="22000"/>
    <n v="20000"/>
    <n v="2000"/>
    <x v="1"/>
  </r>
  <r>
    <s v="ID296"/>
    <x v="51"/>
    <m/>
    <s v="Male"/>
    <x v="0"/>
    <s v="Farida Ibrahim"/>
    <x v="10"/>
    <x v="2"/>
    <n v="1"/>
    <s v="Returned"/>
    <n v="11000"/>
    <n v="10000"/>
    <n v="11000"/>
    <n v="10000"/>
    <n v="1000"/>
    <x v="2"/>
  </r>
  <r>
    <s v="ID297"/>
    <x v="52"/>
    <s v="Audrea K Paprneau"/>
    <s v="Female"/>
    <x v="1"/>
    <s v="Felex Ada"/>
    <x v="11"/>
    <x v="2"/>
    <n v="1"/>
    <s v="Sales"/>
    <n v="8500"/>
    <n v="7600"/>
    <n v="8500"/>
    <n v="7600"/>
    <n v="900"/>
    <x v="3"/>
  </r>
  <r>
    <s v="ID298"/>
    <x v="53"/>
    <s v="Rhett H Goore"/>
    <s v="Female"/>
    <x v="2"/>
    <s v="Winner Sanda"/>
    <x v="12"/>
    <x v="0"/>
    <n v="2"/>
    <s v="Returned"/>
    <n v="8500"/>
    <n v="7600"/>
    <n v="17000"/>
    <n v="15200"/>
    <n v="1800"/>
    <x v="4"/>
  </r>
  <r>
    <s v="ID299"/>
    <x v="54"/>
    <s v="Royal U Okerfe"/>
    <s v="Female"/>
    <x v="3"/>
    <s v="Peter Pan"/>
    <x v="13"/>
    <x v="0"/>
    <n v="3"/>
    <s v="Sales"/>
    <n v="13200.000000000002"/>
    <n v="12000"/>
    <n v="39600.000000000007"/>
    <n v="36000"/>
    <n v="3600.0000000000073"/>
    <x v="5"/>
  </r>
  <r>
    <s v="ID300"/>
    <x v="55"/>
    <s v="Keith Q Ofarrell"/>
    <s v="Male"/>
    <x v="0"/>
    <s v="Farida Ibrahim"/>
    <x v="14"/>
    <x v="1"/>
    <n v="2"/>
    <s v="Sales"/>
    <n v="22000"/>
    <n v="20000"/>
    <n v="44000"/>
    <n v="40000"/>
    <n v="4000"/>
    <x v="6"/>
  </r>
  <r>
    <s v="ID301"/>
    <x v="56"/>
    <s v="Exie C Brarham"/>
    <s v="Male"/>
    <x v="0"/>
    <s v="Farida Ibrahim"/>
    <x v="15"/>
    <x v="0"/>
    <n v="2"/>
    <s v="Sales"/>
    <n v="7700"/>
    <n v="7000"/>
    <n v="15400"/>
    <n v="14000"/>
    <n v="1400"/>
    <x v="0"/>
  </r>
  <r>
    <s v="ID302"/>
    <x v="57"/>
    <s v="George U Clorser"/>
    <s v="Male"/>
    <x v="1"/>
    <s v="Felex Ada"/>
    <x v="16"/>
    <x v="0"/>
    <n v="3"/>
    <s v="Sales"/>
    <n v="22000"/>
    <n v="20000"/>
    <n v="66000"/>
    <n v="60000"/>
    <n v="6000"/>
    <x v="1"/>
  </r>
  <r>
    <s v="ID303"/>
    <x v="58"/>
    <s v="Benny S Brirker"/>
    <s v="Male"/>
    <x v="2"/>
    <s v="Winner Sanda"/>
    <x v="17"/>
    <x v="2"/>
    <n v="1"/>
    <s v="Sales"/>
    <n v="44000"/>
    <n v="40000"/>
    <n v="44000"/>
    <n v="40000"/>
    <n v="4000"/>
    <x v="2"/>
  </r>
  <r>
    <s v="ID304"/>
    <x v="59"/>
    <s v="Forrest Q Zelr"/>
    <s v="Female"/>
    <x v="3"/>
    <s v="Peter Pan"/>
    <x v="18"/>
    <x v="0"/>
    <n v="2"/>
    <s v="Sales"/>
    <n v="19800"/>
    <n v="18000"/>
    <n v="39600"/>
    <n v="36000"/>
    <n v="3600"/>
    <x v="3"/>
  </r>
  <r>
    <s v="ID305"/>
    <x v="60"/>
    <s v="Audrie X Mccrmmon"/>
    <s v="Male"/>
    <x v="0"/>
    <s v="Farida Ibrahim"/>
    <x v="0"/>
    <x v="0"/>
    <n v="2"/>
    <s v="Sales"/>
    <n v="9950"/>
    <n v="9000"/>
    <n v="19900"/>
    <n v="18000"/>
    <n v="1900"/>
    <x v="4"/>
  </r>
  <r>
    <s v="ID306"/>
    <x v="0"/>
    <s v="Marylyn K Ditro"/>
    <s v="Male"/>
    <x v="0"/>
    <s v="Farida Ibrahim"/>
    <x v="1"/>
    <x v="0"/>
    <n v="2"/>
    <s v="Sales"/>
    <n v="7700"/>
    <n v="7000"/>
    <n v="15400"/>
    <n v="14000"/>
    <n v="1400"/>
    <x v="0"/>
  </r>
  <r>
    <s v="ID307"/>
    <x v="1"/>
    <s v="Kori J Fairfax"/>
    <s v="Male"/>
    <x v="1"/>
    <s v="Felex Ada"/>
    <x v="2"/>
    <x v="0"/>
    <n v="4"/>
    <s v="Sales"/>
    <n v="11000"/>
    <n v="10000"/>
    <n v="44000"/>
    <n v="40000"/>
    <n v="4000"/>
    <x v="1"/>
  </r>
  <r>
    <s v="ID308"/>
    <x v="0"/>
    <s v="Lamar W Estrll"/>
    <s v="Male"/>
    <x v="2"/>
    <s v="Winner Sanda"/>
    <x v="3"/>
    <x v="1"/>
    <n v="1"/>
    <s v="Sales"/>
    <n v="13200.000000000002"/>
    <n v="12000"/>
    <n v="13200.000000000002"/>
    <n v="12000"/>
    <n v="1200.0000000000018"/>
    <x v="0"/>
  </r>
  <r>
    <s v="ID309"/>
    <x v="1"/>
    <s v="Giuseppe D Chorinard"/>
    <s v="Male"/>
    <x v="3"/>
    <s v="Peter Pan"/>
    <x v="4"/>
    <x v="0"/>
    <n v="2"/>
    <s v="Sales"/>
    <n v="9950"/>
    <n v="9000"/>
    <n v="19900"/>
    <n v="18000"/>
    <n v="1900"/>
    <x v="1"/>
  </r>
  <r>
    <s v="ID310"/>
    <x v="2"/>
    <s v="Khalilah A Camro"/>
    <s v="Male"/>
    <x v="0"/>
    <s v="Farida Ibrahim"/>
    <x v="5"/>
    <x v="2"/>
    <n v="2"/>
    <s v="Sales"/>
    <n v="7700"/>
    <n v="7000"/>
    <n v="15400"/>
    <n v="14000"/>
    <n v="1400"/>
    <x v="2"/>
  </r>
  <r>
    <s v="ID311"/>
    <x v="3"/>
    <s v="Darcel P Burrord"/>
    <s v="Male"/>
    <x v="0"/>
    <s v="Farida Ibrahim"/>
    <x v="6"/>
    <x v="0"/>
    <n v="4"/>
    <s v="Sales"/>
    <n v="11000"/>
    <n v="10000"/>
    <n v="44000"/>
    <n v="40000"/>
    <n v="4000"/>
    <x v="3"/>
  </r>
  <r>
    <s v="ID312"/>
    <x v="4"/>
    <s v="August C Navrrette"/>
    <s v="Male"/>
    <x v="1"/>
    <s v="Felex Ada"/>
    <x v="7"/>
    <x v="1"/>
    <n v="1"/>
    <s v="Sales"/>
    <n v="13200.000000000002"/>
    <n v="12000"/>
    <n v="13200.000000000002"/>
    <n v="12000"/>
    <n v="1200.0000000000018"/>
    <x v="4"/>
  </r>
  <r>
    <s v="ID313"/>
    <x v="5"/>
    <s v="Lanelle W Berranga"/>
    <s v="Male"/>
    <x v="2"/>
    <s v="Winner Sanda"/>
    <x v="8"/>
    <x v="1"/>
    <n v="2"/>
    <s v="Sales"/>
    <n v="9950"/>
    <n v="9000"/>
    <n v="19900"/>
    <n v="18000"/>
    <n v="1900"/>
    <x v="5"/>
  </r>
  <r>
    <s v="ID314"/>
    <x v="6"/>
    <s v="Allene T Lepr"/>
    <s v="Male"/>
    <x v="3"/>
    <s v="Peter Pan"/>
    <x v="9"/>
    <x v="3"/>
    <n v="2"/>
    <s v="Sales"/>
    <n v="7700"/>
    <n v="7000"/>
    <n v="15400"/>
    <n v="14000"/>
    <n v="1400"/>
    <x v="6"/>
  </r>
  <r>
    <s v="ID315"/>
    <x v="7"/>
    <s v="Eladia A Brargs"/>
    <s v="Male"/>
    <x v="0"/>
    <s v="Farida Ibrahim"/>
    <x v="10"/>
    <x v="2"/>
    <n v="1000"/>
    <s v="Sales"/>
    <n v="11000"/>
    <n v="10000"/>
    <n v="11000000"/>
    <n v="10000000"/>
    <n v="1000000"/>
    <x v="0"/>
  </r>
  <r>
    <s v="ID316"/>
    <x v="8"/>
    <s v="Agnes D Dour"/>
    <s v="Male"/>
    <x v="0"/>
    <s v="Farida Ibrahim"/>
    <x v="11"/>
    <x v="2"/>
    <n v="1"/>
    <s v="Sales"/>
    <n v="7700.0000000000009"/>
    <n v="7000"/>
    <n v="7700.0000000000009"/>
    <n v="7000"/>
    <n v="700.00000000000091"/>
    <x v="1"/>
  </r>
  <r>
    <s v="ID317"/>
    <x v="9"/>
    <m/>
    <s v="Male"/>
    <x v="1"/>
    <s v="Felex Ada"/>
    <x v="12"/>
    <x v="0"/>
    <n v="2"/>
    <s v="Sales"/>
    <n v="9950"/>
    <n v="9000"/>
    <n v="19900"/>
    <n v="18000"/>
    <n v="1900"/>
    <x v="2"/>
  </r>
  <r>
    <s v="ID318"/>
    <x v="10"/>
    <s v="Emery P Sorrells"/>
    <s v="Female"/>
    <x v="2"/>
    <s v="Winner Sanda"/>
    <x v="13"/>
    <x v="0"/>
    <n v="2"/>
    <s v="Sales"/>
    <n v="19800"/>
    <n v="18000"/>
    <n v="39600"/>
    <n v="36000"/>
    <n v="3600"/>
    <x v="3"/>
  </r>
  <r>
    <s v="ID319"/>
    <x v="11"/>
    <s v="Violet L Ertrl"/>
    <s v="Female"/>
    <x v="3"/>
    <s v="Peter Pan"/>
    <x v="14"/>
    <x v="1"/>
    <n v="1"/>
    <s v="Sales"/>
    <n v="44000"/>
    <n v="40000"/>
    <n v="44000"/>
    <n v="40000"/>
    <n v="4000"/>
    <x v="4"/>
  </r>
  <r>
    <s v="ID320"/>
    <x v="12"/>
    <s v="Deeanna E Clurk"/>
    <s v="Female"/>
    <x v="0"/>
    <s v="Farida Ibrahim"/>
    <x v="15"/>
    <x v="0"/>
    <n v="1"/>
    <s v="Sales"/>
    <n v="22000"/>
    <n v="20000"/>
    <n v="22000"/>
    <n v="20000"/>
    <n v="2000"/>
    <x v="5"/>
  </r>
  <r>
    <s v="ID321"/>
    <x v="13"/>
    <s v="Morgan K Ratrbun"/>
    <s v="Male"/>
    <x v="0"/>
    <s v="Farida Ibrahim"/>
    <x v="16"/>
    <x v="0"/>
    <n v="2"/>
    <s v="Sales"/>
    <n v="13000"/>
    <n v="12000"/>
    <n v="26000"/>
    <n v="24000"/>
    <n v="2000"/>
    <x v="6"/>
  </r>
  <r>
    <s v="ID322"/>
    <x v="14"/>
    <s v="Julius Q Stork"/>
    <s v="Male"/>
    <x v="1"/>
    <s v="Felex Ada"/>
    <x v="17"/>
    <x v="2"/>
    <n v="2"/>
    <s v="Sales"/>
    <n v="6700"/>
    <n v="5000"/>
    <n v="13400"/>
    <n v="10000"/>
    <n v="3400"/>
    <x v="0"/>
  </r>
  <r>
    <s v="ID323"/>
    <x v="15"/>
    <s v="Palmer O Bearer"/>
    <s v="Male"/>
    <x v="2"/>
    <s v="Winner Sanda"/>
    <x v="18"/>
    <x v="0"/>
    <n v="1"/>
    <s v="Sales"/>
    <n v="6700"/>
    <n v="5001"/>
    <n v="6700"/>
    <n v="5001"/>
    <n v="1699"/>
    <x v="1"/>
  </r>
  <r>
    <s v="ID324"/>
    <x v="16"/>
    <s v="Vincent N Lenron"/>
    <s v="Male"/>
    <x v="3"/>
    <s v="Peter Pan"/>
    <x v="0"/>
    <x v="0"/>
    <n v="1"/>
    <s v="Sales"/>
    <n v="6700"/>
    <n v="5002"/>
    <n v="6700"/>
    <n v="5002"/>
    <n v="1698"/>
    <x v="2"/>
  </r>
  <r>
    <s v="ID325"/>
    <x v="17"/>
    <s v="Alexis D Bonrlli"/>
    <s v="Female"/>
    <x v="0"/>
    <s v="Farida Ibrahim"/>
    <x v="1"/>
    <x v="0"/>
    <n v="2"/>
    <s v="Sales"/>
    <n v="6700"/>
    <n v="5000"/>
    <n v="13400"/>
    <n v="10000"/>
    <n v="3400"/>
    <x v="3"/>
  </r>
  <r>
    <s v="ID326"/>
    <x v="18"/>
    <s v="Claretta D Winrert"/>
    <s v="Male"/>
    <x v="0"/>
    <s v="Farida Ibrahim"/>
    <x v="2"/>
    <x v="0"/>
    <n v="2"/>
    <s v="Sales"/>
    <n v="6700"/>
    <n v="5001"/>
    <n v="13400"/>
    <n v="10002"/>
    <n v="3398"/>
    <x v="4"/>
  </r>
  <r>
    <s v="ID327"/>
    <x v="19"/>
    <s v="Cecily D Hourer"/>
    <s v="Male"/>
    <x v="1"/>
    <s v="Felex Ada"/>
    <x v="3"/>
    <x v="1"/>
    <n v="1"/>
    <s v="Sales"/>
    <n v="6700"/>
    <n v="5002"/>
    <n v="6700"/>
    <n v="5002"/>
    <n v="1698"/>
    <x v="5"/>
  </r>
  <r>
    <s v="ID328"/>
    <x v="20"/>
    <s v="Horacio S Salrzar"/>
    <s v="Male"/>
    <x v="2"/>
    <s v="Winner Sanda"/>
    <x v="4"/>
    <x v="0"/>
    <n v="1"/>
    <s v="Sales"/>
    <n v="6700"/>
    <n v="5000"/>
    <n v="6700"/>
    <n v="5000"/>
    <n v="1700"/>
    <x v="6"/>
  </r>
  <r>
    <s v="ID329"/>
    <x v="21"/>
    <s v="Adelle E Brurner"/>
    <s v="Male"/>
    <x v="3"/>
    <s v="Peter Pan"/>
    <x v="5"/>
    <x v="2"/>
    <n v="2"/>
    <s v="Sales"/>
    <n v="6700"/>
    <n v="5001"/>
    <n v="13400"/>
    <n v="10002"/>
    <n v="3398"/>
    <x v="0"/>
  </r>
  <r>
    <s v="ID330"/>
    <x v="22"/>
    <s v="Janessa M Drernen"/>
    <s v="Male"/>
    <x v="0"/>
    <s v="Farida Ibrahim"/>
    <x v="6"/>
    <x v="0"/>
    <n v="2"/>
    <s v="Sales"/>
    <n v="6700"/>
    <n v="5002"/>
    <n v="13400"/>
    <n v="10004"/>
    <n v="3396"/>
    <x v="1"/>
  </r>
  <r>
    <s v="ID331"/>
    <x v="23"/>
    <s v="Ewa B Starles"/>
    <s v="Male"/>
    <x v="0"/>
    <s v="Farida Ibrahim"/>
    <x v="7"/>
    <x v="1"/>
    <n v="1"/>
    <s v="Sales"/>
    <n v="22000"/>
    <n v="20000"/>
    <n v="22000"/>
    <n v="20000"/>
    <n v="2000"/>
    <x v="2"/>
  </r>
  <r>
    <s v="ID332"/>
    <x v="24"/>
    <s v="Holley M Catrcart"/>
    <s v="Male"/>
    <x v="1"/>
    <s v="Felex Ada"/>
    <x v="8"/>
    <x v="1"/>
    <n v="1"/>
    <s v="Returned"/>
    <n v="11000"/>
    <n v="10000"/>
    <n v="11000"/>
    <n v="10000"/>
    <n v="1000"/>
    <x v="3"/>
  </r>
  <r>
    <s v="ID333"/>
    <x v="25"/>
    <s v="Tim N Schreller"/>
    <s v="Male"/>
    <x v="2"/>
    <s v="Winner Sanda"/>
    <x v="9"/>
    <x v="3"/>
    <n v="1"/>
    <s v="Sales"/>
    <n v="8500"/>
    <n v="7600"/>
    <n v="8500"/>
    <n v="7600"/>
    <n v="900"/>
    <x v="4"/>
  </r>
  <r>
    <s v="ID334"/>
    <x v="26"/>
    <s v="Therese Q Belren"/>
    <s v="Male"/>
    <x v="3"/>
    <s v="Peter Pan"/>
    <x v="10"/>
    <x v="2"/>
    <n v="2"/>
    <s v="Returned"/>
    <n v="8500"/>
    <n v="7600"/>
    <n v="17000"/>
    <n v="15200"/>
    <n v="1800"/>
    <x v="5"/>
  </r>
  <r>
    <s v="ID335"/>
    <x v="27"/>
    <s v="Susann A Faurett"/>
    <s v="Male"/>
    <x v="0"/>
    <s v="Farida Ibrahim"/>
    <x v="11"/>
    <x v="2"/>
    <n v="3"/>
    <s v="Sales"/>
    <n v="13200.000000000002"/>
    <n v="12000"/>
    <n v="39600.000000000007"/>
    <n v="36000"/>
    <n v="3600.0000000000073"/>
    <x v="6"/>
  </r>
  <r>
    <s v="ID336"/>
    <x v="28"/>
    <s v="Bryan J Starpley"/>
    <s v="Male"/>
    <x v="0"/>
    <s v="Farida Ibrahim"/>
    <x v="12"/>
    <x v="0"/>
    <n v="2"/>
    <s v="Sales"/>
    <n v="22000"/>
    <n v="20000"/>
    <n v="44000"/>
    <n v="40000"/>
    <n v="4000"/>
    <x v="0"/>
  </r>
  <r>
    <s v="ID337"/>
    <x v="29"/>
    <s v="Larisa X Strruss"/>
    <s v="Male"/>
    <x v="1"/>
    <s v="Felex Ada"/>
    <x v="13"/>
    <x v="0"/>
    <n v="2"/>
    <s v="Sales"/>
    <n v="7700"/>
    <n v="7000"/>
    <n v="15400"/>
    <n v="14000"/>
    <n v="1400"/>
    <x v="1"/>
  </r>
  <r>
    <s v="ID338"/>
    <x v="30"/>
    <s v="Adriana O Medred"/>
    <s v="Male"/>
    <x v="2"/>
    <s v="Winner Sanda"/>
    <x v="14"/>
    <x v="1"/>
    <n v="3"/>
    <s v="Sales"/>
    <n v="22000"/>
    <n v="20000"/>
    <n v="66000"/>
    <n v="60000"/>
    <n v="6000"/>
    <x v="2"/>
  </r>
  <r>
    <s v="ID339"/>
    <x v="31"/>
    <s v="Rick E Armrnta"/>
    <s v="Female"/>
    <x v="3"/>
    <s v="Peter Pan"/>
    <x v="15"/>
    <x v="0"/>
    <n v="1"/>
    <s v="Sales"/>
    <n v="44000"/>
    <n v="40000"/>
    <n v="44000"/>
    <n v="40000"/>
    <n v="4000"/>
    <x v="3"/>
  </r>
  <r>
    <s v="ID340"/>
    <x v="32"/>
    <s v="Garland J Verrille"/>
    <s v="Female"/>
    <x v="0"/>
    <s v="Farida Ibrahim"/>
    <x v="16"/>
    <x v="0"/>
    <n v="2"/>
    <s v="Sales"/>
    <n v="19800"/>
    <n v="18000"/>
    <n v="39600"/>
    <n v="36000"/>
    <n v="3600"/>
    <x v="4"/>
  </r>
  <r>
    <s v="ID341"/>
    <x v="33"/>
    <s v="Ettie S Stirwell"/>
    <s v="Female"/>
    <x v="0"/>
    <s v="Farida Ibrahim"/>
    <x v="17"/>
    <x v="2"/>
    <n v="2"/>
    <s v="Sales"/>
    <n v="9950"/>
    <n v="9000"/>
    <n v="19900"/>
    <n v="18000"/>
    <n v="1900"/>
    <x v="5"/>
  </r>
  <r>
    <s v="ID342"/>
    <x v="34"/>
    <s v="Ronnie G Gumrs"/>
    <s v="Male"/>
    <x v="1"/>
    <s v="Felex Ada"/>
    <x v="18"/>
    <x v="0"/>
    <n v="2"/>
    <s v="Sales"/>
    <n v="7700"/>
    <n v="7000"/>
    <n v="15400"/>
    <n v="14000"/>
    <n v="1400"/>
    <x v="6"/>
  </r>
  <r>
    <s v="ID343"/>
    <x v="35"/>
    <s v="Shirley H Metrler"/>
    <s v="Male"/>
    <x v="2"/>
    <s v="Winner Sanda"/>
    <x v="0"/>
    <x v="0"/>
    <n v="4"/>
    <s v="Sales"/>
    <n v="11000"/>
    <n v="10000"/>
    <n v="44000"/>
    <n v="40000"/>
    <n v="4000"/>
    <x v="0"/>
  </r>
  <r>
    <s v="ID344"/>
    <x v="36"/>
    <s v="Ahmed V Leare"/>
    <s v="Male"/>
    <x v="3"/>
    <s v="Peter Pan"/>
    <x v="1"/>
    <x v="0"/>
    <n v="1"/>
    <s v="Sales"/>
    <n v="13200.000000000002"/>
    <n v="12000"/>
    <n v="13200.000000000002"/>
    <n v="12000"/>
    <n v="1200.0000000000018"/>
    <x v="1"/>
  </r>
  <r>
    <s v="ID345"/>
    <x v="37"/>
    <s v="Albert Z Dunrord"/>
    <s v="Male"/>
    <x v="0"/>
    <s v="Farida Ibrahim"/>
    <x v="2"/>
    <x v="0"/>
    <n v="2"/>
    <s v="Sales"/>
    <n v="9950"/>
    <n v="9000"/>
    <n v="19900"/>
    <n v="18000"/>
    <n v="1900"/>
    <x v="2"/>
  </r>
  <r>
    <s v="ID346"/>
    <x v="36"/>
    <s v="Erin L Jasrin"/>
    <s v="Female"/>
    <x v="0"/>
    <s v="Farida Ibrahim"/>
    <x v="3"/>
    <x v="1"/>
    <n v="2"/>
    <s v="Sales"/>
    <n v="7700"/>
    <n v="7000"/>
    <n v="15400"/>
    <n v="14000"/>
    <n v="1400"/>
    <x v="1"/>
  </r>
  <r>
    <s v="ID347"/>
    <x v="39"/>
    <s v="Raphael W Kelrner"/>
    <s v="Male"/>
    <x v="1"/>
    <s v="Felex Ada"/>
    <x v="4"/>
    <x v="0"/>
    <n v="4"/>
    <s v="Sales"/>
    <n v="11000"/>
    <n v="10000"/>
    <n v="44000"/>
    <n v="40000"/>
    <n v="4000"/>
    <x v="4"/>
  </r>
  <r>
    <s v="ID348"/>
    <x v="40"/>
    <s v="Man W Bear"/>
    <s v="Male"/>
    <x v="2"/>
    <s v="Winner Sanda"/>
    <x v="5"/>
    <x v="2"/>
    <n v="1"/>
    <s v="Sales"/>
    <n v="13200.000000000002"/>
    <n v="12000"/>
    <n v="13200.000000000002"/>
    <n v="12000"/>
    <n v="1200.0000000000018"/>
    <x v="5"/>
  </r>
  <r>
    <s v="ID349"/>
    <x v="41"/>
    <s v="Nikia Z Thrrsher"/>
    <s v="Male"/>
    <x v="3"/>
    <s v="Peter Pan"/>
    <x v="6"/>
    <x v="0"/>
    <n v="2"/>
    <s v="Sales"/>
    <n v="9950"/>
    <n v="9000"/>
    <n v="19900"/>
    <n v="18000"/>
    <n v="1900"/>
    <x v="6"/>
  </r>
  <r>
    <s v="ID350"/>
    <x v="42"/>
    <s v="Cedrick M Corrle"/>
    <s v="Male"/>
    <x v="0"/>
    <s v="Farida Ibrahim"/>
    <x v="7"/>
    <x v="1"/>
    <n v="30"/>
    <s v="Sales"/>
    <n v="11000"/>
    <n v="10000"/>
    <n v="330000"/>
    <n v="300000"/>
    <n v="30000"/>
    <x v="0"/>
  </r>
  <r>
    <s v="ID351"/>
    <x v="43"/>
    <s v="Chi S Clorton"/>
    <s v="Male"/>
    <x v="0"/>
    <s v="Farida Ibrahim"/>
    <x v="8"/>
    <x v="1"/>
    <n v="1"/>
    <s v="Sales"/>
    <n v="11000"/>
    <n v="10000"/>
    <n v="11000"/>
    <n v="10000"/>
    <n v="1000"/>
    <x v="1"/>
  </r>
  <r>
    <s v="ID352"/>
    <x v="44"/>
    <s v="Carl M Padrock"/>
    <s v="Male"/>
    <x v="1"/>
    <s v="Felex Ada"/>
    <x v="9"/>
    <x v="3"/>
    <n v="1"/>
    <s v="Sales"/>
    <n v="7700.0000000000009"/>
    <n v="7000"/>
    <n v="7700.0000000000009"/>
    <n v="7000"/>
    <n v="700.00000000000091"/>
    <x v="2"/>
  </r>
  <r>
    <s v="ID353"/>
    <x v="45"/>
    <s v="Nestor T Venrura"/>
    <s v="Male"/>
    <x v="2"/>
    <s v="Winner Sanda"/>
    <x v="10"/>
    <x v="2"/>
    <n v="2"/>
    <s v="Sales"/>
    <n v="9950"/>
    <n v="9000"/>
    <n v="19900"/>
    <n v="18000"/>
    <n v="1900"/>
    <x v="3"/>
  </r>
  <r>
    <s v="ID354"/>
    <x v="46"/>
    <s v="Salvatore J Linrell"/>
    <s v="Male"/>
    <x v="3"/>
    <s v="Peter Pan"/>
    <x v="11"/>
    <x v="2"/>
    <n v="2"/>
    <s v="Sales"/>
    <n v="19800"/>
    <n v="18000"/>
    <n v="39600"/>
    <n v="36000"/>
    <n v="3600"/>
    <x v="4"/>
  </r>
  <r>
    <s v="ID355"/>
    <x v="47"/>
    <s v="Phil T Urera"/>
    <s v="Male"/>
    <x v="0"/>
    <s v="Farida Ibrahim"/>
    <x v="12"/>
    <x v="0"/>
    <n v="1"/>
    <s v="Sales"/>
    <n v="44000"/>
    <n v="40000"/>
    <n v="44000"/>
    <n v="40000"/>
    <n v="4000"/>
    <x v="5"/>
  </r>
  <r>
    <s v="ID356"/>
    <x v="46"/>
    <s v="Buford Q Giarcola"/>
    <s v="Male"/>
    <x v="0"/>
    <s v="Farida Ibrahim"/>
    <x v="13"/>
    <x v="0"/>
    <n v="20"/>
    <s v="Sales"/>
    <n v="13200.000000000002"/>
    <n v="12000"/>
    <n v="264000.00000000006"/>
    <n v="240000"/>
    <n v="24000.000000000058"/>
    <x v="4"/>
  </r>
  <r>
    <s v="ID357"/>
    <x v="49"/>
    <s v="Garland Z Learell"/>
    <s v="Male"/>
    <x v="1"/>
    <s v="Felex Ada"/>
    <x v="14"/>
    <x v="1"/>
    <n v="2"/>
    <s v="Sales"/>
    <n v="13000"/>
    <n v="12000"/>
    <n v="26000"/>
    <n v="24000"/>
    <n v="2000"/>
    <x v="0"/>
  </r>
  <r>
    <s v="ID358"/>
    <x v="50"/>
    <s v="Fe A Schrock"/>
    <s v="Male"/>
    <x v="2"/>
    <s v="Winner Sanda"/>
    <x v="15"/>
    <x v="0"/>
    <n v="2"/>
    <s v="Sales"/>
    <n v="6700"/>
    <n v="5000"/>
    <n v="13400"/>
    <n v="10000"/>
    <n v="3400"/>
    <x v="1"/>
  </r>
  <r>
    <s v="ID359"/>
    <x v="51"/>
    <s v="Dustin Y Espry"/>
    <s v="Male"/>
    <x v="3"/>
    <s v="Peter Pan"/>
    <x v="16"/>
    <x v="0"/>
    <n v="1"/>
    <s v="Sales"/>
    <n v="6700"/>
    <n v="5001"/>
    <n v="6700"/>
    <n v="5001"/>
    <n v="1699"/>
    <x v="2"/>
  </r>
  <r>
    <s v="ID360"/>
    <x v="52"/>
    <s v="Tinisha V Vinre"/>
    <s v="Female"/>
    <x v="0"/>
    <s v="Farida Ibrahim"/>
    <x v="17"/>
    <x v="2"/>
    <n v="1"/>
    <s v="Sales"/>
    <n v="6700"/>
    <n v="5002"/>
    <n v="6700"/>
    <n v="5002"/>
    <n v="1698"/>
    <x v="3"/>
  </r>
  <r>
    <s v="ID361"/>
    <x v="53"/>
    <s v="Isis F Hasr"/>
    <s v="Female"/>
    <x v="0"/>
    <s v="Farida Ibrahim"/>
    <x v="18"/>
    <x v="0"/>
    <n v="2"/>
    <s v="Sales"/>
    <n v="6700"/>
    <n v="5000"/>
    <n v="13400"/>
    <n v="10000"/>
    <n v="3400"/>
    <x v="4"/>
  </r>
  <r>
    <s v="ID362"/>
    <x v="54"/>
    <s v="Hai Y Ardrn"/>
    <s v="Female"/>
    <x v="1"/>
    <s v="Felex Ada"/>
    <x v="0"/>
    <x v="0"/>
    <n v="2"/>
    <s v="Sales"/>
    <n v="6700"/>
    <n v="5001"/>
    <n v="13400"/>
    <n v="10002"/>
    <n v="3398"/>
    <x v="5"/>
  </r>
  <r>
    <s v="ID363"/>
    <x v="55"/>
    <s v="Gerardo Q Berren"/>
    <s v="Male"/>
    <x v="2"/>
    <s v="Winner Sanda"/>
    <x v="1"/>
    <x v="0"/>
    <n v="1"/>
    <s v="Sales"/>
    <n v="6700"/>
    <n v="5002"/>
    <n v="6700"/>
    <n v="5002"/>
    <n v="1698"/>
    <x v="6"/>
  </r>
  <r>
    <s v="ID364"/>
    <x v="56"/>
    <s v="Jewel R Wilrhite"/>
    <s v="Male"/>
    <x v="3"/>
    <s v="Peter Pan"/>
    <x v="2"/>
    <x v="0"/>
    <n v="1"/>
    <s v="Sales"/>
    <n v="6700"/>
    <n v="5000"/>
    <n v="6700"/>
    <n v="5000"/>
    <n v="1700"/>
    <x v="0"/>
  </r>
  <r>
    <s v="ID365"/>
    <x v="57"/>
    <s v="Jesus E Mclrlland"/>
    <s v="Male"/>
    <x v="0"/>
    <s v="Farida Ibrahim"/>
    <x v="3"/>
    <x v="1"/>
    <n v="2"/>
    <s v="Sales"/>
    <n v="6700"/>
    <n v="5001"/>
    <n v="13400"/>
    <n v="10002"/>
    <n v="3398"/>
    <x v="1"/>
  </r>
  <r>
    <s v="ID366"/>
    <x v="56"/>
    <s v="Dortha Z Harry"/>
    <s v="Male"/>
    <x v="0"/>
    <s v="Farida Ibrahim"/>
    <x v="4"/>
    <x v="0"/>
    <n v="2"/>
    <s v="Sales"/>
    <n v="6700"/>
    <n v="5002"/>
    <n v="13400"/>
    <n v="10004"/>
    <n v="3396"/>
    <x v="0"/>
  </r>
  <r>
    <s v="ID367"/>
    <x v="0"/>
    <s v="Pete B Donrelly"/>
    <s v="Female"/>
    <x v="1"/>
    <s v="Felex Ada"/>
    <x v="5"/>
    <x v="2"/>
    <n v="1"/>
    <s v="Sales"/>
    <n v="22000"/>
    <n v="20000"/>
    <n v="22000"/>
    <n v="20000"/>
    <n v="2000"/>
    <x v="0"/>
  </r>
  <r>
    <s v="ID368"/>
    <x v="1"/>
    <s v="Kristen A Bearchemin"/>
    <s v="Male"/>
    <x v="2"/>
    <s v="Winner Sanda"/>
    <x v="6"/>
    <x v="0"/>
    <n v="1"/>
    <s v="Returned"/>
    <n v="11000"/>
    <n v="10000"/>
    <n v="11000"/>
    <n v="10000"/>
    <n v="1000"/>
    <x v="1"/>
  </r>
  <r>
    <s v="ID369"/>
    <x v="2"/>
    <s v="Celesta L Reerer"/>
    <s v="Male"/>
    <x v="3"/>
    <s v="Peter Pan"/>
    <x v="7"/>
    <x v="1"/>
    <n v="1"/>
    <s v="Sales"/>
    <n v="8500"/>
    <n v="7600"/>
    <n v="8500"/>
    <n v="7600"/>
    <n v="900"/>
    <x v="2"/>
  </r>
  <r>
    <s v="ID370"/>
    <x v="3"/>
    <s v="Desiree L Sobrl"/>
    <s v="Male"/>
    <x v="0"/>
    <s v="Farida Ibrahim"/>
    <x v="8"/>
    <x v="1"/>
    <n v="2"/>
    <s v="Returned"/>
    <n v="8500"/>
    <n v="7600"/>
    <n v="17000"/>
    <n v="15200"/>
    <n v="1800"/>
    <x v="3"/>
  </r>
  <r>
    <s v="ID371"/>
    <x v="4"/>
    <s v="Izetta B Alfrrd"/>
    <s v="Male"/>
    <x v="0"/>
    <s v="Farida Ibrahim"/>
    <x v="9"/>
    <x v="3"/>
    <n v="3"/>
    <s v="Sales"/>
    <n v="13200.000000000002"/>
    <n v="12000"/>
    <n v="39600.000000000007"/>
    <n v="36000"/>
    <n v="3600.0000000000073"/>
    <x v="4"/>
  </r>
  <r>
    <s v="ID372"/>
    <x v="5"/>
    <s v="Hermila X Crorslin"/>
    <s v="Male"/>
    <x v="1"/>
    <s v="Felex Ada"/>
    <x v="10"/>
    <x v="2"/>
    <n v="2"/>
    <s v="Sales"/>
    <n v="22000"/>
    <n v="20000"/>
    <n v="44000"/>
    <n v="40000"/>
    <n v="4000"/>
    <x v="5"/>
  </r>
  <r>
    <s v="ID373"/>
    <x v="6"/>
    <s v="Tommy I Mearows"/>
    <s v="Male"/>
    <x v="2"/>
    <s v="Winner Sanda"/>
    <x v="11"/>
    <x v="2"/>
    <n v="2"/>
    <s v="Sales"/>
    <n v="7700"/>
    <n v="7000"/>
    <n v="15400"/>
    <n v="14000"/>
    <n v="1400"/>
    <x v="6"/>
  </r>
  <r>
    <s v="ID374"/>
    <x v="7"/>
    <s v="Cordell M Twerdy"/>
    <s v="Male"/>
    <x v="3"/>
    <s v="Peter Pan"/>
    <x v="12"/>
    <x v="0"/>
    <n v="3"/>
    <s v="Sales"/>
    <n v="22000"/>
    <n v="20000"/>
    <n v="66000"/>
    <n v="60000"/>
    <n v="6000"/>
    <x v="0"/>
  </r>
  <r>
    <s v="ID375"/>
    <x v="8"/>
    <s v="Bernarda E Gerrais"/>
    <s v="Male"/>
    <x v="0"/>
    <s v="Farida Ibrahim"/>
    <x v="13"/>
    <x v="0"/>
    <n v="1"/>
    <s v="Sales"/>
    <n v="44000"/>
    <n v="40000"/>
    <n v="44000"/>
    <n v="40000"/>
    <n v="4000"/>
    <x v="1"/>
  </r>
  <r>
    <s v="ID376"/>
    <x v="9"/>
    <s v="Raymon I Chararria"/>
    <s v="Male"/>
    <x v="0"/>
    <s v="Farida Ibrahim"/>
    <x v="14"/>
    <x v="1"/>
    <n v="2"/>
    <s v="Sales"/>
    <n v="19800"/>
    <n v="18000"/>
    <n v="39600"/>
    <n v="36000"/>
    <n v="3600"/>
    <x v="2"/>
  </r>
  <r>
    <s v="ID377"/>
    <x v="10"/>
    <s v="Audrea B Prarher"/>
    <s v="Male"/>
    <x v="1"/>
    <s v="Felex Ada"/>
    <x v="15"/>
    <x v="0"/>
    <n v="2"/>
    <s v="Sales"/>
    <n v="9950"/>
    <n v="9000"/>
    <n v="19900"/>
    <n v="18000"/>
    <n v="1900"/>
    <x v="3"/>
  </r>
  <r>
    <s v="ID378"/>
    <x v="11"/>
    <s v="Isis N Rufrs"/>
    <s v="Male"/>
    <x v="2"/>
    <s v="Winner Sanda"/>
    <x v="16"/>
    <x v="0"/>
    <n v="2"/>
    <s v="Sales"/>
    <n v="7700"/>
    <n v="7000"/>
    <n v="15400"/>
    <n v="14000"/>
    <n v="1400"/>
    <x v="4"/>
  </r>
  <r>
    <s v="ID379"/>
    <x v="12"/>
    <s v="Lucienne U Clyre"/>
    <s v="Male"/>
    <x v="3"/>
    <s v="Peter Pan"/>
    <x v="17"/>
    <x v="2"/>
    <n v="4"/>
    <s v="Sales"/>
    <n v="11000"/>
    <n v="10000"/>
    <n v="44000"/>
    <n v="40000"/>
    <n v="4000"/>
    <x v="5"/>
  </r>
  <r>
    <s v="ID380"/>
    <x v="13"/>
    <s v="Jasper P Barraby"/>
    <s v="Male"/>
    <x v="0"/>
    <s v="Farida Ibrahim"/>
    <x v="18"/>
    <x v="0"/>
    <n v="1"/>
    <s v="Sales"/>
    <n v="13200.000000000002"/>
    <n v="12000"/>
    <n v="13200.000000000002"/>
    <n v="12000"/>
    <n v="1200.0000000000018"/>
    <x v="6"/>
  </r>
  <r>
    <s v="ID381"/>
    <x v="14"/>
    <s v="Walter B Mcmrrrow"/>
    <s v="Female"/>
    <x v="0"/>
    <s v="Farida Ibrahim"/>
    <x v="0"/>
    <x v="0"/>
    <n v="2"/>
    <s v="Sales"/>
    <n v="9950"/>
    <n v="9000"/>
    <n v="19900"/>
    <n v="18000"/>
    <n v="1900"/>
    <x v="0"/>
  </r>
  <r>
    <s v="ID382"/>
    <x v="15"/>
    <m/>
    <s v="Female"/>
    <x v="1"/>
    <s v="Felex Ada"/>
    <x v="1"/>
    <x v="0"/>
    <n v="2"/>
    <s v="Sales"/>
    <n v="7700"/>
    <n v="7000"/>
    <n v="15400"/>
    <n v="14000"/>
    <n v="1400"/>
    <x v="1"/>
  </r>
  <r>
    <s v="ID383"/>
    <x v="16"/>
    <s v="Darren U Shorlders"/>
    <s v="Female"/>
    <x v="2"/>
    <s v="Winner Sanda"/>
    <x v="2"/>
    <x v="0"/>
    <n v="4"/>
    <s v="Sales"/>
    <n v="11000"/>
    <n v="10000"/>
    <n v="44000"/>
    <n v="40000"/>
    <n v="4000"/>
    <x v="2"/>
  </r>
  <r>
    <s v="ID384"/>
    <x v="17"/>
    <s v="Nicola S Belris"/>
    <s v="Male"/>
    <x v="3"/>
    <s v="Peter Pan"/>
    <x v="3"/>
    <x v="1"/>
    <n v="1"/>
    <s v="Sales"/>
    <n v="13200.000000000002"/>
    <n v="12000"/>
    <n v="13200.000000000002"/>
    <n v="12000"/>
    <n v="1200.0000000000018"/>
    <x v="3"/>
  </r>
  <r>
    <s v="ID385"/>
    <x v="18"/>
    <s v="Thurman T Cacrres"/>
    <s v="Male"/>
    <x v="0"/>
    <s v="Farida Ibrahim"/>
    <x v="4"/>
    <x v="0"/>
    <n v="2"/>
    <s v="Sales"/>
    <n v="44000"/>
    <n v="40000"/>
    <n v="88000"/>
    <n v="80000"/>
    <n v="8000"/>
    <x v="4"/>
  </r>
  <r>
    <s v="ID386"/>
    <x v="19"/>
    <s v="Allen L Vacron"/>
    <s v="Male"/>
    <x v="0"/>
    <s v="Farida Ibrahim"/>
    <x v="5"/>
    <x v="2"/>
    <n v="2"/>
    <s v="Returned"/>
    <n v="7700"/>
    <n v="7000"/>
    <n v="15400"/>
    <n v="14000"/>
    <n v="1400"/>
    <x v="5"/>
  </r>
  <r>
    <s v="ID387"/>
    <x v="20"/>
    <s v="Yung G Boorer"/>
    <s v="Male"/>
    <x v="1"/>
    <s v="Felex Ada"/>
    <x v="6"/>
    <x v="0"/>
    <n v="10"/>
    <s v="Sales"/>
    <n v="22000"/>
    <n v="20000"/>
    <n v="220000"/>
    <n v="200000"/>
    <n v="20000"/>
    <x v="6"/>
  </r>
  <r>
    <s v="ID388"/>
    <x v="21"/>
    <s v="Emiko Z Lolrey"/>
    <s v="Male"/>
    <x v="2"/>
    <s v="Winner Sanda"/>
    <x v="7"/>
    <x v="1"/>
    <n v="10"/>
    <s v="Sales"/>
    <n v="9950"/>
    <n v="9000"/>
    <n v="99500"/>
    <n v="90000"/>
    <n v="9500"/>
    <x v="0"/>
  </r>
  <r>
    <s v="ID389"/>
    <x v="22"/>
    <s v="Dian I Pearhey"/>
    <s v="Male"/>
    <x v="3"/>
    <s v="Peter Pan"/>
    <x v="8"/>
    <x v="1"/>
    <n v="10"/>
    <s v="Sales"/>
    <n v="7700.0000000000009"/>
    <n v="7000"/>
    <n v="77000.000000000015"/>
    <n v="70000"/>
    <n v="7000.0000000000146"/>
    <x v="1"/>
  </r>
  <r>
    <s v="ID390"/>
    <x v="23"/>
    <s v="Carmen U Benrow"/>
    <s v="Male"/>
    <x v="0"/>
    <s v="Farida Ibrahim"/>
    <x v="9"/>
    <x v="3"/>
    <n v="10"/>
    <s v="Sales"/>
    <n v="9950"/>
    <n v="9000"/>
    <n v="99500"/>
    <n v="90000"/>
    <n v="9500"/>
    <x v="2"/>
  </r>
  <r>
    <s v="ID391"/>
    <x v="24"/>
    <s v="Kimberly K Carr"/>
    <s v="Male"/>
    <x v="0"/>
    <s v="Farida Ibrahim"/>
    <x v="10"/>
    <x v="2"/>
    <n v="10"/>
    <s v="Sales"/>
    <n v="9950"/>
    <n v="9000"/>
    <n v="99500"/>
    <n v="90000"/>
    <n v="9500"/>
    <x v="3"/>
  </r>
  <r>
    <s v="ID392"/>
    <x v="25"/>
    <s v="Damian F Mcgrughey"/>
    <s v="Male"/>
    <x v="1"/>
    <s v="Felex Ada"/>
    <x v="11"/>
    <x v="2"/>
    <n v="10"/>
    <s v="Sales"/>
    <n v="9950"/>
    <n v="9000"/>
    <n v="99500"/>
    <n v="90000"/>
    <n v="9500"/>
    <x v="4"/>
  </r>
  <r>
    <s v="ID393"/>
    <x v="26"/>
    <s v="Jeff W Zacrrias"/>
    <s v="Male"/>
    <x v="2"/>
    <s v="Winner Sanda"/>
    <x v="12"/>
    <x v="0"/>
    <n v="10"/>
    <s v="Sales"/>
    <n v="9950"/>
    <n v="9000"/>
    <n v="99500"/>
    <n v="90000"/>
    <n v="9500"/>
    <x v="5"/>
  </r>
  <r>
    <s v="ID394"/>
    <x v="27"/>
    <s v="Vernell X Amaro"/>
    <s v="Male"/>
    <x v="3"/>
    <s v="Peter Pan"/>
    <x v="13"/>
    <x v="0"/>
    <n v="10"/>
    <s v="Sales"/>
    <n v="9950"/>
    <n v="9000"/>
    <n v="99500"/>
    <n v="90000"/>
    <n v="9500"/>
    <x v="6"/>
  </r>
  <r>
    <s v="ID395"/>
    <x v="28"/>
    <s v="Nadia B Rosrer"/>
    <s v="Male"/>
    <x v="0"/>
    <s v="Farida Ibrahim"/>
    <x v="14"/>
    <x v="1"/>
    <n v="10"/>
    <s v="Sales"/>
    <n v="9950"/>
    <n v="9000"/>
    <n v="99500"/>
    <n v="90000"/>
    <n v="9500"/>
    <x v="0"/>
  </r>
  <r>
    <s v="ID396"/>
    <x v="29"/>
    <s v="Elijah P Elkrn"/>
    <s v="Male"/>
    <x v="0"/>
    <s v="Farida Ibrahim"/>
    <x v="15"/>
    <x v="0"/>
    <n v="10"/>
    <s v="Sales"/>
    <n v="9950"/>
    <n v="9000"/>
    <n v="99500"/>
    <n v="90000"/>
    <n v="9500"/>
    <x v="1"/>
  </r>
  <r>
    <s v="ID397"/>
    <x v="30"/>
    <s v="Kirby W Estrella"/>
    <s v="Male"/>
    <x v="1"/>
    <s v="Felex Ada"/>
    <x v="16"/>
    <x v="0"/>
    <n v="10"/>
    <s v="Sales"/>
    <n v="9950"/>
    <n v="9000"/>
    <n v="99500"/>
    <n v="90000"/>
    <n v="9500"/>
    <x v="2"/>
  </r>
  <r>
    <s v="ID398"/>
    <x v="31"/>
    <s v="Bernie M Kisr"/>
    <s v="Male"/>
    <x v="2"/>
    <s v="Winner Sanda"/>
    <x v="17"/>
    <x v="2"/>
    <n v="10"/>
    <s v="Sales"/>
    <n v="9950"/>
    <n v="9000"/>
    <n v="99500"/>
    <n v="90000"/>
    <n v="9500"/>
    <x v="3"/>
  </r>
  <r>
    <s v="ID399"/>
    <x v="32"/>
    <s v="Judson Y Hodron"/>
    <s v="Male"/>
    <x v="3"/>
    <s v="Peter Pan"/>
    <x v="18"/>
    <x v="0"/>
    <n v="10"/>
    <s v="Sales"/>
    <n v="9950"/>
    <n v="9000"/>
    <n v="99500"/>
    <n v="90000"/>
    <n v="9500"/>
    <x v="4"/>
  </r>
  <r>
    <s v="ID400"/>
    <x v="33"/>
    <s v="Carey N Mccready"/>
    <s v="Male"/>
    <x v="0"/>
    <s v="Farida Ibrahim"/>
    <x v="0"/>
    <x v="0"/>
    <n v="10"/>
    <s v="Sales"/>
    <n v="9950"/>
    <n v="9000"/>
    <n v="99500"/>
    <n v="90000"/>
    <n v="9500"/>
    <x v="5"/>
  </r>
  <r>
    <s v="ID401"/>
    <x v="34"/>
    <s v="Shayne T Clartor"/>
    <s v="Male"/>
    <x v="3"/>
    <s v="Peter Pan"/>
    <x v="1"/>
    <x v="0"/>
    <n v="10"/>
    <s v="Sales"/>
    <n v="9950"/>
    <n v="9000"/>
    <n v="99500"/>
    <n v="90000"/>
    <n v="9500"/>
    <x v="6"/>
  </r>
  <r>
    <s v="ID402"/>
    <x v="35"/>
    <s v="Ashlie G Cadrna"/>
    <s v="Male"/>
    <x v="0"/>
    <s v="Farida Ibrahim"/>
    <x v="2"/>
    <x v="0"/>
    <n v="11"/>
    <s v="Sales"/>
    <n v="9950"/>
    <n v="9000"/>
    <n v="109450"/>
    <n v="99000"/>
    <n v="10450"/>
    <x v="0"/>
  </r>
  <r>
    <s v="ID403"/>
    <x v="36"/>
    <s v="Noah O Lovr"/>
    <s v="Male"/>
    <x v="3"/>
    <s v="Peter Pan"/>
    <x v="3"/>
    <x v="1"/>
    <n v="11"/>
    <s v="Returned"/>
    <n v="9950"/>
    <n v="9000"/>
    <n v="109450"/>
    <n v="99000"/>
    <n v="10450"/>
    <x v="1"/>
  </r>
  <r>
    <s v="ID404"/>
    <x v="37"/>
    <s v="Lashaunda Y Munren"/>
    <s v="Male"/>
    <x v="0"/>
    <s v="Farida Ibrahim"/>
    <x v="4"/>
    <x v="0"/>
    <n v="11"/>
    <s v="Sales"/>
    <n v="9950"/>
    <n v="9000"/>
    <n v="109450"/>
    <n v="99000"/>
    <n v="10450"/>
    <x v="2"/>
  </r>
  <r>
    <s v="ID405"/>
    <x v="36"/>
    <s v="Colin V Likrns"/>
    <s v="Male"/>
    <x v="3"/>
    <s v="Peter Pan"/>
    <x v="5"/>
    <x v="2"/>
    <n v="2"/>
    <s v="Returned"/>
    <n v="10000"/>
    <n v="9000"/>
    <n v="20000"/>
    <n v="18000"/>
    <n v="2000"/>
    <x v="1"/>
  </r>
  <r>
    <s v="ID406"/>
    <x v="39"/>
    <s v="Kylie K Frera"/>
    <s v="Male"/>
    <x v="0"/>
    <s v="Farida Ibrahim"/>
    <x v="6"/>
    <x v="0"/>
    <n v="3"/>
    <s v="Returned"/>
    <n v="10000"/>
    <n v="9000"/>
    <n v="30000"/>
    <n v="27000"/>
    <n v="3000"/>
    <x v="4"/>
  </r>
  <r>
    <s v="ID407"/>
    <x v="40"/>
    <s v="Krishna G Rabr"/>
    <s v="Male"/>
    <x v="3"/>
    <s v="Peter Pan"/>
    <x v="7"/>
    <x v="1"/>
    <n v="4"/>
    <s v="Returned"/>
    <n v="10000"/>
    <n v="9000"/>
    <n v="40000"/>
    <n v="36000"/>
    <n v="4000"/>
    <x v="5"/>
  </r>
  <r>
    <s v="ID408"/>
    <x v="41"/>
    <s v="Launa N Kohr"/>
    <s v="Male"/>
    <x v="0"/>
    <s v="Farida Ibrahim"/>
    <x v="8"/>
    <x v="1"/>
    <n v="2"/>
    <s v="Sales"/>
    <n v="6700"/>
    <n v="5001"/>
    <n v="13400"/>
    <n v="10002"/>
    <n v="3398"/>
    <x v="6"/>
  </r>
  <r>
    <s v="ID409"/>
    <x v="42"/>
    <s v="Trent J Locrman"/>
    <s v="Male"/>
    <x v="3"/>
    <s v="Peter Pan"/>
    <x v="9"/>
    <x v="3"/>
    <n v="2"/>
    <s v="Sales"/>
    <n v="6700"/>
    <n v="5002"/>
    <n v="13400"/>
    <n v="10004"/>
    <n v="3396"/>
    <x v="0"/>
  </r>
  <r>
    <s v="ID410"/>
    <x v="43"/>
    <s v="Alisha D Coprock"/>
    <s v="Male"/>
    <x v="0"/>
    <s v="Farida Ibrahim"/>
    <x v="10"/>
    <x v="2"/>
    <n v="1"/>
    <s v="Sales"/>
    <n v="22000"/>
    <n v="20000"/>
    <n v="22000"/>
    <n v="20000"/>
    <n v="2000"/>
    <x v="1"/>
  </r>
  <r>
    <s v="ID411"/>
    <x v="44"/>
    <s v="Richie I Weirz"/>
    <s v="Male"/>
    <x v="3"/>
    <s v="Peter Pan"/>
    <x v="11"/>
    <x v="2"/>
    <n v="1"/>
    <s v="Returned"/>
    <n v="11000"/>
    <n v="10000"/>
    <n v="11000"/>
    <n v="10000"/>
    <n v="1000"/>
    <x v="2"/>
  </r>
  <r>
    <s v="ID412"/>
    <x v="45"/>
    <s v="Leticia V Lewrndowski"/>
    <s v="Male"/>
    <x v="1"/>
    <s v="Felex Ada"/>
    <x v="12"/>
    <x v="0"/>
    <n v="1"/>
    <s v="Sales"/>
    <n v="8500"/>
    <n v="7600"/>
    <n v="8500"/>
    <n v="7600"/>
    <n v="900"/>
    <x v="3"/>
  </r>
  <r>
    <s v="ID413"/>
    <x v="46"/>
    <s v="Elaine B Ranrazzo"/>
    <s v="Male"/>
    <x v="2"/>
    <s v="Winner Sanda"/>
    <x v="13"/>
    <x v="0"/>
    <n v="2"/>
    <s v="Returned"/>
    <n v="8500"/>
    <n v="7600"/>
    <n v="17000"/>
    <n v="15200"/>
    <n v="1800"/>
    <x v="4"/>
  </r>
  <r>
    <s v="ID414"/>
    <x v="47"/>
    <s v="Jack J Warrel"/>
    <s v="Male"/>
    <x v="3"/>
    <s v="Peter Pan"/>
    <x v="14"/>
    <x v="1"/>
    <n v="3"/>
    <s v="Sales"/>
    <n v="13200.000000000002"/>
    <n v="12000"/>
    <n v="39600.000000000007"/>
    <n v="36000"/>
    <n v="3600.0000000000073"/>
    <x v="5"/>
  </r>
  <r>
    <s v="ID415"/>
    <x v="46"/>
    <s v="Kitty S Sicrles"/>
    <s v="Male"/>
    <x v="0"/>
    <s v="Farida Ibrahim"/>
    <x v="15"/>
    <x v="0"/>
    <n v="2"/>
    <s v="Sales"/>
    <n v="22000"/>
    <n v="20000"/>
    <n v="44000"/>
    <n v="40000"/>
    <n v="4000"/>
    <x v="4"/>
  </r>
  <r>
    <s v="ID416"/>
    <x v="49"/>
    <s v="Bruna R Welre"/>
    <s v="Male"/>
    <x v="0"/>
    <s v="Farida Ibrahim"/>
    <x v="16"/>
    <x v="0"/>
    <n v="2"/>
    <s v="Sales"/>
    <n v="7700"/>
    <n v="7000"/>
    <n v="15400"/>
    <n v="14000"/>
    <n v="1400"/>
    <x v="0"/>
  </r>
  <r>
    <s v="ID417"/>
    <x v="50"/>
    <s v="Felix S Crorer"/>
    <s v="Male"/>
    <x v="1"/>
    <s v="Felex Ada"/>
    <x v="17"/>
    <x v="2"/>
    <n v="3"/>
    <s v="Sales"/>
    <n v="22000"/>
    <n v="20000"/>
    <n v="66000"/>
    <n v="60000"/>
    <n v="6000"/>
    <x v="1"/>
  </r>
  <r>
    <s v="ID418"/>
    <x v="51"/>
    <s v="Eartha Z Oceruera"/>
    <s v="Male"/>
    <x v="2"/>
    <s v="Winner Sanda"/>
    <x v="18"/>
    <x v="0"/>
    <n v="1"/>
    <s v="Sales"/>
    <n v="44000"/>
    <n v="40000"/>
    <n v="44000"/>
    <n v="40000"/>
    <n v="4000"/>
    <x v="2"/>
  </r>
  <r>
    <s v="ID419"/>
    <x v="52"/>
    <s v="Laurena P Casron"/>
    <s v="Male"/>
    <x v="3"/>
    <s v="Peter Pan"/>
    <x v="0"/>
    <x v="0"/>
    <n v="2"/>
    <s v="Sales"/>
    <n v="19800"/>
    <n v="18000"/>
    <n v="39600"/>
    <n v="36000"/>
    <n v="3600"/>
    <x v="3"/>
  </r>
  <r>
    <s v="ID420"/>
    <x v="53"/>
    <s v="Beatrice A Knorf"/>
    <s v="Male"/>
    <x v="0"/>
    <s v="Farida Ibrahim"/>
    <x v="1"/>
    <x v="0"/>
    <n v="2"/>
    <s v="Sales"/>
    <n v="9950"/>
    <n v="9000"/>
    <n v="19900"/>
    <n v="18000"/>
    <n v="1900"/>
    <x v="4"/>
  </r>
  <r>
    <s v="ID421"/>
    <x v="54"/>
    <s v="Zoila X Nair"/>
    <s v="Female"/>
    <x v="0"/>
    <s v="Farida Ibrahim"/>
    <x v="2"/>
    <x v="0"/>
    <n v="2"/>
    <s v="Sales"/>
    <n v="7700"/>
    <n v="7000"/>
    <n v="15400"/>
    <n v="14000"/>
    <n v="1400"/>
    <x v="5"/>
  </r>
  <r>
    <s v="ID422"/>
    <x v="55"/>
    <s v="Jae B Isarell"/>
    <s v="Female"/>
    <x v="1"/>
    <s v="Felex Ada"/>
    <x v="3"/>
    <x v="1"/>
    <n v="4"/>
    <s v="Sales"/>
    <n v="11000"/>
    <n v="10000"/>
    <n v="44000"/>
    <n v="40000"/>
    <n v="4000"/>
    <x v="6"/>
  </r>
  <r>
    <s v="ID423"/>
    <x v="56"/>
    <s v="Donald P Phareuf"/>
    <s v="Female"/>
    <x v="2"/>
    <s v="Winner Sanda"/>
    <x v="4"/>
    <x v="0"/>
    <n v="1"/>
    <s v="Sales"/>
    <n v="13200.000000000002"/>
    <n v="12000"/>
    <n v="13200.000000000002"/>
    <n v="12000"/>
    <n v="1200.0000000000018"/>
    <x v="0"/>
  </r>
  <r>
    <s v="ID424"/>
    <x v="57"/>
    <s v="Tyrell R Brarlett"/>
    <s v="Male"/>
    <x v="3"/>
    <s v="Peter Pan"/>
    <x v="5"/>
    <x v="2"/>
    <n v="2"/>
    <s v="Sales"/>
    <n v="9950"/>
    <n v="9000"/>
    <n v="19900"/>
    <n v="18000"/>
    <n v="1900"/>
    <x v="1"/>
  </r>
  <r>
    <s v="ID425"/>
    <x v="56"/>
    <s v="Ela K Hamrs"/>
    <s v="Male"/>
    <x v="0"/>
    <s v="Farida Ibrahim"/>
    <x v="6"/>
    <x v="0"/>
    <n v="2"/>
    <s v="Sales"/>
    <n v="7700"/>
    <n v="7000"/>
    <n v="15400"/>
    <n v="14000"/>
    <n v="1400"/>
    <x v="0"/>
  </r>
  <r>
    <s v="ID426"/>
    <x v="59"/>
    <s v="Marlon M Cadrell"/>
    <s v="Male"/>
    <x v="0"/>
    <s v="Farida Ibrahim"/>
    <x v="7"/>
    <x v="1"/>
    <n v="4"/>
    <s v="Sales"/>
    <n v="11000"/>
    <n v="10000"/>
    <n v="44000"/>
    <n v="40000"/>
    <n v="4000"/>
    <x v="3"/>
  </r>
  <r>
    <s v="ID427"/>
    <x v="30"/>
    <s v="Nolan V Velrzco"/>
    <s v="Male"/>
    <x v="1"/>
    <s v="Felex Ada"/>
    <x v="8"/>
    <x v="1"/>
    <n v="1"/>
    <s v="Sales"/>
    <n v="13200.000000000002"/>
    <n v="12000"/>
    <n v="13200.000000000002"/>
    <n v="12000"/>
    <n v="1200.0000000000018"/>
    <x v="2"/>
  </r>
  <r>
    <s v="ID428"/>
    <x v="0"/>
    <s v="Ashanti R Swir"/>
    <s v="Female"/>
    <x v="2"/>
    <s v="Winner Sanda"/>
    <x v="9"/>
    <x v="3"/>
    <n v="2"/>
    <s v="Sales"/>
    <n v="9950"/>
    <n v="9000"/>
    <n v="19900"/>
    <n v="18000"/>
    <n v="1900"/>
    <x v="0"/>
  </r>
  <r>
    <s v="ID429"/>
    <x v="1"/>
    <s v="Tamica J Holrman"/>
    <s v="Male"/>
    <x v="3"/>
    <s v="Peter Pan"/>
    <x v="10"/>
    <x v="2"/>
    <n v="2"/>
    <s v="Sales"/>
    <n v="7700"/>
    <n v="7000"/>
    <n v="15400"/>
    <n v="14000"/>
    <n v="1400"/>
    <x v="1"/>
  </r>
  <r>
    <s v="ID430"/>
    <x v="0"/>
    <s v="Marcell T Farras"/>
    <s v="Male"/>
    <x v="0"/>
    <s v="Farida Ibrahim"/>
    <x v="11"/>
    <x v="2"/>
    <n v="1"/>
    <s v="Sales"/>
    <n v="11000"/>
    <n v="10000"/>
    <n v="11000"/>
    <n v="10000"/>
    <n v="1000"/>
    <x v="0"/>
  </r>
  <r>
    <s v="ID431"/>
    <x v="1"/>
    <s v="Abram Q Kefrer"/>
    <s v="Male"/>
    <x v="0"/>
    <s v="Farida Ibrahim"/>
    <x v="12"/>
    <x v="0"/>
    <n v="1"/>
    <s v="Sales"/>
    <n v="7700.0000000000009"/>
    <n v="7000"/>
    <n v="7700.0000000000009"/>
    <n v="7000"/>
    <n v="700.00000000000091"/>
    <x v="1"/>
  </r>
  <r>
    <s v="ID432"/>
    <x v="2"/>
    <s v="Silas S Pyart"/>
    <s v="Male"/>
    <x v="1"/>
    <s v="Felex Ada"/>
    <x v="13"/>
    <x v="0"/>
    <n v="2"/>
    <s v="Sales"/>
    <n v="9950"/>
    <n v="9000"/>
    <n v="19900"/>
    <n v="18000"/>
    <n v="1900"/>
    <x v="2"/>
  </r>
  <r>
    <s v="ID433"/>
    <x v="3"/>
    <s v="Patria D Rierel"/>
    <s v="Male"/>
    <x v="2"/>
    <s v="Winner Sanda"/>
    <x v="14"/>
    <x v="1"/>
    <n v="2"/>
    <s v="Sales"/>
    <n v="19800"/>
    <n v="18000"/>
    <n v="39600"/>
    <n v="36000"/>
    <n v="3600"/>
    <x v="3"/>
  </r>
  <r>
    <s v="ID434"/>
    <x v="4"/>
    <s v="Nicholas B Salredo"/>
    <s v="Male"/>
    <x v="3"/>
    <s v="Peter Pan"/>
    <x v="15"/>
    <x v="0"/>
    <n v="1"/>
    <s v="Sales"/>
    <n v="44000"/>
    <n v="40000"/>
    <n v="44000"/>
    <n v="40000"/>
    <n v="4000"/>
    <x v="4"/>
  </r>
  <r>
    <s v="ID435"/>
    <x v="5"/>
    <s v="Brendon E Monr"/>
    <s v="Male"/>
    <x v="0"/>
    <s v="Farida Ibrahim"/>
    <x v="16"/>
    <x v="0"/>
    <n v="1"/>
    <s v="Sales"/>
    <n v="22000"/>
    <n v="20000"/>
    <n v="22000"/>
    <n v="20000"/>
    <n v="2000"/>
    <x v="5"/>
  </r>
  <r>
    <s v="ID436"/>
    <x v="6"/>
    <s v="Velda V Larre"/>
    <s v="Male"/>
    <x v="0"/>
    <s v="Farida Ibrahim"/>
    <x v="17"/>
    <x v="2"/>
    <n v="2"/>
    <s v="Sales"/>
    <n v="13000"/>
    <n v="12000"/>
    <n v="26000"/>
    <n v="24000"/>
    <n v="2000"/>
    <x v="6"/>
  </r>
  <r>
    <s v="ID437"/>
    <x v="7"/>
    <s v="Sharita Y Lomrardi"/>
    <s v="Male"/>
    <x v="1"/>
    <s v="Felex Ada"/>
    <x v="18"/>
    <x v="0"/>
    <n v="2"/>
    <s v="Sales"/>
    <n v="6700"/>
    <n v="5000"/>
    <n v="13400"/>
    <n v="10000"/>
    <n v="3400"/>
    <x v="0"/>
  </r>
  <r>
    <s v="ID438"/>
    <x v="8"/>
    <s v="Virgil R Yuer"/>
    <s v="Male"/>
    <x v="2"/>
    <s v="Winner Sanda"/>
    <x v="0"/>
    <x v="0"/>
    <n v="1"/>
    <s v="Sales"/>
    <n v="6700"/>
    <n v="5001"/>
    <n v="6700"/>
    <n v="5001"/>
    <n v="1699"/>
    <x v="1"/>
  </r>
  <r>
    <s v="ID439"/>
    <x v="9"/>
    <m/>
    <s v="Male"/>
    <x v="3"/>
    <s v="Peter Pan"/>
    <x v="1"/>
    <x v="0"/>
    <n v="1"/>
    <s v="Sales"/>
    <n v="6700"/>
    <n v="5002"/>
    <n v="6700"/>
    <n v="5002"/>
    <n v="1698"/>
    <x v="2"/>
  </r>
  <r>
    <s v="ID440"/>
    <x v="10"/>
    <s v="Haley G Bovr"/>
    <s v="Male"/>
    <x v="0"/>
    <s v="Farida Ibrahim"/>
    <x v="2"/>
    <x v="0"/>
    <n v="2"/>
    <s v="Sales"/>
    <n v="6700"/>
    <n v="5000"/>
    <n v="13400"/>
    <n v="10000"/>
    <n v="3400"/>
    <x v="3"/>
  </r>
  <r>
    <s v="ID441"/>
    <x v="11"/>
    <s v="Margarite E Blarock"/>
    <s v="Male"/>
    <x v="0"/>
    <s v="Farida Ibrahim"/>
    <x v="3"/>
    <x v="1"/>
    <n v="2"/>
    <s v="Sales"/>
    <n v="6700"/>
    <n v="5001"/>
    <n v="13400"/>
    <n v="10002"/>
    <n v="3398"/>
    <x v="4"/>
  </r>
  <r>
    <s v="ID442"/>
    <x v="12"/>
    <s v="Rina L Charon"/>
    <s v="Female"/>
    <x v="1"/>
    <s v="Felex Ada"/>
    <x v="4"/>
    <x v="0"/>
    <n v="1"/>
    <s v="Sales"/>
    <n v="6700"/>
    <n v="5002"/>
    <n v="6700"/>
    <n v="5002"/>
    <n v="1698"/>
    <x v="5"/>
  </r>
  <r>
    <s v="ID443"/>
    <x v="13"/>
    <s v="Ramonita Z Finrher"/>
    <s v="Female"/>
    <x v="2"/>
    <s v="Winner Sanda"/>
    <x v="5"/>
    <x v="2"/>
    <n v="1"/>
    <s v="Sales"/>
    <n v="6700"/>
    <n v="5000"/>
    <n v="6700"/>
    <n v="5000"/>
    <n v="1700"/>
    <x v="6"/>
  </r>
  <r>
    <s v="ID444"/>
    <x v="14"/>
    <s v="Lindsey W Whirtle"/>
    <s v="Female"/>
    <x v="3"/>
    <s v="Peter Pan"/>
    <x v="6"/>
    <x v="0"/>
    <n v="2"/>
    <s v="Sales"/>
    <n v="6700"/>
    <n v="5001"/>
    <n v="13400"/>
    <n v="10002"/>
    <n v="3398"/>
    <x v="0"/>
  </r>
  <r>
    <s v="ID445"/>
    <x v="15"/>
    <s v="Mauricio U Talry"/>
    <s v="Male"/>
    <x v="0"/>
    <s v="Farida Ibrahim"/>
    <x v="7"/>
    <x v="1"/>
    <n v="2"/>
    <s v="Sales"/>
    <n v="6700"/>
    <n v="5002"/>
    <n v="13400"/>
    <n v="10004"/>
    <n v="3396"/>
    <x v="1"/>
  </r>
  <r>
    <s v="ID446"/>
    <x v="16"/>
    <s v="Chau R Barron"/>
    <s v="Male"/>
    <x v="0"/>
    <s v="Farida Ibrahim"/>
    <x v="8"/>
    <x v="1"/>
    <n v="1"/>
    <s v="Sales"/>
    <n v="22000"/>
    <n v="20000"/>
    <n v="22000"/>
    <n v="20000"/>
    <n v="2000"/>
    <x v="2"/>
  </r>
  <r>
    <s v="ID447"/>
    <x v="17"/>
    <s v="Lino M Lizrrraga"/>
    <s v="Male"/>
    <x v="1"/>
    <s v="Felex Ada"/>
    <x v="9"/>
    <x v="3"/>
    <n v="1"/>
    <s v="Returned"/>
    <n v="11000"/>
    <n v="10000"/>
    <n v="11000"/>
    <n v="10000"/>
    <n v="1000"/>
    <x v="3"/>
  </r>
  <r>
    <s v="ID448"/>
    <x v="18"/>
    <s v="Fredericka J Varrey"/>
    <s v="Male"/>
    <x v="2"/>
    <s v="Winner Sanda"/>
    <x v="10"/>
    <x v="2"/>
    <n v="1"/>
    <s v="Sales"/>
    <n v="8500"/>
    <n v="7600"/>
    <n v="8500"/>
    <n v="7600"/>
    <n v="900"/>
    <x v="4"/>
  </r>
  <r>
    <s v="ID449"/>
    <x v="19"/>
    <s v="Aundrea W Lunrberg"/>
    <s v="Female"/>
    <x v="3"/>
    <s v="Peter Pan"/>
    <x v="11"/>
    <x v="2"/>
    <n v="2"/>
    <s v="Returned"/>
    <n v="8500"/>
    <n v="7600"/>
    <n v="17000"/>
    <n v="15200"/>
    <n v="1800"/>
    <x v="5"/>
  </r>
  <r>
    <s v="ID450"/>
    <x v="20"/>
    <s v="Son D Ricretts"/>
    <s v="Male"/>
    <x v="0"/>
    <s v="Farida Ibrahim"/>
    <x v="12"/>
    <x v="0"/>
    <n v="3"/>
    <s v="Sales"/>
    <n v="13200.000000000002"/>
    <n v="12000"/>
    <n v="39600.000000000007"/>
    <n v="36000"/>
    <n v="3600.0000000000073"/>
    <x v="6"/>
  </r>
  <r>
    <s v="ID451"/>
    <x v="21"/>
    <s v="Dorothea J Canrerbury"/>
    <s v="Male"/>
    <x v="0"/>
    <s v="Farida Ibrahim"/>
    <x v="13"/>
    <x v="0"/>
    <n v="2"/>
    <s v="Sales"/>
    <n v="22000"/>
    <n v="20000"/>
    <n v="44000"/>
    <n v="40000"/>
    <n v="4000"/>
    <x v="0"/>
  </r>
  <r>
    <s v="ID452"/>
    <x v="22"/>
    <s v="Zenia D Owirgs"/>
    <s v="Male"/>
    <x v="1"/>
    <s v="Felex Ada"/>
    <x v="14"/>
    <x v="1"/>
    <n v="2"/>
    <s v="Sales"/>
    <n v="7700"/>
    <n v="7000"/>
    <n v="15400"/>
    <n v="14000"/>
    <n v="1400"/>
    <x v="1"/>
  </r>
  <r>
    <s v="ID453"/>
    <x v="23"/>
    <s v="Seth N Liprky"/>
    <s v="Male"/>
    <x v="2"/>
    <s v="Winner Sanda"/>
    <x v="15"/>
    <x v="0"/>
    <n v="3"/>
    <s v="Sales"/>
    <n v="22000"/>
    <n v="20000"/>
    <n v="66000"/>
    <n v="60000"/>
    <n v="6000"/>
    <x v="2"/>
  </r>
  <r>
    <s v="ID454"/>
    <x v="24"/>
    <s v="Miles N Ligrt"/>
    <s v="Male"/>
    <x v="3"/>
    <s v="Peter Pan"/>
    <x v="16"/>
    <x v="0"/>
    <n v="1"/>
    <s v="Sales"/>
    <n v="44000"/>
    <n v="40000"/>
    <n v="44000"/>
    <n v="40000"/>
    <n v="4000"/>
    <x v="3"/>
  </r>
  <r>
    <s v="ID455"/>
    <x v="25"/>
    <s v="Tyler N Larrins"/>
    <s v="Male"/>
    <x v="0"/>
    <s v="Farida Ibrahim"/>
    <x v="17"/>
    <x v="2"/>
    <n v="2"/>
    <s v="Sales"/>
    <n v="19800"/>
    <n v="18000"/>
    <n v="39600"/>
    <n v="36000"/>
    <n v="3600"/>
    <x v="4"/>
  </r>
  <r>
    <s v="ID456"/>
    <x v="26"/>
    <s v="Asa E Kunre"/>
    <s v="Male"/>
    <x v="0"/>
    <s v="Farida Ibrahim"/>
    <x v="18"/>
    <x v="0"/>
    <n v="2"/>
    <s v="Sales"/>
    <n v="9950"/>
    <n v="9000"/>
    <n v="19900"/>
    <n v="18000"/>
    <n v="1900"/>
    <x v="5"/>
  </r>
  <r>
    <s v="ID457"/>
    <x v="27"/>
    <s v="Sal C Heiren"/>
    <s v="Male"/>
    <x v="1"/>
    <s v="Felex Ada"/>
    <x v="0"/>
    <x v="0"/>
    <n v="2"/>
    <s v="Sales"/>
    <n v="7700"/>
    <n v="7000"/>
    <n v="15400"/>
    <n v="14000"/>
    <n v="1400"/>
    <x v="6"/>
  </r>
  <r>
    <s v="ID458"/>
    <x v="28"/>
    <s v="Tomas V Krort"/>
    <s v="Male"/>
    <x v="2"/>
    <s v="Winner Sanda"/>
    <x v="1"/>
    <x v="0"/>
    <n v="4"/>
    <s v="Sales"/>
    <n v="11000"/>
    <n v="10000"/>
    <n v="44000"/>
    <n v="40000"/>
    <n v="4000"/>
    <x v="0"/>
  </r>
  <r>
    <s v="ID459"/>
    <x v="29"/>
    <s v="Ben N Lamron"/>
    <s v="Male"/>
    <x v="3"/>
    <s v="Peter Pan"/>
    <x v="2"/>
    <x v="0"/>
    <n v="1"/>
    <s v="Sales"/>
    <n v="13200.000000000002"/>
    <n v="12000"/>
    <n v="13200.000000000002"/>
    <n v="12000"/>
    <n v="1200.0000000000018"/>
    <x v="1"/>
  </r>
  <r>
    <s v="ID460"/>
    <x v="30"/>
    <s v="Myra H Parra"/>
    <s v="Male"/>
    <x v="0"/>
    <s v="Farida Ibrahim"/>
    <x v="3"/>
    <x v="1"/>
    <n v="2"/>
    <s v="Sales"/>
    <n v="9950"/>
    <n v="9000"/>
    <n v="19900"/>
    <n v="18000"/>
    <n v="1900"/>
    <x v="2"/>
  </r>
  <r>
    <s v="ID461"/>
    <x v="31"/>
    <s v="Adele M Burram"/>
    <s v="Male"/>
    <x v="0"/>
    <s v="Farida Ibrahim"/>
    <x v="4"/>
    <x v="0"/>
    <n v="2"/>
    <s v="Sales"/>
    <n v="7700"/>
    <n v="7000"/>
    <n v="15400"/>
    <n v="14000"/>
    <n v="1400"/>
    <x v="3"/>
  </r>
  <r>
    <s v="ID462"/>
    <x v="32"/>
    <s v="Adria M Melrndrez"/>
    <s v="Male"/>
    <x v="1"/>
    <s v="Felex Ada"/>
    <x v="5"/>
    <x v="2"/>
    <n v="4"/>
    <s v="Sales"/>
    <n v="11000"/>
    <n v="10000"/>
    <n v="44000"/>
    <n v="40000"/>
    <n v="4000"/>
    <x v="4"/>
  </r>
  <r>
    <s v="ID463"/>
    <x v="33"/>
    <s v="Clemmie F Monrague"/>
    <s v="Female"/>
    <x v="2"/>
    <s v="Winner Sanda"/>
    <x v="6"/>
    <x v="0"/>
    <n v="1"/>
    <s v="Sales"/>
    <n v="13200.000000000002"/>
    <n v="12000"/>
    <n v="13200.000000000002"/>
    <n v="12000"/>
    <n v="1200.0000000000018"/>
    <x v="5"/>
  </r>
  <r>
    <s v="ID464"/>
    <x v="34"/>
    <s v="Valarie O Gorrcki"/>
    <s v="Female"/>
    <x v="3"/>
    <s v="Peter Pan"/>
    <x v="7"/>
    <x v="1"/>
    <n v="2"/>
    <s v="Sales"/>
    <n v="9950"/>
    <n v="9000"/>
    <n v="19900"/>
    <n v="18000"/>
    <n v="1900"/>
    <x v="6"/>
  </r>
  <r>
    <s v="ID465"/>
    <x v="35"/>
    <s v="Adell W Trorer"/>
    <s v="Female"/>
    <x v="0"/>
    <s v="Farida Ibrahim"/>
    <x v="8"/>
    <x v="1"/>
    <n v="2"/>
    <s v="Sales"/>
    <n v="7700"/>
    <n v="7000"/>
    <n v="15400"/>
    <n v="14000"/>
    <n v="1400"/>
    <x v="0"/>
  </r>
  <r>
    <s v="ID466"/>
    <x v="36"/>
    <s v="Eric C Irvrne"/>
    <s v="Male"/>
    <x v="0"/>
    <s v="Farida Ibrahim"/>
    <x v="9"/>
    <x v="3"/>
    <n v="1"/>
    <s v="Sales"/>
    <n v="11000"/>
    <n v="10000"/>
    <n v="11000"/>
    <n v="10000"/>
    <n v="1000"/>
    <x v="1"/>
  </r>
  <r>
    <s v="ID467"/>
    <x v="37"/>
    <s v="Letha L Aper"/>
    <s v="Male"/>
    <x v="1"/>
    <s v="Felex Ada"/>
    <x v="10"/>
    <x v="2"/>
    <n v="1"/>
    <s v="Sales"/>
    <n v="7700.0000000000009"/>
    <n v="7000"/>
    <n v="7700.0000000000009"/>
    <n v="7000"/>
    <n v="700.00000000000091"/>
    <x v="2"/>
  </r>
  <r>
    <s v="ID468"/>
    <x v="36"/>
    <s v="Nannie Z Seeran"/>
    <s v="Male"/>
    <x v="2"/>
    <s v="Winner Sanda"/>
    <x v="11"/>
    <x v="2"/>
    <n v="2"/>
    <s v="Sales"/>
    <n v="9950"/>
    <n v="9000"/>
    <n v="19900"/>
    <n v="18000"/>
    <n v="1900"/>
    <x v="1"/>
  </r>
  <r>
    <s v="ID469"/>
    <x v="39"/>
    <s v="Reynalda M Milrwood"/>
    <s v="Male"/>
    <x v="3"/>
    <s v="Peter Pan"/>
    <x v="12"/>
    <x v="0"/>
    <n v="2"/>
    <s v="Sales"/>
    <n v="19800"/>
    <n v="18000"/>
    <n v="39600"/>
    <n v="36000"/>
    <n v="3600"/>
    <x v="4"/>
  </r>
  <r>
    <s v="ID470"/>
    <x v="40"/>
    <s v="Tanner Y Holrenbeck"/>
    <s v="Female"/>
    <x v="0"/>
    <s v="Farida Ibrahim"/>
    <x v="13"/>
    <x v="0"/>
    <n v="1"/>
    <s v="Sales"/>
    <n v="44000"/>
    <n v="40000"/>
    <n v="44000"/>
    <n v="40000"/>
    <n v="4000"/>
    <x v="5"/>
  </r>
  <r>
    <s v="ID471"/>
    <x v="41"/>
    <s v="Amado C Bonrt"/>
    <s v="Male"/>
    <x v="0"/>
    <s v="Farida Ibrahim"/>
    <x v="14"/>
    <x v="1"/>
    <n v="1"/>
    <s v="Sales"/>
    <n v="22000"/>
    <n v="20000"/>
    <n v="22000"/>
    <n v="20000"/>
    <n v="2000"/>
    <x v="6"/>
  </r>
  <r>
    <s v="ID472"/>
    <x v="42"/>
    <s v="Jeanetta N Norren"/>
    <s v="Male"/>
    <x v="1"/>
    <s v="Felex Ada"/>
    <x v="15"/>
    <x v="0"/>
    <n v="2"/>
    <s v="Sales"/>
    <n v="13000"/>
    <n v="12000"/>
    <n v="26000"/>
    <n v="24000"/>
    <n v="2000"/>
    <x v="0"/>
  </r>
  <r>
    <s v="ID473"/>
    <x v="43"/>
    <s v="Paris U Leire"/>
    <s v="Male"/>
    <x v="2"/>
    <s v="Winner Sanda"/>
    <x v="16"/>
    <x v="0"/>
    <n v="2"/>
    <s v="Sales"/>
    <n v="6700"/>
    <n v="5000"/>
    <n v="13400"/>
    <n v="10000"/>
    <n v="3400"/>
    <x v="1"/>
  </r>
  <r>
    <s v="ID474"/>
    <x v="44"/>
    <s v="Alexis Q Grore"/>
    <s v="Male"/>
    <x v="3"/>
    <s v="Peter Pan"/>
    <x v="17"/>
    <x v="2"/>
    <n v="1"/>
    <s v="Sales"/>
    <n v="6700"/>
    <n v="5001"/>
    <n v="6700"/>
    <n v="5001"/>
    <n v="1699"/>
    <x v="2"/>
  </r>
  <r>
    <s v="ID475"/>
    <x v="45"/>
    <s v="Chadwick I Harrreaves"/>
    <s v="Male"/>
    <x v="0"/>
    <s v="Farida Ibrahim"/>
    <x v="18"/>
    <x v="0"/>
    <n v="1"/>
    <s v="Sales"/>
    <n v="6700"/>
    <n v="5002"/>
    <n v="6700"/>
    <n v="5002"/>
    <n v="1698"/>
    <x v="3"/>
  </r>
  <r>
    <s v="ID476"/>
    <x v="46"/>
    <s v="Perry E Hudrleston"/>
    <s v="Male"/>
    <x v="0"/>
    <s v="Farida Ibrahim"/>
    <x v="0"/>
    <x v="0"/>
    <n v="2"/>
    <s v="Sales"/>
    <n v="6700"/>
    <n v="5000"/>
    <n v="13400"/>
    <n v="10000"/>
    <n v="3400"/>
    <x v="4"/>
  </r>
  <r>
    <s v="ID477"/>
    <x v="47"/>
    <s v="Hollis Z Carr"/>
    <s v="Male"/>
    <x v="1"/>
    <s v="Felex Ada"/>
    <x v="1"/>
    <x v="0"/>
    <n v="2"/>
    <s v="Sales"/>
    <n v="6700"/>
    <n v="5001"/>
    <n v="13400"/>
    <n v="10002"/>
    <n v="3398"/>
    <x v="5"/>
  </r>
  <r>
    <s v="ID478"/>
    <x v="46"/>
    <s v="Kiara T Marrinez"/>
    <s v="Male"/>
    <x v="2"/>
    <s v="Winner Sanda"/>
    <x v="2"/>
    <x v="0"/>
    <n v="1"/>
    <s v="Sales"/>
    <n v="6700"/>
    <n v="5002"/>
    <n v="6700"/>
    <n v="5002"/>
    <n v="1698"/>
    <x v="4"/>
  </r>
  <r>
    <s v="ID479"/>
    <x v="49"/>
    <s v="Brigitte D Fenrley"/>
    <s v="Male"/>
    <x v="3"/>
    <s v="Peter Pan"/>
    <x v="3"/>
    <x v="1"/>
    <n v="1"/>
    <s v="Sales"/>
    <n v="6700"/>
    <n v="5000"/>
    <n v="6700"/>
    <n v="5000"/>
    <n v="1700"/>
    <x v="0"/>
  </r>
  <r>
    <s v="ID480"/>
    <x v="50"/>
    <s v="Bobbie P Churley"/>
    <s v="Male"/>
    <x v="0"/>
    <s v="Farida Ibrahim"/>
    <x v="4"/>
    <x v="0"/>
    <n v="2"/>
    <s v="Sales"/>
    <n v="6700"/>
    <n v="5001"/>
    <n v="13400"/>
    <n v="10002"/>
    <n v="3398"/>
    <x v="1"/>
  </r>
  <r>
    <s v="ID481"/>
    <x v="51"/>
    <s v="Hong M Towrson"/>
    <s v="Male"/>
    <x v="0"/>
    <s v="Farida Ibrahim"/>
    <x v="5"/>
    <x v="2"/>
    <n v="2"/>
    <s v="Sales"/>
    <n v="6700"/>
    <n v="5002"/>
    <n v="13400"/>
    <n v="10004"/>
    <n v="3396"/>
    <x v="2"/>
  </r>
  <r>
    <s v="ID482"/>
    <x v="52"/>
    <s v="Keith B Macra"/>
    <s v="Male"/>
    <x v="1"/>
    <s v="Felex Ada"/>
    <x v="6"/>
    <x v="0"/>
    <n v="1"/>
    <s v="Sales"/>
    <n v="22000"/>
    <n v="20000"/>
    <n v="22000"/>
    <n v="20000"/>
    <n v="2000"/>
    <x v="3"/>
  </r>
  <r>
    <s v="ID483"/>
    <x v="53"/>
    <s v="Harriett A Mccrrry"/>
    <s v="Male"/>
    <x v="2"/>
    <s v="Winner Sanda"/>
    <x v="7"/>
    <x v="1"/>
    <n v="1"/>
    <s v="Returned"/>
    <n v="11000"/>
    <n v="10000"/>
    <n v="11000"/>
    <n v="10000"/>
    <n v="1000"/>
    <x v="4"/>
  </r>
  <r>
    <s v="ID484"/>
    <x v="54"/>
    <s v="Andres S Garrer"/>
    <s v="Female"/>
    <x v="3"/>
    <s v="Peter Pan"/>
    <x v="8"/>
    <x v="1"/>
    <n v="1"/>
    <s v="Sales"/>
    <n v="8500"/>
    <n v="7600"/>
    <n v="8500"/>
    <n v="7600"/>
    <n v="900"/>
    <x v="5"/>
  </r>
  <r>
    <s v="ID485"/>
    <x v="55"/>
    <s v="Ken X Weirberg"/>
    <s v="Female"/>
    <x v="0"/>
    <s v="Farida Ibrahim"/>
    <x v="9"/>
    <x v="3"/>
    <n v="2"/>
    <s v="Returned"/>
    <n v="8500"/>
    <n v="7600"/>
    <n v="17000"/>
    <n v="15200"/>
    <n v="1800"/>
    <x v="6"/>
  </r>
  <r>
    <s v="ID486"/>
    <x v="56"/>
    <s v="Moises U Hugrs"/>
    <s v="Female"/>
    <x v="0"/>
    <s v="Farida Ibrahim"/>
    <x v="10"/>
    <x v="2"/>
    <n v="3"/>
    <s v="Sales"/>
    <n v="13200.000000000002"/>
    <n v="12000"/>
    <n v="39600.000000000007"/>
    <n v="36000"/>
    <n v="3600.0000000000073"/>
    <x v="0"/>
  </r>
  <r>
    <s v="ID487"/>
    <x v="57"/>
    <s v="Sunshine F Earre"/>
    <s v="Male"/>
    <x v="1"/>
    <s v="Felex Ada"/>
    <x v="11"/>
    <x v="2"/>
    <n v="2"/>
    <s v="Sales"/>
    <n v="22000"/>
    <n v="20000"/>
    <n v="44000"/>
    <n v="40000"/>
    <n v="4000"/>
    <x v="1"/>
  </r>
  <r>
    <s v="ID488"/>
    <x v="56"/>
    <s v="Lavette P Cherey"/>
    <s v="Male"/>
    <x v="2"/>
    <s v="Winner Sanda"/>
    <x v="12"/>
    <x v="0"/>
    <n v="2"/>
    <s v="Sales"/>
    <n v="7700"/>
    <n v="7000"/>
    <n v="15400"/>
    <n v="14000"/>
    <n v="1400"/>
    <x v="0"/>
  </r>
  <r>
    <s v="ID489"/>
    <x v="0"/>
    <s v="Carmen F Barret"/>
    <s v="Male"/>
    <x v="3"/>
    <s v="Peter Pan"/>
    <x v="13"/>
    <x v="0"/>
    <n v="3"/>
    <s v="Sales"/>
    <n v="22000"/>
    <n v="20000"/>
    <n v="66000"/>
    <n v="60000"/>
    <n v="6000"/>
    <x v="0"/>
  </r>
  <r>
    <s v="ID490"/>
    <x v="1"/>
    <s v="Lizzie D Ratrliff"/>
    <s v="Male"/>
    <x v="0"/>
    <s v="Farida Ibrahim"/>
    <x v="14"/>
    <x v="1"/>
    <n v="1"/>
    <s v="Sales"/>
    <n v="44000"/>
    <n v="40000"/>
    <n v="44000"/>
    <n v="40000"/>
    <n v="4000"/>
    <x v="1"/>
  </r>
  <r>
    <s v="ID491"/>
    <x v="2"/>
    <s v="Nick Q Pacrard"/>
    <s v="Female"/>
    <x v="0"/>
    <s v="Farida Ibrahim"/>
    <x v="15"/>
    <x v="0"/>
    <n v="2"/>
    <s v="Sales"/>
    <n v="19800"/>
    <n v="18000"/>
    <n v="39600"/>
    <n v="36000"/>
    <n v="3600"/>
    <x v="2"/>
  </r>
  <r>
    <s v="ID492"/>
    <x v="3"/>
    <s v="Alonzo W Starford"/>
    <s v="Male"/>
    <x v="1"/>
    <s v="Felex Ada"/>
    <x v="16"/>
    <x v="0"/>
    <n v="2"/>
    <s v="Sales"/>
    <n v="9950"/>
    <n v="9000"/>
    <n v="19900"/>
    <n v="18000"/>
    <n v="1900"/>
    <x v="3"/>
  </r>
  <r>
    <s v="ID493"/>
    <x v="4"/>
    <s v="Brett Z Vadrais"/>
    <s v="Male"/>
    <x v="2"/>
    <s v="Winner Sanda"/>
    <x v="17"/>
    <x v="2"/>
    <n v="2"/>
    <s v="Sales"/>
    <n v="7700"/>
    <n v="7000"/>
    <n v="15400"/>
    <n v="14000"/>
    <n v="1400"/>
    <x v="4"/>
  </r>
  <r>
    <s v="ID494"/>
    <x v="5"/>
    <s v="Madalene J Marrine"/>
    <s v="Male"/>
    <x v="3"/>
    <s v="Peter Pan"/>
    <x v="18"/>
    <x v="0"/>
    <n v="4"/>
    <s v="Sales"/>
    <n v="11000"/>
    <n v="10000"/>
    <n v="44000"/>
    <n v="40000"/>
    <n v="4000"/>
    <x v="5"/>
  </r>
  <r>
    <s v="ID495"/>
    <x v="6"/>
    <s v="Charles S Nicroles"/>
    <s v="Male"/>
    <x v="0"/>
    <s v="Farida Ibrahim"/>
    <x v="0"/>
    <x v="0"/>
    <n v="1"/>
    <s v="Sales"/>
    <n v="13200.000000000002"/>
    <n v="12000"/>
    <n v="13200.000000000002"/>
    <n v="12000"/>
    <n v="1200.0000000000018"/>
    <x v="6"/>
  </r>
  <r>
    <s v="ID496"/>
    <x v="7"/>
    <s v="Kristofer Y Fizrr"/>
    <s v="Male"/>
    <x v="0"/>
    <s v="Farida Ibrahim"/>
    <x v="1"/>
    <x v="0"/>
    <n v="2"/>
    <s v="Sales"/>
    <n v="9950"/>
    <n v="9000"/>
    <n v="19900"/>
    <n v="18000"/>
    <n v="1900"/>
    <x v="0"/>
  </r>
  <r>
    <s v="ID497"/>
    <x v="8"/>
    <s v="Elmo G Pagrno"/>
    <s v="Male"/>
    <x v="1"/>
    <s v="Felex Ada"/>
    <x v="2"/>
    <x v="0"/>
    <n v="2"/>
    <s v="Sales"/>
    <n v="7700"/>
    <n v="7000"/>
    <n v="15400"/>
    <n v="14000"/>
    <n v="1400"/>
    <x v="1"/>
  </r>
  <r>
    <s v="ID498"/>
    <x v="9"/>
    <s v="Lindy M Reer"/>
    <s v="Male"/>
    <x v="2"/>
    <s v="Winner Sanda"/>
    <x v="3"/>
    <x v="1"/>
    <n v="4"/>
    <s v="Sales"/>
    <n v="11000"/>
    <n v="10000"/>
    <n v="44000"/>
    <n v="40000"/>
    <n v="4000"/>
    <x v="2"/>
  </r>
  <r>
    <s v="ID499"/>
    <x v="10"/>
    <s v="Dewayne X Grorm"/>
    <s v="Male"/>
    <x v="3"/>
    <s v="Peter Pan"/>
    <x v="4"/>
    <x v="0"/>
    <n v="1"/>
    <s v="Sales"/>
    <n v="13200.000000000002"/>
    <n v="12000"/>
    <n v="13200.000000000002"/>
    <n v="12000"/>
    <n v="1200.0000000000018"/>
    <x v="3"/>
  </r>
  <r>
    <s v="ID500"/>
    <x v="11"/>
    <s v="Elenora V Halrey"/>
    <s v="Male"/>
    <x v="0"/>
    <s v="Farida Ibrahim"/>
    <x v="5"/>
    <x v="2"/>
    <n v="2"/>
    <s v="Sales"/>
    <n v="9950"/>
    <n v="9000"/>
    <n v="19900"/>
    <n v="18000"/>
    <n v="1900"/>
    <x v="4"/>
  </r>
  <r>
    <s v="ID501"/>
    <x v="12"/>
    <s v="Rosette F Casrio"/>
    <s v="Male"/>
    <x v="0"/>
    <s v="Farida Ibrahim"/>
    <x v="6"/>
    <x v="0"/>
    <n v="2"/>
    <s v="Sales"/>
    <n v="7700"/>
    <n v="7000"/>
    <n v="15400"/>
    <n v="14000"/>
    <n v="1400"/>
    <x v="5"/>
  </r>
  <r>
    <s v="ID502"/>
    <x v="13"/>
    <s v="Analisa X Birrsell"/>
    <s v="Male"/>
    <x v="1"/>
    <s v="Felex Ada"/>
    <x v="7"/>
    <x v="1"/>
    <n v="1000"/>
    <s v="Sales"/>
    <n v="11000"/>
    <n v="10000"/>
    <n v="11000000"/>
    <n v="10000000"/>
    <n v="1000000"/>
    <x v="6"/>
  </r>
  <r>
    <s v="ID503"/>
    <x v="14"/>
    <s v="Jacinta Y Cherey"/>
    <s v="Male"/>
    <x v="2"/>
    <s v="Winner Sanda"/>
    <x v="8"/>
    <x v="1"/>
    <n v="1"/>
    <s v="Sales"/>
    <n v="7700.0000000000009"/>
    <n v="7000"/>
    <n v="7700.0000000000009"/>
    <n v="7000"/>
    <n v="700.00000000000091"/>
    <x v="0"/>
  </r>
  <r>
    <s v="ID504"/>
    <x v="15"/>
    <s v="Matt D Brarblett"/>
    <s v="Male"/>
    <x v="3"/>
    <s v="Peter Pan"/>
    <x v="9"/>
    <x v="3"/>
    <n v="2"/>
    <s v="Sales"/>
    <n v="9950"/>
    <n v="9000"/>
    <n v="19900"/>
    <n v="18000"/>
    <n v="1900"/>
    <x v="1"/>
  </r>
  <r>
    <s v="ID505"/>
    <x v="16"/>
    <s v="Queenie M Aldrr"/>
    <s v="Female"/>
    <x v="0"/>
    <s v="Farida Ibrahim"/>
    <x v="10"/>
    <x v="2"/>
    <n v="2"/>
    <s v="Sales"/>
    <n v="19800"/>
    <n v="18000"/>
    <n v="39600"/>
    <n v="36000"/>
    <n v="3600"/>
    <x v="2"/>
  </r>
  <r>
    <s v="ID506"/>
    <x v="17"/>
    <s v="Darwin W Lemrine"/>
    <s v="Female"/>
    <x v="0"/>
    <s v="Farida Ibrahim"/>
    <x v="11"/>
    <x v="2"/>
    <n v="1"/>
    <s v="Sales"/>
    <n v="44000"/>
    <n v="40000"/>
    <n v="44000"/>
    <n v="40000"/>
    <n v="4000"/>
    <x v="3"/>
  </r>
  <r>
    <s v="ID507"/>
    <x v="18"/>
    <s v="Erik W Sterfen"/>
    <s v="Female"/>
    <x v="1"/>
    <s v="Felex Ada"/>
    <x v="12"/>
    <x v="0"/>
    <n v="1"/>
    <s v="Sales"/>
    <n v="22000"/>
    <n v="20000"/>
    <n v="22000"/>
    <n v="20000"/>
    <n v="2000"/>
    <x v="4"/>
  </r>
  <r>
    <s v="ID508"/>
    <x v="19"/>
    <s v="Ching D Appregate"/>
    <s v="Male"/>
    <x v="2"/>
    <s v="Winner Sanda"/>
    <x v="13"/>
    <x v="0"/>
    <n v="2"/>
    <s v="Sales"/>
    <n v="13000"/>
    <n v="12000"/>
    <n v="26000"/>
    <n v="24000"/>
    <n v="2000"/>
    <x v="5"/>
  </r>
  <r>
    <s v="ID509"/>
    <x v="20"/>
    <s v="Warren L Manron"/>
    <s v="Male"/>
    <x v="3"/>
    <s v="Peter Pan"/>
    <x v="14"/>
    <x v="1"/>
    <n v="2"/>
    <s v="Sales"/>
    <n v="6700"/>
    <n v="5000"/>
    <n v="13400"/>
    <n v="10000"/>
    <n v="3400"/>
    <x v="6"/>
  </r>
  <r>
    <s v="ID510"/>
    <x v="21"/>
    <s v="Celestine H Aldrrson"/>
    <s v="Male"/>
    <x v="0"/>
    <s v="Farida Ibrahim"/>
    <x v="15"/>
    <x v="0"/>
    <n v="1"/>
    <s v="Sales"/>
    <n v="6700"/>
    <n v="5001"/>
    <n v="6700"/>
    <n v="5001"/>
    <n v="1699"/>
    <x v="0"/>
  </r>
  <r>
    <s v="ID511"/>
    <x v="22"/>
    <s v="Tammi S Garret"/>
    <s v="Male"/>
    <x v="0"/>
    <s v="Farida Ibrahim"/>
    <x v="16"/>
    <x v="0"/>
    <n v="1"/>
    <s v="Sales"/>
    <n v="6700"/>
    <n v="5002"/>
    <n v="6700"/>
    <n v="5002"/>
    <n v="1698"/>
    <x v="1"/>
  </r>
  <r>
    <s v="ID512"/>
    <x v="23"/>
    <s v="Tamesha I Knerper"/>
    <s v="Female"/>
    <x v="1"/>
    <s v="Felex Ada"/>
    <x v="17"/>
    <x v="2"/>
    <n v="2"/>
    <s v="Sales"/>
    <n v="6700"/>
    <n v="5000"/>
    <n v="13400"/>
    <n v="10000"/>
    <n v="3400"/>
    <x v="2"/>
  </r>
  <r>
    <s v="ID513"/>
    <x v="24"/>
    <s v="Bernardina X Roerch"/>
    <s v="Male"/>
    <x v="2"/>
    <s v="Winner Sanda"/>
    <x v="18"/>
    <x v="0"/>
    <n v="2"/>
    <s v="Sales"/>
    <n v="6700"/>
    <n v="5001"/>
    <n v="13400"/>
    <n v="10002"/>
    <n v="3398"/>
    <x v="3"/>
  </r>
  <r>
    <s v="ID514"/>
    <x v="25"/>
    <s v="Mariano Y Kylrs"/>
    <s v="Male"/>
    <x v="3"/>
    <s v="Peter Pan"/>
    <x v="0"/>
    <x v="0"/>
    <n v="1"/>
    <s v="Sales"/>
    <n v="6700"/>
    <n v="5002"/>
    <n v="6700"/>
    <n v="5002"/>
    <n v="1698"/>
    <x v="4"/>
  </r>
  <r>
    <s v="ID515"/>
    <x v="26"/>
    <s v="Kristie E Jair"/>
    <s v="Male"/>
    <x v="0"/>
    <s v="Farida Ibrahim"/>
    <x v="1"/>
    <x v="0"/>
    <n v="1"/>
    <s v="Sales"/>
    <n v="6700"/>
    <n v="5000"/>
    <n v="6700"/>
    <n v="5000"/>
    <n v="1700"/>
    <x v="5"/>
  </r>
  <r>
    <s v="ID516"/>
    <x v="27"/>
    <s v="Jeff E Lucrro"/>
    <s v="Male"/>
    <x v="0"/>
    <s v="Farida Ibrahim"/>
    <x v="2"/>
    <x v="0"/>
    <n v="2"/>
    <s v="Sales"/>
    <n v="6700"/>
    <n v="5001"/>
    <n v="13400"/>
    <n v="10002"/>
    <n v="3398"/>
    <x v="6"/>
  </r>
  <r>
    <s v="ID517"/>
    <x v="28"/>
    <s v="Leanna X Tibretts"/>
    <s v="Male"/>
    <x v="1"/>
    <s v="Felex Ada"/>
    <x v="3"/>
    <x v="1"/>
    <n v="2"/>
    <s v="Sales"/>
    <n v="6700"/>
    <n v="5002"/>
    <n v="13400"/>
    <n v="10004"/>
    <n v="3396"/>
    <x v="0"/>
  </r>
  <r>
    <s v="ID518"/>
    <x v="29"/>
    <s v="Robbie N Hecrman"/>
    <s v="Male"/>
    <x v="2"/>
    <s v="Winner Sanda"/>
    <x v="4"/>
    <x v="0"/>
    <n v="1"/>
    <s v="Sales"/>
    <n v="22000"/>
    <n v="20000"/>
    <n v="22000"/>
    <n v="20000"/>
    <n v="2000"/>
    <x v="1"/>
  </r>
  <r>
    <s v="ID519"/>
    <x v="30"/>
    <s v="Raymon S Arnry"/>
    <s v="Male"/>
    <x v="3"/>
    <s v="Peter Pan"/>
    <x v="5"/>
    <x v="2"/>
    <n v="1"/>
    <s v="Returned"/>
    <n v="11000"/>
    <n v="10000"/>
    <n v="11000"/>
    <n v="10000"/>
    <n v="1000"/>
    <x v="2"/>
  </r>
  <r>
    <s v="ID520"/>
    <x v="31"/>
    <s v="Sergio X Devrreaux"/>
    <s v="Male"/>
    <x v="0"/>
    <s v="Farida Ibrahim"/>
    <x v="6"/>
    <x v="0"/>
    <n v="1"/>
    <s v="Sales"/>
    <n v="8500"/>
    <n v="7600"/>
    <n v="8500"/>
    <n v="7600"/>
    <n v="900"/>
    <x v="3"/>
  </r>
  <r>
    <s v="ID521"/>
    <x v="32"/>
    <s v="Bobbie A Resrr"/>
    <s v="Male"/>
    <x v="0"/>
    <s v="Farida Ibrahim"/>
    <x v="7"/>
    <x v="1"/>
    <n v="2"/>
    <s v="Returned"/>
    <n v="8500"/>
    <n v="7600"/>
    <n v="17000"/>
    <n v="15200"/>
    <n v="1800"/>
    <x v="4"/>
  </r>
  <r>
    <s v="ID522"/>
    <x v="33"/>
    <s v="Drew O Livrngston"/>
    <s v="Male"/>
    <x v="1"/>
    <s v="Felex Ada"/>
    <x v="8"/>
    <x v="1"/>
    <n v="3"/>
    <s v="Sales"/>
    <n v="13200.000000000002"/>
    <n v="12000"/>
    <n v="39600.000000000007"/>
    <n v="36000"/>
    <n v="3600.0000000000073"/>
    <x v="5"/>
  </r>
  <r>
    <s v="ID523"/>
    <x v="34"/>
    <s v="Ahmad S Bonr"/>
    <s v="Male"/>
    <x v="2"/>
    <s v="Winner Sanda"/>
    <x v="9"/>
    <x v="3"/>
    <n v="2"/>
    <s v="Sales"/>
    <n v="22000"/>
    <n v="20000"/>
    <n v="44000"/>
    <n v="40000"/>
    <n v="4000"/>
    <x v="6"/>
  </r>
  <r>
    <s v="ID524"/>
    <x v="35"/>
    <s v="Collin V Gimrel"/>
    <s v="Male"/>
    <x v="3"/>
    <s v="Peter Pan"/>
    <x v="10"/>
    <x v="2"/>
    <n v="2"/>
    <s v="Sales"/>
    <n v="7700"/>
    <n v="7000"/>
    <n v="15400"/>
    <n v="14000"/>
    <n v="1400"/>
    <x v="0"/>
  </r>
  <r>
    <s v="ID525"/>
    <x v="36"/>
    <s v="Refugio Q Orar"/>
    <s v="Male"/>
    <x v="0"/>
    <s v="Farida Ibrahim"/>
    <x v="11"/>
    <x v="2"/>
    <n v="3"/>
    <s v="Sales"/>
    <n v="22000"/>
    <n v="20000"/>
    <n v="66000"/>
    <n v="60000"/>
    <n v="6000"/>
    <x v="1"/>
  </r>
  <r>
    <s v="ID526"/>
    <x v="37"/>
    <s v="Salena Z Melrhior"/>
    <s v="Female"/>
    <x v="0"/>
    <s v="Farida Ibrahim"/>
    <x v="12"/>
    <x v="0"/>
    <n v="1"/>
    <s v="Sales"/>
    <n v="44000"/>
    <n v="40000"/>
    <n v="44000"/>
    <n v="40000"/>
    <n v="4000"/>
    <x v="2"/>
  </r>
  <r>
    <s v="ID527"/>
    <x v="38"/>
    <s v="Jonathan D Galragher"/>
    <s v="Female"/>
    <x v="1"/>
    <s v="Felex Ada"/>
    <x v="13"/>
    <x v="0"/>
    <n v="2"/>
    <s v="Sales"/>
    <n v="19800"/>
    <n v="18000"/>
    <n v="39600"/>
    <n v="36000"/>
    <n v="3600"/>
    <x v="3"/>
  </r>
  <r>
    <s v="ID528"/>
    <x v="39"/>
    <s v="Treena U Palrmo"/>
    <s v="Female"/>
    <x v="2"/>
    <s v="Winner Sanda"/>
    <x v="14"/>
    <x v="1"/>
    <n v="2"/>
    <s v="Sales"/>
    <n v="9950"/>
    <n v="9000"/>
    <n v="19900"/>
    <n v="18000"/>
    <n v="1900"/>
    <x v="4"/>
  </r>
  <r>
    <s v="ID529"/>
    <x v="40"/>
    <s v="Chung N Dilreck"/>
    <s v="Male"/>
    <x v="3"/>
    <s v="Peter Pan"/>
    <x v="15"/>
    <x v="0"/>
    <n v="2"/>
    <s v="Sales"/>
    <n v="7700"/>
    <n v="7000"/>
    <n v="15400"/>
    <n v="14000"/>
    <n v="1400"/>
    <x v="5"/>
  </r>
  <r>
    <s v="ID530"/>
    <x v="41"/>
    <s v="Fransisca J Bierer"/>
    <s v="Male"/>
    <x v="0"/>
    <s v="Farida Ibrahim"/>
    <x v="16"/>
    <x v="0"/>
    <n v="4"/>
    <s v="Sales"/>
    <n v="11000"/>
    <n v="10000"/>
    <n v="44000"/>
    <n v="40000"/>
    <n v="4000"/>
    <x v="6"/>
  </r>
  <r>
    <s v="ID531"/>
    <x v="42"/>
    <s v="Hiram C Dorr"/>
    <s v="Male"/>
    <x v="0"/>
    <s v="Farida Ibrahim"/>
    <x v="17"/>
    <x v="2"/>
    <n v="1"/>
    <s v="Sales"/>
    <n v="13200.000000000002"/>
    <n v="12000"/>
    <n v="13200.000000000002"/>
    <n v="12000"/>
    <n v="1200.0000000000018"/>
    <x v="0"/>
  </r>
  <r>
    <s v="ID532"/>
    <x v="43"/>
    <s v="Dorene U Shrrock"/>
    <s v="Male"/>
    <x v="1"/>
    <s v="Felex Ada"/>
    <x v="18"/>
    <x v="0"/>
    <n v="2"/>
    <s v="Sales"/>
    <n v="9950"/>
    <n v="9000"/>
    <n v="19900"/>
    <n v="18000"/>
    <n v="1900"/>
    <x v="1"/>
  </r>
  <r>
    <s v="ID533"/>
    <x v="44"/>
    <s v="Casey X Sacr"/>
    <s v="Female"/>
    <x v="2"/>
    <s v="Winner Sanda"/>
    <x v="0"/>
    <x v="0"/>
    <n v="2"/>
    <s v="Sales"/>
    <n v="7700"/>
    <n v="7000"/>
    <n v="15400"/>
    <n v="14000"/>
    <n v="1400"/>
    <x v="2"/>
  </r>
  <r>
    <s v="ID534"/>
    <x v="45"/>
    <s v="Mary D Brurelle"/>
    <s v="Male"/>
    <x v="3"/>
    <s v="Peter Pan"/>
    <x v="1"/>
    <x v="0"/>
    <n v="4"/>
    <s v="Sales"/>
    <n v="11000"/>
    <n v="10000"/>
    <n v="44000"/>
    <n v="40000"/>
    <n v="4000"/>
    <x v="3"/>
  </r>
  <r>
    <s v="ID535"/>
    <x v="46"/>
    <s v="Ruthie C Linrres"/>
    <s v="Male"/>
    <x v="0"/>
    <s v="Farida Ibrahim"/>
    <x v="2"/>
    <x v="0"/>
    <n v="1"/>
    <s v="Sales"/>
    <n v="13200.000000000002"/>
    <n v="12000"/>
    <n v="13200.000000000002"/>
    <n v="12000"/>
    <n v="1200.0000000000018"/>
    <x v="4"/>
  </r>
  <r>
    <s v="ID536"/>
    <x v="47"/>
    <s v="Sharice B Munrie"/>
    <s v="Male"/>
    <x v="0"/>
    <s v="Farida Ibrahim"/>
    <x v="3"/>
    <x v="1"/>
    <n v="2"/>
    <s v="Sales"/>
    <n v="9950"/>
    <n v="9000"/>
    <n v="19900"/>
    <n v="18000"/>
    <n v="1900"/>
    <x v="5"/>
  </r>
  <r>
    <s v="ID537"/>
    <x v="48"/>
    <s v="Boyd N Liprs"/>
    <s v="Male"/>
    <x v="1"/>
    <s v="Felex Ada"/>
    <x v="4"/>
    <x v="0"/>
    <n v="30"/>
    <s v="Sales"/>
    <n v="11000"/>
    <n v="10000"/>
    <n v="330000"/>
    <n v="300000"/>
    <n v="30000"/>
    <x v="6"/>
  </r>
  <r>
    <s v="ID538"/>
    <x v="49"/>
    <s v="Racheal G Savrrd"/>
    <s v="Male"/>
    <x v="2"/>
    <s v="Winner Sanda"/>
    <x v="5"/>
    <x v="2"/>
    <n v="1"/>
    <s v="Sales"/>
    <n v="11000"/>
    <n v="10000"/>
    <n v="11000"/>
    <n v="10000"/>
    <n v="1000"/>
    <x v="0"/>
  </r>
  <r>
    <s v="ID539"/>
    <x v="50"/>
    <s v="Lana D Eckres"/>
    <s v="Male"/>
    <x v="3"/>
    <s v="Peter Pan"/>
    <x v="6"/>
    <x v="0"/>
    <n v="1"/>
    <s v="Sales"/>
    <n v="7700.0000000000009"/>
    <n v="7000"/>
    <n v="7700.0000000000009"/>
    <n v="7000"/>
    <n v="700.00000000000091"/>
    <x v="1"/>
  </r>
  <r>
    <s v="ID540"/>
    <x v="51"/>
    <s v="Hugh E Boore"/>
    <s v="Male"/>
    <x v="0"/>
    <s v="Farida Ibrahim"/>
    <x v="7"/>
    <x v="1"/>
    <n v="2"/>
    <s v="Sales"/>
    <n v="9950"/>
    <n v="9000"/>
    <n v="19900"/>
    <n v="18000"/>
    <n v="1900"/>
    <x v="2"/>
  </r>
  <r>
    <s v="ID541"/>
    <x v="52"/>
    <s v="Max Z Vanrlstyne"/>
    <s v="Male"/>
    <x v="0"/>
    <s v="Farida Ibrahim"/>
    <x v="8"/>
    <x v="1"/>
    <n v="2"/>
    <s v="Sales"/>
    <n v="19800"/>
    <n v="18000"/>
    <n v="39600"/>
    <n v="36000"/>
    <n v="3600"/>
    <x v="3"/>
  </r>
  <r>
    <s v="ID542"/>
    <x v="53"/>
    <s v="Simone Y Pulro"/>
    <s v="Male"/>
    <x v="1"/>
    <s v="Felex Ada"/>
    <x v="9"/>
    <x v="3"/>
    <n v="1"/>
    <s v="Sales"/>
    <n v="44000"/>
    <n v="40000"/>
    <n v="44000"/>
    <n v="40000"/>
    <n v="4000"/>
    <x v="4"/>
  </r>
  <r>
    <s v="ID543"/>
    <x v="54"/>
    <s v="Robt F Ellrrbee"/>
    <s v="Male"/>
    <x v="2"/>
    <s v="Winner Sanda"/>
    <x v="10"/>
    <x v="2"/>
    <n v="20"/>
    <s v="Sales"/>
    <n v="13200.000000000002"/>
    <n v="12000"/>
    <n v="264000.00000000006"/>
    <n v="240000"/>
    <n v="24000.000000000058"/>
    <x v="5"/>
  </r>
  <r>
    <s v="ID544"/>
    <x v="55"/>
    <s v="Peter M Clore"/>
    <s v="Male"/>
    <x v="3"/>
    <s v="Peter Pan"/>
    <x v="11"/>
    <x v="2"/>
    <n v="2"/>
    <s v="Sales"/>
    <n v="13000"/>
    <n v="12000"/>
    <n v="26000"/>
    <n v="24000"/>
    <n v="2000"/>
    <x v="6"/>
  </r>
  <r>
    <s v="ID545"/>
    <x v="56"/>
    <s v="Adriene J Kimrell"/>
    <s v="Male"/>
    <x v="0"/>
    <s v="Farida Ibrahim"/>
    <x v="12"/>
    <x v="0"/>
    <n v="2"/>
    <s v="Sales"/>
    <n v="6700"/>
    <n v="5000"/>
    <n v="13400"/>
    <n v="10000"/>
    <n v="3400"/>
    <x v="0"/>
  </r>
  <r>
    <s v="ID546"/>
    <x v="57"/>
    <s v="Reid W Monron"/>
    <s v="Male"/>
    <x v="0"/>
    <s v="Farida Ibrahim"/>
    <x v="13"/>
    <x v="0"/>
    <n v="1"/>
    <s v="Sales"/>
    <n v="6700"/>
    <n v="5001"/>
    <n v="6700"/>
    <n v="5001"/>
    <n v="1699"/>
    <x v="1"/>
  </r>
  <r>
    <s v="ID547"/>
    <x v="58"/>
    <s v="Jestine H Shir"/>
    <s v="Female"/>
    <x v="1"/>
    <s v="Felex Ada"/>
    <x v="14"/>
    <x v="1"/>
    <n v="1"/>
    <s v="Sales"/>
    <n v="6700"/>
    <n v="5002"/>
    <n v="6700"/>
    <n v="5002"/>
    <n v="1698"/>
    <x v="2"/>
  </r>
  <r>
    <s v="ID548"/>
    <x v="59"/>
    <s v="Evie Y Abers"/>
    <s v="Female"/>
    <x v="2"/>
    <s v="Winner Sanda"/>
    <x v="15"/>
    <x v="0"/>
    <n v="2"/>
    <s v="Sales"/>
    <n v="6700"/>
    <n v="5000"/>
    <n v="13400"/>
    <n v="10000"/>
    <n v="3400"/>
    <x v="3"/>
  </r>
  <r>
    <s v="ID549"/>
    <x v="60"/>
    <s v="Daryl H Towre"/>
    <s v="Female"/>
    <x v="3"/>
    <s v="Peter Pan"/>
    <x v="16"/>
    <x v="0"/>
    <n v="2"/>
    <s v="Sales"/>
    <n v="6700"/>
    <n v="5001"/>
    <n v="13400"/>
    <n v="10002"/>
    <n v="3398"/>
    <x v="4"/>
  </r>
  <r>
    <s v="ID550"/>
    <x v="0"/>
    <s v="Roman K Thore"/>
    <s v="Male"/>
    <x v="0"/>
    <s v="Farida Ibrahim"/>
    <x v="17"/>
    <x v="2"/>
    <n v="1"/>
    <s v="Sales"/>
    <n v="6700"/>
    <n v="5002"/>
    <n v="6700"/>
    <n v="5002"/>
    <n v="1698"/>
    <x v="0"/>
  </r>
  <r>
    <s v="ID551"/>
    <x v="1"/>
    <m/>
    <s v="Male"/>
    <x v="0"/>
    <s v="Farida Ibrahim"/>
    <x v="18"/>
    <x v="0"/>
    <n v="1"/>
    <s v="Sales"/>
    <n v="6700"/>
    <n v="5000"/>
    <n v="6700"/>
    <n v="5000"/>
    <n v="1700"/>
    <x v="1"/>
  </r>
  <r>
    <s v="ID552"/>
    <x v="0"/>
    <s v="Sabra Y Mcgrrity"/>
    <s v="Male"/>
    <x v="1"/>
    <s v="Felex Ada"/>
    <x v="0"/>
    <x v="0"/>
    <n v="2"/>
    <s v="Sales"/>
    <n v="6700"/>
    <n v="5001"/>
    <n v="13400"/>
    <n v="10002"/>
    <n v="3398"/>
    <x v="0"/>
  </r>
  <r>
    <s v="ID553"/>
    <x v="1"/>
    <s v="Kim W Oliro"/>
    <s v="Male"/>
    <x v="2"/>
    <s v="Winner Sanda"/>
    <x v="1"/>
    <x v="0"/>
    <n v="2"/>
    <s v="Sales"/>
    <n v="6700"/>
    <n v="5002"/>
    <n v="13400"/>
    <n v="10004"/>
    <n v="3396"/>
    <x v="1"/>
  </r>
  <r>
    <s v="ID554"/>
    <x v="2"/>
    <s v="Ian F Palrquist"/>
    <s v="Female"/>
    <x v="3"/>
    <s v="Peter Pan"/>
    <x v="2"/>
    <x v="0"/>
    <n v="1"/>
    <s v="Sales"/>
    <n v="22000"/>
    <n v="20000"/>
    <n v="22000"/>
    <n v="20000"/>
    <n v="2000"/>
    <x v="2"/>
  </r>
  <r>
    <s v="ID555"/>
    <x v="3"/>
    <s v="Nakita H Zitr"/>
    <s v="Male"/>
    <x v="0"/>
    <s v="Farida Ibrahim"/>
    <x v="3"/>
    <x v="1"/>
    <n v="1"/>
    <s v="Returned"/>
    <n v="11000"/>
    <n v="10000"/>
    <n v="11000"/>
    <n v="10000"/>
    <n v="1000"/>
    <x v="3"/>
  </r>
  <r>
    <s v="ID556"/>
    <x v="4"/>
    <s v="Pura O Winrle"/>
    <s v="Male"/>
    <x v="0"/>
    <s v="Farida Ibrahim"/>
    <x v="4"/>
    <x v="0"/>
    <n v="1"/>
    <s v="Sales"/>
    <n v="8500"/>
    <n v="7600"/>
    <n v="8500"/>
    <n v="7600"/>
    <n v="900"/>
    <x v="4"/>
  </r>
  <r>
    <s v="ID557"/>
    <x v="5"/>
    <s v="Quinn F Ogirvie"/>
    <s v="Male"/>
    <x v="1"/>
    <s v="Felex Ada"/>
    <x v="5"/>
    <x v="2"/>
    <n v="2"/>
    <s v="Returned"/>
    <n v="8500"/>
    <n v="7600"/>
    <n v="17000"/>
    <n v="15200"/>
    <n v="1800"/>
    <x v="5"/>
  </r>
  <r>
    <s v="ID558"/>
    <x v="6"/>
    <s v="Carlton A Knurson"/>
    <s v="Male"/>
    <x v="2"/>
    <s v="Winner Sanda"/>
    <x v="6"/>
    <x v="0"/>
    <n v="3"/>
    <s v="Sales"/>
    <n v="13200.000000000002"/>
    <n v="12000"/>
    <n v="39600.000000000007"/>
    <n v="36000"/>
    <n v="3600.0000000000073"/>
    <x v="6"/>
  </r>
  <r>
    <s v="ID559"/>
    <x v="7"/>
    <s v="Mitchell M Forrhee"/>
    <s v="Male"/>
    <x v="3"/>
    <s v="Peter Pan"/>
    <x v="7"/>
    <x v="1"/>
    <n v="2"/>
    <s v="Sales"/>
    <n v="22000"/>
    <n v="20000"/>
    <n v="44000"/>
    <n v="40000"/>
    <n v="4000"/>
    <x v="0"/>
  </r>
  <r>
    <s v="ID560"/>
    <x v="8"/>
    <s v="Gilbert Y Alcrla"/>
    <s v="Male"/>
    <x v="0"/>
    <s v="Farida Ibrahim"/>
    <x v="8"/>
    <x v="1"/>
    <n v="2"/>
    <s v="Sales"/>
    <n v="7700"/>
    <n v="7000"/>
    <n v="15400"/>
    <n v="14000"/>
    <n v="1400"/>
    <x v="1"/>
  </r>
  <r>
    <s v="ID561"/>
    <x v="9"/>
    <s v="Tad Z Rioras"/>
    <s v="Male"/>
    <x v="0"/>
    <s v="Farida Ibrahim"/>
    <x v="9"/>
    <x v="3"/>
    <n v="3"/>
    <s v="Sales"/>
    <n v="22000"/>
    <n v="20000"/>
    <n v="66000"/>
    <n v="60000"/>
    <n v="6000"/>
    <x v="2"/>
  </r>
  <r>
    <s v="ID562"/>
    <x v="10"/>
    <s v="Tuan X Garrock"/>
    <s v="Male"/>
    <x v="1"/>
    <s v="Felex Ada"/>
    <x v="10"/>
    <x v="2"/>
    <n v="1"/>
    <s v="Sales"/>
    <n v="44000"/>
    <n v="40000"/>
    <n v="44000"/>
    <n v="40000"/>
    <n v="4000"/>
    <x v="3"/>
  </r>
  <r>
    <s v="ID563"/>
    <x v="11"/>
    <s v="Jennefer N Prarl"/>
    <s v="Male"/>
    <x v="2"/>
    <s v="Winner Sanda"/>
    <x v="11"/>
    <x v="2"/>
    <n v="2"/>
    <s v="Sales"/>
    <n v="19800"/>
    <n v="18000"/>
    <n v="39600"/>
    <n v="36000"/>
    <n v="3600"/>
    <x v="4"/>
  </r>
  <r>
    <s v="ID564"/>
    <x v="12"/>
    <s v="Mikki F Neare"/>
    <s v="Male"/>
    <x v="3"/>
    <s v="Peter Pan"/>
    <x v="12"/>
    <x v="0"/>
    <n v="2"/>
    <s v="Sales"/>
    <n v="9950"/>
    <n v="9000"/>
    <n v="19900"/>
    <n v="18000"/>
    <n v="1900"/>
    <x v="5"/>
  </r>
  <r>
    <s v="ID565"/>
    <x v="13"/>
    <s v="Kendrick K Courts"/>
    <s v="Male"/>
    <x v="0"/>
    <s v="Farida Ibrahim"/>
    <x v="13"/>
    <x v="0"/>
    <n v="2"/>
    <s v="Sales"/>
    <n v="7700"/>
    <n v="7000"/>
    <n v="15400"/>
    <n v="14000"/>
    <n v="1400"/>
    <x v="6"/>
  </r>
  <r>
    <s v="ID566"/>
    <x v="14"/>
    <s v="Fermin I Gulrck"/>
    <s v="Male"/>
    <x v="0"/>
    <s v="Farida Ibrahim"/>
    <x v="14"/>
    <x v="1"/>
    <n v="4"/>
    <s v="Sales"/>
    <n v="11000"/>
    <n v="10000"/>
    <n v="44000"/>
    <n v="40000"/>
    <n v="4000"/>
    <x v="0"/>
  </r>
  <r>
    <s v="ID567"/>
    <x v="15"/>
    <s v="Lynda P Ayer"/>
    <s v="Male"/>
    <x v="1"/>
    <s v="Felex Ada"/>
    <x v="15"/>
    <x v="0"/>
    <n v="1"/>
    <s v="Sales"/>
    <n v="13200.000000000002"/>
    <n v="12000"/>
    <n v="13200.000000000002"/>
    <n v="12000"/>
    <n v="1200.0000000000018"/>
    <x v="1"/>
  </r>
  <r>
    <s v="ID568"/>
    <x v="16"/>
    <s v="Melva E Cherard"/>
    <s v="Female"/>
    <x v="2"/>
    <s v="Winner Sanda"/>
    <x v="16"/>
    <x v="0"/>
    <n v="2"/>
    <s v="Sales"/>
    <n v="9950"/>
    <n v="9000"/>
    <n v="19900"/>
    <n v="18000"/>
    <n v="1900"/>
    <x v="2"/>
  </r>
  <r>
    <s v="ID569"/>
    <x v="17"/>
    <s v="Odell F Hayrard"/>
    <s v="Female"/>
    <x v="3"/>
    <s v="Peter Pan"/>
    <x v="17"/>
    <x v="2"/>
    <n v="2"/>
    <s v="Sales"/>
    <n v="7700"/>
    <n v="7000"/>
    <n v="15400"/>
    <n v="14000"/>
    <n v="1400"/>
    <x v="3"/>
  </r>
  <r>
    <s v="ID570"/>
    <x v="18"/>
    <s v="Alane Y Higr"/>
    <s v="Female"/>
    <x v="0"/>
    <s v="Farida Ibrahim"/>
    <x v="18"/>
    <x v="0"/>
    <n v="4"/>
    <s v="Sales"/>
    <n v="11000"/>
    <n v="10000"/>
    <n v="44000"/>
    <n v="40000"/>
    <n v="4000"/>
    <x v="4"/>
  </r>
  <r>
    <s v="ID571"/>
    <x v="19"/>
    <s v="Garland Q Artrrburn"/>
    <s v="Male"/>
    <x v="0"/>
    <s v="Farida Ibrahim"/>
    <x v="0"/>
    <x v="0"/>
    <n v="1"/>
    <s v="Sales"/>
    <n v="13200.000000000002"/>
    <n v="12000"/>
    <n v="13200.000000000002"/>
    <n v="12000"/>
    <n v="1200.0000000000018"/>
    <x v="5"/>
  </r>
  <r>
    <s v="ID572"/>
    <x v="20"/>
    <s v="Carmelina R Gorrell"/>
    <s v="Male"/>
    <x v="1"/>
    <s v="Felex Ada"/>
    <x v="1"/>
    <x v="0"/>
    <n v="2"/>
    <s v="Sales"/>
    <n v="44000"/>
    <n v="40000"/>
    <n v="88000"/>
    <n v="80000"/>
    <n v="8000"/>
    <x v="6"/>
  </r>
  <r>
    <s v="ID573"/>
    <x v="21"/>
    <s v="Dee I Orsrni"/>
    <s v="Male"/>
    <x v="2"/>
    <s v="Winner Sanda"/>
    <x v="2"/>
    <x v="0"/>
    <n v="2"/>
    <s v="Returned"/>
    <n v="7700"/>
    <n v="7000"/>
    <n v="15400"/>
    <n v="14000"/>
    <n v="1400"/>
    <x v="0"/>
  </r>
  <r>
    <s v="ID574"/>
    <x v="22"/>
    <s v="Angeline I Fetr"/>
    <s v="Male"/>
    <x v="3"/>
    <s v="Peter Pan"/>
    <x v="3"/>
    <x v="1"/>
    <n v="10"/>
    <s v="Sales"/>
    <n v="22000"/>
    <n v="20000"/>
    <n v="220000"/>
    <n v="200000"/>
    <n v="20000"/>
    <x v="1"/>
  </r>
  <r>
    <s v="ID575"/>
    <x v="23"/>
    <s v="Myrtle S Fiore"/>
    <s v="Male"/>
    <x v="0"/>
    <s v="Farida Ibrahim"/>
    <x v="4"/>
    <x v="0"/>
    <n v="10"/>
    <s v="Sales"/>
    <n v="9950"/>
    <n v="9000"/>
    <n v="99500"/>
    <n v="90000"/>
    <n v="9500"/>
    <x v="2"/>
  </r>
  <r>
    <s v="ID576"/>
    <x v="24"/>
    <s v="Kirby Y Gamrche"/>
    <s v="Male"/>
    <x v="0"/>
    <s v="Farida Ibrahim"/>
    <x v="5"/>
    <x v="2"/>
    <n v="10"/>
    <s v="Sales"/>
    <n v="7700.0000000000009"/>
    <n v="7000"/>
    <n v="77000.000000000015"/>
    <n v="70000"/>
    <n v="7000.0000000000146"/>
    <x v="3"/>
  </r>
  <r>
    <s v="ID577"/>
    <x v="25"/>
    <s v="Celestine E Ledrord"/>
    <s v="Male"/>
    <x v="1"/>
    <s v="Felex Ada"/>
    <x v="6"/>
    <x v="0"/>
    <n v="10"/>
    <s v="Sales"/>
    <n v="9950"/>
    <n v="9000"/>
    <n v="99500"/>
    <n v="90000"/>
    <n v="9500"/>
    <x v="4"/>
  </r>
  <r>
    <s v="ID578"/>
    <x v="26"/>
    <s v="Arlene B Nelris"/>
    <s v="Male"/>
    <x v="2"/>
    <s v="Winner Sanda"/>
    <x v="7"/>
    <x v="1"/>
    <n v="10"/>
    <s v="Sales"/>
    <n v="9950"/>
    <n v="9000"/>
    <n v="99500"/>
    <n v="90000"/>
    <n v="9500"/>
    <x v="5"/>
  </r>
  <r>
    <s v="ID579"/>
    <x v="27"/>
    <s v="Lazaro X Syer"/>
    <s v="Male"/>
    <x v="3"/>
    <s v="Peter Pan"/>
    <x v="8"/>
    <x v="1"/>
    <n v="10"/>
    <s v="Sales"/>
    <n v="9950"/>
    <n v="9000"/>
    <n v="99500"/>
    <n v="90000"/>
    <n v="9500"/>
    <x v="6"/>
  </r>
  <r>
    <s v="ID580"/>
    <x v="28"/>
    <s v="Lynne K Bohrer"/>
    <s v="Male"/>
    <x v="0"/>
    <s v="Farida Ibrahim"/>
    <x v="9"/>
    <x v="3"/>
    <n v="10"/>
    <s v="Sales"/>
    <n v="9950"/>
    <n v="9000"/>
    <n v="99500"/>
    <n v="90000"/>
    <n v="9500"/>
    <x v="0"/>
  </r>
  <r>
    <s v="ID581"/>
    <x v="29"/>
    <s v="Veda V Danrs"/>
    <s v="Male"/>
    <x v="0"/>
    <s v="Farida Ibrahim"/>
    <x v="10"/>
    <x v="2"/>
    <n v="10"/>
    <s v="Sales"/>
    <n v="9950"/>
    <n v="9000"/>
    <n v="99500"/>
    <n v="90000"/>
    <n v="9500"/>
    <x v="1"/>
  </r>
  <r>
    <s v="ID582"/>
    <x v="30"/>
    <s v="Marci C Vasrallo"/>
    <s v="Male"/>
    <x v="1"/>
    <s v="Felex Ada"/>
    <x v="11"/>
    <x v="2"/>
    <n v="10"/>
    <s v="Sales"/>
    <n v="9950"/>
    <n v="9000"/>
    <n v="99500"/>
    <n v="90000"/>
    <n v="9500"/>
    <x v="2"/>
  </r>
  <r>
    <s v="ID583"/>
    <x v="31"/>
    <s v="Janna F Bibrins"/>
    <s v="Male"/>
    <x v="2"/>
    <s v="Winner Sanda"/>
    <x v="12"/>
    <x v="0"/>
    <n v="10"/>
    <s v="Sales"/>
    <n v="9950"/>
    <n v="9000"/>
    <n v="99500"/>
    <n v="90000"/>
    <n v="9500"/>
    <x v="3"/>
  </r>
  <r>
    <s v="ID584"/>
    <x v="32"/>
    <s v="Nila Q Chrrtien"/>
    <s v="Male"/>
    <x v="3"/>
    <s v="Peter Pan"/>
    <x v="13"/>
    <x v="0"/>
    <n v="10"/>
    <s v="Sales"/>
    <n v="9950"/>
    <n v="9000"/>
    <n v="99500"/>
    <n v="90000"/>
    <n v="9500"/>
    <x v="4"/>
  </r>
  <r>
    <s v="ID585"/>
    <x v="33"/>
    <s v="Alesha Z Jarroe"/>
    <s v="Male"/>
    <x v="0"/>
    <s v="Farida Ibrahim"/>
    <x v="14"/>
    <x v="1"/>
    <n v="10"/>
    <s v="Sales"/>
    <n v="9950"/>
    <n v="9000"/>
    <n v="99500"/>
    <n v="90000"/>
    <n v="9500"/>
    <x v="5"/>
  </r>
  <r>
    <s v="ID586"/>
    <x v="34"/>
    <m/>
    <s v="Male"/>
    <x v="0"/>
    <s v="Farida Ibrahim"/>
    <x v="15"/>
    <x v="0"/>
    <n v="10"/>
    <s v="Sales"/>
    <n v="9950"/>
    <n v="9000"/>
    <n v="99500"/>
    <n v="90000"/>
    <n v="9500"/>
    <x v="6"/>
  </r>
  <r>
    <s v="ID587"/>
    <x v="35"/>
    <s v="Donella W Bodrly"/>
    <s v="Male"/>
    <x v="1"/>
    <s v="Felex Ada"/>
    <x v="16"/>
    <x v="0"/>
    <n v="10"/>
    <s v="Sales"/>
    <n v="9950"/>
    <n v="9000"/>
    <n v="99500"/>
    <n v="90000"/>
    <n v="9500"/>
    <x v="0"/>
  </r>
  <r>
    <s v="ID588"/>
    <x v="36"/>
    <s v="Jospeh L Fulr"/>
    <s v="Male"/>
    <x v="2"/>
    <s v="Winner Sanda"/>
    <x v="17"/>
    <x v="2"/>
    <n v="10"/>
    <s v="Sales"/>
    <n v="9950"/>
    <n v="9000"/>
    <n v="99500"/>
    <n v="90000"/>
    <n v="9500"/>
    <x v="1"/>
  </r>
  <r>
    <s v="ID589"/>
    <x v="37"/>
    <s v="Zina N Natron"/>
    <s v="Male"/>
    <x v="3"/>
    <s v="Peter Pan"/>
    <x v="18"/>
    <x v="0"/>
    <n v="11"/>
    <s v="Sales"/>
    <n v="9950"/>
    <n v="9000"/>
    <n v="109450"/>
    <n v="99000"/>
    <n v="10450"/>
    <x v="2"/>
  </r>
  <r>
    <s v="ID590"/>
    <x v="38"/>
    <s v="Agnes E Sterpe"/>
    <s v="Male"/>
    <x v="0"/>
    <s v="Farida Ibrahim"/>
    <x v="0"/>
    <x v="0"/>
    <n v="11"/>
    <s v="Returned"/>
    <n v="9950"/>
    <n v="9000"/>
    <n v="109450"/>
    <n v="99000"/>
    <n v="10450"/>
    <x v="3"/>
  </r>
  <r>
    <s v="ID591"/>
    <x v="39"/>
    <s v="Lillie W Wairscott"/>
    <s v="Male"/>
    <x v="0"/>
    <s v="Farida Ibrahim"/>
    <x v="1"/>
    <x v="0"/>
    <n v="11"/>
    <s v="Sales"/>
    <n v="9950"/>
    <n v="9000"/>
    <n v="109450"/>
    <n v="99000"/>
    <n v="10450"/>
    <x v="4"/>
  </r>
  <r>
    <s v="ID592"/>
    <x v="40"/>
    <s v="Mary K Enrrquez"/>
    <s v="Male"/>
    <x v="1"/>
    <s v="Felex Ada"/>
    <x v="2"/>
    <x v="0"/>
    <n v="2"/>
    <s v="Returned"/>
    <n v="10000"/>
    <n v="9000"/>
    <n v="20000"/>
    <n v="18000"/>
    <n v="2000"/>
    <x v="5"/>
  </r>
  <r>
    <s v="ID593"/>
    <x v="41"/>
    <s v="Fiona Y Negrin"/>
    <s v="Male"/>
    <x v="2"/>
    <s v="Winner Sanda"/>
    <x v="3"/>
    <x v="1"/>
    <n v="3"/>
    <s v="Returned"/>
    <n v="10000"/>
    <n v="9000"/>
    <n v="30000"/>
    <n v="27000"/>
    <n v="3000"/>
    <x v="6"/>
  </r>
  <r>
    <s v="ID594"/>
    <x v="42"/>
    <s v="Geri H Jirrn"/>
    <s v="Male"/>
    <x v="3"/>
    <s v="Peter Pan"/>
    <x v="4"/>
    <x v="0"/>
    <n v="4"/>
    <s v="Returned"/>
    <n v="10000"/>
    <n v="9000"/>
    <n v="40000"/>
    <n v="36000"/>
    <n v="4000"/>
    <x v="0"/>
  </r>
  <r>
    <s v="ID595"/>
    <x v="54"/>
    <s v="Son T Mcardle"/>
    <s v="Male"/>
    <x v="0"/>
    <s v="Farida Ibrahim"/>
    <x v="5"/>
    <x v="2"/>
    <n v="1"/>
    <s v="Sales"/>
    <n v="6700"/>
    <n v="5002"/>
    <n v="6700"/>
    <n v="5002"/>
    <n v="1698"/>
    <x v="5"/>
  </r>
  <r>
    <s v="ID596"/>
    <x v="61"/>
    <s v="Rosalia O Flarin"/>
    <s v="Male"/>
    <x v="0"/>
    <s v="Farida Ibrahim"/>
    <x v="0"/>
    <x v="0"/>
    <n v="1"/>
    <s v="Sales"/>
    <n v="2250"/>
    <n v="2200"/>
    <n v="2250"/>
    <n v="2200"/>
    <n v="50"/>
    <x v="5"/>
  </r>
  <r>
    <s v="ID597"/>
    <x v="62"/>
    <s v="Ja K Burrach"/>
    <s v="Male"/>
    <x v="1"/>
    <s v="Felex Ada"/>
    <x v="1"/>
    <x v="0"/>
    <n v="1"/>
    <s v="Sales"/>
    <n v="100"/>
    <n v="90"/>
    <n v="100"/>
    <n v="90"/>
    <n v="10"/>
    <x v="6"/>
  </r>
  <r>
    <s v="ID598"/>
    <x v="63"/>
    <s v="Josef E Scarfe"/>
    <s v="Male"/>
    <x v="2"/>
    <s v="Winner Sanda"/>
    <x v="2"/>
    <x v="0"/>
    <n v="2"/>
    <s v="Sales"/>
    <n v="100"/>
    <n v="80"/>
    <n v="200"/>
    <n v="160"/>
    <n v="40"/>
    <x v="0"/>
  </r>
  <r>
    <s v="ID599"/>
    <x v="64"/>
    <s v="Alex M Oakrey"/>
    <s v="Female"/>
    <x v="3"/>
    <s v="Peter Pan"/>
    <x v="3"/>
    <x v="1"/>
    <n v="2"/>
    <s v="Sales"/>
    <n v="2000"/>
    <n v="1850"/>
    <n v="4000"/>
    <n v="3700"/>
    <n v="300"/>
    <x v="1"/>
  </r>
  <r>
    <s v="ID600"/>
    <x v="65"/>
    <s v="Sidney K Cher"/>
    <s v="Female"/>
    <x v="0"/>
    <s v="Farida Ibrahim"/>
    <x v="4"/>
    <x v="0"/>
    <n v="1"/>
    <s v="Sales"/>
    <n v="9500"/>
    <n v="8000"/>
    <n v="9500"/>
    <n v="8000"/>
    <n v="1500"/>
    <x v="2"/>
  </r>
  <r>
    <s v="ID601"/>
    <x v="66"/>
    <s v="Thomas V Mesrrve"/>
    <s v="Female"/>
    <x v="0"/>
    <s v="Farida Ibrahim"/>
    <x v="5"/>
    <x v="2"/>
    <n v="100"/>
    <s v="Sales"/>
    <n v="4700"/>
    <n v="4000"/>
    <n v="470000"/>
    <n v="400000"/>
    <n v="70000"/>
    <x v="3"/>
  </r>
  <r>
    <s v="ID602"/>
    <x v="67"/>
    <s v="Jesica D Starkpole"/>
    <s v="Male"/>
    <x v="1"/>
    <s v="Felex Ada"/>
    <x v="6"/>
    <x v="0"/>
    <n v="2"/>
    <s v="Sales"/>
    <n v="400"/>
    <n v="360"/>
    <n v="800"/>
    <n v="720"/>
    <n v="80"/>
    <x v="4"/>
  </r>
  <r>
    <s v="ID603"/>
    <x v="68"/>
    <s v="Candy Y Wenrel"/>
    <s v="Male"/>
    <x v="2"/>
    <s v="Winner Sanda"/>
    <x v="7"/>
    <x v="1"/>
    <n v="2"/>
    <s v="Sales"/>
    <n v="100"/>
    <n v="90"/>
    <n v="200"/>
    <n v="180"/>
    <n v="20"/>
    <x v="5"/>
  </r>
  <r>
    <s v="ID604"/>
    <x v="69"/>
    <s v="Amanda A Edmrnson"/>
    <s v="Male"/>
    <x v="3"/>
    <s v="Peter Pan"/>
    <x v="8"/>
    <x v="1"/>
    <n v="20"/>
    <s v="Sales"/>
    <n v="1600"/>
    <n v="1590"/>
    <n v="32000"/>
    <n v="31800"/>
    <n v="200"/>
    <x v="6"/>
  </r>
  <r>
    <s v="ID605"/>
    <x v="70"/>
    <s v="Amee H Corrray"/>
    <s v="Male"/>
    <x v="0"/>
    <s v="Farida Ibrahim"/>
    <x v="9"/>
    <x v="3"/>
    <n v="1"/>
    <s v="Sales"/>
    <n v="50"/>
    <n v="45"/>
    <n v="50"/>
    <n v="45"/>
    <n v="5"/>
    <x v="0"/>
  </r>
  <r>
    <s v="ID606"/>
    <x v="71"/>
    <s v="Lelia D Tayror"/>
    <s v="Female"/>
    <x v="0"/>
    <s v="Farida Ibrahim"/>
    <x v="10"/>
    <x v="2"/>
    <n v="2"/>
    <s v="Sales"/>
    <n v="600"/>
    <n v="450"/>
    <n v="1200"/>
    <n v="900"/>
    <n v="300"/>
    <x v="1"/>
  </r>
  <r>
    <s v="ID607"/>
    <x v="72"/>
    <s v="Soila G Dairre"/>
    <s v="Male"/>
    <x v="1"/>
    <s v="Felex Ada"/>
    <x v="11"/>
    <x v="2"/>
    <n v="2"/>
    <s v="Sales"/>
    <n v="170"/>
    <n v="150"/>
    <n v="340"/>
    <n v="300"/>
    <n v="40"/>
    <x v="2"/>
  </r>
  <r>
    <s v="ID608"/>
    <x v="73"/>
    <s v="Al P Ricrarson"/>
    <s v="Male"/>
    <x v="2"/>
    <s v="Winner Sanda"/>
    <x v="12"/>
    <x v="0"/>
    <n v="1"/>
    <s v="Sales"/>
    <n v="25"/>
    <n v="20"/>
    <n v="25"/>
    <n v="20"/>
    <n v="5"/>
    <x v="3"/>
  </r>
  <r>
    <s v="ID609"/>
    <x v="74"/>
    <s v="Kayleigh P Mccre"/>
    <s v="Male"/>
    <x v="3"/>
    <s v="Peter Pan"/>
    <x v="13"/>
    <x v="0"/>
    <n v="1"/>
    <s v="Sales"/>
    <n v="10000"/>
    <n v="9000"/>
    <n v="10000"/>
    <n v="9000"/>
    <n v="1000"/>
    <x v="4"/>
  </r>
  <r>
    <s v="ID610"/>
    <x v="75"/>
    <s v="Shalanda R Mejras"/>
    <s v="Male"/>
    <x v="0"/>
    <s v="Farida Ibrahim"/>
    <x v="5"/>
    <x v="2"/>
    <n v="2"/>
    <s v="Sales"/>
    <n v="6700"/>
    <n v="5001"/>
    <n v="13400"/>
    <n v="10002"/>
    <n v="3398"/>
    <x v="5"/>
  </r>
  <r>
    <s v="ID611"/>
    <x v="76"/>
    <s v="Preston P Caprsso"/>
    <s v="Male"/>
    <x v="0"/>
    <s v="Farida Ibrahim"/>
    <x v="6"/>
    <x v="0"/>
    <n v="2"/>
    <s v="Sales"/>
    <n v="6700"/>
    <n v="5002"/>
    <n v="13400"/>
    <n v="10004"/>
    <n v="3396"/>
    <x v="6"/>
  </r>
  <r>
    <s v="ID612"/>
    <x v="77"/>
    <s v="Matt Z Angrlo"/>
    <s v="Male"/>
    <x v="1"/>
    <s v="Felex Ada"/>
    <x v="7"/>
    <x v="1"/>
    <n v="1"/>
    <s v="Sales"/>
    <n v="22000"/>
    <n v="20000"/>
    <n v="22000"/>
    <n v="20000"/>
    <n v="2000"/>
    <x v="0"/>
  </r>
  <r>
    <s v="ID613"/>
    <x v="78"/>
    <s v="Gregg G Sisrer"/>
    <s v="Male"/>
    <x v="2"/>
    <s v="Winner Sanda"/>
    <x v="8"/>
    <x v="1"/>
    <n v="1"/>
    <s v="Returned"/>
    <n v="10000"/>
    <n v="9000"/>
    <n v="10000"/>
    <n v="9000"/>
    <n v="1000"/>
    <x v="1"/>
  </r>
  <r>
    <s v="ID614"/>
    <x v="79"/>
    <s v="Reatha F Gasron"/>
    <s v="Male"/>
    <x v="3"/>
    <s v="Peter Pan"/>
    <x v="18"/>
    <x v="0"/>
    <n v="1"/>
    <s v="Sales"/>
    <n v="8500"/>
    <n v="7600"/>
    <n v="8500"/>
    <n v="7600"/>
    <n v="900"/>
    <x v="2"/>
  </r>
  <r>
    <s v="ID615"/>
    <x v="80"/>
    <s v="Danny H Blarsdell"/>
    <s v="Male"/>
    <x v="0"/>
    <s v="Farida Ibrahim"/>
    <x v="0"/>
    <x v="0"/>
    <n v="2"/>
    <s v="Sales"/>
    <n v="8500"/>
    <n v="7600"/>
    <n v="17000"/>
    <n v="15200"/>
    <n v="1800"/>
    <x v="3"/>
  </r>
  <r>
    <s v="ID616"/>
    <x v="81"/>
    <s v="Susan X Forruna"/>
    <s v="Male"/>
    <x v="0"/>
    <s v="Farida Ibrahim"/>
    <x v="1"/>
    <x v="0"/>
    <n v="3"/>
    <s v="Sales"/>
    <n v="13200.000000000002"/>
    <n v="12000"/>
    <n v="39600.000000000007"/>
    <n v="36000"/>
    <n v="3600.0000000000073"/>
    <x v="4"/>
  </r>
  <r>
    <s v="ID617"/>
    <x v="82"/>
    <s v="Veola R Trort"/>
    <s v="Male"/>
    <x v="1"/>
    <s v="Felex Ada"/>
    <x v="2"/>
    <x v="0"/>
    <n v="2"/>
    <s v="Sales"/>
    <n v="22000"/>
    <n v="20000"/>
    <n v="44000"/>
    <n v="40000"/>
    <n v="4000"/>
    <x v="5"/>
  </r>
  <r>
    <s v="ID618"/>
    <x v="83"/>
    <s v="Danial X Zamrrripa"/>
    <s v="Male"/>
    <x v="2"/>
    <s v="Winner Sanda"/>
    <x v="3"/>
    <x v="1"/>
    <n v="2"/>
    <s v="Sales"/>
    <n v="7700"/>
    <n v="7000"/>
    <n v="15400"/>
    <n v="14000"/>
    <n v="1400"/>
    <x v="6"/>
  </r>
  <r>
    <s v="ID619"/>
    <x v="84"/>
    <s v="Thresa A Carrballo"/>
    <s v="Male"/>
    <x v="3"/>
    <s v="Peter Pan"/>
    <x v="4"/>
    <x v="0"/>
    <n v="3"/>
    <s v="Sales"/>
    <n v="22000"/>
    <n v="20000"/>
    <n v="66000"/>
    <n v="60000"/>
    <n v="6000"/>
    <x v="0"/>
  </r>
  <r>
    <s v="ID620"/>
    <x v="85"/>
    <s v="Stella X Antrne"/>
    <s v="Female"/>
    <x v="0"/>
    <s v="Farida Ibrahim"/>
    <x v="5"/>
    <x v="2"/>
    <n v="1"/>
    <s v="Sales"/>
    <n v="44000"/>
    <n v="40000"/>
    <n v="44000"/>
    <n v="40000"/>
    <n v="4000"/>
    <x v="1"/>
  </r>
  <r>
    <s v="ID621"/>
    <x v="86"/>
    <s v="Jina I Heirer"/>
    <s v="Female"/>
    <x v="0"/>
    <s v="Farida Ibrahim"/>
    <x v="6"/>
    <x v="0"/>
    <n v="2"/>
    <s v="Sales"/>
    <n v="19800"/>
    <n v="18000"/>
    <n v="39600"/>
    <n v="36000"/>
    <n v="3600"/>
    <x v="2"/>
  </r>
  <r>
    <s v="ID622"/>
    <x v="87"/>
    <s v="Herb B Hasring"/>
    <s v="Female"/>
    <x v="1"/>
    <s v="Felex Ada"/>
    <x v="7"/>
    <x v="1"/>
    <n v="2"/>
    <s v="Sales"/>
    <n v="9950"/>
    <n v="9000"/>
    <n v="19900"/>
    <n v="18000"/>
    <n v="1900"/>
    <x v="3"/>
  </r>
  <r>
    <s v="ID623"/>
    <x v="88"/>
    <m/>
    <s v="Male"/>
    <x v="2"/>
    <s v="Winner Sanda"/>
    <x v="8"/>
    <x v="1"/>
    <n v="2"/>
    <s v="Sales"/>
    <n v="7700"/>
    <n v="7000"/>
    <n v="15400"/>
    <n v="14000"/>
    <n v="1400"/>
    <x v="4"/>
  </r>
  <r>
    <s v="ID624"/>
    <x v="89"/>
    <s v="Julianne Z Bedrlla"/>
    <s v="Male"/>
    <x v="3"/>
    <s v="Peter Pan"/>
    <x v="9"/>
    <x v="3"/>
    <n v="4"/>
    <s v="Sales"/>
    <n v="11000"/>
    <n v="10000"/>
    <n v="44000"/>
    <n v="40000"/>
    <n v="4000"/>
    <x v="5"/>
  </r>
  <r>
    <s v="ID625"/>
    <x v="90"/>
    <s v="Melania Q Ticr"/>
    <s v="Male"/>
    <x v="0"/>
    <s v="Farida Ibrahim"/>
    <x v="10"/>
    <x v="2"/>
    <n v="1"/>
    <s v="Sales"/>
    <n v="13200.000000000002"/>
    <n v="12000"/>
    <n v="13200.000000000002"/>
    <n v="12000"/>
    <n v="1200.0000000000018"/>
    <x v="6"/>
  </r>
  <r>
    <s v="ID626"/>
    <x v="91"/>
    <s v="Somer Q Dolrh"/>
    <s v="Male"/>
    <x v="0"/>
    <s v="Farida Ibrahim"/>
    <x v="11"/>
    <x v="2"/>
    <n v="2"/>
    <s v="Sales"/>
    <n v="9950"/>
    <n v="9000"/>
    <n v="19900"/>
    <n v="18000"/>
    <n v="1900"/>
    <x v="0"/>
  </r>
  <r>
    <s v="ID627"/>
    <x v="61"/>
    <s v="Myron H Smarl"/>
    <s v="Female"/>
    <x v="1"/>
    <s v="Felex Ada"/>
    <x v="12"/>
    <x v="0"/>
    <n v="2"/>
    <s v="Sales"/>
    <n v="7700"/>
    <n v="7000"/>
    <n v="15400"/>
    <n v="14000"/>
    <n v="1400"/>
    <x v="5"/>
  </r>
  <r>
    <s v="ID628"/>
    <x v="62"/>
    <s v="Golda F Clurter"/>
    <s v="Male"/>
    <x v="2"/>
    <s v="Winner Sanda"/>
    <x v="13"/>
    <x v="0"/>
    <n v="4"/>
    <s v="Sales"/>
    <n v="11000"/>
    <n v="10000"/>
    <n v="44000"/>
    <n v="40000"/>
    <n v="4000"/>
    <x v="6"/>
  </r>
  <r>
    <s v="ID629"/>
    <x v="63"/>
    <s v="Herbert T Gasrett"/>
    <s v="Male"/>
    <x v="3"/>
    <s v="Peter Pan"/>
    <x v="14"/>
    <x v="1"/>
    <n v="1"/>
    <s v="Sales"/>
    <n v="13200.000000000002"/>
    <n v="12000"/>
    <n v="13200.000000000002"/>
    <n v="12000"/>
    <n v="1200.0000000000018"/>
    <x v="0"/>
  </r>
  <r>
    <s v="ID630"/>
    <x v="64"/>
    <s v="Clyde G Sterrns"/>
    <s v="Male"/>
    <x v="0"/>
    <s v="Farida Ibrahim"/>
    <x v="5"/>
    <x v="2"/>
    <n v="2"/>
    <s v="Sales"/>
    <n v="9950"/>
    <n v="9000"/>
    <n v="19900"/>
    <n v="18000"/>
    <n v="1900"/>
    <x v="1"/>
  </r>
  <r>
    <s v="ID631"/>
    <x v="65"/>
    <s v="Rosalba U Felr"/>
    <s v="Male"/>
    <x v="0"/>
    <s v="Farida Ibrahim"/>
    <x v="6"/>
    <x v="0"/>
    <n v="2"/>
    <s v="Sales"/>
    <n v="7700"/>
    <n v="7000"/>
    <n v="15400"/>
    <n v="14000"/>
    <n v="1400"/>
    <x v="2"/>
  </r>
  <r>
    <s v="ID632"/>
    <x v="66"/>
    <s v="Bettyann R Gotrfried"/>
    <s v="Male"/>
    <x v="1"/>
    <s v="Felex Ada"/>
    <x v="7"/>
    <x v="1"/>
    <n v="1"/>
    <s v="Sales"/>
    <n v="11000"/>
    <n v="10000"/>
    <n v="11000"/>
    <n v="10000"/>
    <n v="1000"/>
    <x v="3"/>
  </r>
  <r>
    <s v="ID633"/>
    <x v="67"/>
    <s v="Lucio Q Oborle"/>
    <s v="Male"/>
    <x v="2"/>
    <s v="Winner Sanda"/>
    <x v="8"/>
    <x v="1"/>
    <n v="1"/>
    <s v="Sales"/>
    <n v="7700.0000000000009"/>
    <n v="7000"/>
    <n v="7700.0000000000009"/>
    <n v="7000"/>
    <n v="700.00000000000091"/>
    <x v="4"/>
  </r>
  <r>
    <s v="ID634"/>
    <x v="68"/>
    <s v="Desire Z Lecrmpte"/>
    <s v="Male"/>
    <x v="3"/>
    <s v="Peter Pan"/>
    <x v="0"/>
    <x v="0"/>
    <n v="2"/>
    <s v="Sales"/>
    <n v="9950"/>
    <n v="9000"/>
    <n v="19900"/>
    <n v="18000"/>
    <n v="1900"/>
    <x v="5"/>
  </r>
  <r>
    <s v="ID635"/>
    <x v="69"/>
    <s v="Adelaide O Petriford"/>
    <s v="Male"/>
    <x v="0"/>
    <s v="Farida Ibrahim"/>
    <x v="1"/>
    <x v="0"/>
    <n v="2"/>
    <s v="Sales"/>
    <n v="19800"/>
    <n v="18000"/>
    <n v="39600"/>
    <n v="36000"/>
    <n v="3600"/>
    <x v="6"/>
  </r>
  <r>
    <s v="ID636"/>
    <x v="70"/>
    <s v="Leisa S Geary"/>
    <s v="Male"/>
    <x v="0"/>
    <s v="Farida Ibrahim"/>
    <x v="2"/>
    <x v="0"/>
    <n v="1"/>
    <s v="Sales"/>
    <n v="44000"/>
    <n v="40000"/>
    <n v="44000"/>
    <n v="40000"/>
    <n v="4000"/>
    <x v="0"/>
  </r>
  <r>
    <s v="ID637"/>
    <x v="71"/>
    <s v="Darnell Q Mckrever"/>
    <s v="Male"/>
    <x v="1"/>
    <s v="Felex Ada"/>
    <x v="3"/>
    <x v="1"/>
    <n v="1"/>
    <s v="Sales"/>
    <n v="22000"/>
    <n v="20000"/>
    <n v="22000"/>
    <n v="20000"/>
    <n v="2000"/>
    <x v="1"/>
  </r>
  <r>
    <s v="ID638"/>
    <x v="72"/>
    <s v="Corinna A Towrer"/>
    <s v="Male"/>
    <x v="2"/>
    <s v="Winner Sanda"/>
    <x v="4"/>
    <x v="0"/>
    <n v="2"/>
    <s v="Sales"/>
    <n v="13000"/>
    <n v="12000"/>
    <n v="26000"/>
    <n v="24000"/>
    <n v="2000"/>
    <x v="2"/>
  </r>
  <r>
    <s v="ID639"/>
    <x v="73"/>
    <s v="Particia U Rimrer"/>
    <s v="Male"/>
    <x v="3"/>
    <s v="Peter Pan"/>
    <x v="5"/>
    <x v="2"/>
    <n v="2"/>
    <s v="Sales"/>
    <n v="6700"/>
    <n v="5000"/>
    <n v="13400"/>
    <n v="10000"/>
    <n v="3400"/>
    <x v="3"/>
  </r>
  <r>
    <s v="ID640"/>
    <x v="74"/>
    <s v="Jermaine J Gamrons"/>
    <s v="Male"/>
    <x v="0"/>
    <s v="Farida Ibrahim"/>
    <x v="6"/>
    <x v="0"/>
    <n v="1"/>
    <s v="Sales"/>
    <n v="6700"/>
    <n v="5001"/>
    <n v="6700"/>
    <n v="5001"/>
    <n v="1699"/>
    <x v="4"/>
  </r>
  <r>
    <s v="ID641"/>
    <x v="75"/>
    <s v="Liberty X Gilrrease"/>
    <s v="Female"/>
    <x v="0"/>
    <s v="Farida Ibrahim"/>
    <x v="7"/>
    <x v="1"/>
    <n v="1"/>
    <s v="Sales"/>
    <n v="6700"/>
    <n v="5002"/>
    <n v="6700"/>
    <n v="5002"/>
    <n v="1698"/>
    <x v="5"/>
  </r>
  <r>
    <s v="ID642"/>
    <x v="76"/>
    <s v="Stanford V Torrance"/>
    <s v="Female"/>
    <x v="1"/>
    <s v="Felex Ada"/>
    <x v="8"/>
    <x v="1"/>
    <n v="2"/>
    <s v="Sales"/>
    <n v="6700"/>
    <n v="5000"/>
    <n v="13400"/>
    <n v="10000"/>
    <n v="3400"/>
    <x v="6"/>
  </r>
  <r>
    <s v="ID643"/>
    <x v="77"/>
    <s v="Damion W Whireman"/>
    <s v="Female"/>
    <x v="2"/>
    <s v="Winner Sanda"/>
    <x v="5"/>
    <x v="2"/>
    <n v="2"/>
    <s v="Sales"/>
    <n v="6700"/>
    <n v="5001"/>
    <n v="13400"/>
    <n v="10002"/>
    <n v="3398"/>
    <x v="0"/>
  </r>
  <r>
    <s v="ID644"/>
    <x v="78"/>
    <s v="Karlyn B Bolrz"/>
    <s v="Male"/>
    <x v="3"/>
    <s v="Peter Pan"/>
    <x v="6"/>
    <x v="0"/>
    <n v="1"/>
    <s v="Sales"/>
    <n v="6700"/>
    <n v="5002"/>
    <n v="6700"/>
    <n v="5002"/>
    <n v="1698"/>
    <x v="1"/>
  </r>
  <r>
    <s v="ID645"/>
    <x v="79"/>
    <s v="Van L Rutrerford"/>
    <s v="Male"/>
    <x v="0"/>
    <s v="Farida Ibrahim"/>
    <x v="7"/>
    <x v="1"/>
    <n v="1"/>
    <s v="Sales"/>
    <n v="6700"/>
    <n v="5000"/>
    <n v="6700"/>
    <n v="5000"/>
    <n v="1700"/>
    <x v="2"/>
  </r>
  <r>
    <s v="ID646"/>
    <x v="80"/>
    <m/>
    <s v="Male"/>
    <x v="0"/>
    <s v="Farida Ibrahim"/>
    <x v="8"/>
    <x v="1"/>
    <n v="2"/>
    <s v="Sales"/>
    <n v="6700"/>
    <n v="5001"/>
    <n v="13400"/>
    <n v="10002"/>
    <n v="3398"/>
    <x v="3"/>
  </r>
  <r>
    <s v="ID647"/>
    <x v="81"/>
    <s v="Jacob I Cudry"/>
    <s v="Male"/>
    <x v="1"/>
    <s v="Felex Ada"/>
    <x v="13"/>
    <x v="0"/>
    <n v="2"/>
    <s v="Sales"/>
    <n v="6700"/>
    <n v="5002"/>
    <n v="13400"/>
    <n v="10004"/>
    <n v="3396"/>
    <x v="4"/>
  </r>
  <r>
    <s v="ID648"/>
    <x v="82"/>
    <s v="Andra P Schrller"/>
    <s v="Female"/>
    <x v="2"/>
    <s v="Winner Sanda"/>
    <x v="14"/>
    <x v="1"/>
    <n v="1"/>
    <s v="Sales"/>
    <n v="22000"/>
    <n v="20000"/>
    <n v="22000"/>
    <n v="20000"/>
    <n v="2000"/>
    <x v="5"/>
  </r>
  <r>
    <s v="ID649"/>
    <x v="83"/>
    <s v="Elouise E Fulrher"/>
    <s v="Male"/>
    <x v="3"/>
    <s v="Peter Pan"/>
    <x v="15"/>
    <x v="0"/>
    <n v="1"/>
    <s v="Returned"/>
    <n v="10000"/>
    <n v="9000"/>
    <n v="10000"/>
    <n v="9000"/>
    <n v="1000"/>
    <x v="6"/>
  </r>
  <r>
    <s v="ID650"/>
    <x v="84"/>
    <s v="Donnell G Golron"/>
    <s v="Male"/>
    <x v="0"/>
    <s v="Farida Ibrahim"/>
    <x v="16"/>
    <x v="0"/>
    <n v="1"/>
    <s v="Sales"/>
    <n v="8500"/>
    <n v="7600"/>
    <n v="8500"/>
    <n v="7600"/>
    <n v="900"/>
    <x v="0"/>
  </r>
  <r>
    <s v="ID651"/>
    <x v="85"/>
    <s v="Shonna G Ederstein"/>
    <s v="Male"/>
    <x v="0"/>
    <s v="Farida Ibrahim"/>
    <x v="17"/>
    <x v="2"/>
    <n v="2"/>
    <s v="Returned"/>
    <n v="8500"/>
    <n v="7600"/>
    <n v="17000"/>
    <n v="15200"/>
    <n v="1800"/>
    <x v="1"/>
  </r>
  <r>
    <s v="ID652"/>
    <x v="86"/>
    <s v="Miguel J Mourtain"/>
    <s v="Male"/>
    <x v="1"/>
    <s v="Felex Ada"/>
    <x v="18"/>
    <x v="0"/>
    <n v="3"/>
    <s v="Sales"/>
    <n v="13200.000000000002"/>
    <n v="12000"/>
    <n v="39600.000000000007"/>
    <n v="36000"/>
    <n v="3600.0000000000073"/>
    <x v="2"/>
  </r>
  <r>
    <s v="ID653"/>
    <x v="87"/>
    <s v="Harvey K Mccrlley"/>
    <s v="Male"/>
    <x v="2"/>
    <s v="Winner Sanda"/>
    <x v="0"/>
    <x v="0"/>
    <n v="2"/>
    <s v="Sales"/>
    <n v="22000"/>
    <n v="20000"/>
    <n v="44000"/>
    <n v="40000"/>
    <n v="4000"/>
    <x v="3"/>
  </r>
  <r>
    <s v="ID654"/>
    <x v="88"/>
    <s v="Hipolito I Scrrggs"/>
    <s v="Male"/>
    <x v="3"/>
    <s v="Peter Pan"/>
    <x v="1"/>
    <x v="0"/>
    <n v="2"/>
    <s v="Sales"/>
    <n v="7700"/>
    <n v="7000"/>
    <n v="15400"/>
    <n v="14000"/>
    <n v="1400"/>
    <x v="4"/>
  </r>
  <r>
    <s v="ID655"/>
    <x v="89"/>
    <s v="Maryam T Mearx"/>
    <s v="Male"/>
    <x v="0"/>
    <s v="Farida Ibrahim"/>
    <x v="5"/>
    <x v="2"/>
    <n v="3"/>
    <s v="Sales"/>
    <n v="22000"/>
    <n v="20000"/>
    <n v="66000"/>
    <n v="60000"/>
    <n v="6000"/>
    <x v="5"/>
  </r>
  <r>
    <s v="ID656"/>
    <x v="90"/>
    <s v="Brian R Posrell"/>
    <s v="Male"/>
    <x v="0"/>
    <s v="Farida Ibrahim"/>
    <x v="6"/>
    <x v="0"/>
    <n v="1"/>
    <s v="Sales"/>
    <n v="44000"/>
    <n v="40000"/>
    <n v="44000"/>
    <n v="40000"/>
    <n v="4000"/>
    <x v="6"/>
  </r>
  <r>
    <s v="ID657"/>
    <x v="91"/>
    <s v="Calvin K Srora"/>
    <s v="Male"/>
    <x v="1"/>
    <s v="Felex Ada"/>
    <x v="7"/>
    <x v="1"/>
    <n v="2"/>
    <s v="Sales"/>
    <n v="19800"/>
    <n v="18000"/>
    <n v="39600"/>
    <n v="36000"/>
    <n v="3600"/>
    <x v="0"/>
  </r>
  <r>
    <s v="ID658"/>
    <x v="61"/>
    <s v="Donte D Mcrry"/>
    <s v="Male"/>
    <x v="2"/>
    <s v="Winner Sanda"/>
    <x v="8"/>
    <x v="1"/>
    <n v="2"/>
    <s v="Sales"/>
    <n v="9950"/>
    <n v="9000"/>
    <n v="19900"/>
    <n v="18000"/>
    <n v="1900"/>
    <x v="5"/>
  </r>
  <r>
    <s v="ID659"/>
    <x v="62"/>
    <s v="Thelma Q Schrchter"/>
    <s v="Male"/>
    <x v="3"/>
    <s v="Peter Pan"/>
    <x v="6"/>
    <x v="0"/>
    <n v="2"/>
    <s v="Sales"/>
    <n v="7700"/>
    <n v="7000"/>
    <n v="15400"/>
    <n v="14000"/>
    <n v="1400"/>
    <x v="6"/>
  </r>
  <r>
    <s v="ID660"/>
    <x v="63"/>
    <s v="Jose P Geir"/>
    <s v="Male"/>
    <x v="0"/>
    <s v="Farida Ibrahim"/>
    <x v="7"/>
    <x v="1"/>
    <n v="4"/>
    <s v="Sales"/>
    <n v="11000"/>
    <n v="10000"/>
    <n v="44000"/>
    <n v="40000"/>
    <n v="4000"/>
    <x v="0"/>
  </r>
  <r>
    <s v="ID661"/>
    <x v="64"/>
    <s v="Carlota E Heirt"/>
    <s v="Male"/>
    <x v="0"/>
    <s v="Farida Ibrahim"/>
    <x v="8"/>
    <x v="1"/>
    <n v="1"/>
    <s v="Sales"/>
    <n v="13200.000000000002"/>
    <n v="12000"/>
    <n v="13200.000000000002"/>
    <n v="12000"/>
    <n v="1200.0000000000018"/>
    <x v="1"/>
  </r>
  <r>
    <s v="ID662"/>
    <x v="65"/>
    <s v="Elnora I Spurrier"/>
    <s v="Female"/>
    <x v="1"/>
    <s v="Felex Ada"/>
    <x v="9"/>
    <x v="3"/>
    <n v="2"/>
    <s v="Sales"/>
    <n v="9950"/>
    <n v="9000"/>
    <n v="19900"/>
    <n v="18000"/>
    <n v="1900"/>
    <x v="2"/>
  </r>
  <r>
    <s v="ID663"/>
    <x v="66"/>
    <s v="Chadwick N Legrand"/>
    <s v="Female"/>
    <x v="2"/>
    <s v="Winner Sanda"/>
    <x v="10"/>
    <x v="2"/>
    <n v="2"/>
    <s v="Sales"/>
    <n v="7700"/>
    <n v="7000"/>
    <n v="15400"/>
    <n v="14000"/>
    <n v="1400"/>
    <x v="3"/>
  </r>
  <r>
    <s v="ID664"/>
    <x v="67"/>
    <s v="Hailey V Midrett"/>
    <s v="Female"/>
    <x v="3"/>
    <s v="Peter Pan"/>
    <x v="11"/>
    <x v="2"/>
    <n v="4"/>
    <s v="Sales"/>
    <n v="11000"/>
    <n v="10000"/>
    <n v="44000"/>
    <n v="40000"/>
    <n v="4000"/>
    <x v="4"/>
  </r>
  <r>
    <s v="ID665"/>
    <x v="68"/>
    <s v="Thad Y Gorrs"/>
    <s v="Male"/>
    <x v="0"/>
    <s v="Farida Ibrahim"/>
    <x v="12"/>
    <x v="0"/>
    <n v="1"/>
    <s v="Sales"/>
    <n v="13200.000000000002"/>
    <n v="12000"/>
    <n v="13200.000000000002"/>
    <n v="12000"/>
    <n v="1200.0000000000018"/>
    <x v="5"/>
  </r>
  <r>
    <s v="ID666"/>
    <x v="69"/>
    <s v="Loris Q Jesren"/>
    <s v="Male"/>
    <x v="0"/>
    <s v="Farida Ibrahim"/>
    <x v="13"/>
    <x v="0"/>
    <n v="2"/>
    <s v="Sales"/>
    <n v="1900"/>
    <n v="1800"/>
    <n v="3800"/>
    <n v="3600"/>
    <n v="200"/>
    <x v="6"/>
  </r>
  <r>
    <s v="ID667"/>
    <x v="70"/>
    <s v="Ivory B Teerarden"/>
    <s v="Male"/>
    <x v="1"/>
    <s v="Felex Ada"/>
    <x v="14"/>
    <x v="1"/>
    <n v="2"/>
    <s v="Sales"/>
    <n v="200"/>
    <n v="190"/>
    <n v="400"/>
    <n v="380"/>
    <n v="20"/>
    <x v="0"/>
  </r>
  <r>
    <s v="ID668"/>
    <x v="71"/>
    <s v="Houston B Sturkey"/>
    <s v="Male"/>
    <x v="2"/>
    <s v="Winner Sanda"/>
    <x v="15"/>
    <x v="0"/>
    <n v="1"/>
    <s v="Sales"/>
    <n v="2250"/>
    <n v="2200"/>
    <n v="2250"/>
    <n v="2200"/>
    <n v="50"/>
    <x v="1"/>
  </r>
  <r>
    <s v="ID669"/>
    <x v="72"/>
    <s v="Abe E Betrencourt"/>
    <s v="Female"/>
    <x v="3"/>
    <s v="Peter Pan"/>
    <x v="16"/>
    <x v="0"/>
    <n v="1"/>
    <s v="Sales"/>
    <n v="100"/>
    <n v="90"/>
    <n v="100"/>
    <n v="90"/>
    <n v="10"/>
    <x v="2"/>
  </r>
  <r>
    <s v="ID670"/>
    <x v="73"/>
    <s v="Dagmar P Cosranzo"/>
    <s v="Male"/>
    <x v="0"/>
    <s v="Farida Ibrahim"/>
    <x v="17"/>
    <x v="2"/>
    <n v="2"/>
    <s v="Sales"/>
    <n v="100"/>
    <n v="80"/>
    <n v="200"/>
    <n v="160"/>
    <n v="40"/>
    <x v="3"/>
  </r>
  <r>
    <s v="ID671"/>
    <x v="74"/>
    <s v="Lucien L Carrara"/>
    <s v="Male"/>
    <x v="0"/>
    <s v="Farida Ibrahim"/>
    <x v="18"/>
    <x v="0"/>
    <n v="2"/>
    <s v="Sales"/>
    <n v="2000"/>
    <n v="1850"/>
    <n v="4000"/>
    <n v="3700"/>
    <n v="300"/>
    <x v="4"/>
  </r>
  <r>
    <s v="ID672"/>
    <x v="75"/>
    <s v="Dorian D Sturer"/>
    <s v="Male"/>
    <x v="1"/>
    <s v="Felex Ada"/>
    <x v="0"/>
    <x v="0"/>
    <n v="1"/>
    <s v="Sales"/>
    <n v="9500"/>
    <n v="8000"/>
    <n v="9500"/>
    <n v="8000"/>
    <n v="1500"/>
    <x v="5"/>
  </r>
  <r>
    <s v="ID673"/>
    <x v="76"/>
    <s v="Norris K Yarrrough"/>
    <s v="Male"/>
    <x v="2"/>
    <s v="Winner Sanda"/>
    <x v="1"/>
    <x v="0"/>
    <n v="1"/>
    <s v="Sales"/>
    <n v="4700"/>
    <n v="4000"/>
    <n v="4700"/>
    <n v="4000"/>
    <n v="700"/>
    <x v="6"/>
  </r>
  <r>
    <s v="ID674"/>
    <x v="77"/>
    <s v="Allan R Gilrtrap"/>
    <s v="Male"/>
    <x v="3"/>
    <s v="Peter Pan"/>
    <x v="2"/>
    <x v="0"/>
    <n v="2"/>
    <s v="Sales"/>
    <n v="400"/>
    <n v="360"/>
    <n v="800"/>
    <n v="720"/>
    <n v="80"/>
    <x v="0"/>
  </r>
  <r>
    <s v="ID675"/>
    <x v="78"/>
    <s v="Alfredo F Gobrr"/>
    <s v="Male"/>
    <x v="0"/>
    <s v="Farida Ibrahim"/>
    <x v="3"/>
    <x v="1"/>
    <n v="2"/>
    <s v="Sales"/>
    <n v="100"/>
    <n v="90"/>
    <n v="200"/>
    <n v="180"/>
    <n v="20"/>
    <x v="1"/>
  </r>
  <r>
    <s v="ID676"/>
    <x v="79"/>
    <s v="Robert B Senrcal"/>
    <s v="Male"/>
    <x v="0"/>
    <s v="Farida Ibrahim"/>
    <x v="4"/>
    <x v="0"/>
    <n v="1"/>
    <s v="Sales"/>
    <n v="1600"/>
    <n v="1590"/>
    <n v="1600"/>
    <n v="1590"/>
    <n v="10"/>
    <x v="2"/>
  </r>
  <r>
    <s v="ID677"/>
    <x v="80"/>
    <s v="Rod C Piprin"/>
    <s v="Male"/>
    <x v="1"/>
    <s v="Felex Ada"/>
    <x v="5"/>
    <x v="2"/>
    <n v="1"/>
    <s v="Sales"/>
    <n v="50"/>
    <n v="45"/>
    <n v="50"/>
    <n v="45"/>
    <n v="5"/>
    <x v="3"/>
  </r>
  <r>
    <s v="ID678"/>
    <x v="81"/>
    <s v="Luella M Sorrells"/>
    <s v="Male"/>
    <x v="2"/>
    <s v="Winner Sanda"/>
    <x v="6"/>
    <x v="0"/>
    <n v="2"/>
    <s v="Sales"/>
    <n v="600"/>
    <n v="450"/>
    <n v="1200"/>
    <n v="900"/>
    <n v="300"/>
    <x v="4"/>
  </r>
  <r>
    <s v="ID679"/>
    <x v="82"/>
    <s v="Luke H Berrardi"/>
    <s v="Male"/>
    <x v="3"/>
    <s v="Peter Pan"/>
    <x v="7"/>
    <x v="1"/>
    <n v="2"/>
    <s v="Sales"/>
    <n v="170"/>
    <n v="150"/>
    <n v="340"/>
    <n v="300"/>
    <n v="40"/>
    <x v="5"/>
  </r>
  <r>
    <s v="ID680"/>
    <x v="83"/>
    <s v="Linnea S Becrstead"/>
    <s v="Male"/>
    <x v="0"/>
    <s v="Farida Ibrahim"/>
    <x v="8"/>
    <x v="1"/>
    <n v="1"/>
    <s v="Sales"/>
    <n v="25"/>
    <n v="20"/>
    <n v="25"/>
    <n v="20"/>
    <n v="5"/>
    <x v="6"/>
  </r>
  <r>
    <s v="ID681"/>
    <x v="84"/>
    <s v="Lester V Morreau"/>
    <s v="Male"/>
    <x v="0"/>
    <s v="Farida Ibrahim"/>
    <x v="9"/>
    <x v="3"/>
    <n v="1"/>
    <s v="Sales"/>
    <n v="6700"/>
    <n v="5000"/>
    <n v="6700"/>
    <n v="5000"/>
    <n v="1700"/>
    <x v="0"/>
  </r>
  <r>
    <s v="ID682"/>
    <x v="85"/>
    <s v="Rufus L Janrary"/>
    <s v="Male"/>
    <x v="1"/>
    <s v="Felex Ada"/>
    <x v="10"/>
    <x v="2"/>
    <n v="2"/>
    <s v="Sales"/>
    <n v="6700"/>
    <n v="5001"/>
    <n v="13400"/>
    <n v="10002"/>
    <n v="3398"/>
    <x v="1"/>
  </r>
  <r>
    <s v="ID683"/>
    <x v="86"/>
    <s v="Daniel D Mccrffrey"/>
    <s v="Female"/>
    <x v="2"/>
    <s v="Winner Sanda"/>
    <x v="11"/>
    <x v="2"/>
    <n v="2"/>
    <s v="Sales"/>
    <n v="6700"/>
    <n v="5002"/>
    <n v="13400"/>
    <n v="10004"/>
    <n v="3396"/>
    <x v="2"/>
  </r>
  <r>
    <s v="ID684"/>
    <x v="87"/>
    <s v="Rachelle F Coors"/>
    <s v="Female"/>
    <x v="3"/>
    <s v="Peter Pan"/>
    <x v="12"/>
    <x v="0"/>
    <n v="1"/>
    <s v="Sales"/>
    <n v="22000"/>
    <n v="20000"/>
    <n v="22000"/>
    <n v="20000"/>
    <n v="2000"/>
    <x v="3"/>
  </r>
  <r>
    <s v="ID685"/>
    <x v="88"/>
    <s v="Dawna P Bohran"/>
    <s v="Female"/>
    <x v="0"/>
    <s v="Farida Ibrahim"/>
    <x v="13"/>
    <x v="0"/>
    <n v="1"/>
    <s v="Returned"/>
    <n v="11000"/>
    <n v="10000"/>
    <n v="11000"/>
    <n v="10000"/>
    <n v="1000"/>
    <x v="4"/>
  </r>
  <r>
    <s v="ID686"/>
    <x v="89"/>
    <s v="Dong R Sanrbria"/>
    <s v="Male"/>
    <x v="0"/>
    <s v="Farida Ibrahim"/>
    <x v="14"/>
    <x v="1"/>
    <n v="1"/>
    <s v="Sales"/>
    <n v="8500"/>
    <n v="7600"/>
    <n v="8500"/>
    <n v="7600"/>
    <n v="900"/>
    <x v="5"/>
  </r>
  <r>
    <s v="ID687"/>
    <x v="90"/>
    <s v="Neomi I Carrtens"/>
    <s v="Male"/>
    <x v="1"/>
    <s v="Felex Ada"/>
    <x v="5"/>
    <x v="2"/>
    <n v="2"/>
    <s v="Sales"/>
    <n v="8500"/>
    <n v="7600"/>
    <n v="17000"/>
    <n v="15200"/>
    <n v="1800"/>
    <x v="6"/>
  </r>
  <r>
    <s v="ID688"/>
    <x v="91"/>
    <s v="Keith I Coarhman"/>
    <s v="Male"/>
    <x v="2"/>
    <s v="Winner Sanda"/>
    <x v="6"/>
    <x v="0"/>
    <n v="3"/>
    <s v="Sales"/>
    <n v="13200.000000000002"/>
    <n v="12000"/>
    <n v="39600.000000000007"/>
    <n v="36000"/>
    <n v="3600.0000000000073"/>
    <x v="0"/>
  </r>
  <r>
    <s v="ID689"/>
    <x v="61"/>
    <s v="Marcus L Sterberg"/>
    <s v="Male"/>
    <x v="3"/>
    <s v="Peter Pan"/>
    <x v="7"/>
    <x v="1"/>
    <n v="2"/>
    <s v="Sales"/>
    <n v="22000"/>
    <n v="20000"/>
    <n v="44000"/>
    <n v="40000"/>
    <n v="4000"/>
    <x v="5"/>
  </r>
  <r>
    <s v="ID690"/>
    <x v="62"/>
    <s v="Imogene X Kanrgy"/>
    <s v="Female"/>
    <x v="0"/>
    <s v="Farida Ibrahim"/>
    <x v="8"/>
    <x v="1"/>
    <n v="2"/>
    <s v="Sales"/>
    <n v="7700"/>
    <n v="7000"/>
    <n v="15400"/>
    <n v="14000"/>
    <n v="1400"/>
    <x v="6"/>
  </r>
  <r>
    <s v="ID691"/>
    <x v="63"/>
    <s v="Lovella K Sherran"/>
    <s v="Male"/>
    <x v="0"/>
    <s v="Farida Ibrahim"/>
    <x v="0"/>
    <x v="0"/>
    <n v="3"/>
    <s v="Sales"/>
    <n v="22000"/>
    <n v="20000"/>
    <n v="66000"/>
    <n v="60000"/>
    <n v="6000"/>
    <x v="0"/>
  </r>
  <r>
    <s v="ID692"/>
    <x v="64"/>
    <s v="Muriel B Eudr"/>
    <s v="Male"/>
    <x v="1"/>
    <s v="Felex Ada"/>
    <x v="1"/>
    <x v="0"/>
    <n v="1"/>
    <s v="Sales"/>
    <n v="44000"/>
    <n v="40000"/>
    <n v="44000"/>
    <n v="40000"/>
    <n v="4000"/>
    <x v="1"/>
  </r>
  <r>
    <s v="ID693"/>
    <x v="65"/>
    <s v="Beata N Senrer"/>
    <s v="Male"/>
    <x v="2"/>
    <s v="Winner Sanda"/>
    <x v="2"/>
    <x v="0"/>
    <n v="2"/>
    <s v="Sales"/>
    <n v="19800"/>
    <n v="18000"/>
    <n v="39600"/>
    <n v="36000"/>
    <n v="3600"/>
    <x v="2"/>
  </r>
  <r>
    <s v="ID694"/>
    <x v="66"/>
    <s v="Orval Y Kinrey"/>
    <s v="Male"/>
    <x v="3"/>
    <s v="Peter Pan"/>
    <x v="3"/>
    <x v="1"/>
    <n v="2"/>
    <s v="Sales"/>
    <n v="9950"/>
    <n v="9000"/>
    <n v="19900"/>
    <n v="18000"/>
    <n v="1900"/>
    <x v="3"/>
  </r>
  <r>
    <s v="ID695"/>
    <x v="67"/>
    <s v="Ursula T Mcbrayer"/>
    <s v="Male"/>
    <x v="0"/>
    <s v="Farida Ibrahim"/>
    <x v="4"/>
    <x v="0"/>
    <n v="2"/>
    <s v="Sales"/>
    <n v="7700"/>
    <n v="7000"/>
    <n v="15400"/>
    <n v="14000"/>
    <n v="1400"/>
    <x v="4"/>
  </r>
  <r>
    <s v="ID696"/>
    <x v="68"/>
    <s v="Larhonda W Gunrher"/>
    <s v="Male"/>
    <x v="0"/>
    <s v="Farida Ibrahim"/>
    <x v="5"/>
    <x v="2"/>
    <n v="4"/>
    <s v="Sales"/>
    <n v="11000"/>
    <n v="10000"/>
    <n v="44000"/>
    <n v="40000"/>
    <n v="4000"/>
    <x v="5"/>
  </r>
  <r>
    <s v="ID697"/>
    <x v="69"/>
    <s v="Sharika A Giuriano"/>
    <s v="Male"/>
    <x v="1"/>
    <s v="Felex Ada"/>
    <x v="6"/>
    <x v="0"/>
    <n v="1"/>
    <s v="Sales"/>
    <n v="13200.000000000002"/>
    <n v="12000"/>
    <n v="13200.000000000002"/>
    <n v="12000"/>
    <n v="1200.0000000000018"/>
    <x v="6"/>
  </r>
  <r>
    <s v="ID698"/>
    <x v="70"/>
    <s v="Erich F Shurtz"/>
    <s v="Male"/>
    <x v="2"/>
    <s v="Winner Sanda"/>
    <x v="7"/>
    <x v="1"/>
    <n v="2"/>
    <s v="Sales"/>
    <n v="1900"/>
    <n v="1800"/>
    <n v="3800"/>
    <n v="3600"/>
    <n v="200"/>
    <x v="0"/>
  </r>
  <r>
    <s v="ID699"/>
    <x v="71"/>
    <s v="Edwardo X Goor"/>
    <s v="Male"/>
    <x v="3"/>
    <s v="Peter Pan"/>
    <x v="8"/>
    <x v="1"/>
    <n v="2"/>
    <s v="Sales"/>
    <n v="200"/>
    <n v="190"/>
    <n v="400"/>
    <n v="380"/>
    <n v="20"/>
    <x v="1"/>
  </r>
  <r>
    <s v="ID700"/>
    <x v="72"/>
    <s v="Kaycee N Ortrz"/>
    <s v="Male"/>
    <x v="0"/>
    <s v="Farida Ibrahim"/>
    <x v="5"/>
    <x v="2"/>
    <n v="4"/>
    <s v="Sales"/>
    <n v="2250"/>
    <n v="2200"/>
    <n v="9000"/>
    <n v="8800"/>
    <n v="200"/>
    <x v="2"/>
  </r>
  <r>
    <s v="ID701"/>
    <x v="73"/>
    <s v="Era Q Zazreta"/>
    <s v="Male"/>
    <x v="0"/>
    <s v="Farida Ibrahim"/>
    <x v="6"/>
    <x v="0"/>
    <n v="1"/>
    <s v="Sales"/>
    <n v="100"/>
    <n v="90"/>
    <n v="100"/>
    <n v="90"/>
    <n v="10"/>
    <x v="3"/>
  </r>
  <r>
    <s v="ID702"/>
    <x v="74"/>
    <s v="Cordell P Lamrert"/>
    <s v="Male"/>
    <x v="1"/>
    <s v="Felex Ada"/>
    <x v="7"/>
    <x v="1"/>
    <n v="2"/>
    <s v="Sales"/>
    <n v="100"/>
    <n v="80"/>
    <n v="200"/>
    <n v="160"/>
    <n v="40"/>
    <x v="4"/>
  </r>
  <r>
    <s v="ID703"/>
    <x v="75"/>
    <s v="Nicolle E Walrace"/>
    <s v="Male"/>
    <x v="2"/>
    <s v="Winner Sanda"/>
    <x v="8"/>
    <x v="1"/>
    <n v="2"/>
    <s v="Sales"/>
    <n v="2000"/>
    <n v="1850"/>
    <n v="4000"/>
    <n v="3700"/>
    <n v="300"/>
    <x v="5"/>
  </r>
  <r>
    <s v="ID704"/>
    <x v="76"/>
    <s v="Fred W Schrab"/>
    <s v="Female"/>
    <x v="3"/>
    <s v="Peter Pan"/>
    <x v="13"/>
    <x v="0"/>
    <n v="1"/>
    <s v="Sales"/>
    <n v="9500"/>
    <n v="8000"/>
    <n v="9500"/>
    <n v="8000"/>
    <n v="1500"/>
    <x v="6"/>
  </r>
  <r>
    <s v="ID705"/>
    <x v="77"/>
    <s v="Hector I Panrs"/>
    <s v="Female"/>
    <x v="0"/>
    <s v="Farida Ibrahim"/>
    <x v="14"/>
    <x v="1"/>
    <n v="1"/>
    <s v="Sales"/>
    <n v="4700"/>
    <n v="4000"/>
    <n v="4700"/>
    <n v="4000"/>
    <n v="700"/>
    <x v="0"/>
  </r>
  <r>
    <s v="ID706"/>
    <x v="78"/>
    <s v="Nathanael K Adkrnson"/>
    <s v="Female"/>
    <x v="0"/>
    <s v="Farida Ibrahim"/>
    <x v="15"/>
    <x v="0"/>
    <n v="2"/>
    <s v="Sales"/>
    <n v="400"/>
    <n v="360"/>
    <n v="800"/>
    <n v="720"/>
    <n v="80"/>
    <x v="1"/>
  </r>
  <r>
    <s v="ID707"/>
    <x v="79"/>
    <m/>
    <s v="Male"/>
    <x v="1"/>
    <s v="Felex Ada"/>
    <x v="16"/>
    <x v="0"/>
    <n v="2"/>
    <s v="Sales"/>
    <n v="100"/>
    <n v="90"/>
    <n v="200"/>
    <n v="180"/>
    <n v="20"/>
    <x v="2"/>
  </r>
  <r>
    <s v="ID708"/>
    <x v="80"/>
    <s v="Else K Watrers"/>
    <s v="Male"/>
    <x v="2"/>
    <s v="Winner Sanda"/>
    <x v="17"/>
    <x v="2"/>
    <n v="1"/>
    <s v="Sales"/>
    <n v="1600"/>
    <n v="1590"/>
    <n v="1600"/>
    <n v="1590"/>
    <n v="10"/>
    <x v="3"/>
  </r>
  <r>
    <s v="ID709"/>
    <x v="81"/>
    <s v="Vito B Eckrrt"/>
    <s v="Male"/>
    <x v="3"/>
    <s v="Peter Pan"/>
    <x v="18"/>
    <x v="0"/>
    <n v="1"/>
    <s v="Sales"/>
    <n v="50"/>
    <n v="45"/>
    <n v="50"/>
    <n v="45"/>
    <n v="5"/>
    <x v="4"/>
  </r>
  <r>
    <s v="ID710"/>
    <x v="82"/>
    <s v="Bennie X Churbley"/>
    <s v="Male"/>
    <x v="0"/>
    <s v="Farida Ibrahim"/>
    <x v="0"/>
    <x v="0"/>
    <n v="2"/>
    <s v="Sales"/>
    <n v="600"/>
    <n v="450"/>
    <n v="1200"/>
    <n v="900"/>
    <n v="300"/>
    <x v="5"/>
  </r>
  <r>
    <s v="ID711"/>
    <x v="83"/>
    <s v="Caprice G Mcbride"/>
    <s v="Female"/>
    <x v="0"/>
    <s v="Farida Ibrahim"/>
    <x v="1"/>
    <x v="0"/>
    <n v="2"/>
    <s v="Sales"/>
    <n v="170"/>
    <n v="150"/>
    <n v="340"/>
    <n v="300"/>
    <n v="40"/>
    <x v="6"/>
  </r>
  <r>
    <s v="ID712"/>
    <x v="84"/>
    <s v="Bill C Hasr"/>
    <s v="Male"/>
    <x v="1"/>
    <s v="Felex Ada"/>
    <x v="2"/>
    <x v="0"/>
    <n v="1"/>
    <s v="Sales"/>
    <n v="25"/>
    <n v="20"/>
    <n v="25"/>
    <n v="20"/>
    <n v="5"/>
    <x v="0"/>
  </r>
  <r>
    <s v="ID713"/>
    <x v="85"/>
    <m/>
    <s v="Male"/>
    <x v="2"/>
    <s v="Winner Sanda"/>
    <x v="3"/>
    <x v="1"/>
    <n v="1"/>
    <s v="Sales"/>
    <n v="6700"/>
    <n v="5002"/>
    <n v="6700"/>
    <n v="5002"/>
    <n v="1698"/>
    <x v="1"/>
  </r>
  <r>
    <s v="ID714"/>
    <x v="86"/>
    <s v="Laine S Dolre"/>
    <s v="Male"/>
    <x v="3"/>
    <s v="Peter Pan"/>
    <x v="4"/>
    <x v="0"/>
    <n v="2"/>
    <s v="Sales"/>
    <n v="6700"/>
    <n v="5000"/>
    <n v="13400"/>
    <n v="10000"/>
    <n v="3400"/>
    <x v="2"/>
  </r>
  <r>
    <s v="ID715"/>
    <x v="87"/>
    <s v="Isaias D Cosry"/>
    <s v="Male"/>
    <x v="0"/>
    <s v="Farida Ibrahim"/>
    <x v="5"/>
    <x v="2"/>
    <n v="2"/>
    <s v="Sales"/>
    <n v="6700"/>
    <n v="5001"/>
    <n v="13400"/>
    <n v="10002"/>
    <n v="3398"/>
    <x v="3"/>
  </r>
  <r>
    <s v="ID716"/>
    <x v="88"/>
    <s v="Miguel W Icerhour"/>
    <s v="Male"/>
    <x v="0"/>
    <s v="Farida Ibrahim"/>
    <x v="6"/>
    <x v="0"/>
    <n v="1"/>
    <s v="Sales"/>
    <n v="6700"/>
    <n v="5002"/>
    <n v="6700"/>
    <n v="5002"/>
    <n v="1698"/>
    <x v="4"/>
  </r>
  <r>
    <s v="ID717"/>
    <x v="89"/>
    <s v="Stephen P Starek"/>
    <s v="Male"/>
    <x v="1"/>
    <s v="Felex Ada"/>
    <x v="7"/>
    <x v="1"/>
    <n v="1"/>
    <s v="Sales"/>
    <n v="6700"/>
    <n v="5000"/>
    <n v="6700"/>
    <n v="5000"/>
    <n v="1700"/>
    <x v="5"/>
  </r>
  <r>
    <s v="ID718"/>
    <x v="90"/>
    <s v="Alaine S Auzrnne"/>
    <s v="Male"/>
    <x v="2"/>
    <s v="Winner Sanda"/>
    <x v="8"/>
    <x v="1"/>
    <n v="2"/>
    <s v="Sales"/>
    <n v="6700"/>
    <n v="5001"/>
    <n v="13400"/>
    <n v="10002"/>
    <n v="3398"/>
    <x v="6"/>
  </r>
  <r>
    <s v="ID719"/>
    <x v="91"/>
    <s v="Rolland A Lesriak"/>
    <s v="Male"/>
    <x v="3"/>
    <s v="Peter Pan"/>
    <x v="9"/>
    <x v="3"/>
    <n v="2"/>
    <s v="Sales"/>
    <n v="6700"/>
    <n v="5002"/>
    <n v="13400"/>
    <n v="10004"/>
    <n v="3396"/>
    <x v="0"/>
  </r>
  <r>
    <s v="ID720"/>
    <x v="61"/>
    <s v="Jean V Ybarez"/>
    <s v="Male"/>
    <x v="0"/>
    <s v="Farida Ibrahim"/>
    <x v="10"/>
    <x v="2"/>
    <n v="1"/>
    <s v="Sales"/>
    <n v="22000"/>
    <n v="20000"/>
    <n v="22000"/>
    <n v="20000"/>
    <n v="2000"/>
    <x v="5"/>
  </r>
  <r>
    <s v="ID721"/>
    <x v="62"/>
    <s v="Sage C Burr"/>
    <s v="Male"/>
    <x v="0"/>
    <s v="Farida Ibrahim"/>
    <x v="11"/>
    <x v="2"/>
    <n v="1"/>
    <s v="Returned"/>
    <n v="11000"/>
    <n v="10000"/>
    <n v="11000"/>
    <n v="10000"/>
    <n v="1000"/>
    <x v="6"/>
  </r>
  <r>
    <s v="ID722"/>
    <x v="63"/>
    <s v="Krysten D Kasrner"/>
    <s v="Male"/>
    <x v="1"/>
    <s v="Felex Ada"/>
    <x v="12"/>
    <x v="0"/>
    <n v="1"/>
    <s v="Sales"/>
    <n v="8500"/>
    <n v="7600"/>
    <n v="8500"/>
    <n v="7600"/>
    <n v="900"/>
    <x v="0"/>
  </r>
  <r>
    <s v="ID723"/>
    <x v="64"/>
    <s v="Leo B Vitrello"/>
    <s v="Male"/>
    <x v="2"/>
    <s v="Winner Sanda"/>
    <x v="13"/>
    <x v="0"/>
    <n v="2"/>
    <s v="Returned"/>
    <n v="8500"/>
    <n v="7600"/>
    <n v="17000"/>
    <n v="15200"/>
    <n v="1800"/>
    <x v="1"/>
  </r>
  <r>
    <s v="ID724"/>
    <x v="65"/>
    <s v="Minna C Lamrdin"/>
    <s v="Male"/>
    <x v="3"/>
    <s v="Peter Pan"/>
    <x v="14"/>
    <x v="1"/>
    <n v="3"/>
    <s v="Sales"/>
    <n v="13200.000000000002"/>
    <n v="12000"/>
    <n v="39600.000000000007"/>
    <n v="36000"/>
    <n v="3600.0000000000073"/>
    <x v="2"/>
  </r>
  <r>
    <s v="ID725"/>
    <x v="66"/>
    <s v="Rafael N Sair"/>
    <s v="Female"/>
    <x v="0"/>
    <s v="Farida Ibrahim"/>
    <x v="15"/>
    <x v="0"/>
    <n v="2"/>
    <s v="Sales"/>
    <n v="22000"/>
    <n v="20000"/>
    <n v="44000"/>
    <n v="40000"/>
    <n v="4000"/>
    <x v="3"/>
  </r>
  <r>
    <s v="ID726"/>
    <x v="67"/>
    <s v="Jong V Mulroon"/>
    <s v="Female"/>
    <x v="0"/>
    <s v="Farida Ibrahim"/>
    <x v="16"/>
    <x v="0"/>
    <n v="2"/>
    <s v="Sales"/>
    <n v="7700"/>
    <n v="7000"/>
    <n v="15400"/>
    <n v="14000"/>
    <n v="1400"/>
    <x v="4"/>
  </r>
  <r>
    <s v="ID727"/>
    <x v="68"/>
    <s v="Krysten L Barrey"/>
    <s v="Female"/>
    <x v="1"/>
    <s v="Felex Ada"/>
    <x v="17"/>
    <x v="2"/>
    <n v="3"/>
    <s v="Sales"/>
    <n v="22000"/>
    <n v="20000"/>
    <n v="66000"/>
    <n v="60000"/>
    <n v="6000"/>
    <x v="5"/>
  </r>
  <r>
    <s v="ID728"/>
    <x v="69"/>
    <s v="Brendan P Taurbee"/>
    <s v="Male"/>
    <x v="2"/>
    <s v="Winner Sanda"/>
    <x v="18"/>
    <x v="0"/>
    <n v="1"/>
    <s v="Sales"/>
    <n v="44000"/>
    <n v="40000"/>
    <n v="44000"/>
    <n v="40000"/>
    <n v="4000"/>
    <x v="6"/>
  </r>
  <r>
    <s v="ID729"/>
    <x v="70"/>
    <s v="Blaine C Pinr"/>
    <s v="Male"/>
    <x v="3"/>
    <s v="Peter Pan"/>
    <x v="0"/>
    <x v="0"/>
    <n v="2"/>
    <s v="Sales"/>
    <n v="19800"/>
    <n v="18000"/>
    <n v="39600"/>
    <n v="36000"/>
    <n v="3600"/>
    <x v="0"/>
  </r>
  <r>
    <s v="ID730"/>
    <x v="71"/>
    <s v="Antoine Y Hodrins"/>
    <s v="Male"/>
    <x v="0"/>
    <s v="Farida Ibrahim"/>
    <x v="1"/>
    <x v="0"/>
    <n v="2"/>
    <s v="Sales"/>
    <n v="9950"/>
    <n v="9000"/>
    <n v="19900"/>
    <n v="18000"/>
    <n v="1900"/>
    <x v="1"/>
  </r>
  <r>
    <s v="ID731"/>
    <x v="72"/>
    <s v="Virgilio R Murr"/>
    <s v="Male"/>
    <x v="0"/>
    <s v="Farida Ibrahim"/>
    <x v="2"/>
    <x v="0"/>
    <n v="2"/>
    <s v="Sales"/>
    <n v="7700"/>
    <n v="7000"/>
    <n v="15400"/>
    <n v="14000"/>
    <n v="1400"/>
    <x v="2"/>
  </r>
  <r>
    <s v="ID732"/>
    <x v="73"/>
    <s v="Jeffery M Heirz"/>
    <s v="Female"/>
    <x v="1"/>
    <s v="Felex Ada"/>
    <x v="3"/>
    <x v="1"/>
    <n v="4"/>
    <s v="Sales"/>
    <n v="11000"/>
    <n v="10000"/>
    <n v="44000"/>
    <n v="40000"/>
    <n v="4000"/>
    <x v="3"/>
  </r>
  <r>
    <s v="ID733"/>
    <x v="74"/>
    <s v="Tamala W Gayre"/>
    <s v="Male"/>
    <x v="2"/>
    <s v="Winner Sanda"/>
    <x v="4"/>
    <x v="0"/>
    <n v="1"/>
    <s v="Sales"/>
    <n v="13200.000000000002"/>
    <n v="12000"/>
    <n v="13200.000000000002"/>
    <n v="12000"/>
    <n v="1200.0000000000018"/>
    <x v="4"/>
  </r>
  <r>
    <s v="ID734"/>
    <x v="75"/>
    <s v="Earnest P Frerricks"/>
    <s v="Male"/>
    <x v="3"/>
    <s v="Peter Pan"/>
    <x v="5"/>
    <x v="2"/>
    <n v="2"/>
    <s v="Sales"/>
    <n v="9950"/>
    <n v="9000"/>
    <n v="19900"/>
    <n v="18000"/>
    <n v="1900"/>
    <x v="5"/>
  </r>
  <r>
    <s v="ID735"/>
    <x v="76"/>
    <s v="Karen B Dawr"/>
    <s v="Male"/>
    <x v="0"/>
    <s v="Farida Ibrahim"/>
    <x v="6"/>
    <x v="0"/>
    <n v="2"/>
    <s v="Sales"/>
    <n v="7700"/>
    <n v="7000"/>
    <n v="15400"/>
    <n v="14000"/>
    <n v="1400"/>
    <x v="6"/>
  </r>
  <r>
    <s v="ID736"/>
    <x v="77"/>
    <s v="Anton L Trarlor"/>
    <s v="Male"/>
    <x v="0"/>
    <s v="Farida Ibrahim"/>
    <x v="7"/>
    <x v="1"/>
    <n v="4"/>
    <s v="Sales"/>
    <n v="11000"/>
    <n v="10000"/>
    <n v="44000"/>
    <n v="40000"/>
    <n v="4000"/>
    <x v="0"/>
  </r>
  <r>
    <s v="ID737"/>
    <x v="78"/>
    <s v="Maynard B Rusr"/>
    <s v="Male"/>
    <x v="1"/>
    <s v="Felex Ada"/>
    <x v="8"/>
    <x v="1"/>
    <n v="1"/>
    <s v="Sales"/>
    <n v="13200.000000000002"/>
    <n v="12000"/>
    <n v="13200.000000000002"/>
    <n v="12000"/>
    <n v="1200.0000000000018"/>
    <x v="1"/>
  </r>
  <r>
    <s v="ID738"/>
    <x v="79"/>
    <s v="Mahalia E Edlrr"/>
    <s v="Male"/>
    <x v="2"/>
    <s v="Winner Sanda"/>
    <x v="9"/>
    <x v="3"/>
    <n v="2"/>
    <s v="Sales"/>
    <n v="9950"/>
    <n v="9000"/>
    <n v="19900"/>
    <n v="18000"/>
    <n v="1900"/>
    <x v="2"/>
  </r>
  <r>
    <s v="ID739"/>
    <x v="80"/>
    <s v="Jules K Melrhor"/>
    <s v="Male"/>
    <x v="3"/>
    <s v="Peter Pan"/>
    <x v="10"/>
    <x v="2"/>
    <n v="2"/>
    <s v="Sales"/>
    <n v="7700"/>
    <n v="7000"/>
    <n v="15400"/>
    <n v="14000"/>
    <n v="1400"/>
    <x v="3"/>
  </r>
  <r>
    <s v="ID740"/>
    <x v="81"/>
    <s v="Tamala L Reirhard"/>
    <s v="Male"/>
    <x v="0"/>
    <s v="Farida Ibrahim"/>
    <x v="5"/>
    <x v="2"/>
    <n v="1"/>
    <s v="Sales"/>
    <n v="11000"/>
    <n v="10000"/>
    <n v="11000"/>
    <n v="10000"/>
    <n v="1000"/>
    <x v="4"/>
  </r>
  <r>
    <s v="ID741"/>
    <x v="82"/>
    <s v="Trey B Kirrin"/>
    <s v="Male"/>
    <x v="0"/>
    <s v="Farida Ibrahim"/>
    <x v="6"/>
    <x v="0"/>
    <n v="1"/>
    <s v="Sales"/>
    <n v="7700.0000000000009"/>
    <n v="7000"/>
    <n v="7700.0000000000009"/>
    <n v="7000"/>
    <n v="700.00000000000091"/>
    <x v="5"/>
  </r>
  <r>
    <s v="ID742"/>
    <x v="83"/>
    <s v="Eva K Vilregas"/>
    <s v="Male"/>
    <x v="1"/>
    <s v="Felex Ada"/>
    <x v="7"/>
    <x v="1"/>
    <n v="2"/>
    <s v="Sales"/>
    <n v="9950"/>
    <n v="9000"/>
    <n v="19900"/>
    <n v="18000"/>
    <n v="1900"/>
    <x v="6"/>
  </r>
  <r>
    <s v="ID743"/>
    <x v="84"/>
    <s v="Matthew F Salrman"/>
    <s v="Male"/>
    <x v="2"/>
    <s v="Winner Sanda"/>
    <x v="8"/>
    <x v="1"/>
    <n v="2"/>
    <s v="Sales"/>
    <n v="19800"/>
    <n v="18000"/>
    <n v="39600"/>
    <n v="36000"/>
    <n v="3600"/>
    <x v="0"/>
  </r>
  <r>
    <s v="ID744"/>
    <x v="85"/>
    <s v="Isidro R Boering"/>
    <s v="Male"/>
    <x v="3"/>
    <s v="Peter Pan"/>
    <x v="15"/>
    <x v="0"/>
    <n v="1"/>
    <s v="Sales"/>
    <n v="44000"/>
    <n v="40000"/>
    <n v="44000"/>
    <n v="40000"/>
    <n v="4000"/>
    <x v="1"/>
  </r>
  <r>
    <s v="ID745"/>
    <x v="86"/>
    <s v="Ferdinand Q Bulruck"/>
    <s v="Male"/>
    <x v="0"/>
    <s v="Farida Ibrahim"/>
    <x v="16"/>
    <x v="0"/>
    <n v="1"/>
    <s v="Sales"/>
    <n v="22000"/>
    <n v="20000"/>
    <n v="22000"/>
    <n v="20000"/>
    <n v="2000"/>
    <x v="2"/>
  </r>
  <r>
    <s v="ID746"/>
    <x v="87"/>
    <s v="Hermelinda E Gorrs"/>
    <s v="Female"/>
    <x v="0"/>
    <s v="Farida Ibrahim"/>
    <x v="17"/>
    <x v="2"/>
    <n v="2"/>
    <s v="Sales"/>
    <n v="13000"/>
    <n v="12000"/>
    <n v="26000"/>
    <n v="24000"/>
    <n v="2000"/>
    <x v="3"/>
  </r>
  <r>
    <s v="ID747"/>
    <x v="88"/>
    <s v="Candice V Minrey"/>
    <s v="Female"/>
    <x v="1"/>
    <s v="Felex Ada"/>
    <x v="18"/>
    <x v="0"/>
    <n v="2"/>
    <s v="Sales"/>
    <n v="6700"/>
    <n v="5000"/>
    <n v="13400"/>
    <n v="10000"/>
    <n v="3400"/>
    <x v="4"/>
  </r>
  <r>
    <s v="ID748"/>
    <x v="89"/>
    <s v="Wayne T Abbrtt"/>
    <s v="Female"/>
    <x v="2"/>
    <s v="Winner Sanda"/>
    <x v="0"/>
    <x v="0"/>
    <n v="1"/>
    <s v="Sales"/>
    <n v="6700"/>
    <n v="5001"/>
    <n v="6700"/>
    <n v="5001"/>
    <n v="1699"/>
    <x v="5"/>
  </r>
  <r>
    <s v="ID749"/>
    <x v="90"/>
    <s v="Concetta F Shererd"/>
    <s v="Male"/>
    <x v="3"/>
    <s v="Peter Pan"/>
    <x v="1"/>
    <x v="0"/>
    <n v="1"/>
    <s v="Sales"/>
    <n v="6700"/>
    <n v="5002"/>
    <n v="6700"/>
    <n v="5002"/>
    <n v="1698"/>
    <x v="6"/>
  </r>
  <r>
    <s v="ID750"/>
    <x v="91"/>
    <s v="Audra D Leprge"/>
    <s v="Male"/>
    <x v="0"/>
    <s v="Farida Ibrahim"/>
    <x v="2"/>
    <x v="0"/>
    <n v="2"/>
    <s v="Sales"/>
    <n v="6700"/>
    <n v="5000"/>
    <n v="13400"/>
    <n v="10000"/>
    <n v="3400"/>
    <x v="0"/>
  </r>
  <r>
    <s v="ID751"/>
    <x v="61"/>
    <s v="Hugo V Majrwski"/>
    <s v="Male"/>
    <x v="0"/>
    <s v="Farida Ibrahim"/>
    <x v="3"/>
    <x v="1"/>
    <n v="2"/>
    <s v="Sales"/>
    <n v="6700"/>
    <n v="5001"/>
    <n v="13400"/>
    <n v="10002"/>
    <n v="3398"/>
    <x v="5"/>
  </r>
  <r>
    <s v="ID752"/>
    <x v="62"/>
    <s v="Osvaldo E Heprer"/>
    <s v="Male"/>
    <x v="1"/>
    <s v="Felex Ada"/>
    <x v="4"/>
    <x v="0"/>
    <n v="1"/>
    <s v="Sales"/>
    <n v="6700"/>
    <n v="5002"/>
    <n v="6700"/>
    <n v="5002"/>
    <n v="1698"/>
    <x v="6"/>
  </r>
  <r>
    <s v="ID753"/>
    <x v="63"/>
    <s v="Ashly R Saar"/>
    <s v="Female"/>
    <x v="2"/>
    <s v="Winner Sanda"/>
    <x v="5"/>
    <x v="2"/>
    <n v="1"/>
    <s v="Sales"/>
    <n v="6700"/>
    <n v="5000"/>
    <n v="6700"/>
    <n v="5000"/>
    <n v="1700"/>
    <x v="0"/>
  </r>
  <r>
    <s v="ID754"/>
    <x v="92"/>
    <s v="Lavonna Y Gebr"/>
    <s v="Male"/>
    <x v="3"/>
    <s v="Peter Pan"/>
    <x v="0"/>
    <x v="0"/>
    <n v="1"/>
    <s v="Sales"/>
    <n v="2250"/>
    <n v="2200"/>
    <n v="2250"/>
    <n v="2200"/>
    <n v="50"/>
    <x v="4"/>
  </r>
  <r>
    <s v="ID755"/>
    <x v="93"/>
    <s v="Stacey D Seare"/>
    <s v="Male"/>
    <x v="0"/>
    <s v="Farida Ibrahim"/>
    <x v="1"/>
    <x v="0"/>
    <n v="1"/>
    <s v="Sales"/>
    <n v="100"/>
    <n v="90"/>
    <n v="100"/>
    <n v="90"/>
    <n v="10"/>
    <x v="5"/>
  </r>
  <r>
    <s v="ID756"/>
    <x v="94"/>
    <s v="Landon A Kerroot"/>
    <s v="Male"/>
    <x v="3"/>
    <s v="Peter Pan"/>
    <x v="2"/>
    <x v="0"/>
    <n v="2"/>
    <s v="Sales"/>
    <n v="100"/>
    <n v="80"/>
    <n v="200"/>
    <n v="160"/>
    <n v="40"/>
    <x v="6"/>
  </r>
  <r>
    <s v="ID757"/>
    <x v="95"/>
    <s v="Ward Z Kelr"/>
    <s v="Female"/>
    <x v="0"/>
    <s v="Farida Ibrahim"/>
    <x v="3"/>
    <x v="1"/>
    <n v="2"/>
    <s v="Sales"/>
    <n v="2000"/>
    <n v="1850"/>
    <n v="4000"/>
    <n v="3700"/>
    <n v="300"/>
    <x v="0"/>
  </r>
  <r>
    <s v="ID758"/>
    <x v="96"/>
    <s v="Lachelle Q Cror"/>
    <s v="Female"/>
    <x v="3"/>
    <s v="Peter Pan"/>
    <x v="4"/>
    <x v="0"/>
    <n v="1"/>
    <s v="Sales"/>
    <n v="9500"/>
    <n v="8000"/>
    <n v="9500"/>
    <n v="8000"/>
    <n v="1500"/>
    <x v="1"/>
  </r>
  <r>
    <s v="ID759"/>
    <x v="97"/>
    <s v="Nickolas S Gamrlin"/>
    <s v="Female"/>
    <x v="0"/>
    <s v="Farida Ibrahim"/>
    <x v="5"/>
    <x v="2"/>
    <n v="100"/>
    <s v="Sales"/>
    <n v="4700"/>
    <n v="4000"/>
    <n v="470000"/>
    <n v="400000"/>
    <n v="70000"/>
    <x v="2"/>
  </r>
  <r>
    <s v="ID760"/>
    <x v="98"/>
    <s v="Santo Z Wesrlund"/>
    <s v="Male"/>
    <x v="3"/>
    <s v="Peter Pan"/>
    <x v="6"/>
    <x v="0"/>
    <n v="2"/>
    <s v="Sales"/>
    <n v="400"/>
    <n v="360"/>
    <n v="800"/>
    <n v="720"/>
    <n v="80"/>
    <x v="3"/>
  </r>
  <r>
    <s v="ID761"/>
    <x v="96"/>
    <s v="Enrique O Harrfield"/>
    <s v="Male"/>
    <x v="0"/>
    <s v="Farida Ibrahim"/>
    <x v="7"/>
    <x v="1"/>
    <n v="2"/>
    <s v="Sales"/>
    <n v="100"/>
    <n v="90"/>
    <n v="200"/>
    <n v="180"/>
    <n v="20"/>
    <x v="1"/>
  </r>
  <r>
    <s v="ID762"/>
    <x v="99"/>
    <s v="Bernard N Wearherly"/>
    <s v="Male"/>
    <x v="3"/>
    <s v="Peter Pan"/>
    <x v="0"/>
    <x v="0"/>
    <n v="20"/>
    <s v="Sales"/>
    <n v="1600"/>
    <n v="1590"/>
    <n v="32000"/>
    <n v="31800"/>
    <n v="200"/>
    <x v="5"/>
  </r>
  <r>
    <s v="ID763"/>
    <x v="100"/>
    <s v="Cordia M Knorp"/>
    <s v="Male"/>
    <x v="0"/>
    <s v="Farida Ibrahim"/>
    <x v="12"/>
    <x v="0"/>
    <n v="1"/>
    <s v="Sales"/>
    <n v="50"/>
    <n v="45"/>
    <n v="50"/>
    <n v="45"/>
    <n v="5"/>
    <x v="6"/>
  </r>
  <r>
    <s v="ID764"/>
    <x v="101"/>
    <s v="Burton C Jin"/>
    <s v="Female"/>
    <x v="3"/>
    <s v="Peter Pan"/>
    <x v="13"/>
    <x v="0"/>
    <n v="2"/>
    <s v="Sales"/>
    <n v="600"/>
    <n v="450"/>
    <n v="1200"/>
    <n v="900"/>
    <n v="300"/>
    <x v="0"/>
  </r>
  <r>
    <s v="ID765"/>
    <x v="102"/>
    <s v="Lauren O Guzri"/>
    <s v="Male"/>
    <x v="0"/>
    <s v="Farida Ibrahim"/>
    <x v="8"/>
    <x v="1"/>
    <n v="2"/>
    <s v="Sales"/>
    <n v="170"/>
    <n v="150"/>
    <n v="340"/>
    <n v="300"/>
    <n v="40"/>
    <x v="1"/>
  </r>
  <r>
    <s v="ID766"/>
    <x v="103"/>
    <s v="Carter C Hunr"/>
    <s v="Male"/>
    <x v="3"/>
    <s v="Peter Pan"/>
    <x v="0"/>
    <x v="0"/>
    <n v="1"/>
    <s v="Sales"/>
    <n v="25"/>
    <n v="20"/>
    <n v="25"/>
    <n v="20"/>
    <n v="5"/>
    <x v="2"/>
  </r>
  <r>
    <s v="ID767"/>
    <x v="104"/>
    <s v="Isaiah Y Magrood"/>
    <s v="Male"/>
    <x v="0"/>
    <s v="Farida Ibrahim"/>
    <x v="1"/>
    <x v="0"/>
    <n v="1"/>
    <s v="Sales"/>
    <n v="10000"/>
    <n v="9000"/>
    <n v="10000"/>
    <n v="9000"/>
    <n v="1000"/>
    <x v="3"/>
  </r>
  <r>
    <s v="ID768"/>
    <x v="105"/>
    <s v="Hugh N Charira"/>
    <s v="Male"/>
    <x v="3"/>
    <s v="Peter Pan"/>
    <x v="2"/>
    <x v="0"/>
    <n v="2"/>
    <s v="Sales"/>
    <n v="6700"/>
    <n v="5001"/>
    <n v="13400"/>
    <n v="10002"/>
    <n v="3398"/>
    <x v="4"/>
  </r>
  <r>
    <s v="ID769"/>
    <x v="106"/>
    <s v="Lucius C Moorhead"/>
    <s v="Male"/>
    <x v="0"/>
    <s v="Farida Ibrahim"/>
    <x v="3"/>
    <x v="1"/>
    <n v="2"/>
    <s v="Sales"/>
    <n v="6700"/>
    <n v="5002"/>
    <n v="13400"/>
    <n v="10004"/>
    <n v="3396"/>
    <x v="5"/>
  </r>
  <r>
    <s v="ID770"/>
    <x v="107"/>
    <s v="Deane I Keorn"/>
    <s v="Male"/>
    <x v="0"/>
    <s v="Farida Ibrahim"/>
    <x v="4"/>
    <x v="0"/>
    <n v="1"/>
    <s v="Sales"/>
    <n v="22000"/>
    <n v="20000"/>
    <n v="22000"/>
    <n v="20000"/>
    <n v="2000"/>
    <x v="6"/>
  </r>
  <r>
    <s v="ID771"/>
    <x v="105"/>
    <s v="Joannie E Wolrers"/>
    <s v="Male"/>
    <x v="0"/>
    <s v="Farida Ibrahim"/>
    <x v="5"/>
    <x v="2"/>
    <n v="1"/>
    <s v="Returned"/>
    <n v="10000"/>
    <n v="9000"/>
    <n v="10000"/>
    <n v="9000"/>
    <n v="1000"/>
    <x v="4"/>
  </r>
  <r>
    <s v="ID772"/>
    <x v="108"/>
    <s v="Christene L Mccrleb"/>
    <s v="Male"/>
    <x v="1"/>
    <s v="Felex Ada"/>
    <x v="6"/>
    <x v="0"/>
    <n v="1"/>
    <s v="Sales"/>
    <n v="8500"/>
    <n v="7600"/>
    <n v="8500"/>
    <n v="7600"/>
    <n v="900"/>
    <x v="1"/>
  </r>
  <r>
    <s v="ID773"/>
    <x v="109"/>
    <s v="Alline V Kusrner"/>
    <s v="Male"/>
    <x v="2"/>
    <s v="Winner Sanda"/>
    <x v="7"/>
    <x v="1"/>
    <n v="2"/>
    <s v="Sales"/>
    <n v="8500"/>
    <n v="7600"/>
    <n v="17000"/>
    <n v="15200"/>
    <n v="1800"/>
    <x v="2"/>
  </r>
  <r>
    <s v="ID774"/>
    <x v="110"/>
    <s v="Vicki Y Harrrave"/>
    <s v="Male"/>
    <x v="3"/>
    <s v="Peter Pan"/>
    <x v="0"/>
    <x v="0"/>
    <n v="3"/>
    <s v="Sales"/>
    <n v="13200.000000000002"/>
    <n v="12000"/>
    <n v="39600.000000000007"/>
    <n v="36000"/>
    <n v="3600.0000000000073"/>
    <x v="3"/>
  </r>
  <r>
    <s v="ID775"/>
    <x v="111"/>
    <s v="Julienne A Merrel"/>
    <s v="Male"/>
    <x v="0"/>
    <s v="Farida Ibrahim"/>
    <x v="12"/>
    <x v="0"/>
    <n v="2"/>
    <s v="Sales"/>
    <n v="22000"/>
    <n v="20000"/>
    <n v="44000"/>
    <n v="40000"/>
    <n v="4000"/>
    <x v="4"/>
  </r>
  <r>
    <s v="ID776"/>
    <x v="112"/>
    <s v="Keven C Thore"/>
    <s v="Male"/>
    <x v="0"/>
    <s v="Farida Ibrahim"/>
    <x v="13"/>
    <x v="0"/>
    <n v="2"/>
    <s v="Sales"/>
    <n v="7700"/>
    <n v="7000"/>
    <n v="15400"/>
    <n v="14000"/>
    <n v="1400"/>
    <x v="5"/>
  </r>
  <r>
    <s v="ID777"/>
    <x v="113"/>
    <s v="Eusebia N Walrroup"/>
    <s v="Male"/>
    <x v="1"/>
    <s v="Felex Ada"/>
    <x v="8"/>
    <x v="1"/>
    <n v="3"/>
    <s v="Sales"/>
    <n v="22000"/>
    <n v="20000"/>
    <n v="66000"/>
    <n v="60000"/>
    <n v="6000"/>
    <x v="6"/>
  </r>
  <r>
    <s v="ID778"/>
    <x v="114"/>
    <s v="Veronique E Eccreston"/>
    <s v="Female"/>
    <x v="2"/>
    <s v="Winner Sanda"/>
    <x v="0"/>
    <x v="0"/>
    <n v="1"/>
    <s v="Sales"/>
    <n v="44000"/>
    <n v="40000"/>
    <n v="44000"/>
    <n v="40000"/>
    <n v="4000"/>
    <x v="0"/>
  </r>
  <r>
    <s v="ID779"/>
    <x v="115"/>
    <s v="Sean W Ricrman"/>
    <s v="Female"/>
    <x v="3"/>
    <s v="Peter Pan"/>
    <x v="1"/>
    <x v="0"/>
    <n v="2"/>
    <s v="Sales"/>
    <n v="19800"/>
    <n v="18000"/>
    <n v="39600"/>
    <n v="36000"/>
    <n v="3600"/>
    <x v="1"/>
  </r>
  <r>
    <s v="ID780"/>
    <x v="116"/>
    <s v="Lala C Marruez"/>
    <s v="Female"/>
    <x v="0"/>
    <s v="Farida Ibrahim"/>
    <x v="2"/>
    <x v="0"/>
    <n v="2"/>
    <s v="Sales"/>
    <n v="9950"/>
    <n v="9000"/>
    <n v="19900"/>
    <n v="18000"/>
    <n v="1900"/>
    <x v="2"/>
  </r>
  <r>
    <s v="ID781"/>
    <x v="114"/>
    <s v="Derick A Macry"/>
    <s v="Male"/>
    <x v="0"/>
    <s v="Farida Ibrahim"/>
    <x v="3"/>
    <x v="1"/>
    <n v="2"/>
    <s v="Sales"/>
    <n v="7700"/>
    <n v="7000"/>
    <n v="15400"/>
    <n v="14000"/>
    <n v="1400"/>
    <x v="0"/>
  </r>
  <r>
    <s v="ID782"/>
    <x v="117"/>
    <s v="Eda O Brare"/>
    <s v="Male"/>
    <x v="1"/>
    <s v="Felex Ada"/>
    <x v="4"/>
    <x v="0"/>
    <n v="4"/>
    <s v="Sales"/>
    <n v="11000"/>
    <n v="10000"/>
    <n v="44000"/>
    <n v="40000"/>
    <n v="4000"/>
    <x v="4"/>
  </r>
  <r>
    <s v="ID783"/>
    <x v="118"/>
    <s v="Willis D Weirsman"/>
    <s v="Male"/>
    <x v="2"/>
    <s v="Winner Sanda"/>
    <x v="5"/>
    <x v="2"/>
    <n v="1"/>
    <s v="Sales"/>
    <n v="13200.000000000002"/>
    <n v="12000"/>
    <n v="13200.000000000002"/>
    <n v="12000"/>
    <n v="1200.0000000000018"/>
    <x v="5"/>
  </r>
  <r>
    <s v="ID784"/>
    <x v="119"/>
    <s v="Mariam F Pinreiro"/>
    <s v="Male"/>
    <x v="3"/>
    <s v="Peter Pan"/>
    <x v="6"/>
    <x v="0"/>
    <n v="2"/>
    <s v="Sales"/>
    <n v="9950"/>
    <n v="9000"/>
    <n v="19900"/>
    <n v="18000"/>
    <n v="1900"/>
    <x v="6"/>
  </r>
  <r>
    <s v="ID785"/>
    <x v="92"/>
    <s v="Malcom L Meirter"/>
    <s v="Female"/>
    <x v="0"/>
    <s v="Farida Ibrahim"/>
    <x v="7"/>
    <x v="1"/>
    <n v="2"/>
    <s v="Sales"/>
    <n v="7700"/>
    <n v="7000"/>
    <n v="15400"/>
    <n v="14000"/>
    <n v="1400"/>
    <x v="4"/>
  </r>
  <r>
    <s v="ID786"/>
    <x v="93"/>
    <s v="Holli G Ethridge"/>
    <s v="Male"/>
    <x v="3"/>
    <s v="Peter Pan"/>
    <x v="0"/>
    <x v="0"/>
    <n v="4"/>
    <s v="Sales"/>
    <n v="11000"/>
    <n v="10000"/>
    <n v="44000"/>
    <n v="40000"/>
    <n v="4000"/>
    <x v="5"/>
  </r>
  <r>
    <s v="ID787"/>
    <x v="94"/>
    <s v="Cole N Polrng"/>
    <s v="Male"/>
    <x v="0"/>
    <s v="Farida Ibrahim"/>
    <x v="12"/>
    <x v="0"/>
    <n v="1"/>
    <s v="Sales"/>
    <n v="13200.000000000002"/>
    <n v="12000"/>
    <n v="13200.000000000002"/>
    <n v="12000"/>
    <n v="1200.0000000000018"/>
    <x v="6"/>
  </r>
  <r>
    <s v="ID788"/>
    <x v="95"/>
    <s v="Ahmad V Lynre"/>
    <s v="Male"/>
    <x v="3"/>
    <s v="Peter Pan"/>
    <x v="13"/>
    <x v="0"/>
    <n v="2"/>
    <s v="Sales"/>
    <n v="9950"/>
    <n v="9000"/>
    <n v="19900"/>
    <n v="18000"/>
    <n v="1900"/>
    <x v="0"/>
  </r>
  <r>
    <s v="ID789"/>
    <x v="96"/>
    <s v="Mariano F Leary"/>
    <s v="Male"/>
    <x v="0"/>
    <s v="Farida Ibrahim"/>
    <x v="8"/>
    <x v="1"/>
    <n v="2"/>
    <s v="Sales"/>
    <n v="7700"/>
    <n v="7000"/>
    <n v="15400"/>
    <n v="14000"/>
    <n v="1400"/>
    <x v="1"/>
  </r>
  <r>
    <s v="ID790"/>
    <x v="97"/>
    <s v="Tawanda E Bucranon"/>
    <s v="Male"/>
    <x v="3"/>
    <s v="Peter Pan"/>
    <x v="0"/>
    <x v="0"/>
    <n v="1"/>
    <s v="Sales"/>
    <n v="11000"/>
    <n v="10000"/>
    <n v="11000"/>
    <n v="10000"/>
    <n v="1000"/>
    <x v="2"/>
  </r>
  <r>
    <s v="ID791"/>
    <x v="98"/>
    <s v="Nickolas G Grorsi"/>
    <s v="Male"/>
    <x v="0"/>
    <s v="Farida Ibrahim"/>
    <x v="1"/>
    <x v="0"/>
    <n v="1"/>
    <s v="Sales"/>
    <n v="7700.0000000000009"/>
    <n v="7000"/>
    <n v="7700.0000000000009"/>
    <n v="7000"/>
    <n v="700.00000000000091"/>
    <x v="3"/>
  </r>
  <r>
    <s v="ID792"/>
    <x v="96"/>
    <s v="Bradford K Marratt"/>
    <s v="Male"/>
    <x v="3"/>
    <s v="Peter Pan"/>
    <x v="2"/>
    <x v="0"/>
    <n v="2"/>
    <s v="Sales"/>
    <n v="9950"/>
    <n v="9000"/>
    <n v="19900"/>
    <n v="18000"/>
    <n v="1900"/>
    <x v="1"/>
  </r>
  <r>
    <s v="ID793"/>
    <x v="99"/>
    <s v="Carlton P Bosr"/>
    <s v="Male"/>
    <x v="0"/>
    <s v="Farida Ibrahim"/>
    <x v="3"/>
    <x v="1"/>
    <n v="2"/>
    <s v="Sales"/>
    <n v="19800"/>
    <n v="18000"/>
    <n v="39600"/>
    <n v="36000"/>
    <n v="3600"/>
    <x v="5"/>
  </r>
  <r>
    <s v="ID794"/>
    <x v="100"/>
    <s v="Asuncion X Brarnstein"/>
    <s v="Male"/>
    <x v="3"/>
    <s v="Peter Pan"/>
    <x v="4"/>
    <x v="0"/>
    <n v="1"/>
    <s v="Sales"/>
    <n v="44000"/>
    <n v="40000"/>
    <n v="44000"/>
    <n v="40000"/>
    <n v="4000"/>
    <x v="6"/>
  </r>
  <r>
    <s v="ID795"/>
    <x v="101"/>
    <s v="Theron T Krarer"/>
    <s v="Male"/>
    <x v="0"/>
    <s v="Farida Ibrahim"/>
    <x v="5"/>
    <x v="2"/>
    <n v="1"/>
    <s v="Sales"/>
    <n v="22000"/>
    <n v="20000"/>
    <n v="22000"/>
    <n v="20000"/>
    <n v="2000"/>
    <x v="0"/>
  </r>
  <r>
    <s v="ID796"/>
    <x v="102"/>
    <s v="Jeramy F Metryer"/>
    <s v="Male"/>
    <x v="3"/>
    <s v="Peter Pan"/>
    <x v="6"/>
    <x v="0"/>
    <n v="2"/>
    <s v="Sales"/>
    <n v="13000"/>
    <n v="12000"/>
    <n v="26000"/>
    <n v="24000"/>
    <n v="2000"/>
    <x v="1"/>
  </r>
  <r>
    <s v="ID797"/>
    <x v="103"/>
    <s v="Sol K Rogrr"/>
    <s v="Male"/>
    <x v="0"/>
    <s v="Farida Ibrahim"/>
    <x v="7"/>
    <x v="1"/>
    <n v="2"/>
    <s v="Sales"/>
    <n v="6700"/>
    <n v="5000"/>
    <n v="13400"/>
    <n v="10000"/>
    <n v="3400"/>
    <x v="2"/>
  </r>
  <r>
    <s v="ID798"/>
    <x v="104"/>
    <s v="Earnest H Birrholz"/>
    <s v="Male"/>
    <x v="3"/>
    <s v="Peter Pan"/>
    <x v="0"/>
    <x v="0"/>
    <n v="1"/>
    <s v="Sales"/>
    <n v="6700"/>
    <n v="5001"/>
    <n v="6700"/>
    <n v="5001"/>
    <n v="1699"/>
    <x v="3"/>
  </r>
  <r>
    <s v="ID799"/>
    <x v="105"/>
    <s v="Amada J Knorse"/>
    <s v="Female"/>
    <x v="0"/>
    <s v="Farida Ibrahim"/>
    <x v="12"/>
    <x v="0"/>
    <n v="1"/>
    <s v="Sales"/>
    <n v="6700"/>
    <n v="5002"/>
    <n v="6700"/>
    <n v="5002"/>
    <n v="1698"/>
    <x v="4"/>
  </r>
  <r>
    <s v="ID800"/>
    <x v="106"/>
    <s v="Gregorio H Hotringer"/>
    <s v="Female"/>
    <x v="3"/>
    <s v="Peter Pan"/>
    <x v="13"/>
    <x v="0"/>
    <n v="2"/>
    <s v="Sales"/>
    <n v="6700"/>
    <n v="5000"/>
    <n v="13400"/>
    <n v="10000"/>
    <n v="3400"/>
    <x v="5"/>
  </r>
  <r>
    <s v="ID801"/>
    <x v="107"/>
    <s v="Lawerence W Abernethy"/>
    <s v="Female"/>
    <x v="0"/>
    <s v="Farida Ibrahim"/>
    <x v="8"/>
    <x v="1"/>
    <n v="2"/>
    <s v="Sales"/>
    <n v="6700"/>
    <n v="5001"/>
    <n v="13400"/>
    <n v="10002"/>
    <n v="3398"/>
    <x v="6"/>
  </r>
  <r>
    <s v="ID802"/>
    <x v="105"/>
    <s v="Marina X Quarle"/>
    <s v="Male"/>
    <x v="3"/>
    <s v="Peter Pan"/>
    <x v="0"/>
    <x v="0"/>
    <n v="1"/>
    <s v="Sales"/>
    <n v="6700"/>
    <n v="5002"/>
    <n v="6700"/>
    <n v="5002"/>
    <n v="1698"/>
    <x v="4"/>
  </r>
  <r>
    <s v="ID803"/>
    <x v="108"/>
    <s v="Whitney N Wasrnger"/>
    <s v="Male"/>
    <x v="0"/>
    <s v="Farida Ibrahim"/>
    <x v="1"/>
    <x v="0"/>
    <n v="1"/>
    <s v="Sales"/>
    <n v="6700"/>
    <n v="5000"/>
    <n v="6700"/>
    <n v="5000"/>
    <n v="1700"/>
    <x v="1"/>
  </r>
  <r>
    <s v="ID804"/>
    <x v="109"/>
    <s v="Roy W Wilrie"/>
    <s v="Male"/>
    <x v="3"/>
    <s v="Peter Pan"/>
    <x v="2"/>
    <x v="0"/>
    <n v="2"/>
    <s v="Sales"/>
    <n v="6700"/>
    <n v="5001"/>
    <n v="13400"/>
    <n v="10002"/>
    <n v="3398"/>
    <x v="2"/>
  </r>
  <r>
    <s v="ID805"/>
    <x v="110"/>
    <s v="Hyun Z Bynre"/>
    <s v="Male"/>
    <x v="0"/>
    <s v="Farida Ibrahim"/>
    <x v="3"/>
    <x v="1"/>
    <n v="2"/>
    <s v="Sales"/>
    <n v="6700"/>
    <n v="5002"/>
    <n v="13400"/>
    <n v="10004"/>
    <n v="3396"/>
    <x v="3"/>
  </r>
  <r>
    <s v="ID806"/>
    <x v="111"/>
    <s v="Katelin F Conry"/>
    <s v="Female"/>
    <x v="3"/>
    <s v="Peter Pan"/>
    <x v="4"/>
    <x v="0"/>
    <n v="1"/>
    <s v="Sales"/>
    <n v="22000"/>
    <n v="20000"/>
    <n v="22000"/>
    <n v="20000"/>
    <n v="2000"/>
    <x v="4"/>
  </r>
  <r>
    <s v="ID807"/>
    <x v="112"/>
    <s v="Jennifer Z Prirgen"/>
    <s v="Male"/>
    <x v="0"/>
    <s v="Farida Ibrahim"/>
    <x v="5"/>
    <x v="2"/>
    <n v="1"/>
    <s v="Returned"/>
    <n v="10000"/>
    <n v="9000"/>
    <n v="10000"/>
    <n v="9000"/>
    <n v="1000"/>
    <x v="5"/>
  </r>
  <r>
    <s v="ID808"/>
    <x v="113"/>
    <s v="Zachary U Brerden"/>
    <s v="Male"/>
    <x v="3"/>
    <s v="Peter Pan"/>
    <x v="6"/>
    <x v="0"/>
    <n v="1"/>
    <s v="Sales"/>
    <n v="8500"/>
    <n v="7600"/>
    <n v="8500"/>
    <n v="7600"/>
    <n v="900"/>
    <x v="6"/>
  </r>
  <r>
    <s v="ID809"/>
    <x v="114"/>
    <s v="Deon U Mource"/>
    <s v="Male"/>
    <x v="0"/>
    <s v="Farida Ibrahim"/>
    <x v="7"/>
    <x v="1"/>
    <n v="2"/>
    <s v="Returned"/>
    <n v="8500"/>
    <n v="7600"/>
    <n v="17000"/>
    <n v="15200"/>
    <n v="1800"/>
    <x v="0"/>
  </r>
  <r>
    <s v="ID810"/>
    <x v="115"/>
    <s v="Buddy G Sternbeck"/>
    <s v="Male"/>
    <x v="3"/>
    <s v="Peter Pan"/>
    <x v="0"/>
    <x v="0"/>
    <n v="3"/>
    <s v="Sales"/>
    <n v="13200.000000000002"/>
    <n v="12000"/>
    <n v="39600.000000000007"/>
    <n v="36000"/>
    <n v="3600.0000000000073"/>
    <x v="1"/>
  </r>
  <r>
    <s v="ID811"/>
    <x v="116"/>
    <s v="Julius N Bakrer"/>
    <s v="Male"/>
    <x v="0"/>
    <s v="Farida Ibrahim"/>
    <x v="12"/>
    <x v="0"/>
    <n v="2"/>
    <s v="Sales"/>
    <n v="22000"/>
    <n v="20000"/>
    <n v="44000"/>
    <n v="40000"/>
    <n v="4000"/>
    <x v="2"/>
  </r>
  <r>
    <s v="ID812"/>
    <x v="114"/>
    <m/>
    <s v="Male"/>
    <x v="3"/>
    <s v="Peter Pan"/>
    <x v="13"/>
    <x v="0"/>
    <n v="2"/>
    <s v="Sales"/>
    <n v="7700"/>
    <n v="7000"/>
    <n v="15400"/>
    <n v="14000"/>
    <n v="1400"/>
    <x v="0"/>
  </r>
  <r>
    <s v="ID813"/>
    <x v="117"/>
    <s v="Jamal G Dimrrco"/>
    <s v="Male"/>
    <x v="0"/>
    <s v="Farida Ibrahim"/>
    <x v="8"/>
    <x v="1"/>
    <n v="3"/>
    <s v="Sales"/>
    <n v="22000"/>
    <n v="20000"/>
    <n v="66000"/>
    <n v="60000"/>
    <n v="6000"/>
    <x v="4"/>
  </r>
  <r>
    <s v="ID814"/>
    <x v="118"/>
    <s v="Stephan Q Ranrer"/>
    <s v="Male"/>
    <x v="3"/>
    <s v="Peter Pan"/>
    <x v="0"/>
    <x v="0"/>
    <n v="1"/>
    <s v="Sales"/>
    <n v="44000"/>
    <n v="40000"/>
    <n v="44000"/>
    <n v="40000"/>
    <n v="4000"/>
    <x v="5"/>
  </r>
  <r>
    <s v="ID815"/>
    <x v="119"/>
    <s v="Jackie P Monrague"/>
    <s v="Male"/>
    <x v="0"/>
    <s v="Farida Ibrahim"/>
    <x v="1"/>
    <x v="0"/>
    <n v="2"/>
    <s v="Sales"/>
    <n v="19800"/>
    <n v="18000"/>
    <n v="39600"/>
    <n v="36000"/>
    <n v="3600"/>
    <x v="6"/>
  </r>
  <r>
    <s v="ID816"/>
    <x v="92"/>
    <m/>
    <s v="Male"/>
    <x v="3"/>
    <s v="Peter Pan"/>
    <x v="2"/>
    <x v="0"/>
    <n v="2"/>
    <s v="Sales"/>
    <n v="9950"/>
    <n v="9000"/>
    <n v="19900"/>
    <n v="18000"/>
    <n v="1900"/>
    <x v="4"/>
  </r>
  <r>
    <s v="ID817"/>
    <x v="93"/>
    <s v="Hosea B Micrelson"/>
    <s v="Male"/>
    <x v="0"/>
    <s v="Farida Ibrahim"/>
    <x v="3"/>
    <x v="1"/>
    <n v="2"/>
    <s v="Sales"/>
    <n v="7700"/>
    <n v="7000"/>
    <n v="15400"/>
    <n v="14000"/>
    <n v="1400"/>
    <x v="5"/>
  </r>
  <r>
    <s v="ID818"/>
    <x v="94"/>
    <s v="Carly L Sirranni"/>
    <s v="Male"/>
    <x v="0"/>
    <s v="Farida Ibrahim"/>
    <x v="4"/>
    <x v="0"/>
    <n v="4"/>
    <s v="Sales"/>
    <n v="11000"/>
    <n v="10000"/>
    <n v="44000"/>
    <n v="40000"/>
    <n v="4000"/>
    <x v="6"/>
  </r>
  <r>
    <s v="ID819"/>
    <x v="95"/>
    <s v="Abram S Manrique"/>
    <s v="Male"/>
    <x v="0"/>
    <s v="Farida Ibrahim"/>
    <x v="5"/>
    <x v="2"/>
    <n v="1"/>
    <s v="Sales"/>
    <n v="13200.000000000002"/>
    <n v="12000"/>
    <n v="13200.000000000002"/>
    <n v="12000"/>
    <n v="1200.0000000000018"/>
    <x v="0"/>
  </r>
  <r>
    <s v="ID820"/>
    <x v="96"/>
    <s v="Mica Z Herrberg"/>
    <s v="Female"/>
    <x v="0"/>
    <s v="Farida Ibrahim"/>
    <x v="6"/>
    <x v="0"/>
    <n v="2"/>
    <s v="Sales"/>
    <n v="9950"/>
    <n v="9000"/>
    <n v="19900"/>
    <n v="18000"/>
    <n v="1900"/>
    <x v="1"/>
  </r>
  <r>
    <s v="ID821"/>
    <x v="97"/>
    <s v="Lemuel W Harrman"/>
    <s v="Female"/>
    <x v="1"/>
    <s v="Felex Ada"/>
    <x v="7"/>
    <x v="1"/>
    <n v="2"/>
    <s v="Sales"/>
    <n v="7700"/>
    <n v="7000"/>
    <n v="15400"/>
    <n v="14000"/>
    <n v="1400"/>
    <x v="2"/>
  </r>
  <r>
    <s v="ID822"/>
    <x v="98"/>
    <s v="Shanelle Z Hicr"/>
    <s v="Female"/>
    <x v="2"/>
    <s v="Winner Sanda"/>
    <x v="0"/>
    <x v="0"/>
    <n v="4"/>
    <s v="Sales"/>
    <n v="11000"/>
    <n v="10000"/>
    <n v="44000"/>
    <n v="40000"/>
    <n v="4000"/>
    <x v="3"/>
  </r>
  <r>
    <s v="ID823"/>
    <x v="96"/>
    <s v="Maryellen H Harrness"/>
    <s v="Male"/>
    <x v="3"/>
    <s v="Peter Pan"/>
    <x v="12"/>
    <x v="0"/>
    <n v="1"/>
    <s v="Sales"/>
    <n v="13200.000000000002"/>
    <n v="12000"/>
    <n v="13200.000000000002"/>
    <n v="12000"/>
    <n v="1200.0000000000018"/>
    <x v="1"/>
  </r>
  <r>
    <s v="ID824"/>
    <x v="99"/>
    <s v="Sylvester Z Blarkledge"/>
    <s v="Male"/>
    <x v="0"/>
    <s v="Farida Ibrahim"/>
    <x v="13"/>
    <x v="0"/>
    <n v="2"/>
    <s v="Sales"/>
    <n v="1900"/>
    <n v="1800"/>
    <n v="3800"/>
    <n v="3600"/>
    <n v="200"/>
    <x v="5"/>
  </r>
  <r>
    <s v="ID825"/>
    <x v="100"/>
    <s v="Vivienne X Binron"/>
    <s v="Male"/>
    <x v="0"/>
    <s v="Farida Ibrahim"/>
    <x v="8"/>
    <x v="1"/>
    <n v="2"/>
    <s v="Sales"/>
    <n v="200"/>
    <n v="190"/>
    <n v="400"/>
    <n v="380"/>
    <n v="20"/>
    <x v="6"/>
  </r>
  <r>
    <s v="ID826"/>
    <x v="101"/>
    <s v="Ahmed C Minrh"/>
    <s v="Male"/>
    <x v="1"/>
    <s v="Felex Ada"/>
    <x v="0"/>
    <x v="0"/>
    <n v="1"/>
    <s v="Sales"/>
    <n v="2250"/>
    <n v="2200"/>
    <n v="2250"/>
    <n v="2200"/>
    <n v="50"/>
    <x v="0"/>
  </r>
  <r>
    <s v="ID827"/>
    <x v="102"/>
    <s v="Leopoldo U Holr"/>
    <s v="Female"/>
    <x v="2"/>
    <s v="Winner Sanda"/>
    <x v="1"/>
    <x v="0"/>
    <n v="1"/>
    <s v="Sales"/>
    <n v="100"/>
    <n v="90"/>
    <n v="100"/>
    <n v="90"/>
    <n v="10"/>
    <x v="1"/>
  </r>
  <r>
    <s v="ID828"/>
    <x v="103"/>
    <s v="Gemma I Chirton"/>
    <s v="Male"/>
    <x v="3"/>
    <s v="Peter Pan"/>
    <x v="2"/>
    <x v="0"/>
    <n v="2"/>
    <s v="Sales"/>
    <n v="100"/>
    <n v="80"/>
    <n v="200"/>
    <n v="160"/>
    <n v="40"/>
    <x v="2"/>
  </r>
  <r>
    <s v="ID829"/>
    <x v="104"/>
    <s v="Laurence K Rylrs"/>
    <s v="Male"/>
    <x v="0"/>
    <s v="Farida Ibrahim"/>
    <x v="3"/>
    <x v="1"/>
    <n v="2"/>
    <s v="Sales"/>
    <n v="2000"/>
    <n v="1850"/>
    <n v="4000"/>
    <n v="3700"/>
    <n v="300"/>
    <x v="3"/>
  </r>
  <r>
    <s v="ID830"/>
    <x v="105"/>
    <s v="Eleanor D Dicrson"/>
    <s v="Male"/>
    <x v="0"/>
    <s v="Farida Ibrahim"/>
    <x v="4"/>
    <x v="0"/>
    <n v="1"/>
    <s v="Sales"/>
    <n v="9500"/>
    <n v="8000"/>
    <n v="9500"/>
    <n v="8000"/>
    <n v="1500"/>
    <x v="4"/>
  </r>
  <r>
    <s v="ID831"/>
    <x v="106"/>
    <s v="Elsy B Latra"/>
    <s v="Male"/>
    <x v="1"/>
    <s v="Felex Ada"/>
    <x v="5"/>
    <x v="2"/>
    <n v="1"/>
    <s v="Sales"/>
    <n v="4700"/>
    <n v="4000"/>
    <n v="4700"/>
    <n v="4000"/>
    <n v="700"/>
    <x v="5"/>
  </r>
  <r>
    <s v="ID832"/>
    <x v="107"/>
    <s v="Sherwood K Shire"/>
    <s v="Male"/>
    <x v="2"/>
    <s v="Winner Sanda"/>
    <x v="6"/>
    <x v="0"/>
    <n v="2"/>
    <s v="Sales"/>
    <n v="400"/>
    <n v="360"/>
    <n v="800"/>
    <n v="720"/>
    <n v="80"/>
    <x v="6"/>
  </r>
  <r>
    <s v="ID833"/>
    <x v="105"/>
    <s v="Carolynn V Moyrihan"/>
    <s v="Male"/>
    <x v="3"/>
    <s v="Peter Pan"/>
    <x v="7"/>
    <x v="1"/>
    <n v="2"/>
    <s v="Sales"/>
    <n v="100"/>
    <n v="90"/>
    <n v="200"/>
    <n v="180"/>
    <n v="20"/>
    <x v="4"/>
  </r>
  <r>
    <s v="ID834"/>
    <x v="108"/>
    <s v="Mckinley H Scorield"/>
    <s v="Male"/>
    <x v="0"/>
    <s v="Farida Ibrahim"/>
    <x v="0"/>
    <x v="0"/>
    <n v="1"/>
    <s v="Sales"/>
    <n v="1600"/>
    <n v="1590"/>
    <n v="1600"/>
    <n v="1590"/>
    <n v="10"/>
    <x v="1"/>
  </r>
  <r>
    <s v="ID835"/>
    <x v="109"/>
    <s v="Brendon V Crorther"/>
    <s v="Male"/>
    <x v="3"/>
    <s v="Peter Pan"/>
    <x v="12"/>
    <x v="0"/>
    <n v="1"/>
    <s v="Sales"/>
    <n v="50"/>
    <n v="45"/>
    <n v="50"/>
    <n v="45"/>
    <n v="5"/>
    <x v="2"/>
  </r>
  <r>
    <s v="ID836"/>
    <x v="110"/>
    <s v="Nancy V Trordon"/>
    <s v="Male"/>
    <x v="0"/>
    <s v="Farida Ibrahim"/>
    <x v="13"/>
    <x v="0"/>
    <n v="2"/>
    <s v="Sales"/>
    <n v="600"/>
    <n v="450"/>
    <n v="1200"/>
    <n v="900"/>
    <n v="300"/>
    <x v="3"/>
  </r>
  <r>
    <s v="ID837"/>
    <x v="111"/>
    <s v="Darin U Shirp"/>
    <s v="Male"/>
    <x v="3"/>
    <s v="Peter Pan"/>
    <x v="8"/>
    <x v="1"/>
    <n v="2"/>
    <s v="Sales"/>
    <n v="170"/>
    <n v="150"/>
    <n v="340"/>
    <n v="300"/>
    <n v="40"/>
    <x v="4"/>
  </r>
  <r>
    <s v="ID838"/>
    <x v="112"/>
    <s v="Joel S Maire"/>
    <s v="Male"/>
    <x v="0"/>
    <s v="Farida Ibrahim"/>
    <x v="0"/>
    <x v="0"/>
    <n v="1"/>
    <s v="Sales"/>
    <n v="25"/>
    <n v="20"/>
    <n v="25"/>
    <n v="20"/>
    <n v="5"/>
    <x v="5"/>
  </r>
  <r>
    <s v="ID839"/>
    <x v="113"/>
    <s v="Luciana N Camrfield"/>
    <s v="Male"/>
    <x v="3"/>
    <s v="Peter Pan"/>
    <x v="1"/>
    <x v="0"/>
    <n v="1"/>
    <s v="Sales"/>
    <n v="6700"/>
    <n v="5000"/>
    <n v="6700"/>
    <n v="5000"/>
    <n v="1700"/>
    <x v="6"/>
  </r>
  <r>
    <s v="ID840"/>
    <x v="114"/>
    <s v="Gilbert Z Blors"/>
    <s v="Male"/>
    <x v="0"/>
    <s v="Farida Ibrahim"/>
    <x v="2"/>
    <x v="0"/>
    <n v="2"/>
    <s v="Sales"/>
    <n v="6700"/>
    <n v="5001"/>
    <n v="13400"/>
    <n v="10002"/>
    <n v="3398"/>
    <x v="0"/>
  </r>
  <r>
    <s v="ID841"/>
    <x v="115"/>
    <s v="Sharda W Chordhury"/>
    <s v="Female"/>
    <x v="3"/>
    <s v="Peter Pan"/>
    <x v="3"/>
    <x v="1"/>
    <n v="2"/>
    <s v="Sales"/>
    <n v="6700"/>
    <n v="5002"/>
    <n v="13400"/>
    <n v="10004"/>
    <n v="3396"/>
    <x v="1"/>
  </r>
  <r>
    <s v="ID842"/>
    <x v="116"/>
    <s v="Chung J Moyrihan"/>
    <s v="Female"/>
    <x v="0"/>
    <s v="Farida Ibrahim"/>
    <x v="4"/>
    <x v="0"/>
    <n v="1"/>
    <s v="Sales"/>
    <n v="22000"/>
    <n v="20000"/>
    <n v="22000"/>
    <n v="20000"/>
    <n v="2000"/>
    <x v="2"/>
  </r>
  <r>
    <s v="ID843"/>
    <x v="114"/>
    <s v="Dayna M Edmrndson"/>
    <s v="Female"/>
    <x v="3"/>
    <s v="Peter Pan"/>
    <x v="5"/>
    <x v="2"/>
    <n v="1"/>
    <s v="Returned"/>
    <n v="11000"/>
    <n v="10000"/>
    <n v="11000"/>
    <n v="10000"/>
    <n v="1000"/>
    <x v="0"/>
  </r>
  <r>
    <s v="ID844"/>
    <x v="117"/>
    <s v="Bobbie S Minrr"/>
    <s v="Male"/>
    <x v="0"/>
    <s v="Farida Ibrahim"/>
    <x v="6"/>
    <x v="0"/>
    <n v="1"/>
    <s v="Sales"/>
    <n v="8500"/>
    <n v="7600"/>
    <n v="8500"/>
    <n v="7600"/>
    <n v="900"/>
    <x v="4"/>
  </r>
  <r>
    <s v="ID845"/>
    <x v="118"/>
    <s v="Gidget X Lorrng"/>
    <s v="Male"/>
    <x v="3"/>
    <s v="Peter Pan"/>
    <x v="7"/>
    <x v="1"/>
    <n v="2"/>
    <s v="Sales"/>
    <n v="8500"/>
    <n v="7600"/>
    <n v="17000"/>
    <n v="15200"/>
    <n v="1800"/>
    <x v="5"/>
  </r>
  <r>
    <s v="ID846"/>
    <x v="119"/>
    <s v="Hettie S Laurer"/>
    <s v="Male"/>
    <x v="0"/>
    <s v="Farida Ibrahim"/>
    <x v="0"/>
    <x v="0"/>
    <n v="3"/>
    <s v="Sales"/>
    <n v="13200.000000000002"/>
    <n v="12000"/>
    <n v="39600.000000000007"/>
    <n v="36000"/>
    <n v="3600.0000000000073"/>
    <x v="6"/>
  </r>
  <r>
    <s v="ID847"/>
    <x v="92"/>
    <s v="Toi F Starlard"/>
    <s v="Male"/>
    <x v="3"/>
    <s v="Peter Pan"/>
    <x v="12"/>
    <x v="0"/>
    <n v="2"/>
    <s v="Sales"/>
    <n v="22000"/>
    <n v="20000"/>
    <n v="44000"/>
    <n v="40000"/>
    <n v="4000"/>
    <x v="4"/>
  </r>
  <r>
    <s v="ID848"/>
    <x v="93"/>
    <s v="Tristan L Cocrrell"/>
    <s v="Female"/>
    <x v="0"/>
    <s v="Farida Ibrahim"/>
    <x v="13"/>
    <x v="0"/>
    <n v="2"/>
    <s v="Sales"/>
    <n v="7700"/>
    <n v="7000"/>
    <n v="15400"/>
    <n v="14000"/>
    <n v="1400"/>
    <x v="5"/>
  </r>
  <r>
    <s v="ID849"/>
    <x v="94"/>
    <s v="Towanda H Matron"/>
    <s v="Male"/>
    <x v="3"/>
    <s v="Peter Pan"/>
    <x v="8"/>
    <x v="1"/>
    <n v="3"/>
    <s v="Sales"/>
    <n v="22000"/>
    <n v="20000"/>
    <n v="66000"/>
    <n v="60000"/>
    <n v="6000"/>
    <x v="6"/>
  </r>
  <r>
    <s v="ID850"/>
    <x v="95"/>
    <s v="Leland C Fifreld"/>
    <s v="Male"/>
    <x v="0"/>
    <s v="Farida Ibrahim"/>
    <x v="0"/>
    <x v="0"/>
    <n v="1"/>
    <s v="Sales"/>
    <n v="44000"/>
    <n v="40000"/>
    <n v="44000"/>
    <n v="40000"/>
    <n v="4000"/>
    <x v="0"/>
  </r>
  <r>
    <s v="ID851"/>
    <x v="96"/>
    <s v="Audria W Barrios"/>
    <s v="Male"/>
    <x v="3"/>
    <s v="Peter Pan"/>
    <x v="1"/>
    <x v="0"/>
    <n v="2"/>
    <s v="Sales"/>
    <n v="19800"/>
    <n v="18000"/>
    <n v="39600"/>
    <n v="36000"/>
    <n v="3600"/>
    <x v="1"/>
  </r>
  <r>
    <s v="ID852"/>
    <x v="97"/>
    <s v="Jim J Lurre"/>
    <s v="Male"/>
    <x v="0"/>
    <s v="Farida Ibrahim"/>
    <x v="2"/>
    <x v="0"/>
    <n v="2"/>
    <s v="Sales"/>
    <n v="9950"/>
    <n v="9000"/>
    <n v="19900"/>
    <n v="18000"/>
    <n v="1900"/>
    <x v="2"/>
  </r>
  <r>
    <s v="ID853"/>
    <x v="98"/>
    <s v="Lorette Y Petrillo"/>
    <s v="Male"/>
    <x v="3"/>
    <s v="Peter Pan"/>
    <x v="3"/>
    <x v="1"/>
    <n v="2"/>
    <s v="Sales"/>
    <n v="7700"/>
    <n v="7000"/>
    <n v="15400"/>
    <n v="14000"/>
    <n v="1400"/>
    <x v="3"/>
  </r>
  <r>
    <s v="ID854"/>
    <x v="96"/>
    <s v="Damian X Grirt"/>
    <s v="Male"/>
    <x v="0"/>
    <s v="Farida Ibrahim"/>
    <x v="4"/>
    <x v="0"/>
    <n v="4"/>
    <s v="Sales"/>
    <n v="11000"/>
    <n v="10000"/>
    <n v="44000"/>
    <n v="40000"/>
    <n v="4000"/>
    <x v="1"/>
  </r>
  <r>
    <s v="ID855"/>
    <x v="99"/>
    <s v="Zana G Ordrnez"/>
    <s v="Male"/>
    <x v="3"/>
    <s v="Peter Pan"/>
    <x v="5"/>
    <x v="2"/>
    <n v="1"/>
    <s v="Sales"/>
    <n v="13200.000000000002"/>
    <n v="12000"/>
    <n v="13200.000000000002"/>
    <n v="12000"/>
    <n v="1200.0000000000018"/>
    <x v="5"/>
  </r>
  <r>
    <s v="ID856"/>
    <x v="100"/>
    <s v="Rhett A Charple"/>
    <s v="Male"/>
    <x v="0"/>
    <s v="Farida Ibrahim"/>
    <x v="6"/>
    <x v="0"/>
    <n v="2"/>
    <s v="Sales"/>
    <n v="1900"/>
    <n v="1800"/>
    <n v="3800"/>
    <n v="3600"/>
    <n v="200"/>
    <x v="6"/>
  </r>
  <r>
    <s v="ID857"/>
    <x v="101"/>
    <s v="Jeneva Y Bybre"/>
    <s v="Male"/>
    <x v="3"/>
    <s v="Peter Pan"/>
    <x v="7"/>
    <x v="1"/>
    <n v="2"/>
    <s v="Sales"/>
    <n v="200"/>
    <n v="190"/>
    <n v="400"/>
    <n v="380"/>
    <n v="20"/>
    <x v="0"/>
  </r>
  <r>
    <s v="ID858"/>
    <x v="102"/>
    <s v="Brendon J Camr"/>
    <s v="Male"/>
    <x v="0"/>
    <s v="Farida Ibrahim"/>
    <x v="0"/>
    <x v="0"/>
    <n v="4"/>
    <s v="Sales"/>
    <n v="2250"/>
    <n v="2200"/>
    <n v="9000"/>
    <n v="8800"/>
    <n v="200"/>
    <x v="1"/>
  </r>
  <r>
    <s v="ID859"/>
    <x v="103"/>
    <s v="Nettie T Mccrndless"/>
    <s v="Male"/>
    <x v="3"/>
    <s v="Peter Pan"/>
    <x v="12"/>
    <x v="0"/>
    <n v="1"/>
    <s v="Sales"/>
    <n v="100"/>
    <n v="90"/>
    <n v="100"/>
    <n v="90"/>
    <n v="10"/>
    <x v="2"/>
  </r>
  <r>
    <s v="ID860"/>
    <x v="104"/>
    <s v="Lezlie Z Bohrnnan"/>
    <s v="Male"/>
    <x v="0"/>
    <s v="Farida Ibrahim"/>
    <x v="13"/>
    <x v="0"/>
    <n v="2"/>
    <s v="Sales"/>
    <n v="100"/>
    <n v="80"/>
    <n v="200"/>
    <n v="160"/>
    <n v="40"/>
    <x v="3"/>
  </r>
  <r>
    <s v="ID861"/>
    <x v="105"/>
    <s v="Hester B Cabrna"/>
    <s v="Male"/>
    <x v="3"/>
    <s v="Peter Pan"/>
    <x v="8"/>
    <x v="1"/>
    <n v="2"/>
    <s v="Sales"/>
    <n v="2000"/>
    <n v="1850"/>
    <n v="4000"/>
    <n v="3700"/>
    <n v="300"/>
    <x v="4"/>
  </r>
  <r>
    <s v="ID862"/>
    <x v="106"/>
    <s v="Isobel K Danre"/>
    <s v="Female"/>
    <x v="0"/>
    <s v="Farida Ibrahim"/>
    <x v="0"/>
    <x v="0"/>
    <n v="1"/>
    <s v="Sales"/>
    <n v="9500"/>
    <n v="8000"/>
    <n v="9500"/>
    <n v="8000"/>
    <n v="1500"/>
    <x v="5"/>
  </r>
  <r>
    <s v="ID863"/>
    <x v="107"/>
    <s v="Erica S Harran"/>
    <s v="Female"/>
    <x v="3"/>
    <s v="Peter Pan"/>
    <x v="1"/>
    <x v="0"/>
    <n v="1"/>
    <s v="Sales"/>
    <n v="4700"/>
    <n v="4000"/>
    <n v="4700"/>
    <n v="4000"/>
    <n v="700"/>
    <x v="6"/>
  </r>
  <r>
    <s v="ID864"/>
    <x v="105"/>
    <s v="Leda X Hasrell"/>
    <s v="Female"/>
    <x v="0"/>
    <s v="Farida Ibrahim"/>
    <x v="2"/>
    <x v="0"/>
    <n v="2"/>
    <s v="Sales"/>
    <n v="400"/>
    <n v="360"/>
    <n v="800"/>
    <n v="720"/>
    <n v="80"/>
    <x v="4"/>
  </r>
  <r>
    <s v="ID865"/>
    <x v="108"/>
    <s v="Loralee V Balr"/>
    <s v="Male"/>
    <x v="3"/>
    <s v="Peter Pan"/>
    <x v="3"/>
    <x v="1"/>
    <n v="2"/>
    <s v="Sales"/>
    <n v="100"/>
    <n v="90"/>
    <n v="200"/>
    <n v="180"/>
    <n v="20"/>
    <x v="1"/>
  </r>
  <r>
    <s v="ID866"/>
    <x v="109"/>
    <s v="Otha T Orrrll"/>
    <s v="Male"/>
    <x v="0"/>
    <s v="Farida Ibrahim"/>
    <x v="4"/>
    <x v="0"/>
    <n v="1"/>
    <s v="Sales"/>
    <n v="1600"/>
    <n v="1590"/>
    <n v="1600"/>
    <n v="1590"/>
    <n v="10"/>
    <x v="2"/>
  </r>
  <r>
    <s v="ID867"/>
    <x v="110"/>
    <s v="Honey D Eavrs"/>
    <s v="Male"/>
    <x v="0"/>
    <s v="Farida Ibrahim"/>
    <x v="5"/>
    <x v="2"/>
    <n v="1"/>
    <s v="Sales"/>
    <n v="50"/>
    <n v="45"/>
    <n v="50"/>
    <n v="45"/>
    <n v="5"/>
    <x v="3"/>
  </r>
  <r>
    <s v="ID868"/>
    <x v="111"/>
    <s v="Ellis V Mcnrel"/>
    <s v="Male"/>
    <x v="0"/>
    <s v="Farida Ibrahim"/>
    <x v="6"/>
    <x v="0"/>
    <n v="2"/>
    <s v="Sales"/>
    <n v="600"/>
    <n v="450"/>
    <n v="1200"/>
    <n v="900"/>
    <n v="300"/>
    <x v="4"/>
  </r>
  <r>
    <s v="ID869"/>
    <x v="112"/>
    <s v="Gabriel S Beare"/>
    <s v="Female"/>
    <x v="0"/>
    <s v="Farida Ibrahim"/>
    <x v="7"/>
    <x v="1"/>
    <n v="2"/>
    <s v="Sales"/>
    <n v="170"/>
    <n v="150"/>
    <n v="340"/>
    <n v="300"/>
    <n v="40"/>
    <x v="5"/>
  </r>
  <r>
    <s v="ID870"/>
    <x v="113"/>
    <s v="Nathanael G Mcmrllin"/>
    <s v="Male"/>
    <x v="1"/>
    <s v="Felex Ada"/>
    <x v="0"/>
    <x v="0"/>
    <n v="1"/>
    <s v="Sales"/>
    <n v="25"/>
    <n v="20"/>
    <n v="25"/>
    <n v="20"/>
    <n v="5"/>
    <x v="6"/>
  </r>
  <r>
    <s v="ID871"/>
    <x v="114"/>
    <s v="Donald H Mazrr"/>
    <s v="Male"/>
    <x v="2"/>
    <s v="Winner Sanda"/>
    <x v="12"/>
    <x v="0"/>
    <n v="1"/>
    <s v="Sales"/>
    <n v="6700"/>
    <n v="5002"/>
    <n v="6700"/>
    <n v="5002"/>
    <n v="1698"/>
    <x v="0"/>
  </r>
  <r>
    <s v="ID872"/>
    <x v="115"/>
    <s v="Eliz R Linreman"/>
    <s v="Male"/>
    <x v="3"/>
    <s v="Peter Pan"/>
    <x v="13"/>
    <x v="0"/>
    <n v="2"/>
    <s v="Sales"/>
    <n v="6700"/>
    <n v="5000"/>
    <n v="13400"/>
    <n v="10000"/>
    <n v="3400"/>
    <x v="1"/>
  </r>
  <r>
    <s v="ID873"/>
    <x v="116"/>
    <s v="Gracie P Letr"/>
    <s v="Male"/>
    <x v="0"/>
    <s v="Farida Ibrahim"/>
    <x v="8"/>
    <x v="1"/>
    <n v="2"/>
    <s v="Sales"/>
    <n v="6700"/>
    <n v="5001"/>
    <n v="13400"/>
    <n v="10002"/>
    <n v="3398"/>
    <x v="2"/>
  </r>
  <r>
    <s v="ID874"/>
    <x v="114"/>
    <s v="Gema S Grorer"/>
    <s v="Male"/>
    <x v="0"/>
    <s v="Farida Ibrahim"/>
    <x v="0"/>
    <x v="0"/>
    <n v="1"/>
    <s v="Sales"/>
    <n v="6700"/>
    <n v="5002"/>
    <n v="6700"/>
    <n v="5002"/>
    <n v="1698"/>
    <x v="0"/>
  </r>
  <r>
    <s v="ID875"/>
    <x v="117"/>
    <s v="Delana Y Frerdman"/>
    <s v="Male"/>
    <x v="1"/>
    <s v="Felex Ada"/>
    <x v="1"/>
    <x v="0"/>
    <n v="1"/>
    <s v="Sales"/>
    <n v="6700"/>
    <n v="5000"/>
    <n v="6700"/>
    <n v="5000"/>
    <n v="1700"/>
    <x v="4"/>
  </r>
  <r>
    <s v="ID876"/>
    <x v="118"/>
    <s v="Mary Y Tatr"/>
    <s v="Male"/>
    <x v="2"/>
    <s v="Winner Sanda"/>
    <x v="2"/>
    <x v="0"/>
    <n v="2"/>
    <s v="Sales"/>
    <n v="6700"/>
    <n v="5001"/>
    <n v="13400"/>
    <n v="10002"/>
    <n v="3398"/>
    <x v="5"/>
  </r>
  <r>
    <s v="ID877"/>
    <x v="119"/>
    <s v="Abe J Macreod"/>
    <s v="Male"/>
    <x v="3"/>
    <s v="Peter Pan"/>
    <x v="3"/>
    <x v="1"/>
    <n v="2"/>
    <s v="Sales"/>
    <n v="6700"/>
    <n v="5002"/>
    <n v="13400"/>
    <n v="10004"/>
    <n v="3396"/>
    <x v="6"/>
  </r>
  <r>
    <s v="ID878"/>
    <x v="92"/>
    <s v="Evon Q Lawron"/>
    <s v="Male"/>
    <x v="0"/>
    <s v="Farida Ibrahim"/>
    <x v="4"/>
    <x v="0"/>
    <n v="1"/>
    <s v="Sales"/>
    <n v="22000"/>
    <n v="20000"/>
    <n v="22000"/>
    <n v="20000"/>
    <n v="2000"/>
    <x v="4"/>
  </r>
  <r>
    <s v="ID879"/>
    <x v="93"/>
    <s v="Jerlene P Dunrigan"/>
    <s v="Male"/>
    <x v="0"/>
    <s v="Farida Ibrahim"/>
    <x v="5"/>
    <x v="2"/>
    <n v="1"/>
    <s v="Returned"/>
    <n v="11000"/>
    <n v="10000"/>
    <n v="11000"/>
    <n v="10000"/>
    <n v="1000"/>
    <x v="5"/>
  </r>
  <r>
    <s v="ID880"/>
    <x v="94"/>
    <s v="Bobbie X Schrenrock"/>
    <s v="Male"/>
    <x v="1"/>
    <s v="Felex Ada"/>
    <x v="6"/>
    <x v="0"/>
    <n v="1"/>
    <s v="Sales"/>
    <n v="8500"/>
    <n v="7600"/>
    <n v="8500"/>
    <n v="7600"/>
    <n v="900"/>
    <x v="6"/>
  </r>
  <r>
    <s v="ID881"/>
    <x v="95"/>
    <s v="Mike A Wadrington"/>
    <s v="Male"/>
    <x v="2"/>
    <s v="Winner Sanda"/>
    <x v="7"/>
    <x v="1"/>
    <n v="2"/>
    <s v="Returned"/>
    <n v="8500"/>
    <n v="7600"/>
    <n v="17000"/>
    <n v="15200"/>
    <n v="1800"/>
    <x v="0"/>
  </r>
  <r>
    <s v="ID882"/>
    <x v="96"/>
    <s v="Nigel K Wadrworth"/>
    <s v="Male"/>
    <x v="3"/>
    <s v="Peter Pan"/>
    <x v="0"/>
    <x v="0"/>
    <n v="3"/>
    <s v="Sales"/>
    <n v="13200.000000000002"/>
    <n v="12000"/>
    <n v="39600.000000000007"/>
    <n v="36000"/>
    <n v="3600.0000000000073"/>
    <x v="1"/>
  </r>
  <r>
    <s v="ID883"/>
    <x v="97"/>
    <s v="Hayden E Novrck"/>
    <s v="Female"/>
    <x v="0"/>
    <s v="Farida Ibrahim"/>
    <x v="12"/>
    <x v="0"/>
    <n v="2"/>
    <s v="Sales"/>
    <n v="22000"/>
    <n v="20000"/>
    <n v="44000"/>
    <n v="40000"/>
    <n v="4000"/>
    <x v="2"/>
  </r>
  <r>
    <s v="ID884"/>
    <x v="98"/>
    <s v="Voncile P Troranowski"/>
    <s v="Female"/>
    <x v="3"/>
    <s v="Peter Pan"/>
    <x v="13"/>
    <x v="0"/>
    <n v="2"/>
    <s v="Sales"/>
    <n v="7700"/>
    <n v="7000"/>
    <n v="15400"/>
    <n v="14000"/>
    <n v="1400"/>
    <x v="3"/>
  </r>
  <r>
    <s v="ID885"/>
    <x v="96"/>
    <s v="Roberto U Derry"/>
    <s v="Female"/>
    <x v="0"/>
    <s v="Farida Ibrahim"/>
    <x v="8"/>
    <x v="1"/>
    <n v="3"/>
    <s v="Sales"/>
    <n v="22000"/>
    <n v="20000"/>
    <n v="66000"/>
    <n v="60000"/>
    <n v="6000"/>
    <x v="1"/>
  </r>
  <r>
    <s v="ID886"/>
    <x v="99"/>
    <s v="Tona S Husrby"/>
    <s v="Male"/>
    <x v="3"/>
    <s v="Peter Pan"/>
    <x v="0"/>
    <x v="0"/>
    <n v="1"/>
    <s v="Sales"/>
    <n v="44000"/>
    <n v="40000"/>
    <n v="44000"/>
    <n v="40000"/>
    <n v="4000"/>
    <x v="5"/>
  </r>
  <r>
    <s v="ID887"/>
    <x v="100"/>
    <s v="Londa T Mayr"/>
    <s v="Male"/>
    <x v="0"/>
    <s v="Farida Ibrahim"/>
    <x v="1"/>
    <x v="0"/>
    <n v="2"/>
    <s v="Sales"/>
    <n v="19800"/>
    <n v="18000"/>
    <n v="39600"/>
    <n v="36000"/>
    <n v="3600"/>
    <x v="6"/>
  </r>
  <r>
    <s v="ID888"/>
    <x v="101"/>
    <s v="Jocelyn Q Scorti"/>
    <s v="Male"/>
    <x v="3"/>
    <s v="Peter Pan"/>
    <x v="2"/>
    <x v="0"/>
    <n v="2"/>
    <s v="Sales"/>
    <n v="9950"/>
    <n v="9000"/>
    <n v="19900"/>
    <n v="18000"/>
    <n v="1900"/>
    <x v="0"/>
  </r>
  <r>
    <s v="ID889"/>
    <x v="102"/>
    <s v="Frank O Malron"/>
    <s v="Male"/>
    <x v="0"/>
    <s v="Farida Ibrahim"/>
    <x v="3"/>
    <x v="1"/>
    <n v="2"/>
    <s v="Sales"/>
    <n v="7700"/>
    <n v="7000"/>
    <n v="15400"/>
    <n v="14000"/>
    <n v="1400"/>
    <x v="1"/>
  </r>
  <r>
    <s v="ID890"/>
    <x v="103"/>
    <s v="Kurtis C Irors"/>
    <s v="Female"/>
    <x v="3"/>
    <s v="Peter Pan"/>
    <x v="4"/>
    <x v="0"/>
    <n v="4"/>
    <s v="Sales"/>
    <n v="11000"/>
    <n v="10000"/>
    <n v="44000"/>
    <n v="40000"/>
    <n v="4000"/>
    <x v="2"/>
  </r>
  <r>
    <s v="ID891"/>
    <x v="104"/>
    <s v="Jamey S Seir"/>
    <s v="Male"/>
    <x v="0"/>
    <s v="Farida Ibrahim"/>
    <x v="5"/>
    <x v="2"/>
    <n v="1"/>
    <s v="Sales"/>
    <n v="13200.000000000002"/>
    <n v="12000"/>
    <n v="13200.000000000002"/>
    <n v="12000"/>
    <n v="1200.0000000000018"/>
    <x v="3"/>
  </r>
  <r>
    <s v="ID892"/>
    <x v="105"/>
    <s v="Walton S Keir"/>
    <s v="Male"/>
    <x v="3"/>
    <s v="Peter Pan"/>
    <x v="6"/>
    <x v="0"/>
    <n v="2"/>
    <s v="Sales"/>
    <n v="9950"/>
    <n v="9000"/>
    <n v="19900"/>
    <n v="18000"/>
    <n v="1900"/>
    <x v="4"/>
  </r>
  <r>
    <s v="ID893"/>
    <x v="106"/>
    <s v="Micki R Jauregui"/>
    <s v="Male"/>
    <x v="0"/>
    <s v="Farida Ibrahim"/>
    <x v="7"/>
    <x v="1"/>
    <n v="2"/>
    <s v="Sales"/>
    <n v="7700"/>
    <n v="7000"/>
    <n v="15400"/>
    <n v="14000"/>
    <n v="1400"/>
    <x v="5"/>
  </r>
  <r>
    <s v="ID894"/>
    <x v="107"/>
    <s v="Ngoc X Watron"/>
    <s v="Male"/>
    <x v="3"/>
    <s v="Peter Pan"/>
    <x v="0"/>
    <x v="0"/>
    <n v="4"/>
    <s v="Sales"/>
    <n v="11000"/>
    <n v="10000"/>
    <n v="44000"/>
    <n v="40000"/>
    <n v="4000"/>
    <x v="6"/>
  </r>
  <r>
    <s v="ID895"/>
    <x v="105"/>
    <s v="Inocencia Z Butrau"/>
    <s v="Male"/>
    <x v="0"/>
    <s v="Farida Ibrahim"/>
    <x v="12"/>
    <x v="0"/>
    <n v="1"/>
    <s v="Sales"/>
    <n v="13200.000000000002"/>
    <n v="12000"/>
    <n v="13200.000000000002"/>
    <n v="12000"/>
    <n v="1200.0000000000018"/>
    <x v="4"/>
  </r>
  <r>
    <s v="ID896"/>
    <x v="108"/>
    <s v="Charlie V Koerler"/>
    <s v="Male"/>
    <x v="3"/>
    <s v="Peter Pan"/>
    <x v="13"/>
    <x v="2"/>
    <n v="2"/>
    <s v="Sales"/>
    <n v="9950"/>
    <n v="9000"/>
    <n v="19900"/>
    <n v="18000"/>
    <n v="1900"/>
    <x v="1"/>
  </r>
  <r>
    <s v="ID897"/>
    <x v="109"/>
    <s v="Rosy U Baureister"/>
    <s v="Male"/>
    <x v="0"/>
    <s v="Farida Ibrahim"/>
    <x v="1"/>
    <x v="0"/>
    <n v="2"/>
    <s v="Sales"/>
    <n v="7700"/>
    <n v="7000"/>
    <n v="15400"/>
    <n v="14000"/>
    <n v="1400"/>
    <x v="2"/>
  </r>
  <r>
    <s v="ID898"/>
    <x v="110"/>
    <s v="Charity N Denran"/>
    <s v="Male"/>
    <x v="3"/>
    <s v="Peter Pan"/>
    <x v="2"/>
    <x v="1"/>
    <n v="1"/>
    <s v="Sales"/>
    <n v="11000"/>
    <n v="10000"/>
    <n v="11000"/>
    <n v="10000"/>
    <n v="1000"/>
    <x v="3"/>
  </r>
  <r>
    <s v="ID899"/>
    <x v="111"/>
    <s v="Luke S Tumrin"/>
    <s v="Male"/>
    <x v="0"/>
    <s v="Farida Ibrahim"/>
    <x v="3"/>
    <x v="0"/>
    <n v="1"/>
    <s v="Sales"/>
    <n v="7700.0000000000009"/>
    <n v="7000"/>
    <n v="7700.0000000000009"/>
    <n v="7000"/>
    <n v="700.00000000000091"/>
    <x v="4"/>
  </r>
  <r>
    <s v="ID900"/>
    <x v="112"/>
    <m/>
    <s v="Male"/>
    <x v="3"/>
    <s v="Peter Pan"/>
    <x v="4"/>
    <x v="0"/>
    <n v="2"/>
    <s v="Sales"/>
    <n v="9950"/>
    <n v="9000"/>
    <n v="19900"/>
    <n v="18000"/>
    <n v="1900"/>
    <x v="5"/>
  </r>
  <r>
    <s v="ID901"/>
    <x v="113"/>
    <s v="Celinda C Magruder"/>
    <s v="Male"/>
    <x v="0"/>
    <s v="Farida Ibrahim"/>
    <x v="5"/>
    <x v="2"/>
    <n v="2"/>
    <s v="Sales"/>
    <n v="19800"/>
    <n v="18000"/>
    <n v="39600"/>
    <n v="36000"/>
    <n v="3600"/>
    <x v="6"/>
  </r>
  <r>
    <s v="ID902"/>
    <x v="114"/>
    <s v="Arturo N Halrorsen"/>
    <s v="Male"/>
    <x v="3"/>
    <s v="Peter Pan"/>
    <x v="6"/>
    <x v="0"/>
    <n v="1"/>
    <s v="Sales"/>
    <n v="44000"/>
    <n v="40000"/>
    <n v="44000"/>
    <n v="40000"/>
    <n v="4000"/>
    <x v="0"/>
  </r>
  <r>
    <s v="ID903"/>
    <x v="115"/>
    <s v="Tiny Z Olireri"/>
    <s v="Male"/>
    <x v="0"/>
    <s v="Farida Ibrahim"/>
    <x v="7"/>
    <x v="1"/>
    <n v="1"/>
    <s v="Sales"/>
    <n v="22000"/>
    <n v="20000"/>
    <n v="22000"/>
    <n v="20000"/>
    <n v="2000"/>
    <x v="1"/>
  </r>
  <r>
    <s v="ID904"/>
    <x v="116"/>
    <s v="Kerri Y Carr"/>
    <s v="Female"/>
    <x v="3"/>
    <s v="Peter Pan"/>
    <x v="0"/>
    <x v="0"/>
    <n v="2"/>
    <s v="Sales"/>
    <n v="13000"/>
    <n v="12000"/>
    <n v="26000"/>
    <n v="24000"/>
    <n v="2000"/>
    <x v="2"/>
  </r>
  <r>
    <s v="ID905"/>
    <x v="114"/>
    <s v="Young W Funrs"/>
    <s v="Female"/>
    <x v="0"/>
    <s v="Farida Ibrahim"/>
    <x v="12"/>
    <x v="0"/>
    <n v="2"/>
    <s v="Sales"/>
    <n v="6700"/>
    <n v="5000"/>
    <n v="13400"/>
    <n v="10000"/>
    <n v="3400"/>
    <x v="0"/>
  </r>
  <r>
    <s v="ID906"/>
    <x v="117"/>
    <s v="Neomi P Pitrhford"/>
    <s v="Female"/>
    <x v="3"/>
    <s v="Peter Pan"/>
    <x v="12"/>
    <x v="2"/>
    <n v="1"/>
    <s v="Sales"/>
    <n v="6700"/>
    <n v="5001"/>
    <n v="6700"/>
    <n v="5001"/>
    <n v="1699"/>
    <x v="4"/>
  </r>
  <r>
    <s v="ID907"/>
    <x v="118"/>
    <s v="Ivan A Grorer"/>
    <s v="Male"/>
    <x v="0"/>
    <s v="Farida Ibrahim"/>
    <x v="12"/>
    <x v="0"/>
    <n v="1"/>
    <s v="Sales"/>
    <n v="6700"/>
    <n v="5002"/>
    <n v="6700"/>
    <n v="5002"/>
    <n v="1698"/>
    <x v="5"/>
  </r>
  <r>
    <s v="ID908"/>
    <x v="119"/>
    <s v="Etsuko O Wilrot"/>
    <s v="Male"/>
    <x v="3"/>
    <s v="Peter Pan"/>
    <x v="12"/>
    <x v="1"/>
    <n v="2"/>
    <s v="Sales"/>
    <n v="6700"/>
    <n v="5000"/>
    <n v="13400"/>
    <n v="10000"/>
    <n v="3400"/>
    <x v="6"/>
  </r>
  <r>
    <s v="ID909"/>
    <x v="92"/>
    <s v="William B Mcnrrney"/>
    <s v="Male"/>
    <x v="0"/>
    <s v="Farida Ibrahim"/>
    <x v="12"/>
    <x v="0"/>
    <n v="2"/>
    <s v="Sales"/>
    <n v="6700"/>
    <n v="5001"/>
    <n v="13400"/>
    <n v="10002"/>
    <n v="3398"/>
    <x v="4"/>
  </r>
  <r>
    <s v="ID910"/>
    <x v="93"/>
    <s v="Logan D Berryman"/>
    <s v="Male"/>
    <x v="3"/>
    <s v="Peter Pan"/>
    <x v="12"/>
    <x v="0"/>
    <n v="1"/>
    <s v="Sales"/>
    <n v="6700"/>
    <n v="5002"/>
    <n v="6700"/>
    <n v="5002"/>
    <n v="1698"/>
    <x v="5"/>
  </r>
  <r>
    <s v="ID911"/>
    <x v="94"/>
    <m/>
    <s v="Female"/>
    <x v="0"/>
    <s v="Farida Ibrahim"/>
    <x v="12"/>
    <x v="2"/>
    <n v="1"/>
    <s v="Sales"/>
    <n v="6700"/>
    <n v="5000"/>
    <n v="6700"/>
    <n v="5000"/>
    <n v="1700"/>
    <x v="6"/>
  </r>
  <r>
    <s v="ID912"/>
    <x v="0"/>
    <s v="Coy I Genrner"/>
    <s v="Male"/>
    <x v="3"/>
    <s v="Peter Pan"/>
    <x v="0"/>
    <x v="0"/>
    <n v="1"/>
    <s v="Sales"/>
    <n v="2250"/>
    <n v="2200"/>
    <n v="2250"/>
    <n v="2200"/>
    <n v="50"/>
    <x v="0"/>
  </r>
  <r>
    <s v="ID913"/>
    <x v="1"/>
    <s v="Jimmie F Vasruez"/>
    <s v="Male"/>
    <x v="0"/>
    <s v="Farida Ibrahim"/>
    <x v="1"/>
    <x v="0"/>
    <n v="1"/>
    <s v="Sales"/>
    <n v="100"/>
    <n v="90"/>
    <n v="100"/>
    <n v="90"/>
    <n v="10"/>
    <x v="1"/>
  </r>
  <r>
    <s v="ID914"/>
    <x v="2"/>
    <s v="Tommie S Farro"/>
    <s v="Male"/>
    <x v="3"/>
    <s v="Peter Pan"/>
    <x v="2"/>
    <x v="0"/>
    <n v="2"/>
    <s v="Sales"/>
    <n v="100"/>
    <n v="80"/>
    <n v="200"/>
    <n v="160"/>
    <n v="40"/>
    <x v="2"/>
  </r>
  <r>
    <s v="ID915"/>
    <x v="3"/>
    <s v="Daina U Ledrt"/>
    <s v="Female"/>
    <x v="0"/>
    <s v="Farida Ibrahim"/>
    <x v="3"/>
    <x v="1"/>
    <n v="2"/>
    <s v="Sales"/>
    <n v="2000"/>
    <n v="1850"/>
    <n v="4000"/>
    <n v="3700"/>
    <n v="300"/>
    <x v="3"/>
  </r>
  <r>
    <s v="ID916"/>
    <x v="5"/>
    <s v="Sophia F Knerht"/>
    <s v="Female"/>
    <x v="0"/>
    <s v="Farida Ibrahim"/>
    <x v="4"/>
    <x v="0"/>
    <n v="1"/>
    <s v="Sales"/>
    <n v="9500"/>
    <n v="8000"/>
    <n v="9500"/>
    <n v="8000"/>
    <n v="1500"/>
    <x v="5"/>
  </r>
  <r>
    <s v="ID917"/>
    <x v="5"/>
    <s v="Newton V Scaria"/>
    <s v="Female"/>
    <x v="1"/>
    <s v="Felex Ada"/>
    <x v="5"/>
    <x v="2"/>
    <n v="100"/>
    <s v="Sales"/>
    <n v="4700"/>
    <n v="4000"/>
    <n v="470000"/>
    <n v="400000"/>
    <n v="70000"/>
    <x v="5"/>
  </r>
  <r>
    <s v="ID918"/>
    <x v="6"/>
    <s v="Reatha E Osbr"/>
    <s v="Male"/>
    <x v="2"/>
    <s v="Winner Sanda"/>
    <x v="6"/>
    <x v="0"/>
    <n v="2"/>
    <s v="Sales"/>
    <n v="400"/>
    <n v="360"/>
    <n v="800"/>
    <n v="720"/>
    <n v="80"/>
    <x v="6"/>
  </r>
  <r>
    <s v="ID919"/>
    <x v="5"/>
    <s v="Bell N Molrnaro"/>
    <s v="Male"/>
    <x v="3"/>
    <s v="Peter Pan"/>
    <x v="7"/>
    <x v="1"/>
    <n v="2"/>
    <s v="Sales"/>
    <n v="100"/>
    <n v="90"/>
    <n v="200"/>
    <n v="180"/>
    <n v="20"/>
    <x v="5"/>
  </r>
  <r>
    <s v="ID920"/>
    <x v="8"/>
    <s v="Jason V Grarois"/>
    <s v="Male"/>
    <x v="0"/>
    <s v="Farida Ibrahim"/>
    <x v="0"/>
    <x v="0"/>
    <n v="20"/>
    <s v="Sales"/>
    <n v="1600"/>
    <n v="1590"/>
    <n v="32000"/>
    <n v="31800"/>
    <n v="200"/>
    <x v="1"/>
  </r>
  <r>
    <s v="ID921"/>
    <x v="9"/>
    <s v="Elwood T Morr"/>
    <s v="Male"/>
    <x v="0"/>
    <s v="Farida Ibrahim"/>
    <x v="1"/>
    <x v="0"/>
    <n v="1"/>
    <s v="Sales"/>
    <n v="50"/>
    <n v="45"/>
    <n v="50"/>
    <n v="45"/>
    <n v="5"/>
    <x v="2"/>
  </r>
  <r>
    <s v="ID922"/>
    <x v="10"/>
    <s v="Lewis M Racrtte"/>
    <s v="Female"/>
    <x v="1"/>
    <s v="Felex Ada"/>
    <x v="2"/>
    <x v="0"/>
    <n v="2"/>
    <s v="Sales"/>
    <n v="600"/>
    <n v="450"/>
    <n v="1200"/>
    <n v="900"/>
    <n v="300"/>
    <x v="3"/>
  </r>
  <r>
    <s v="ID923"/>
    <x v="11"/>
    <s v="Leigh Y Hawr"/>
    <s v="Male"/>
    <x v="2"/>
    <s v="Winner Sanda"/>
    <x v="3"/>
    <x v="1"/>
    <n v="2"/>
    <s v="Sales"/>
    <n v="170"/>
    <n v="150"/>
    <n v="340"/>
    <n v="300"/>
    <n v="40"/>
    <x v="4"/>
  </r>
  <r>
    <s v="ID924"/>
    <x v="12"/>
    <s v="Thomas B Felrpe"/>
    <s v="Male"/>
    <x v="3"/>
    <s v="Peter Pan"/>
    <x v="12"/>
    <x v="0"/>
    <n v="1"/>
    <s v="Sales"/>
    <n v="25"/>
    <n v="20"/>
    <n v="25"/>
    <n v="20"/>
    <n v="5"/>
    <x v="5"/>
  </r>
  <r>
    <s v="ID925"/>
    <x v="13"/>
    <s v="Israel T Herrzler"/>
    <s v="Male"/>
    <x v="0"/>
    <s v="Farida Ibrahim"/>
    <x v="13"/>
    <x v="0"/>
    <n v="1"/>
    <s v="Sales"/>
    <n v="10000"/>
    <n v="9000"/>
    <n v="10000"/>
    <n v="9000"/>
    <n v="1000"/>
    <x v="6"/>
  </r>
  <r>
    <s v="ID926"/>
    <x v="15"/>
    <s v="Ona K Koerp"/>
    <s v="Male"/>
    <x v="0"/>
    <s v="Farida Ibrahim"/>
    <x v="5"/>
    <x v="2"/>
    <n v="2"/>
    <s v="Sales"/>
    <n v="6700"/>
    <n v="5001"/>
    <n v="13400"/>
    <n v="10002"/>
    <n v="3398"/>
    <x v="1"/>
  </r>
  <r>
    <s v="ID927"/>
    <x v="15"/>
    <s v="Kristofer N Calrhan"/>
    <s v="Male"/>
    <x v="1"/>
    <s v="Felex Ada"/>
    <x v="6"/>
    <x v="0"/>
    <n v="2"/>
    <s v="Sales"/>
    <n v="6700"/>
    <n v="5002"/>
    <n v="13400"/>
    <n v="10004"/>
    <n v="3396"/>
    <x v="1"/>
  </r>
  <r>
    <s v="ID928"/>
    <x v="16"/>
    <s v="Mark F Hamran"/>
    <s v="Male"/>
    <x v="2"/>
    <s v="Winner Sanda"/>
    <x v="7"/>
    <x v="1"/>
    <n v="1"/>
    <s v="Sales"/>
    <n v="22000"/>
    <n v="20000"/>
    <n v="22000"/>
    <n v="20000"/>
    <n v="2000"/>
    <x v="2"/>
  </r>
  <r>
    <s v="ID929"/>
    <x v="15"/>
    <s v="Bobbie Q Holrrook"/>
    <s v="Male"/>
    <x v="3"/>
    <s v="Peter Pan"/>
    <x v="8"/>
    <x v="1"/>
    <n v="1"/>
    <s v="Returned"/>
    <n v="10000"/>
    <n v="9000"/>
    <n v="10000"/>
    <n v="9000"/>
    <n v="1000"/>
    <x v="1"/>
  </r>
  <r>
    <s v="ID930"/>
    <x v="18"/>
    <s v="Abe X Parr"/>
    <s v="Male"/>
    <x v="0"/>
    <s v="Farida Ibrahim"/>
    <x v="18"/>
    <x v="0"/>
    <n v="1"/>
    <s v="Sales"/>
    <n v="8500"/>
    <n v="7600"/>
    <n v="8500"/>
    <n v="7600"/>
    <n v="900"/>
    <x v="4"/>
  </r>
  <r>
    <s v="ID931"/>
    <x v="19"/>
    <s v="Mignon Q Dilrs"/>
    <s v="Male"/>
    <x v="0"/>
    <s v="Farida Ibrahim"/>
    <x v="0"/>
    <x v="0"/>
    <n v="2"/>
    <s v="Sales"/>
    <n v="8500"/>
    <n v="7600"/>
    <n v="17000"/>
    <n v="15200"/>
    <n v="1800"/>
    <x v="5"/>
  </r>
  <r>
    <s v="ID932"/>
    <x v="20"/>
    <s v="Casey D Krirr"/>
    <s v="Male"/>
    <x v="1"/>
    <s v="Felex Ada"/>
    <x v="1"/>
    <x v="0"/>
    <n v="3"/>
    <s v="Sales"/>
    <n v="13200.000000000002"/>
    <n v="12000"/>
    <n v="39600.000000000007"/>
    <n v="36000"/>
    <n v="3600.0000000000073"/>
    <x v="6"/>
  </r>
  <r>
    <s v="ID933"/>
    <x v="21"/>
    <s v="Scott K Ricro"/>
    <s v="Male"/>
    <x v="2"/>
    <s v="Winner Sanda"/>
    <x v="2"/>
    <x v="0"/>
    <n v="2"/>
    <s v="Sales"/>
    <n v="22000"/>
    <n v="20000"/>
    <n v="44000"/>
    <n v="40000"/>
    <n v="4000"/>
    <x v="0"/>
  </r>
  <r>
    <s v="ID934"/>
    <x v="22"/>
    <s v="Rosemarie K Felrows"/>
    <s v="Male"/>
    <x v="3"/>
    <s v="Peter Pan"/>
    <x v="3"/>
    <x v="1"/>
    <n v="2"/>
    <s v="Sales"/>
    <n v="7700"/>
    <n v="7000"/>
    <n v="15400"/>
    <n v="14000"/>
    <n v="1400"/>
    <x v="1"/>
  </r>
  <r>
    <s v="ID935"/>
    <x v="23"/>
    <s v="Lisette F Cowrey"/>
    <s v="Male"/>
    <x v="0"/>
    <s v="Farida Ibrahim"/>
    <x v="4"/>
    <x v="0"/>
    <n v="3"/>
    <s v="Sales"/>
    <n v="22000"/>
    <n v="20000"/>
    <n v="66000"/>
    <n v="60000"/>
    <n v="6000"/>
    <x v="2"/>
  </r>
  <r>
    <s v="ID936"/>
    <x v="25"/>
    <s v="Molly U Rasrh"/>
    <s v="Female"/>
    <x v="0"/>
    <s v="Farida Ibrahim"/>
    <x v="5"/>
    <x v="2"/>
    <n v="1"/>
    <s v="Sales"/>
    <n v="44000"/>
    <n v="40000"/>
    <n v="44000"/>
    <n v="40000"/>
    <n v="4000"/>
    <x v="4"/>
  </r>
  <r>
    <s v="ID937"/>
    <x v="25"/>
    <s v="Felisha Q Ettrnger"/>
    <s v="Female"/>
    <x v="1"/>
    <s v="Felex Ada"/>
    <x v="6"/>
    <x v="0"/>
    <n v="2"/>
    <s v="Sales"/>
    <n v="19800"/>
    <n v="18000"/>
    <n v="39600"/>
    <n v="36000"/>
    <n v="3600"/>
    <x v="4"/>
  </r>
  <r>
    <s v="ID938"/>
    <x v="26"/>
    <s v="Linwood H Carrer"/>
    <s v="Female"/>
    <x v="2"/>
    <s v="Winner Sanda"/>
    <x v="7"/>
    <x v="1"/>
    <n v="2"/>
    <s v="Sales"/>
    <n v="9950"/>
    <n v="9000"/>
    <n v="19900"/>
    <n v="18000"/>
    <n v="1900"/>
    <x v="5"/>
  </r>
  <r>
    <s v="ID939"/>
    <x v="25"/>
    <s v="Madelyn W Boor"/>
    <s v="Male"/>
    <x v="3"/>
    <s v="Peter Pan"/>
    <x v="8"/>
    <x v="1"/>
    <n v="2"/>
    <s v="Sales"/>
    <n v="7700"/>
    <n v="7000"/>
    <n v="15400"/>
    <n v="14000"/>
    <n v="1400"/>
    <x v="4"/>
  </r>
  <r>
    <s v="ID940"/>
    <x v="28"/>
    <s v="Angelo B Fitrmaurice"/>
    <s v="Male"/>
    <x v="0"/>
    <s v="Farida Ibrahim"/>
    <x v="9"/>
    <x v="3"/>
    <n v="4"/>
    <s v="Sales"/>
    <n v="11000"/>
    <n v="10000"/>
    <n v="44000"/>
    <n v="40000"/>
    <n v="4000"/>
    <x v="0"/>
  </r>
  <r>
    <s v="ID941"/>
    <x v="29"/>
    <s v="Gregory I Kidrell"/>
    <s v="Male"/>
    <x v="0"/>
    <s v="Farida Ibrahim"/>
    <x v="10"/>
    <x v="2"/>
    <n v="1"/>
    <s v="Sales"/>
    <n v="13200.000000000002"/>
    <n v="12000"/>
    <n v="13200.000000000002"/>
    <n v="12000"/>
    <n v="1200.0000000000018"/>
    <x v="1"/>
  </r>
  <r>
    <s v="ID942"/>
    <x v="2"/>
    <s v="Bart B Gilrrease"/>
    <s v="Male"/>
    <x v="1"/>
    <s v="Felex Ada"/>
    <x v="11"/>
    <x v="2"/>
    <n v="2"/>
    <s v="Sales"/>
    <n v="9950"/>
    <n v="9000"/>
    <n v="19900"/>
    <n v="18000"/>
    <n v="1900"/>
    <x v="2"/>
  </r>
  <r>
    <s v="ID943"/>
    <x v="0"/>
    <s v="Warner I Manry"/>
    <s v="Female"/>
    <x v="2"/>
    <s v="Winner Sanda"/>
    <x v="12"/>
    <x v="0"/>
    <n v="2"/>
    <s v="Sales"/>
    <n v="7700"/>
    <n v="7000"/>
    <n v="15400"/>
    <n v="14000"/>
    <n v="1400"/>
    <x v="0"/>
  </r>
  <r>
    <s v="ID944"/>
    <x v="1"/>
    <s v="Lala R Denran"/>
    <s v="Male"/>
    <x v="3"/>
    <s v="Peter Pan"/>
    <x v="13"/>
    <x v="0"/>
    <n v="4"/>
    <s v="Sales"/>
    <n v="11000"/>
    <n v="10000"/>
    <n v="44000"/>
    <n v="40000"/>
    <n v="4000"/>
    <x v="1"/>
  </r>
  <r>
    <s v="ID945"/>
    <x v="2"/>
    <s v="Elsie S Deprz"/>
    <s v="Male"/>
    <x v="0"/>
    <s v="Farida Ibrahim"/>
    <x v="14"/>
    <x v="1"/>
    <n v="1"/>
    <s v="Sales"/>
    <n v="13200.000000000002"/>
    <n v="12000"/>
    <n v="13200.000000000002"/>
    <n v="12000"/>
    <n v="1200.0000000000018"/>
    <x v="2"/>
  </r>
  <r>
    <s v="ID946"/>
    <x v="3"/>
    <s v="Verla H Conrreras"/>
    <s v="Male"/>
    <x v="3"/>
    <s v="Peter Pan"/>
    <x v="5"/>
    <x v="2"/>
    <n v="2"/>
    <s v="Sales"/>
    <n v="9950"/>
    <n v="9000"/>
    <n v="19900"/>
    <n v="18000"/>
    <n v="1900"/>
    <x v="3"/>
  </r>
  <r>
    <s v="ID947"/>
    <x v="5"/>
    <s v="America V Lobrl"/>
    <s v="Male"/>
    <x v="0"/>
    <s v="Farida Ibrahim"/>
    <x v="6"/>
    <x v="0"/>
    <n v="2"/>
    <s v="Sales"/>
    <n v="7700"/>
    <n v="7000"/>
    <n v="15400"/>
    <n v="14000"/>
    <n v="1400"/>
    <x v="5"/>
  </r>
  <r>
    <s v="ID948"/>
    <x v="5"/>
    <s v="Walter R Sedron"/>
    <s v="Male"/>
    <x v="3"/>
    <s v="Peter Pan"/>
    <x v="7"/>
    <x v="1"/>
    <n v="1"/>
    <s v="Sales"/>
    <n v="11000"/>
    <n v="10000"/>
    <n v="11000"/>
    <n v="10000"/>
    <n v="1000"/>
    <x v="5"/>
  </r>
  <r>
    <s v="ID949"/>
    <x v="6"/>
    <s v="Margarito M Oxerdine"/>
    <s v="Male"/>
    <x v="0"/>
    <s v="Farida Ibrahim"/>
    <x v="8"/>
    <x v="1"/>
    <n v="1"/>
    <s v="Sales"/>
    <n v="7700.0000000000009"/>
    <n v="7000"/>
    <n v="7700.0000000000009"/>
    <n v="7000"/>
    <n v="700.00000000000091"/>
    <x v="6"/>
  </r>
  <r>
    <s v="ID950"/>
    <x v="5"/>
    <s v="Arnoldo D Mckren"/>
    <s v="Male"/>
    <x v="3"/>
    <s v="Peter Pan"/>
    <x v="0"/>
    <x v="0"/>
    <n v="2"/>
    <s v="Sales"/>
    <n v="9950"/>
    <n v="9000"/>
    <n v="19900"/>
    <n v="18000"/>
    <n v="1900"/>
    <x v="5"/>
  </r>
  <r>
    <s v="ID951"/>
    <x v="8"/>
    <s v="Kieth D Casrelli"/>
    <s v="Male"/>
    <x v="0"/>
    <s v="Farida Ibrahim"/>
    <x v="1"/>
    <x v="0"/>
    <n v="2"/>
    <s v="Sales"/>
    <n v="19800"/>
    <n v="18000"/>
    <n v="39600"/>
    <n v="36000"/>
    <n v="3600"/>
    <x v="1"/>
  </r>
  <r>
    <s v="ID952"/>
    <x v="9"/>
    <s v="Ngoc P Pogre"/>
    <s v="Male"/>
    <x v="3"/>
    <s v="Peter Pan"/>
    <x v="0"/>
    <x v="0"/>
    <n v="1"/>
    <s v="Sales"/>
    <n v="44000"/>
    <n v="40000"/>
    <n v="44000"/>
    <n v="40000"/>
    <n v="4000"/>
    <x v="2"/>
  </r>
  <r>
    <s v="ID953"/>
    <x v="10"/>
    <s v="Delana I Selrridge"/>
    <s v="Male"/>
    <x v="0"/>
    <s v="Farida Ibrahim"/>
    <x v="1"/>
    <x v="0"/>
    <n v="1"/>
    <s v="Sales"/>
    <n v="22000"/>
    <n v="20000"/>
    <n v="22000"/>
    <n v="20000"/>
    <n v="2000"/>
    <x v="3"/>
  </r>
  <r>
    <s v="ID954"/>
    <x v="11"/>
    <s v="Liane U Grarton"/>
    <s v="Male"/>
    <x v="3"/>
    <s v="Peter Pan"/>
    <x v="2"/>
    <x v="0"/>
    <n v="2"/>
    <s v="Sales"/>
    <n v="13000"/>
    <n v="12000"/>
    <n v="26000"/>
    <n v="24000"/>
    <n v="2000"/>
    <x v="4"/>
  </r>
  <r>
    <s v="ID955"/>
    <x v="12"/>
    <s v="Vikki N Lezrma"/>
    <s v="Male"/>
    <x v="0"/>
    <s v="Farida Ibrahim"/>
    <x v="3"/>
    <x v="1"/>
    <n v="2"/>
    <s v="Sales"/>
    <n v="6700"/>
    <n v="5000"/>
    <n v="13400"/>
    <n v="10000"/>
    <n v="3400"/>
    <x v="5"/>
  </r>
  <r>
    <s v="ID956"/>
    <x v="13"/>
    <s v="Allyn O Farrior"/>
    <s v="Male"/>
    <x v="3"/>
    <s v="Peter Pan"/>
    <x v="6"/>
    <x v="0"/>
    <n v="1"/>
    <s v="Sales"/>
    <n v="6700"/>
    <n v="5001"/>
    <n v="6700"/>
    <n v="5001"/>
    <n v="1699"/>
    <x v="6"/>
  </r>
  <r>
    <s v="ID957"/>
    <x v="15"/>
    <s v="Glady Q Kumr"/>
    <s v="Female"/>
    <x v="0"/>
    <s v="Farida Ibrahim"/>
    <x v="7"/>
    <x v="1"/>
    <n v="1"/>
    <s v="Sales"/>
    <n v="6700"/>
    <n v="5002"/>
    <n v="6700"/>
    <n v="5002"/>
    <n v="1698"/>
    <x v="1"/>
  </r>
  <r>
    <s v="ID958"/>
    <x v="15"/>
    <s v="Oscar R Bovre"/>
    <s v="Female"/>
    <x v="3"/>
    <s v="Peter Pan"/>
    <x v="8"/>
    <x v="1"/>
    <n v="2"/>
    <s v="Sales"/>
    <n v="6700"/>
    <n v="5000"/>
    <n v="13400"/>
    <n v="10000"/>
    <n v="3400"/>
    <x v="1"/>
  </r>
  <r>
    <s v="ID959"/>
    <x v="16"/>
    <s v="Valene Z Woormansee"/>
    <s v="Female"/>
    <x v="0"/>
    <s v="Farida Ibrahim"/>
    <x v="5"/>
    <x v="2"/>
    <n v="2"/>
    <s v="Sales"/>
    <n v="6700"/>
    <n v="5001"/>
    <n v="13400"/>
    <n v="10002"/>
    <n v="3398"/>
    <x v="2"/>
  </r>
  <r>
    <s v="ID960"/>
    <x v="15"/>
    <s v="Richard C Truran"/>
    <s v="Male"/>
    <x v="3"/>
    <s v="Peter Pan"/>
    <x v="6"/>
    <x v="0"/>
    <n v="1"/>
    <s v="Sales"/>
    <n v="6700"/>
    <n v="5002"/>
    <n v="6700"/>
    <n v="5002"/>
    <n v="1698"/>
    <x v="1"/>
  </r>
  <r>
    <s v="ID961"/>
    <x v="18"/>
    <s v="Luigi G Lemro"/>
    <s v="Male"/>
    <x v="0"/>
    <s v="Farida Ibrahim"/>
    <x v="7"/>
    <x v="1"/>
    <n v="1"/>
    <s v="Sales"/>
    <n v="6700"/>
    <n v="5000"/>
    <n v="6700"/>
    <n v="5000"/>
    <n v="1700"/>
    <x v="4"/>
  </r>
  <r>
    <s v="ID962"/>
    <x v="19"/>
    <s v="Isaiah G Parrish"/>
    <s v="Male"/>
    <x v="3"/>
    <s v="Peter Pan"/>
    <x v="8"/>
    <x v="1"/>
    <n v="2"/>
    <s v="Sales"/>
    <n v="6700"/>
    <n v="5001"/>
    <n v="13400"/>
    <n v="10002"/>
    <n v="3398"/>
    <x v="5"/>
  </r>
  <r>
    <s v="ID963"/>
    <x v="20"/>
    <s v="Scott D Torrey"/>
    <s v="Male"/>
    <x v="0"/>
    <s v="Farida Ibrahim"/>
    <x v="13"/>
    <x v="0"/>
    <n v="2"/>
    <s v="Sales"/>
    <n v="6700"/>
    <n v="5002"/>
    <n v="13400"/>
    <n v="10004"/>
    <n v="3396"/>
    <x v="6"/>
  </r>
  <r>
    <s v="ID964"/>
    <x v="21"/>
    <s v="Shirl M Carrballo"/>
    <s v="Female"/>
    <x v="3"/>
    <s v="Peter Pan"/>
    <x v="14"/>
    <x v="1"/>
    <n v="1"/>
    <s v="Sales"/>
    <n v="22000"/>
    <n v="20000"/>
    <n v="22000"/>
    <n v="20000"/>
    <n v="2000"/>
    <x v="0"/>
  </r>
  <r>
    <s v="ID965"/>
    <x v="22"/>
    <s v="Robin Z Sterart"/>
    <s v="Male"/>
    <x v="0"/>
    <s v="Farida Ibrahim"/>
    <x v="15"/>
    <x v="0"/>
    <n v="1"/>
    <s v="Returned"/>
    <n v="10000"/>
    <n v="9000"/>
    <n v="10000"/>
    <n v="9000"/>
    <n v="1000"/>
    <x v="1"/>
  </r>
  <r>
    <s v="ID966"/>
    <x v="23"/>
    <s v="Shasta P Depry"/>
    <s v="Male"/>
    <x v="0"/>
    <s v="Farida Ibrahim"/>
    <x v="16"/>
    <x v="0"/>
    <n v="1"/>
    <s v="Sales"/>
    <n v="8500"/>
    <n v="7600"/>
    <n v="8500"/>
    <n v="7600"/>
    <n v="900"/>
    <x v="2"/>
  </r>
  <r>
    <s v="ID967"/>
    <x v="25"/>
    <s v="Jorge R Cogrlan"/>
    <s v="Male"/>
    <x v="1"/>
    <s v="Felex Ada"/>
    <x v="17"/>
    <x v="2"/>
    <n v="2"/>
    <s v="Returned"/>
    <n v="8500"/>
    <n v="7600"/>
    <n v="17000"/>
    <n v="15200"/>
    <n v="1800"/>
    <x v="4"/>
  </r>
  <r>
    <s v="ID968"/>
    <x v="25"/>
    <s v="Myles G Strrm"/>
    <s v="Male"/>
    <x v="2"/>
    <s v="Winner Sanda"/>
    <x v="18"/>
    <x v="0"/>
    <n v="3"/>
    <s v="Sales"/>
    <n v="13200.000000000002"/>
    <n v="12000"/>
    <n v="39600.000000000007"/>
    <n v="36000"/>
    <n v="3600.0000000000073"/>
    <x v="4"/>
  </r>
  <r>
    <s v="ID969"/>
    <x v="26"/>
    <s v="Herlinda U Negron"/>
    <s v="Male"/>
    <x v="3"/>
    <s v="Peter Pan"/>
    <x v="0"/>
    <x v="0"/>
    <n v="2"/>
    <s v="Sales"/>
    <n v="22000"/>
    <n v="20000"/>
    <n v="44000"/>
    <n v="40000"/>
    <n v="4000"/>
    <x v="5"/>
  </r>
  <r>
    <s v="ID970"/>
    <x v="25"/>
    <s v="Debbie C Liprey"/>
    <s v="Male"/>
    <x v="0"/>
    <s v="Farida Ibrahim"/>
    <x v="1"/>
    <x v="0"/>
    <n v="2"/>
    <s v="Sales"/>
    <n v="7700"/>
    <n v="7000"/>
    <n v="15400"/>
    <n v="14000"/>
    <n v="1400"/>
    <x v="4"/>
  </r>
  <r>
    <s v="ID971"/>
    <x v="28"/>
    <s v="Jenell S Saurrs"/>
    <s v="Male"/>
    <x v="0"/>
    <s v="Farida Ibrahim"/>
    <x v="5"/>
    <x v="2"/>
    <n v="3"/>
    <s v="Sales"/>
    <n v="22000"/>
    <n v="20000"/>
    <n v="66000"/>
    <n v="60000"/>
    <n v="6000"/>
    <x v="0"/>
  </r>
  <r>
    <s v="ID972"/>
    <x v="29"/>
    <s v="Leda Y Fabre"/>
    <s v="Male"/>
    <x v="1"/>
    <s v="Felex Ada"/>
    <x v="6"/>
    <x v="0"/>
    <n v="1"/>
    <s v="Sales"/>
    <n v="44000"/>
    <n v="40000"/>
    <n v="44000"/>
    <n v="40000"/>
    <n v="4000"/>
    <x v="1"/>
  </r>
  <r>
    <s v="ID973"/>
    <x v="0"/>
    <m/>
    <s v="Male"/>
    <x v="2"/>
    <s v="Winner Sanda"/>
    <x v="0"/>
    <x v="0"/>
    <n v="2"/>
    <s v="Sales"/>
    <n v="19800"/>
    <n v="18000"/>
    <n v="39600"/>
    <n v="36000"/>
    <n v="3600"/>
    <x v="0"/>
  </r>
  <r>
    <s v="ID974"/>
    <x v="0"/>
    <s v="Gerry D Woorery"/>
    <s v="Male"/>
    <x v="3"/>
    <s v="Peter Pan"/>
    <x v="1"/>
    <x v="0"/>
    <n v="2"/>
    <s v="Sales"/>
    <n v="9950"/>
    <n v="9000"/>
    <n v="19900"/>
    <n v="18000"/>
    <n v="1900"/>
    <x v="0"/>
  </r>
  <r>
    <s v="ID975"/>
    <x v="1"/>
    <s v="Berna Z Storler"/>
    <s v="Male"/>
    <x v="0"/>
    <s v="Farida Ibrahim"/>
    <x v="2"/>
    <x v="0"/>
    <n v="2"/>
    <s v="Sales"/>
    <n v="7700"/>
    <n v="7000"/>
    <n v="15400"/>
    <n v="14000"/>
    <n v="1400"/>
    <x v="1"/>
  </r>
  <r>
    <s v="ID976"/>
    <x v="2"/>
    <s v="Adam B Katrer"/>
    <s v="Male"/>
    <x v="0"/>
    <s v="Farida Ibrahim"/>
    <x v="3"/>
    <x v="1"/>
    <n v="4"/>
    <s v="Sales"/>
    <n v="11000"/>
    <n v="10000"/>
    <n v="44000"/>
    <n v="40000"/>
    <n v="4000"/>
    <x v="2"/>
  </r>
  <r>
    <s v="ID977"/>
    <x v="3"/>
    <s v="Kellee L Grarelle"/>
    <s v="Male"/>
    <x v="1"/>
    <s v="Felex Ada"/>
    <x v="8"/>
    <x v="1"/>
    <n v="1"/>
    <s v="Sales"/>
    <n v="13200.000000000002"/>
    <n v="12000"/>
    <n v="13200.000000000002"/>
    <n v="12000"/>
    <n v="1200.0000000000018"/>
    <x v="3"/>
  </r>
  <r>
    <s v="ID978"/>
    <x v="5"/>
    <s v="Shavon K Wesrott"/>
    <s v="Female"/>
    <x v="2"/>
    <s v="Winner Sanda"/>
    <x v="9"/>
    <x v="3"/>
    <n v="2"/>
    <s v="Sales"/>
    <n v="9950"/>
    <n v="9000"/>
    <n v="19900"/>
    <n v="18000"/>
    <n v="1900"/>
    <x v="5"/>
  </r>
  <r>
    <s v="ID979"/>
    <x v="5"/>
    <s v="Rozanne N Mierke"/>
    <s v="Female"/>
    <x v="3"/>
    <s v="Peter Pan"/>
    <x v="10"/>
    <x v="2"/>
    <n v="2"/>
    <s v="Sales"/>
    <n v="7700"/>
    <n v="7000"/>
    <n v="15400"/>
    <n v="14000"/>
    <n v="1400"/>
    <x v="5"/>
  </r>
  <r>
    <s v="ID980"/>
    <x v="6"/>
    <s v="Randee O Casrity"/>
    <s v="Female"/>
    <x v="0"/>
    <s v="Farida Ibrahim"/>
    <x v="11"/>
    <x v="2"/>
    <n v="4"/>
    <s v="Sales"/>
    <n v="11000"/>
    <n v="10000"/>
    <n v="44000"/>
    <n v="40000"/>
    <n v="4000"/>
    <x v="6"/>
  </r>
  <r>
    <s v="ID981"/>
    <x v="5"/>
    <s v="Shemika D Porrerfield"/>
    <s v="Male"/>
    <x v="0"/>
    <s v="Farida Ibrahim"/>
    <x v="12"/>
    <x v="0"/>
    <n v="1"/>
    <s v="Sales"/>
    <n v="13200.000000000002"/>
    <n v="12000"/>
    <n v="13200.000000000002"/>
    <n v="12000"/>
    <n v="1200.0000000000018"/>
    <x v="5"/>
  </r>
  <r>
    <s v="ID982"/>
    <x v="8"/>
    <s v="Donte H Grarger"/>
    <s v="Male"/>
    <x v="1"/>
    <s v="Felex Ada"/>
    <x v="13"/>
    <x v="0"/>
    <n v="2"/>
    <s v="Sales"/>
    <n v="1900"/>
    <n v="1800"/>
    <n v="3800"/>
    <n v="3600"/>
    <n v="200"/>
    <x v="1"/>
  </r>
  <r>
    <s v="ID983"/>
    <x v="9"/>
    <s v="Ahmed I Strrpe"/>
    <s v="Male"/>
    <x v="2"/>
    <s v="Winner Sanda"/>
    <x v="14"/>
    <x v="1"/>
    <n v="2"/>
    <s v="Sales"/>
    <n v="200"/>
    <n v="190"/>
    <n v="400"/>
    <n v="380"/>
    <n v="20"/>
    <x v="2"/>
  </r>
  <r>
    <s v="ID984"/>
    <x v="10"/>
    <s v="Boris A Mccrwn"/>
    <s v="Male"/>
    <x v="3"/>
    <s v="Peter Pan"/>
    <x v="15"/>
    <x v="0"/>
    <n v="1"/>
    <s v="Sales"/>
    <n v="2250"/>
    <n v="2200"/>
    <n v="2250"/>
    <n v="2200"/>
    <n v="50"/>
    <x v="3"/>
  </r>
  <r>
    <s v="ID985"/>
    <x v="11"/>
    <s v="Omer H Mourtrie"/>
    <s v="Female"/>
    <x v="0"/>
    <s v="Farida Ibrahim"/>
    <x v="16"/>
    <x v="0"/>
    <n v="1"/>
    <s v="Sales"/>
    <n v="100"/>
    <n v="90"/>
    <n v="100"/>
    <n v="90"/>
    <n v="10"/>
    <x v="4"/>
  </r>
  <r>
    <s v="ID986"/>
    <x v="12"/>
    <s v="Hiram K Storely"/>
    <s v="Male"/>
    <x v="0"/>
    <s v="Farida Ibrahim"/>
    <x v="17"/>
    <x v="2"/>
    <n v="2"/>
    <s v="Sales"/>
    <n v="100"/>
    <n v="80"/>
    <n v="200"/>
    <n v="160"/>
    <n v="40"/>
    <x v="5"/>
  </r>
  <r>
    <s v="ID987"/>
    <x v="13"/>
    <s v="Deanna P Scorgin"/>
    <s v="Male"/>
    <x v="1"/>
    <s v="Felex Ada"/>
    <x v="18"/>
    <x v="0"/>
    <n v="2"/>
    <s v="Sales"/>
    <n v="2000"/>
    <n v="1850"/>
    <n v="4000"/>
    <n v="3700"/>
    <n v="300"/>
    <x v="6"/>
  </r>
  <r>
    <s v="ID988"/>
    <x v="15"/>
    <s v="Maris S Brirgs"/>
    <s v="Male"/>
    <x v="2"/>
    <s v="Winner Sanda"/>
    <x v="0"/>
    <x v="0"/>
    <n v="1"/>
    <s v="Sales"/>
    <n v="9500"/>
    <n v="8000"/>
    <n v="9500"/>
    <n v="8000"/>
    <n v="1500"/>
    <x v="1"/>
  </r>
  <r>
    <s v="ID989"/>
    <x v="15"/>
    <s v="Lona T Colrar"/>
    <s v="Male"/>
    <x v="3"/>
    <s v="Peter Pan"/>
    <x v="1"/>
    <x v="0"/>
    <n v="1"/>
    <s v="Sales"/>
    <n v="4700"/>
    <n v="4000"/>
    <n v="4700"/>
    <n v="4000"/>
    <n v="700"/>
    <x v="1"/>
  </r>
  <r>
    <s v="ID990"/>
    <x v="16"/>
    <s v="Eldridge M Benringfield"/>
    <s v="Male"/>
    <x v="0"/>
    <s v="Farida Ibrahim"/>
    <x v="2"/>
    <x v="0"/>
    <n v="2"/>
    <s v="Sales"/>
    <n v="400"/>
    <n v="360"/>
    <n v="800"/>
    <n v="720"/>
    <n v="80"/>
    <x v="2"/>
  </r>
  <r>
    <s v="ID991"/>
    <x v="15"/>
    <s v="Jimmie A Rorre"/>
    <s v="Male"/>
    <x v="0"/>
    <s v="Farida Ibrahim"/>
    <x v="3"/>
    <x v="1"/>
    <n v="2"/>
    <s v="Sales"/>
    <n v="100"/>
    <n v="90"/>
    <n v="200"/>
    <n v="180"/>
    <n v="20"/>
    <x v="1"/>
  </r>
  <r>
    <s v="ID992"/>
    <x v="18"/>
    <s v="Rachelle M Burrhead"/>
    <s v="Male"/>
    <x v="1"/>
    <s v="Felex Ada"/>
    <x v="4"/>
    <x v="0"/>
    <n v="1"/>
    <s v="Sales"/>
    <n v="1600"/>
    <n v="1590"/>
    <n v="1600"/>
    <n v="1590"/>
    <n v="10"/>
    <x v="4"/>
  </r>
  <r>
    <s v="ID993"/>
    <x v="19"/>
    <s v="Miguel P Karr"/>
    <s v="Male"/>
    <x v="2"/>
    <s v="Winner Sanda"/>
    <x v="0"/>
    <x v="0"/>
    <n v="1"/>
    <s v="Sales"/>
    <n v="50"/>
    <n v="45"/>
    <n v="50"/>
    <n v="45"/>
    <n v="5"/>
    <x v="5"/>
  </r>
  <r>
    <s v="ID994"/>
    <x v="20"/>
    <s v="Raye T Wilrmon"/>
    <s v="Male"/>
    <x v="3"/>
    <s v="Peter Pan"/>
    <x v="1"/>
    <x v="0"/>
    <n v="2"/>
    <s v="Sales"/>
    <n v="600"/>
    <n v="450"/>
    <n v="1200"/>
    <n v="900"/>
    <n v="300"/>
    <x v="6"/>
  </r>
  <r>
    <s v="ID995"/>
    <x v="21"/>
    <s v="Christi H Amarer"/>
    <s v="Male"/>
    <x v="0"/>
    <s v="Farida Ibrahim"/>
    <x v="2"/>
    <x v="0"/>
    <n v="2"/>
    <s v="Sales"/>
    <n v="170"/>
    <n v="150"/>
    <n v="340"/>
    <n v="300"/>
    <n v="40"/>
    <x v="0"/>
  </r>
  <r>
    <s v="ID996"/>
    <x v="22"/>
    <s v="Liberty A Shrryer"/>
    <s v="Male"/>
    <x v="0"/>
    <s v="Farida Ibrahim"/>
    <x v="3"/>
    <x v="1"/>
    <n v="1"/>
    <s v="Sales"/>
    <n v="25"/>
    <n v="20"/>
    <n v="25"/>
    <n v="20"/>
    <n v="5"/>
    <x v="1"/>
  </r>
  <r>
    <s v="ID997"/>
    <x v="23"/>
    <s v="Zack H Mumrw"/>
    <s v="Male"/>
    <x v="1"/>
    <s v="Felex Ada"/>
    <x v="9"/>
    <x v="3"/>
    <n v="1"/>
    <s v="Sales"/>
    <n v="6700"/>
    <n v="5000"/>
    <n v="6700"/>
    <n v="5000"/>
    <n v="1700"/>
    <x v="2"/>
  </r>
  <r>
    <s v="ID998"/>
    <x v="25"/>
    <s v="Blanch Y Mysriwiec"/>
    <s v="Male"/>
    <x v="2"/>
    <s v="Winner Sanda"/>
    <x v="10"/>
    <x v="2"/>
    <n v="2"/>
    <s v="Sales"/>
    <n v="6700"/>
    <n v="5001"/>
    <n v="13400"/>
    <n v="10002"/>
    <n v="3398"/>
    <x v="4"/>
  </r>
  <r>
    <s v="ID999"/>
    <x v="25"/>
    <s v="Tammy Z Lorrntz"/>
    <s v="Female"/>
    <x v="3"/>
    <s v="Peter Pan"/>
    <x v="11"/>
    <x v="2"/>
    <n v="2"/>
    <s v="Sales"/>
    <n v="6700"/>
    <n v="5002"/>
    <n v="13400"/>
    <n v="10004"/>
    <n v="3396"/>
    <x v="4"/>
  </r>
  <r>
    <s v="ID1000"/>
    <x v="26"/>
    <s v="Maximina K Frares"/>
    <s v="Female"/>
    <x v="0"/>
    <s v="Farida Ibrahim"/>
    <x v="12"/>
    <x v="0"/>
    <n v="1"/>
    <s v="Sales"/>
    <n v="22000"/>
    <n v="20000"/>
    <n v="22000"/>
    <n v="20000"/>
    <n v="2000"/>
    <x v="5"/>
  </r>
  <r>
    <s v="ID1001"/>
    <x v="25"/>
    <s v="Kiara G Abrrhamson"/>
    <s v="Female"/>
    <x v="0"/>
    <s v="Farida Ibrahim"/>
    <x v="13"/>
    <x v="0"/>
    <n v="1"/>
    <s v="Returned"/>
    <n v="11000"/>
    <n v="10000"/>
    <n v="11000"/>
    <n v="10000"/>
    <n v="1000"/>
    <x v="4"/>
  </r>
  <r>
    <s v="ID1002"/>
    <x v="28"/>
    <s v="Retha G Neary"/>
    <s v="Male"/>
    <x v="1"/>
    <s v="Felex Ada"/>
    <x v="14"/>
    <x v="1"/>
    <n v="1"/>
    <s v="Sales"/>
    <n v="8500"/>
    <n v="7600"/>
    <n v="8500"/>
    <n v="7600"/>
    <n v="900"/>
    <x v="0"/>
  </r>
  <r>
    <s v="ID1003"/>
    <x v="29"/>
    <s v="Andre Q Maxrn"/>
    <s v="Male"/>
    <x v="2"/>
    <s v="Winner Sanda"/>
    <x v="5"/>
    <x v="2"/>
    <n v="2"/>
    <s v="Sales"/>
    <n v="8500"/>
    <n v="7600"/>
    <n v="17000"/>
    <n v="15200"/>
    <n v="1800"/>
    <x v="1"/>
  </r>
  <r>
    <s v="ID1004"/>
    <x v="0"/>
    <s v="Vern T Lomrli"/>
    <s v="Male"/>
    <x v="3"/>
    <s v="Peter Pan"/>
    <x v="6"/>
    <x v="0"/>
    <n v="3"/>
    <s v="Sales"/>
    <n v="13200.000000000002"/>
    <n v="12000"/>
    <n v="39600.000000000007"/>
    <n v="36000"/>
    <n v="3600.0000000000073"/>
    <x v="0"/>
  </r>
  <r>
    <s v="ID1005"/>
    <x v="0"/>
    <s v="Erin K Stcrair"/>
    <s v="Male"/>
    <x v="0"/>
    <s v="Farida Ibrahim"/>
    <x v="7"/>
    <x v="1"/>
    <n v="2"/>
    <s v="Sales"/>
    <n v="22000"/>
    <n v="20000"/>
    <n v="44000"/>
    <n v="40000"/>
    <n v="4000"/>
    <x v="0"/>
  </r>
  <r>
    <s v="ID1006"/>
    <x v="1"/>
    <s v="Detra D Rymrr"/>
    <s v="Female"/>
    <x v="0"/>
    <s v="Farida Ibrahim"/>
    <x v="8"/>
    <x v="1"/>
    <n v="2"/>
    <s v="Sales"/>
    <n v="7700"/>
    <n v="7000"/>
    <n v="15400"/>
    <n v="14000"/>
    <n v="1400"/>
    <x v="1"/>
  </r>
  <r>
    <s v="ID1007"/>
    <x v="2"/>
    <s v="Doug B Sourhwick"/>
    <s v="Male"/>
    <x v="1"/>
    <s v="Felex Ada"/>
    <x v="0"/>
    <x v="0"/>
    <n v="3"/>
    <s v="Sales"/>
    <n v="22000"/>
    <n v="20000"/>
    <n v="66000"/>
    <n v="60000"/>
    <n v="6000"/>
    <x v="2"/>
  </r>
  <r>
    <s v="ID1008"/>
    <x v="3"/>
    <s v="Gia M Casrs"/>
    <s v="Male"/>
    <x v="2"/>
    <s v="Winner Sanda"/>
    <x v="1"/>
    <x v="0"/>
    <n v="1"/>
    <s v="Sales"/>
    <n v="44000"/>
    <n v="40000"/>
    <n v="44000"/>
    <n v="40000"/>
    <n v="4000"/>
    <x v="3"/>
  </r>
  <r>
    <s v="ID1009"/>
    <x v="5"/>
    <s v="Emeline I Ricrer"/>
    <s v="Male"/>
    <x v="3"/>
    <s v="Peter Pan"/>
    <x v="2"/>
    <x v="0"/>
    <n v="2"/>
    <s v="Sales"/>
    <n v="19800"/>
    <n v="18000"/>
    <n v="39600"/>
    <n v="36000"/>
    <n v="3600"/>
    <x v="5"/>
  </r>
  <r>
    <s v="ID1010"/>
    <x v="5"/>
    <s v="Richard J Fetrer"/>
    <s v="Male"/>
    <x v="0"/>
    <s v="Farida Ibrahim"/>
    <x v="3"/>
    <x v="1"/>
    <n v="2"/>
    <s v="Sales"/>
    <n v="9950"/>
    <n v="9000"/>
    <n v="19900"/>
    <n v="18000"/>
    <n v="1900"/>
    <x v="5"/>
  </r>
  <r>
    <s v="ID1011"/>
    <x v="6"/>
    <s v="Rick Y Haerner"/>
    <s v="Male"/>
    <x v="0"/>
    <s v="Farida Ibrahim"/>
    <x v="4"/>
    <x v="0"/>
    <n v="2"/>
    <s v="Sales"/>
    <n v="7700"/>
    <n v="7000"/>
    <n v="15400"/>
    <n v="14000"/>
    <n v="1400"/>
    <x v="6"/>
  </r>
  <r>
    <s v="ID1012"/>
    <x v="5"/>
    <s v="Shannon J Forre"/>
    <s v="Male"/>
    <x v="1"/>
    <s v="Felex Ada"/>
    <x v="5"/>
    <x v="2"/>
    <n v="4"/>
    <s v="Sales"/>
    <n v="11000"/>
    <n v="10000"/>
    <n v="44000"/>
    <n v="40000"/>
    <n v="4000"/>
    <x v="5"/>
  </r>
  <r>
    <s v="ID1013"/>
    <x v="8"/>
    <s v="Gabriel E Pearsall"/>
    <s v="Male"/>
    <x v="2"/>
    <s v="Winner Sanda"/>
    <x v="0"/>
    <x v="0"/>
    <n v="1"/>
    <s v="Sales"/>
    <n v="13200.000000000002"/>
    <n v="12000"/>
    <n v="13200.000000000002"/>
    <n v="12000"/>
    <n v="1200.0000000000018"/>
    <x v="1"/>
  </r>
  <r>
    <s v="ID1014"/>
    <x v="9"/>
    <s v="Geri M Tutrill"/>
    <s v="Male"/>
    <x v="3"/>
    <s v="Peter Pan"/>
    <x v="1"/>
    <x v="0"/>
    <n v="2"/>
    <s v="Sales"/>
    <n v="1900"/>
    <n v="1800"/>
    <n v="3800"/>
    <n v="3600"/>
    <n v="200"/>
    <x v="2"/>
  </r>
  <r>
    <s v="ID1015"/>
    <x v="10"/>
    <s v="Lauren R Henressy"/>
    <s v="Male"/>
    <x v="0"/>
    <s v="Farida Ibrahim"/>
    <x v="2"/>
    <x v="0"/>
    <n v="2"/>
    <s v="Sales"/>
    <n v="200"/>
    <n v="190"/>
    <n v="400"/>
    <n v="380"/>
    <n v="20"/>
    <x v="3"/>
  </r>
  <r>
    <s v="ID1016"/>
    <x v="11"/>
    <s v="Monty C Hugres"/>
    <s v="Male"/>
    <x v="0"/>
    <s v="Farida Ibrahim"/>
    <x v="3"/>
    <x v="1"/>
    <n v="4"/>
    <s v="Sales"/>
    <n v="2250"/>
    <n v="2200"/>
    <n v="9000"/>
    <n v="8800"/>
    <n v="200"/>
    <x v="4"/>
  </r>
  <r>
    <s v="ID1017"/>
    <x v="12"/>
    <s v="Bryant L Kinrman"/>
    <s v="Male"/>
    <x v="1"/>
    <s v="Felex Ada"/>
    <x v="6"/>
    <x v="0"/>
    <n v="1"/>
    <s v="Sales"/>
    <n v="100"/>
    <n v="90"/>
    <n v="100"/>
    <n v="90"/>
    <n v="10"/>
    <x v="5"/>
  </r>
  <r>
    <s v="ID1018"/>
    <x v="13"/>
    <s v="Giovanna M Clirt"/>
    <s v="Male"/>
    <x v="2"/>
    <s v="Winner Sanda"/>
    <x v="7"/>
    <x v="1"/>
    <n v="2"/>
    <s v="Sales"/>
    <n v="100"/>
    <n v="80"/>
    <n v="200"/>
    <n v="160"/>
    <n v="40"/>
    <x v="6"/>
  </r>
  <r>
    <s v="ID1019"/>
    <x v="15"/>
    <s v="Tracie J Winrbarger"/>
    <s v="Male"/>
    <x v="3"/>
    <s v="Peter Pan"/>
    <x v="8"/>
    <x v="1"/>
    <n v="2"/>
    <s v="Sales"/>
    <n v="2000"/>
    <n v="1850"/>
    <n v="4000"/>
    <n v="3700"/>
    <n v="300"/>
    <x v="1"/>
  </r>
  <r>
    <s v="ID1020"/>
    <x v="15"/>
    <s v="Narcisa C Rayrurn"/>
    <s v="Female"/>
    <x v="0"/>
    <s v="Farida Ibrahim"/>
    <x v="13"/>
    <x v="0"/>
    <n v="1"/>
    <s v="Sales"/>
    <n v="9500"/>
    <n v="8000"/>
    <n v="9500"/>
    <n v="8000"/>
    <n v="1500"/>
    <x v="1"/>
  </r>
  <r>
    <s v="ID1021"/>
    <x v="16"/>
    <s v="Almeda M Dunrord"/>
    <s v="Female"/>
    <x v="0"/>
    <s v="Farida Ibrahim"/>
    <x v="14"/>
    <x v="1"/>
    <n v="1"/>
    <s v="Sales"/>
    <n v="4700"/>
    <n v="4000"/>
    <n v="4700"/>
    <n v="4000"/>
    <n v="700"/>
    <x v="2"/>
  </r>
  <r>
    <s v="ID1022"/>
    <x v="15"/>
    <s v="Melida R Corre"/>
    <s v="Female"/>
    <x v="1"/>
    <s v="Felex Ada"/>
    <x v="15"/>
    <x v="0"/>
    <n v="2"/>
    <s v="Sales"/>
    <n v="400"/>
    <n v="360"/>
    <n v="800"/>
    <n v="720"/>
    <n v="80"/>
    <x v="1"/>
  </r>
  <r>
    <s v="ID1023"/>
    <x v="18"/>
    <s v="Armando H Searorn"/>
    <s v="Male"/>
    <x v="2"/>
    <s v="Winner Sanda"/>
    <x v="16"/>
    <x v="0"/>
    <n v="2"/>
    <s v="Sales"/>
    <n v="100"/>
    <n v="90"/>
    <n v="200"/>
    <n v="180"/>
    <n v="20"/>
    <x v="4"/>
  </r>
  <r>
    <s v="ID1024"/>
    <x v="19"/>
    <s v="Efrain L Wasr"/>
    <s v="Male"/>
    <x v="3"/>
    <s v="Peter Pan"/>
    <x v="17"/>
    <x v="2"/>
    <n v="1"/>
    <s v="Sales"/>
    <n v="1600"/>
    <n v="1590"/>
    <n v="1600"/>
    <n v="1590"/>
    <n v="10"/>
    <x v="5"/>
  </r>
  <r>
    <s v="ID1025"/>
    <x v="20"/>
    <s v="Edra M Gutrrie"/>
    <s v="Male"/>
    <x v="0"/>
    <s v="Farida Ibrahim"/>
    <x v="18"/>
    <x v="0"/>
    <n v="1"/>
    <s v="Sales"/>
    <n v="50"/>
    <n v="45"/>
    <n v="50"/>
    <n v="45"/>
    <n v="5"/>
    <x v="6"/>
  </r>
  <r>
    <s v="ID1026"/>
    <x v="21"/>
    <s v="Harland S Renrhaw"/>
    <s v="Male"/>
    <x v="0"/>
    <s v="Farida Ibrahim"/>
    <x v="0"/>
    <x v="0"/>
    <n v="2"/>
    <s v="Sales"/>
    <n v="600"/>
    <n v="450"/>
    <n v="1200"/>
    <n v="900"/>
    <n v="300"/>
    <x v="0"/>
  </r>
  <r>
    <s v="ID1027"/>
    <x v="22"/>
    <s v="Leroy H Styron"/>
    <s v="Female"/>
    <x v="1"/>
    <s v="Felex Ada"/>
    <x v="1"/>
    <x v="0"/>
    <n v="2"/>
    <s v="Sales"/>
    <n v="170"/>
    <n v="150"/>
    <n v="340"/>
    <n v="300"/>
    <n v="40"/>
    <x v="1"/>
  </r>
  <r>
    <s v="ID1028"/>
    <x v="23"/>
    <s v="Maryln H Sprrngfield"/>
    <s v="Male"/>
    <x v="2"/>
    <s v="Winner Sanda"/>
    <x v="2"/>
    <x v="0"/>
    <n v="1"/>
    <s v="Sales"/>
    <n v="25"/>
    <n v="20"/>
    <n v="25"/>
    <n v="20"/>
    <n v="5"/>
    <x v="2"/>
  </r>
  <r>
    <s v="ID1029"/>
    <x v="25"/>
    <s v="Elenora S Whirehill"/>
    <s v="Male"/>
    <x v="3"/>
    <s v="Peter Pan"/>
    <x v="3"/>
    <x v="1"/>
    <n v="1"/>
    <s v="Sales"/>
    <n v="6700"/>
    <n v="5002"/>
    <n v="6700"/>
    <n v="5002"/>
    <n v="1698"/>
    <x v="4"/>
  </r>
  <r>
    <s v="ID1030"/>
    <x v="25"/>
    <m/>
    <s v="Male"/>
    <x v="0"/>
    <s v="Farida Ibrahim"/>
    <x v="4"/>
    <x v="0"/>
    <n v="2"/>
    <s v="Sales"/>
    <n v="6700"/>
    <n v="5000"/>
    <n v="13400"/>
    <n v="10000"/>
    <n v="3400"/>
    <x v="4"/>
  </r>
  <r>
    <s v="ID1031"/>
    <x v="26"/>
    <s v="Dorethea U Engram"/>
    <s v="Male"/>
    <x v="0"/>
    <s v="Farida Ibrahim"/>
    <x v="5"/>
    <x v="2"/>
    <n v="2"/>
    <s v="Sales"/>
    <n v="6700"/>
    <n v="5001"/>
    <n v="13400"/>
    <n v="10002"/>
    <n v="3398"/>
    <x v="5"/>
  </r>
  <r>
    <s v="ID1032"/>
    <x v="25"/>
    <s v="Anibal F Pierer"/>
    <s v="Male"/>
    <x v="1"/>
    <s v="Felex Ada"/>
    <x v="6"/>
    <x v="0"/>
    <n v="1"/>
    <s v="Sales"/>
    <n v="6700"/>
    <n v="5002"/>
    <n v="6700"/>
    <n v="5002"/>
    <n v="1698"/>
    <x v="4"/>
  </r>
  <r>
    <s v="ID1033"/>
    <x v="28"/>
    <s v="Ula W Harrl"/>
    <s v="Male"/>
    <x v="2"/>
    <s v="Winner Sanda"/>
    <x v="0"/>
    <x v="0"/>
    <n v="1"/>
    <s v="Sales"/>
    <n v="6700"/>
    <n v="5000"/>
    <n v="6700"/>
    <n v="5000"/>
    <n v="1700"/>
    <x v="0"/>
  </r>
  <r>
    <s v="ID1034"/>
    <x v="29"/>
    <m/>
    <s v="Male"/>
    <x v="3"/>
    <s v="Peter Pan"/>
    <x v="1"/>
    <x v="0"/>
    <n v="2"/>
    <s v="Sales"/>
    <n v="6700"/>
    <n v="5001"/>
    <n v="13400"/>
    <n v="10002"/>
    <n v="3398"/>
    <x v="1"/>
  </r>
  <r>
    <s v="ID1035"/>
    <x v="0"/>
    <s v="Brent U Perrman"/>
    <s v="Male"/>
    <x v="0"/>
    <s v="Farida Ibrahim"/>
    <x v="2"/>
    <x v="0"/>
    <n v="2"/>
    <s v="Sales"/>
    <n v="6700"/>
    <n v="5002"/>
    <n v="13400"/>
    <n v="10004"/>
    <n v="3396"/>
    <x v="0"/>
  </r>
  <r>
    <s v="ID1036"/>
    <x v="0"/>
    <s v="Eveline B Strrcker"/>
    <s v="Male"/>
    <x v="0"/>
    <s v="Farida Ibrahim"/>
    <x v="3"/>
    <x v="1"/>
    <n v="1"/>
    <s v="Sales"/>
    <n v="22000"/>
    <n v="20000"/>
    <n v="22000"/>
    <n v="20000"/>
    <n v="2000"/>
    <x v="0"/>
  </r>
  <r>
    <s v="ID1037"/>
    <x v="1"/>
    <s v="Keila A Lucrs"/>
    <s v="Male"/>
    <x v="1"/>
    <s v="Felex Ada"/>
    <x v="11"/>
    <x v="2"/>
    <n v="1"/>
    <s v="Returned"/>
    <n v="11000"/>
    <n v="10000"/>
    <n v="11000"/>
    <n v="10000"/>
    <n v="1000"/>
    <x v="1"/>
  </r>
  <r>
    <s v="ID1038"/>
    <x v="2"/>
    <s v="Aliza X Samrons"/>
    <s v="Male"/>
    <x v="2"/>
    <s v="Winner Sanda"/>
    <x v="12"/>
    <x v="0"/>
    <n v="1"/>
    <s v="Sales"/>
    <n v="8500"/>
    <n v="7600"/>
    <n v="8500"/>
    <n v="7600"/>
    <n v="900"/>
    <x v="2"/>
  </r>
  <r>
    <s v="ID1039"/>
    <x v="3"/>
    <s v="Bennie E Manrredi"/>
    <s v="Male"/>
    <x v="3"/>
    <s v="Peter Pan"/>
    <x v="13"/>
    <x v="0"/>
    <n v="2"/>
    <s v="Returned"/>
    <n v="8500"/>
    <n v="7600"/>
    <n v="17000"/>
    <n v="15200"/>
    <n v="1800"/>
    <x v="3"/>
  </r>
  <r>
    <s v="ID1040"/>
    <x v="5"/>
    <s v="Lucinda Z Borron"/>
    <s v="Male"/>
    <x v="0"/>
    <s v="Farida Ibrahim"/>
    <x v="14"/>
    <x v="1"/>
    <n v="3"/>
    <s v="Sales"/>
    <n v="13200.000000000002"/>
    <n v="12000"/>
    <n v="39600.000000000007"/>
    <n v="36000"/>
    <n v="3600.0000000000073"/>
    <x v="5"/>
  </r>
  <r>
    <s v="ID1041"/>
    <x v="5"/>
    <s v="Keila F Lofrand"/>
    <s v="Female"/>
    <x v="0"/>
    <s v="Farida Ibrahim"/>
    <x v="15"/>
    <x v="0"/>
    <n v="2"/>
    <s v="Sales"/>
    <n v="22000"/>
    <n v="20000"/>
    <n v="44000"/>
    <n v="40000"/>
    <n v="4000"/>
    <x v="5"/>
  </r>
  <r>
    <s v="ID1042"/>
    <x v="6"/>
    <s v="Royce K Goorwyn"/>
    <s v="Female"/>
    <x v="1"/>
    <s v="Felex Ada"/>
    <x v="16"/>
    <x v="0"/>
    <n v="2"/>
    <s v="Sales"/>
    <n v="7700"/>
    <n v="7000"/>
    <n v="15400"/>
    <n v="14000"/>
    <n v="1400"/>
    <x v="6"/>
  </r>
  <r>
    <s v="ID1043"/>
    <x v="5"/>
    <s v="Rickey I Delr"/>
    <s v="Female"/>
    <x v="2"/>
    <s v="Winner Sanda"/>
    <x v="17"/>
    <x v="2"/>
    <n v="3"/>
    <s v="Sales"/>
    <n v="22000"/>
    <n v="20000"/>
    <n v="66000"/>
    <n v="60000"/>
    <n v="6000"/>
    <x v="5"/>
  </r>
  <r>
    <s v="ID1044"/>
    <x v="8"/>
    <s v="Delsie R Tenrison"/>
    <s v="Male"/>
    <x v="3"/>
    <s v="Peter Pan"/>
    <x v="18"/>
    <x v="0"/>
    <n v="1"/>
    <s v="Sales"/>
    <n v="44000"/>
    <n v="40000"/>
    <n v="44000"/>
    <n v="40000"/>
    <n v="4000"/>
    <x v="1"/>
  </r>
  <r>
    <s v="ID1045"/>
    <x v="9"/>
    <s v="Jayme B Shirer"/>
    <s v="Male"/>
    <x v="0"/>
    <s v="Farida Ibrahim"/>
    <x v="0"/>
    <x v="0"/>
    <n v="2"/>
    <s v="Sales"/>
    <n v="19800"/>
    <n v="18000"/>
    <n v="39600"/>
    <n v="36000"/>
    <n v="3600"/>
    <x v="2"/>
  </r>
  <r>
    <s v="ID1046"/>
    <x v="10"/>
    <s v="Gilbert M Wolrgram"/>
    <s v="Male"/>
    <x v="0"/>
    <s v="Farida Ibrahim"/>
    <x v="1"/>
    <x v="0"/>
    <n v="2"/>
    <s v="Sales"/>
    <n v="9950"/>
    <n v="9000"/>
    <n v="19900"/>
    <n v="18000"/>
    <n v="1900"/>
    <x v="3"/>
  </r>
  <r>
    <s v="ID1047"/>
    <x v="11"/>
    <s v="Isabella X Rusrell"/>
    <s v="Male"/>
    <x v="1"/>
    <s v="Felex Ada"/>
    <x v="2"/>
    <x v="0"/>
    <n v="2"/>
    <s v="Sales"/>
    <n v="7700"/>
    <n v="7000"/>
    <n v="15400"/>
    <n v="14000"/>
    <n v="1400"/>
    <x v="4"/>
  </r>
  <r>
    <s v="ID1048"/>
    <x v="12"/>
    <s v="Rueben X Pidreon"/>
    <s v="Female"/>
    <x v="2"/>
    <s v="Winner Sanda"/>
    <x v="3"/>
    <x v="1"/>
    <n v="4"/>
    <s v="Sales"/>
    <n v="11000"/>
    <n v="10000"/>
    <n v="44000"/>
    <n v="40000"/>
    <n v="4000"/>
    <x v="5"/>
  </r>
  <r>
    <s v="ID1049"/>
    <x v="13"/>
    <s v="Raymond U Flarin"/>
    <s v="Male"/>
    <x v="3"/>
    <s v="Peter Pan"/>
    <x v="4"/>
    <x v="0"/>
    <n v="1"/>
    <s v="Sales"/>
    <n v="13200.000000000002"/>
    <n v="12000"/>
    <n v="13200.000000000002"/>
    <n v="12000"/>
    <n v="1200.0000000000018"/>
    <x v="6"/>
  </r>
  <r>
    <s v="ID1050"/>
    <x v="15"/>
    <s v="Larry K Masr"/>
    <s v="Male"/>
    <x v="0"/>
    <s v="Farida Ibrahim"/>
    <x v="5"/>
    <x v="2"/>
    <n v="2"/>
    <s v="Sales"/>
    <n v="9950"/>
    <n v="9000"/>
    <n v="19900"/>
    <n v="18000"/>
    <n v="1900"/>
    <x v="1"/>
  </r>
  <r>
    <s v="ID1051"/>
    <x v="15"/>
    <s v="Nicolle A Crorhers"/>
    <s v="Male"/>
    <x v="0"/>
    <s v="Farida Ibrahim"/>
    <x v="6"/>
    <x v="0"/>
    <n v="2"/>
    <s v="Sales"/>
    <n v="7700"/>
    <n v="7000"/>
    <n v="15400"/>
    <n v="14000"/>
    <n v="1400"/>
    <x v="1"/>
  </r>
  <r>
    <s v="ID1052"/>
    <x v="16"/>
    <s v="Gustavo F Roure"/>
    <s v="Male"/>
    <x v="1"/>
    <s v="Felex Ada"/>
    <x v="7"/>
    <x v="1"/>
    <n v="4"/>
    <s v="Sales"/>
    <n v="11000"/>
    <n v="10000"/>
    <n v="44000"/>
    <n v="40000"/>
    <n v="4000"/>
    <x v="2"/>
  </r>
  <r>
    <s v="ID1053"/>
    <x v="15"/>
    <s v="Victoria H Musron"/>
    <s v="Male"/>
    <x v="2"/>
    <s v="Winner Sanda"/>
    <x v="0"/>
    <x v="0"/>
    <n v="1"/>
    <s v="Sales"/>
    <n v="13200.000000000002"/>
    <n v="12000"/>
    <n v="13200.000000000002"/>
    <n v="12000"/>
    <n v="1200.0000000000018"/>
    <x v="1"/>
  </r>
  <r>
    <s v="ID1054"/>
    <x v="18"/>
    <s v="Dawne Y Garrner"/>
    <s v="Male"/>
    <x v="3"/>
    <s v="Peter Pan"/>
    <x v="1"/>
    <x v="0"/>
    <n v="2"/>
    <s v="Sales"/>
    <n v="9950"/>
    <n v="9000"/>
    <n v="19900"/>
    <n v="18000"/>
    <n v="1900"/>
    <x v="4"/>
  </r>
  <r>
    <s v="ID1055"/>
    <x v="19"/>
    <s v="Newton L Crorartie"/>
    <s v="Male"/>
    <x v="3"/>
    <s v="Peter Pan"/>
    <x v="2"/>
    <x v="0"/>
    <n v="2"/>
    <s v="Sales"/>
    <n v="7700"/>
    <n v="7000"/>
    <n v="15400"/>
    <n v="14000"/>
    <n v="1400"/>
    <x v="5"/>
  </r>
  <r>
    <s v="ID1056"/>
    <x v="20"/>
    <s v="Doria Z Crorse"/>
    <s v="Male"/>
    <x v="3"/>
    <s v="Peter Pan"/>
    <x v="3"/>
    <x v="1"/>
    <n v="1"/>
    <s v="Sales"/>
    <n v="11000"/>
    <n v="10000"/>
    <n v="11000"/>
    <n v="10000"/>
    <n v="1000"/>
    <x v="6"/>
  </r>
  <r>
    <s v="ID1057"/>
    <x v="21"/>
    <m/>
    <s v="Male"/>
    <x v="3"/>
    <s v="Peter Pan"/>
    <x v="6"/>
    <x v="0"/>
    <n v="1"/>
    <s v="Sales"/>
    <n v="7700.0000000000009"/>
    <n v="7000"/>
    <n v="7700.0000000000009"/>
    <n v="7000"/>
    <n v="700.00000000000091"/>
    <x v="0"/>
  </r>
  <r>
    <s v="ID1058"/>
    <x v="22"/>
    <s v="Audrea K Paprneau"/>
    <s v="Male"/>
    <x v="3"/>
    <s v="Peter Pan"/>
    <x v="7"/>
    <x v="1"/>
    <n v="2"/>
    <s v="Sales"/>
    <n v="9950"/>
    <n v="9000"/>
    <n v="19900"/>
    <n v="18000"/>
    <n v="1900"/>
    <x v="1"/>
  </r>
  <r>
    <s v="ID1059"/>
    <x v="23"/>
    <s v="Rhett H Goore"/>
    <s v="Male"/>
    <x v="3"/>
    <s v="Peter Pan"/>
    <x v="8"/>
    <x v="1"/>
    <n v="2"/>
    <s v="Sales"/>
    <n v="19800"/>
    <n v="18000"/>
    <n v="39600"/>
    <n v="36000"/>
    <n v="3600"/>
    <x v="2"/>
  </r>
  <r>
    <s v="ID1060"/>
    <x v="25"/>
    <s v="Royal U Okerfe"/>
    <s v="Male"/>
    <x v="3"/>
    <s v="Peter Pan"/>
    <x v="15"/>
    <x v="0"/>
    <n v="1"/>
    <s v="Sales"/>
    <n v="44000"/>
    <n v="40000"/>
    <n v="44000"/>
    <n v="40000"/>
    <n v="4000"/>
    <x v="4"/>
  </r>
  <r>
    <s v="ID1061"/>
    <x v="25"/>
    <s v="Keith Q Ofarrell"/>
    <s v="Male"/>
    <x v="3"/>
    <s v="Peter Pan"/>
    <x v="16"/>
    <x v="0"/>
    <n v="1"/>
    <s v="Sales"/>
    <n v="22000"/>
    <n v="20000"/>
    <n v="22000"/>
    <n v="20000"/>
    <n v="2000"/>
    <x v="4"/>
  </r>
  <r>
    <s v="ID1062"/>
    <x v="26"/>
    <s v="Exie C Brarham"/>
    <s v="Female"/>
    <x v="3"/>
    <s v="Peter Pan"/>
    <x v="17"/>
    <x v="2"/>
    <n v="2"/>
    <s v="Sales"/>
    <n v="13000"/>
    <n v="12000"/>
    <n v="26000"/>
    <n v="24000"/>
    <n v="2000"/>
    <x v="5"/>
  </r>
  <r>
    <s v="ID1063"/>
    <x v="25"/>
    <s v="George U Clorser"/>
    <s v="Female"/>
    <x v="3"/>
    <s v="Peter Pan"/>
    <x v="18"/>
    <x v="0"/>
    <n v="2"/>
    <s v="Sales"/>
    <n v="6700"/>
    <n v="5000"/>
    <n v="13400"/>
    <n v="10000"/>
    <n v="3400"/>
    <x v="4"/>
  </r>
  <r>
    <s v="ID1064"/>
    <x v="28"/>
    <s v="Benny S Brirker"/>
    <s v="Female"/>
    <x v="3"/>
    <s v="Peter Pan"/>
    <x v="0"/>
    <x v="0"/>
    <n v="1"/>
    <s v="Sales"/>
    <n v="6700"/>
    <n v="5001"/>
    <n v="6700"/>
    <n v="5001"/>
    <n v="1699"/>
    <x v="0"/>
  </r>
  <r>
    <s v="ID1065"/>
    <x v="29"/>
    <s v="Forrest Q Zelr"/>
    <s v="Male"/>
    <x v="3"/>
    <s v="Peter Pan"/>
    <x v="1"/>
    <x v="0"/>
    <n v="1"/>
    <s v="Sales"/>
    <n v="6700"/>
    <n v="5002"/>
    <n v="6700"/>
    <n v="5002"/>
    <n v="1698"/>
    <x v="1"/>
  </r>
  <r>
    <s v="ID1066"/>
    <x v="0"/>
    <s v="Audrie X Mccrmmon"/>
    <s v="Male"/>
    <x v="3"/>
    <s v="Peter Pan"/>
    <x v="2"/>
    <x v="0"/>
    <n v="2"/>
    <s v="Sales"/>
    <n v="6700"/>
    <n v="5000"/>
    <n v="13400"/>
    <n v="10000"/>
    <n v="3400"/>
    <x v="0"/>
  </r>
  <r>
    <s v="ID1067"/>
    <x v="0"/>
    <s v="Marylyn K Ditro"/>
    <s v="Male"/>
    <x v="3"/>
    <s v="Peter Pan"/>
    <x v="3"/>
    <x v="1"/>
    <n v="2"/>
    <s v="Sales"/>
    <n v="6700"/>
    <n v="5001"/>
    <n v="13400"/>
    <n v="10002"/>
    <n v="3398"/>
    <x v="0"/>
  </r>
  <r>
    <s v="ID1068"/>
    <x v="1"/>
    <s v="Kori J Fairfax"/>
    <s v="Male"/>
    <x v="3"/>
    <s v="Peter Pan"/>
    <x v="4"/>
    <x v="0"/>
    <n v="1"/>
    <s v="Sales"/>
    <n v="6700"/>
    <n v="5002"/>
    <n v="6700"/>
    <n v="5002"/>
    <n v="1698"/>
    <x v="1"/>
  </r>
  <r>
    <s v="ID1069"/>
    <x v="2"/>
    <s v="Lamar W Estrll"/>
    <s v="Female"/>
    <x v="3"/>
    <s v="Peter Pan"/>
    <x v="5"/>
    <x v="2"/>
    <n v="1"/>
    <s v="Sales"/>
    <n v="6700"/>
    <n v="5000"/>
    <n v="6700"/>
    <n v="5000"/>
    <n v="1700"/>
    <x v="2"/>
  </r>
  <r>
    <s v="ID1070"/>
    <x v="30"/>
    <s v="Giuseppe D Chorinard"/>
    <s v="Male"/>
    <x v="3"/>
    <s v="Peter Pan"/>
    <x v="0"/>
    <x v="0"/>
    <n v="1"/>
    <s v="Sales"/>
    <n v="2250"/>
    <n v="2200"/>
    <n v="2250"/>
    <n v="2200"/>
    <n v="50"/>
    <x v="2"/>
  </r>
  <r>
    <s v="ID1071"/>
    <x v="31"/>
    <s v="Khalilah A Camro"/>
    <s v="Male"/>
    <x v="0"/>
    <s v="Farida Ibrahim"/>
    <x v="1"/>
    <x v="0"/>
    <n v="1"/>
    <s v="Sales"/>
    <n v="100"/>
    <n v="90"/>
    <n v="100"/>
    <n v="90"/>
    <n v="10"/>
    <x v="3"/>
  </r>
  <r>
    <s v="ID1072"/>
    <x v="32"/>
    <s v="Darcel P Burrord"/>
    <s v="Male"/>
    <x v="1"/>
    <s v="Felex Ada"/>
    <x v="2"/>
    <x v="0"/>
    <n v="2"/>
    <s v="Sales"/>
    <n v="100"/>
    <n v="80"/>
    <n v="200"/>
    <n v="160"/>
    <n v="40"/>
    <x v="4"/>
  </r>
  <r>
    <s v="ID1073"/>
    <x v="33"/>
    <s v="August C Navrrette"/>
    <s v="Female"/>
    <x v="2"/>
    <s v="Winner Sanda"/>
    <x v="0"/>
    <x v="1"/>
    <n v="2"/>
    <s v="Sales"/>
    <n v="2000"/>
    <n v="1850"/>
    <n v="4000"/>
    <n v="3700"/>
    <n v="300"/>
    <x v="5"/>
  </r>
  <r>
    <s v="ID1074"/>
    <x v="36"/>
    <s v="Lanelle W Berranga"/>
    <s v="Female"/>
    <x v="3"/>
    <s v="Peter Pan"/>
    <x v="1"/>
    <x v="0"/>
    <n v="1"/>
    <s v="Sales"/>
    <n v="9500"/>
    <n v="8000"/>
    <n v="9500"/>
    <n v="8000"/>
    <n v="1500"/>
    <x v="1"/>
  </r>
  <r>
    <s v="ID1075"/>
    <x v="36"/>
    <s v="Allene T Lepr"/>
    <s v="Female"/>
    <x v="0"/>
    <s v="Farida Ibrahim"/>
    <x v="2"/>
    <x v="2"/>
    <n v="100"/>
    <s v="Sales"/>
    <n v="4700"/>
    <n v="4000"/>
    <n v="470000"/>
    <n v="400000"/>
    <n v="70000"/>
    <x v="1"/>
  </r>
  <r>
    <s v="ID1076"/>
    <x v="36"/>
    <s v="Eladia A Brargs"/>
    <s v="Male"/>
    <x v="0"/>
    <s v="Farida Ibrahim"/>
    <x v="0"/>
    <x v="0"/>
    <n v="2"/>
    <s v="Sales"/>
    <n v="400"/>
    <n v="360"/>
    <n v="800"/>
    <n v="720"/>
    <n v="80"/>
    <x v="1"/>
  </r>
  <r>
    <s v="ID1077"/>
    <x v="36"/>
    <s v="Agnes D Dour"/>
    <s v="Male"/>
    <x v="1"/>
    <s v="Felex Ada"/>
    <x v="1"/>
    <x v="1"/>
    <n v="2"/>
    <s v="Sales"/>
    <n v="100"/>
    <n v="90"/>
    <n v="200"/>
    <n v="180"/>
    <n v="20"/>
    <x v="1"/>
  </r>
  <r>
    <s v="ID1078"/>
    <x v="36"/>
    <m/>
    <s v="Male"/>
    <x v="2"/>
    <s v="Winner Sanda"/>
    <x v="2"/>
    <x v="0"/>
    <n v="20"/>
    <s v="Sales"/>
    <n v="1600"/>
    <n v="1590"/>
    <n v="32000"/>
    <n v="31800"/>
    <n v="200"/>
    <x v="1"/>
  </r>
  <r>
    <s v="ID1079"/>
    <x v="39"/>
    <s v="Emery P Sorrells"/>
    <s v="Male"/>
    <x v="3"/>
    <s v="Peter Pan"/>
    <x v="0"/>
    <x v="0"/>
    <n v="1"/>
    <s v="Sales"/>
    <n v="50"/>
    <n v="45"/>
    <n v="50"/>
    <n v="45"/>
    <n v="5"/>
    <x v="4"/>
  </r>
  <r>
    <s v="ID1080"/>
    <x v="40"/>
    <s v="Violet L Ertrl"/>
    <s v="Female"/>
    <x v="0"/>
    <s v="Farida Ibrahim"/>
    <x v="1"/>
    <x v="0"/>
    <n v="2"/>
    <s v="Sales"/>
    <n v="600"/>
    <n v="450"/>
    <n v="1200"/>
    <n v="900"/>
    <n v="300"/>
    <x v="5"/>
  </r>
  <r>
    <s v="ID1081"/>
    <x v="41"/>
    <s v="Deeanna E Clurk"/>
    <s v="Male"/>
    <x v="0"/>
    <s v="Farida Ibrahim"/>
    <x v="2"/>
    <x v="1"/>
    <n v="2"/>
    <s v="Sales"/>
    <n v="170"/>
    <n v="150"/>
    <n v="340"/>
    <n v="300"/>
    <n v="40"/>
    <x v="6"/>
  </r>
  <r>
    <s v="ID1082"/>
    <x v="42"/>
    <s v="Morgan K Ratrbun"/>
    <s v="Male"/>
    <x v="1"/>
    <s v="Felex Ada"/>
    <x v="0"/>
    <x v="0"/>
    <n v="1"/>
    <s v="Sales"/>
    <n v="25"/>
    <n v="20"/>
    <n v="25"/>
    <n v="20"/>
    <n v="5"/>
    <x v="0"/>
  </r>
  <r>
    <s v="ID1083"/>
    <x v="43"/>
    <s v="Julius Q Stork"/>
    <s v="Male"/>
    <x v="2"/>
    <s v="Winner Sanda"/>
    <x v="1"/>
    <x v="0"/>
    <n v="1"/>
    <s v="Sales"/>
    <n v="10000"/>
    <n v="9000"/>
    <n v="10000"/>
    <n v="9000"/>
    <n v="1000"/>
    <x v="1"/>
  </r>
  <r>
    <s v="ID1084"/>
    <x v="46"/>
    <s v="Palmer O Bearer"/>
    <s v="Male"/>
    <x v="3"/>
    <s v="Peter Pan"/>
    <x v="2"/>
    <x v="2"/>
    <n v="2"/>
    <s v="Sales"/>
    <n v="6700"/>
    <n v="5001"/>
    <n v="13400"/>
    <n v="10002"/>
    <n v="3398"/>
    <x v="4"/>
  </r>
  <r>
    <s v="ID1085"/>
    <x v="46"/>
    <s v="Vincent N Lenron"/>
    <s v="Male"/>
    <x v="0"/>
    <s v="Farida Ibrahim"/>
    <x v="0"/>
    <x v="0"/>
    <n v="2"/>
    <s v="Sales"/>
    <n v="6700"/>
    <n v="5002"/>
    <n v="13400"/>
    <n v="10004"/>
    <n v="3396"/>
    <x v="4"/>
  </r>
  <r>
    <s v="ID1086"/>
    <x v="46"/>
    <s v="Alexis D Bonrlli"/>
    <s v="Male"/>
    <x v="0"/>
    <s v="Farida Ibrahim"/>
    <x v="1"/>
    <x v="1"/>
    <n v="1"/>
    <s v="Sales"/>
    <n v="22000"/>
    <n v="20000"/>
    <n v="22000"/>
    <n v="20000"/>
    <n v="2000"/>
    <x v="4"/>
  </r>
  <r>
    <s v="ID1087"/>
    <x v="46"/>
    <s v="Claretta D Winrert"/>
    <s v="Male"/>
    <x v="1"/>
    <s v="Felex Ada"/>
    <x v="2"/>
    <x v="1"/>
    <n v="1"/>
    <s v="Returned"/>
    <n v="10000"/>
    <n v="9000"/>
    <n v="10000"/>
    <n v="9000"/>
    <n v="1000"/>
    <x v="4"/>
  </r>
  <r>
    <s v="ID1088"/>
    <x v="46"/>
    <s v="Cecily D Hourer"/>
    <s v="Male"/>
    <x v="2"/>
    <s v="Winner Sanda"/>
    <x v="0"/>
    <x v="0"/>
    <n v="1"/>
    <s v="Sales"/>
    <n v="8500"/>
    <n v="7600"/>
    <n v="8500"/>
    <n v="7600"/>
    <n v="900"/>
    <x v="4"/>
  </r>
  <r>
    <s v="ID1089"/>
    <x v="49"/>
    <s v="Horacio S Salrzar"/>
    <s v="Male"/>
    <x v="3"/>
    <s v="Peter Pan"/>
    <x v="1"/>
    <x v="0"/>
    <n v="2"/>
    <s v="Sales"/>
    <n v="8500"/>
    <n v="7600"/>
    <n v="17000"/>
    <n v="15200"/>
    <n v="1800"/>
    <x v="0"/>
  </r>
  <r>
    <s v="ID1090"/>
    <x v="50"/>
    <s v="Adelle E Brurner"/>
    <s v="Male"/>
    <x v="0"/>
    <s v="Farida Ibrahim"/>
    <x v="2"/>
    <x v="0"/>
    <n v="3"/>
    <s v="Sales"/>
    <n v="13200.000000000002"/>
    <n v="12000"/>
    <n v="39600.000000000007"/>
    <n v="36000"/>
    <n v="3600.0000000000073"/>
    <x v="1"/>
  </r>
  <r>
    <s v="ID1091"/>
    <x v="51"/>
    <s v="Janessa M Drernen"/>
    <s v="Male"/>
    <x v="0"/>
    <s v="Farida Ibrahim"/>
    <x v="0"/>
    <x v="0"/>
    <n v="2"/>
    <s v="Sales"/>
    <n v="22000"/>
    <n v="20000"/>
    <n v="44000"/>
    <n v="40000"/>
    <n v="4000"/>
    <x v="2"/>
  </r>
  <r>
    <s v="ID1092"/>
    <x v="52"/>
    <s v="Ewa B Starles"/>
    <s v="Male"/>
    <x v="1"/>
    <s v="Felex Ada"/>
    <x v="1"/>
    <x v="1"/>
    <n v="2"/>
    <s v="Sales"/>
    <n v="7700"/>
    <n v="7000"/>
    <n v="15400"/>
    <n v="14000"/>
    <n v="1400"/>
    <x v="3"/>
  </r>
  <r>
    <s v="ID1093"/>
    <x v="53"/>
    <s v="Holley M Catrcart"/>
    <s v="Male"/>
    <x v="2"/>
    <s v="Winner Sanda"/>
    <x v="2"/>
    <x v="0"/>
    <n v="3"/>
    <s v="Sales"/>
    <n v="22000"/>
    <n v="20000"/>
    <n v="66000"/>
    <n v="60000"/>
    <n v="6000"/>
    <x v="4"/>
  </r>
  <r>
    <s v="ID1094"/>
    <x v="56"/>
    <s v="Tim N Schreller"/>
    <s v="Female"/>
    <x v="3"/>
    <s v="Peter Pan"/>
    <x v="0"/>
    <x v="2"/>
    <n v="1"/>
    <s v="Sales"/>
    <n v="44000"/>
    <n v="40000"/>
    <n v="44000"/>
    <n v="40000"/>
    <n v="4000"/>
    <x v="0"/>
  </r>
  <r>
    <s v="ID1095"/>
    <x v="56"/>
    <s v="Therese Q Belren"/>
    <s v="Female"/>
    <x v="0"/>
    <s v="Farida Ibrahim"/>
    <x v="1"/>
    <x v="0"/>
    <n v="2"/>
    <s v="Sales"/>
    <n v="19800"/>
    <n v="18000"/>
    <n v="39600"/>
    <n v="36000"/>
    <n v="3600"/>
    <x v="0"/>
  </r>
  <r>
    <s v="ID1096"/>
    <x v="56"/>
    <s v="Susann A Faurett"/>
    <s v="Female"/>
    <x v="0"/>
    <s v="Farida Ibrahim"/>
    <x v="2"/>
    <x v="1"/>
    <n v="2"/>
    <s v="Sales"/>
    <n v="9950"/>
    <n v="9000"/>
    <n v="19900"/>
    <n v="18000"/>
    <n v="1900"/>
    <x v="0"/>
  </r>
  <r>
    <s v="ID1097"/>
    <x v="56"/>
    <s v="Bryan J Starpley"/>
    <s v="Male"/>
    <x v="1"/>
    <s v="Felex Ada"/>
    <x v="0"/>
    <x v="1"/>
    <n v="2"/>
    <s v="Sales"/>
    <n v="7700"/>
    <n v="7000"/>
    <n v="15400"/>
    <n v="14000"/>
    <n v="1400"/>
    <x v="0"/>
  </r>
  <r>
    <s v="ID1098"/>
    <x v="56"/>
    <s v="Larisa X Strruss"/>
    <s v="Male"/>
    <x v="2"/>
    <s v="Winner Sanda"/>
    <x v="1"/>
    <x v="3"/>
    <n v="4"/>
    <s v="Sales"/>
    <n v="11000"/>
    <n v="10000"/>
    <n v="44000"/>
    <n v="40000"/>
    <n v="4000"/>
    <x v="0"/>
  </r>
  <r>
    <s v="ID1099"/>
    <x v="59"/>
    <s v="Adriana O Medred"/>
    <s v="Male"/>
    <x v="3"/>
    <s v="Peter Pan"/>
    <x v="2"/>
    <x v="2"/>
    <n v="1"/>
    <s v="Sales"/>
    <n v="13200.000000000002"/>
    <n v="12000"/>
    <n v="13200.000000000002"/>
    <n v="12000"/>
    <n v="1200.0000000000018"/>
    <x v="3"/>
  </r>
  <r>
    <s v="ID1100"/>
    <x v="32"/>
    <s v="Rick E Armrnta"/>
    <s v="Male"/>
    <x v="0"/>
    <s v="Farida Ibrahim"/>
    <x v="0"/>
    <x v="2"/>
    <n v="2"/>
    <s v="Sales"/>
    <n v="9950"/>
    <n v="9000"/>
    <n v="19900"/>
    <n v="18000"/>
    <n v="1900"/>
    <x v="4"/>
  </r>
  <r>
    <s v="ID1101"/>
    <x v="30"/>
    <s v="Garland J Verrille"/>
    <s v="Female"/>
    <x v="0"/>
    <s v="Farida Ibrahim"/>
    <x v="1"/>
    <x v="0"/>
    <n v="2"/>
    <s v="Sales"/>
    <n v="7700"/>
    <n v="7000"/>
    <n v="15400"/>
    <n v="14000"/>
    <n v="1400"/>
    <x v="2"/>
  </r>
  <r>
    <s v="ID1102"/>
    <x v="31"/>
    <s v="Ettie S Stirwell"/>
    <s v="Male"/>
    <x v="1"/>
    <s v="Felex Ada"/>
    <x v="2"/>
    <x v="0"/>
    <n v="4"/>
    <s v="Sales"/>
    <n v="11000"/>
    <n v="10000"/>
    <n v="44000"/>
    <n v="40000"/>
    <n v="4000"/>
    <x v="3"/>
  </r>
  <r>
    <s v="ID1103"/>
    <x v="32"/>
    <s v="Ronnie G Gumrs"/>
    <s v="Male"/>
    <x v="2"/>
    <s v="Winner Sanda"/>
    <x v="0"/>
    <x v="1"/>
    <n v="1"/>
    <s v="Sales"/>
    <n v="13200.000000000002"/>
    <n v="12000"/>
    <n v="13200.000000000002"/>
    <n v="12000"/>
    <n v="1200.0000000000018"/>
    <x v="4"/>
  </r>
  <r>
    <s v="ID1104"/>
    <x v="33"/>
    <s v="Shirley H Metrler"/>
    <s v="Male"/>
    <x v="3"/>
    <s v="Peter Pan"/>
    <x v="1"/>
    <x v="2"/>
    <n v="2"/>
    <s v="Sales"/>
    <n v="9950"/>
    <n v="9000"/>
    <n v="19900"/>
    <n v="18000"/>
    <n v="1900"/>
    <x v="5"/>
  </r>
  <r>
    <s v="ID1105"/>
    <x v="36"/>
    <s v="Ahmed V Leare"/>
    <s v="Male"/>
    <x v="0"/>
    <s v="Farida Ibrahim"/>
    <x v="2"/>
    <x v="0"/>
    <n v="2"/>
    <s v="Sales"/>
    <n v="7700"/>
    <n v="7000"/>
    <n v="15400"/>
    <n v="14000"/>
    <n v="1400"/>
    <x v="1"/>
  </r>
  <r>
    <s v="ID1106"/>
    <x v="36"/>
    <s v="Albert Z Dunrord"/>
    <s v="Male"/>
    <x v="0"/>
    <s v="Farida Ibrahim"/>
    <x v="0"/>
    <x v="1"/>
    <n v="1"/>
    <s v="Sales"/>
    <n v="11000"/>
    <n v="10000"/>
    <n v="11000"/>
    <n v="10000"/>
    <n v="1000"/>
    <x v="1"/>
  </r>
  <r>
    <s v="ID1107"/>
    <x v="36"/>
    <s v="Erin L Jasrin"/>
    <s v="Male"/>
    <x v="1"/>
    <s v="Felex Ada"/>
    <x v="1"/>
    <x v="1"/>
    <n v="1"/>
    <s v="Sales"/>
    <n v="7700.0000000000009"/>
    <n v="7000"/>
    <n v="7700.0000000000009"/>
    <n v="7000"/>
    <n v="700.00000000000091"/>
    <x v="1"/>
  </r>
  <r>
    <s v="ID1108"/>
    <x v="36"/>
    <s v="Raphael W Kelrner"/>
    <s v="Male"/>
    <x v="2"/>
    <s v="Winner Sanda"/>
    <x v="2"/>
    <x v="0"/>
    <n v="2"/>
    <s v="Sales"/>
    <n v="9950"/>
    <n v="9000"/>
    <n v="19900"/>
    <n v="18000"/>
    <n v="1900"/>
    <x v="1"/>
  </r>
  <r>
    <s v="ID1109"/>
    <x v="36"/>
    <s v="Man W Bear"/>
    <s v="Male"/>
    <x v="3"/>
    <s v="Peter Pan"/>
    <x v="0"/>
    <x v="0"/>
    <n v="2"/>
    <s v="Sales"/>
    <n v="19800"/>
    <n v="18000"/>
    <n v="39600"/>
    <n v="36000"/>
    <n v="3600"/>
    <x v="1"/>
  </r>
  <r>
    <s v="ID1110"/>
    <x v="39"/>
    <s v="Nikia Z Thrrsher"/>
    <s v="Male"/>
    <x v="0"/>
    <s v="Farida Ibrahim"/>
    <x v="1"/>
    <x v="0"/>
    <n v="1"/>
    <s v="Sales"/>
    <n v="44000"/>
    <n v="40000"/>
    <n v="44000"/>
    <n v="40000"/>
    <n v="4000"/>
    <x v="4"/>
  </r>
  <r>
    <s v="ID1111"/>
    <x v="40"/>
    <s v="Cedrick M Corrle"/>
    <s v="Male"/>
    <x v="0"/>
    <s v="Farida Ibrahim"/>
    <x v="2"/>
    <x v="0"/>
    <n v="1"/>
    <s v="Sales"/>
    <n v="22000"/>
    <n v="20000"/>
    <n v="22000"/>
    <n v="20000"/>
    <n v="2000"/>
    <x v="5"/>
  </r>
  <r>
    <s v="ID1112"/>
    <x v="41"/>
    <s v="Chi S Clorton"/>
    <s v="Male"/>
    <x v="1"/>
    <s v="Felex Ada"/>
    <x v="0"/>
    <x v="0"/>
    <n v="2"/>
    <s v="Sales"/>
    <n v="13000"/>
    <n v="12000"/>
    <n v="26000"/>
    <n v="24000"/>
    <n v="2000"/>
    <x v="6"/>
  </r>
  <r>
    <s v="ID1113"/>
    <x v="42"/>
    <s v="Carl M Padrock"/>
    <s v="Male"/>
    <x v="2"/>
    <s v="Winner Sanda"/>
    <x v="1"/>
    <x v="1"/>
    <n v="2"/>
    <s v="Sales"/>
    <n v="6700"/>
    <n v="5000"/>
    <n v="13400"/>
    <n v="10000"/>
    <n v="3400"/>
    <x v="0"/>
  </r>
  <r>
    <s v="ID1114"/>
    <x v="43"/>
    <s v="Nestor T Venrura"/>
    <s v="Male"/>
    <x v="3"/>
    <s v="Peter Pan"/>
    <x v="2"/>
    <x v="0"/>
    <n v="1"/>
    <s v="Sales"/>
    <n v="6700"/>
    <n v="5001"/>
    <n v="6700"/>
    <n v="5001"/>
    <n v="1699"/>
    <x v="1"/>
  </r>
  <r>
    <s v="ID1115"/>
    <x v="46"/>
    <s v="Salvatore J Linrell"/>
    <s v="Female"/>
    <x v="0"/>
    <s v="Farida Ibrahim"/>
    <x v="0"/>
    <x v="1"/>
    <n v="1"/>
    <s v="Sales"/>
    <n v="6700"/>
    <n v="5002"/>
    <n v="6700"/>
    <n v="5002"/>
    <n v="1698"/>
    <x v="4"/>
  </r>
  <r>
    <s v="ID1116"/>
    <x v="46"/>
    <s v="Phil T Urera"/>
    <s v="Female"/>
    <x v="0"/>
    <s v="Farida Ibrahim"/>
    <x v="1"/>
    <x v="1"/>
    <n v="2"/>
    <s v="Sales"/>
    <n v="6700"/>
    <n v="5000"/>
    <n v="13400"/>
    <n v="10000"/>
    <n v="3400"/>
    <x v="4"/>
  </r>
  <r>
    <s v="ID1117"/>
    <x v="46"/>
    <s v="Buford Q Giarcola"/>
    <s v="Female"/>
    <x v="1"/>
    <s v="Felex Ada"/>
    <x v="2"/>
    <x v="2"/>
    <n v="2"/>
    <s v="Sales"/>
    <n v="6700"/>
    <n v="5001"/>
    <n v="13400"/>
    <n v="10002"/>
    <n v="3398"/>
    <x v="4"/>
  </r>
  <r>
    <s v="ID1118"/>
    <x v="46"/>
    <s v="Garland Z Learell"/>
    <s v="Male"/>
    <x v="2"/>
    <s v="Winner Sanda"/>
    <x v="0"/>
    <x v="0"/>
    <n v="1"/>
    <s v="Sales"/>
    <n v="6700"/>
    <n v="5002"/>
    <n v="6700"/>
    <n v="5002"/>
    <n v="1698"/>
    <x v="4"/>
  </r>
  <r>
    <s v="ID1119"/>
    <x v="46"/>
    <s v="Fe A Schrock"/>
    <s v="Male"/>
    <x v="3"/>
    <s v="Peter Pan"/>
    <x v="1"/>
    <x v="1"/>
    <n v="1"/>
    <s v="Sales"/>
    <n v="6700"/>
    <n v="5000"/>
    <n v="6700"/>
    <n v="5000"/>
    <n v="1700"/>
    <x v="4"/>
  </r>
  <r>
    <s v="ID1120"/>
    <x v="49"/>
    <s v="Dustin Y Espry"/>
    <s v="Male"/>
    <x v="0"/>
    <s v="Farida Ibrahim"/>
    <x v="2"/>
    <x v="1"/>
    <n v="2"/>
    <s v="Sales"/>
    <n v="6700"/>
    <n v="5001"/>
    <n v="13400"/>
    <n v="10002"/>
    <n v="3398"/>
    <x v="0"/>
  </r>
  <r>
    <s v="ID1121"/>
    <x v="50"/>
    <s v="Tinisha V Vinre"/>
    <s v="Male"/>
    <x v="0"/>
    <s v="Farida Ibrahim"/>
    <x v="0"/>
    <x v="0"/>
    <n v="2"/>
    <s v="Sales"/>
    <n v="6700"/>
    <n v="5002"/>
    <n v="13400"/>
    <n v="10004"/>
    <n v="3396"/>
    <x v="1"/>
  </r>
  <r>
    <s v="ID1122"/>
    <x v="51"/>
    <s v="Isis F Hasr"/>
    <s v="Female"/>
    <x v="1"/>
    <s v="Felex Ada"/>
    <x v="1"/>
    <x v="1"/>
    <n v="1"/>
    <s v="Sales"/>
    <n v="22000"/>
    <n v="20000"/>
    <n v="22000"/>
    <n v="20000"/>
    <n v="2000"/>
    <x v="2"/>
  </r>
  <r>
    <s v="ID1123"/>
    <x v="52"/>
    <s v="Hai Y Ardrn"/>
    <s v="Male"/>
    <x v="2"/>
    <s v="Winner Sanda"/>
    <x v="2"/>
    <x v="0"/>
    <n v="1"/>
    <s v="Returned"/>
    <n v="10000"/>
    <n v="9000"/>
    <n v="10000"/>
    <n v="9000"/>
    <n v="1000"/>
    <x v="3"/>
  </r>
  <r>
    <s v="ID1124"/>
    <x v="53"/>
    <s v="Gerardo Q Berren"/>
    <s v="Male"/>
    <x v="3"/>
    <s v="Peter Pan"/>
    <x v="0"/>
    <x v="0"/>
    <n v="1"/>
    <s v="Sales"/>
    <n v="8500"/>
    <n v="7600"/>
    <n v="8500"/>
    <n v="7600"/>
    <n v="900"/>
    <x v="4"/>
  </r>
  <r>
    <s v="ID1125"/>
    <x v="56"/>
    <s v="Jewel R Wilrhite"/>
    <s v="Male"/>
    <x v="0"/>
    <s v="Farida Ibrahim"/>
    <x v="1"/>
    <x v="2"/>
    <n v="2"/>
    <s v="Returned"/>
    <n v="8500"/>
    <n v="7600"/>
    <n v="17000"/>
    <n v="15200"/>
    <n v="1800"/>
    <x v="0"/>
  </r>
  <r>
    <s v="ID1126"/>
    <x v="56"/>
    <s v="Jesus E Mclrlland"/>
    <s v="Male"/>
    <x v="0"/>
    <s v="Farida Ibrahim"/>
    <x v="2"/>
    <x v="0"/>
    <n v="3"/>
    <s v="Sales"/>
    <n v="13200.000000000002"/>
    <n v="12000"/>
    <n v="39600.000000000007"/>
    <n v="36000"/>
    <n v="3600.0000000000073"/>
    <x v="0"/>
  </r>
  <r>
    <s v="ID1127"/>
    <x v="56"/>
    <s v="Dortha Z Harry"/>
    <s v="Male"/>
    <x v="1"/>
    <s v="Felex Ada"/>
    <x v="0"/>
    <x v="0"/>
    <n v="2"/>
    <s v="Sales"/>
    <n v="22000"/>
    <n v="20000"/>
    <n v="44000"/>
    <n v="40000"/>
    <n v="4000"/>
    <x v="0"/>
  </r>
  <r>
    <s v="ID1128"/>
    <x v="56"/>
    <s v="Pete B Donrelly"/>
    <s v="Male"/>
    <x v="2"/>
    <s v="Winner Sanda"/>
    <x v="1"/>
    <x v="0"/>
    <n v="2"/>
    <s v="Sales"/>
    <n v="7700"/>
    <n v="7000"/>
    <n v="15400"/>
    <n v="14000"/>
    <n v="1400"/>
    <x v="0"/>
  </r>
  <r>
    <s v="ID1129"/>
    <x v="56"/>
    <s v="Kristen A Bearchemin"/>
    <s v="Male"/>
    <x v="3"/>
    <s v="Peter Pan"/>
    <x v="2"/>
    <x v="2"/>
    <n v="3"/>
    <s v="Sales"/>
    <n v="22000"/>
    <n v="20000"/>
    <n v="66000"/>
    <n v="60000"/>
    <n v="6000"/>
    <x v="0"/>
  </r>
  <r>
    <s v="ID1130"/>
    <x v="59"/>
    <s v="Celesta L Reerer"/>
    <s v="Male"/>
    <x v="0"/>
    <s v="Farida Ibrahim"/>
    <x v="0"/>
    <x v="0"/>
    <n v="1"/>
    <s v="Sales"/>
    <n v="44000"/>
    <n v="40000"/>
    <n v="44000"/>
    <n v="40000"/>
    <n v="4000"/>
    <x v="3"/>
  </r>
  <r>
    <s v="ID1131"/>
    <x v="30"/>
    <s v="Desiree L Sobrl"/>
    <s v="Male"/>
    <x v="0"/>
    <s v="Farida Ibrahim"/>
    <x v="1"/>
    <x v="0"/>
    <n v="2"/>
    <s v="Sales"/>
    <n v="19800"/>
    <n v="18000"/>
    <n v="39600"/>
    <n v="36000"/>
    <n v="3600"/>
    <x v="2"/>
  </r>
  <r>
    <s v="ID1132"/>
    <x v="30"/>
    <s v="Izetta B Alfrrd"/>
    <s v="Male"/>
    <x v="1"/>
    <s v="Felex Ada"/>
    <x v="2"/>
    <x v="0"/>
    <n v="2"/>
    <s v="Sales"/>
    <n v="9950"/>
    <n v="9000"/>
    <n v="19900"/>
    <n v="18000"/>
    <n v="1900"/>
    <x v="2"/>
  </r>
  <r>
    <s v="ID1133"/>
    <x v="31"/>
    <s v="Hermila X Crorslin"/>
    <s v="Male"/>
    <x v="2"/>
    <s v="Winner Sanda"/>
    <x v="0"/>
    <x v="0"/>
    <n v="2"/>
    <s v="Sales"/>
    <n v="7700"/>
    <n v="7000"/>
    <n v="15400"/>
    <n v="14000"/>
    <n v="1400"/>
    <x v="3"/>
  </r>
  <r>
    <s v="ID1134"/>
    <x v="32"/>
    <s v="Tommy I Mearows"/>
    <s v="Male"/>
    <x v="3"/>
    <s v="Peter Pan"/>
    <x v="1"/>
    <x v="1"/>
    <n v="4"/>
    <s v="Sales"/>
    <n v="11000"/>
    <n v="10000"/>
    <n v="44000"/>
    <n v="40000"/>
    <n v="4000"/>
    <x v="4"/>
  </r>
  <r>
    <s v="ID1135"/>
    <x v="33"/>
    <s v="Cordell M Twerdy"/>
    <s v="Male"/>
    <x v="0"/>
    <s v="Farida Ibrahim"/>
    <x v="2"/>
    <x v="1"/>
    <n v="1"/>
    <s v="Sales"/>
    <n v="13200.000000000002"/>
    <n v="12000"/>
    <n v="13200.000000000002"/>
    <n v="12000"/>
    <n v="1200.0000000000018"/>
    <x v="5"/>
  </r>
  <r>
    <s v="ID1136"/>
    <x v="36"/>
    <s v="Bernarda E Gerrais"/>
    <s v="Female"/>
    <x v="0"/>
    <s v="Farida Ibrahim"/>
    <x v="0"/>
    <x v="3"/>
    <n v="2"/>
    <s v="Sales"/>
    <n v="9950"/>
    <n v="9000"/>
    <n v="19900"/>
    <n v="18000"/>
    <n v="1900"/>
    <x v="1"/>
  </r>
  <r>
    <s v="ID1137"/>
    <x v="36"/>
    <s v="Raymon I Chararria"/>
    <s v="Female"/>
    <x v="1"/>
    <s v="Felex Ada"/>
    <x v="1"/>
    <x v="2"/>
    <n v="2"/>
    <s v="Sales"/>
    <n v="7700"/>
    <n v="7000"/>
    <n v="15400"/>
    <n v="14000"/>
    <n v="1400"/>
    <x v="1"/>
  </r>
  <r>
    <s v="ID1138"/>
    <x v="36"/>
    <s v="Audrea B Prarher"/>
    <s v="Female"/>
    <x v="2"/>
    <s v="Winner Sanda"/>
    <x v="2"/>
    <x v="2"/>
    <n v="4"/>
    <s v="Sales"/>
    <n v="11000"/>
    <n v="10000"/>
    <n v="44000"/>
    <n v="40000"/>
    <n v="4000"/>
    <x v="1"/>
  </r>
  <r>
    <s v="ID1139"/>
    <x v="36"/>
    <s v="Isis N Rufrs"/>
    <s v="Male"/>
    <x v="3"/>
    <s v="Peter Pan"/>
    <x v="0"/>
    <x v="0"/>
    <n v="1"/>
    <s v="Sales"/>
    <n v="13200.000000000002"/>
    <n v="12000"/>
    <n v="13200.000000000002"/>
    <n v="12000"/>
    <n v="1200.0000000000018"/>
    <x v="1"/>
  </r>
  <r>
    <s v="ID1140"/>
    <x v="36"/>
    <s v="Lucienne U Clyre"/>
    <s v="Male"/>
    <x v="0"/>
    <s v="Farida Ibrahim"/>
    <x v="1"/>
    <x v="0"/>
    <n v="2"/>
    <s v="Sales"/>
    <n v="1900"/>
    <n v="1800"/>
    <n v="3800"/>
    <n v="3600"/>
    <n v="200"/>
    <x v="1"/>
  </r>
  <r>
    <s v="ID1141"/>
    <x v="39"/>
    <s v="Jasper P Barraby"/>
    <s v="Male"/>
    <x v="0"/>
    <s v="Farida Ibrahim"/>
    <x v="2"/>
    <x v="1"/>
    <n v="2"/>
    <s v="Sales"/>
    <n v="200"/>
    <n v="190"/>
    <n v="400"/>
    <n v="380"/>
    <n v="20"/>
    <x v="4"/>
  </r>
  <r>
    <s v="ID1142"/>
    <x v="40"/>
    <s v="Walter B Mcmrrrow"/>
    <s v="Male"/>
    <x v="1"/>
    <s v="Felex Ada"/>
    <x v="0"/>
    <x v="0"/>
    <n v="1"/>
    <s v="Sales"/>
    <n v="2250"/>
    <n v="2200"/>
    <n v="2250"/>
    <n v="2200"/>
    <n v="50"/>
    <x v="5"/>
  </r>
  <r>
    <s v="ID1143"/>
    <x v="41"/>
    <m/>
    <s v="Female"/>
    <x v="2"/>
    <s v="Winner Sanda"/>
    <x v="1"/>
    <x v="0"/>
    <n v="1"/>
    <s v="Sales"/>
    <n v="100"/>
    <n v="90"/>
    <n v="100"/>
    <n v="90"/>
    <n v="10"/>
    <x v="6"/>
  </r>
  <r>
    <s v="ID1144"/>
    <x v="42"/>
    <s v="Darren U Shorlders"/>
    <s v="Male"/>
    <x v="3"/>
    <s v="Peter Pan"/>
    <x v="2"/>
    <x v="2"/>
    <n v="2"/>
    <s v="Sales"/>
    <n v="100"/>
    <n v="80"/>
    <n v="200"/>
    <n v="160"/>
    <n v="40"/>
    <x v="0"/>
  </r>
  <r>
    <s v="ID1145"/>
    <x v="43"/>
    <s v="Nicola S Belris"/>
    <s v="Male"/>
    <x v="0"/>
    <s v="Farida Ibrahim"/>
    <x v="0"/>
    <x v="0"/>
    <n v="2"/>
    <s v="Sales"/>
    <n v="2000"/>
    <n v="1850"/>
    <n v="4000"/>
    <n v="3700"/>
    <n v="300"/>
    <x v="1"/>
  </r>
  <r>
    <s v="ID1146"/>
    <x v="46"/>
    <s v="Thurman T Cacrres"/>
    <s v="Male"/>
    <x v="0"/>
    <s v="Farida Ibrahim"/>
    <x v="1"/>
    <x v="0"/>
    <n v="1"/>
    <s v="Sales"/>
    <n v="9500"/>
    <n v="8000"/>
    <n v="9500"/>
    <n v="8000"/>
    <n v="1500"/>
    <x v="4"/>
  </r>
  <r>
    <s v="ID1147"/>
    <x v="46"/>
    <s v="Allen L Vacron"/>
    <s v="Male"/>
    <x v="1"/>
    <s v="Felex Ada"/>
    <x v="2"/>
    <x v="0"/>
    <n v="1"/>
    <s v="Sales"/>
    <n v="4700"/>
    <n v="4000"/>
    <n v="4700"/>
    <n v="4000"/>
    <n v="700"/>
    <x v="4"/>
  </r>
  <r>
    <s v="ID1148"/>
    <x v="46"/>
    <s v="Yung G Boorer"/>
    <s v="Male"/>
    <x v="2"/>
    <s v="Winner Sanda"/>
    <x v="0"/>
    <x v="0"/>
    <n v="2"/>
    <s v="Sales"/>
    <n v="400"/>
    <n v="360"/>
    <n v="800"/>
    <n v="720"/>
    <n v="80"/>
    <x v="4"/>
  </r>
  <r>
    <s v="ID1149"/>
    <x v="46"/>
    <s v="Emiko Z Lolrey"/>
    <s v="Male"/>
    <x v="3"/>
    <s v="Peter Pan"/>
    <x v="1"/>
    <x v="1"/>
    <n v="2"/>
    <s v="Sales"/>
    <n v="100"/>
    <n v="90"/>
    <n v="200"/>
    <n v="180"/>
    <n v="20"/>
    <x v="4"/>
  </r>
  <r>
    <s v="ID1150"/>
    <x v="46"/>
    <s v="Dian I Pearhey"/>
    <s v="Male"/>
    <x v="0"/>
    <s v="Farida Ibrahim"/>
    <x v="2"/>
    <x v="0"/>
    <n v="1"/>
    <s v="Sales"/>
    <n v="1600"/>
    <n v="1590"/>
    <n v="1600"/>
    <n v="1590"/>
    <n v="10"/>
    <x v="4"/>
  </r>
  <r>
    <s v="ID1151"/>
    <x v="49"/>
    <s v="Carmen U Benrow"/>
    <s v="Male"/>
    <x v="0"/>
    <s v="Farida Ibrahim"/>
    <x v="0"/>
    <x v="0"/>
    <n v="1"/>
    <s v="Sales"/>
    <n v="50"/>
    <n v="45"/>
    <n v="50"/>
    <n v="45"/>
    <n v="5"/>
    <x v="0"/>
  </r>
  <r>
    <s v="ID1152"/>
    <x v="50"/>
    <s v="Kimberly K Carr"/>
    <s v="Male"/>
    <x v="0"/>
    <s v="Farida Ibrahim"/>
    <x v="1"/>
    <x v="0"/>
    <n v="2"/>
    <s v="Sales"/>
    <n v="600"/>
    <n v="450"/>
    <n v="1200"/>
    <n v="900"/>
    <n v="300"/>
    <x v="1"/>
  </r>
  <r>
    <s v="ID1153"/>
    <x v="51"/>
    <s v="Damian F Mcgrughey"/>
    <s v="Male"/>
    <x v="0"/>
    <s v="Farida Ibrahim"/>
    <x v="2"/>
    <x v="0"/>
    <n v="2"/>
    <s v="Sales"/>
    <n v="170"/>
    <n v="150"/>
    <n v="340"/>
    <n v="300"/>
    <n v="40"/>
    <x v="2"/>
  </r>
  <r>
    <s v="ID1154"/>
    <x v="52"/>
    <s v="Jeff W Zacrrias"/>
    <s v="Male"/>
    <x v="0"/>
    <s v="Farida Ibrahim"/>
    <x v="0"/>
    <x v="1"/>
    <n v="1"/>
    <s v="Sales"/>
    <n v="25"/>
    <n v="20"/>
    <n v="25"/>
    <n v="20"/>
    <n v="5"/>
    <x v="3"/>
  </r>
  <r>
    <s v="ID1155"/>
    <x v="53"/>
    <s v="Vernell X Amaro"/>
    <s v="Male"/>
    <x v="0"/>
    <s v="Farida Ibrahim"/>
    <x v="1"/>
    <x v="3"/>
    <n v="1"/>
    <s v="Sales"/>
    <n v="6700"/>
    <n v="5000"/>
    <n v="6700"/>
    <n v="5000"/>
    <n v="1700"/>
    <x v="4"/>
  </r>
  <r>
    <s v="ID1156"/>
    <x v="56"/>
    <s v="Nadia B Rosrer"/>
    <s v="Male"/>
    <x v="0"/>
    <s v="Farida Ibrahim"/>
    <x v="2"/>
    <x v="2"/>
    <n v="2"/>
    <s v="Sales"/>
    <n v="6700"/>
    <n v="5001"/>
    <n v="13400"/>
    <n v="10002"/>
    <n v="3398"/>
    <x v="0"/>
  </r>
  <r>
    <s v="ID1157"/>
    <x v="56"/>
    <s v="Elijah P Elkrn"/>
    <s v="Female"/>
    <x v="0"/>
    <s v="Farida Ibrahim"/>
    <x v="0"/>
    <x v="2"/>
    <n v="2"/>
    <s v="Sales"/>
    <n v="6700"/>
    <n v="5002"/>
    <n v="13400"/>
    <n v="10004"/>
    <n v="3396"/>
    <x v="0"/>
  </r>
  <r>
    <s v="ID1158"/>
    <x v="56"/>
    <s v="Kirby W Estrella"/>
    <s v="Female"/>
    <x v="0"/>
    <s v="Farida Ibrahim"/>
    <x v="1"/>
    <x v="0"/>
    <n v="1"/>
    <s v="Sales"/>
    <n v="22000"/>
    <n v="20000"/>
    <n v="22000"/>
    <n v="20000"/>
    <n v="2000"/>
    <x v="0"/>
  </r>
  <r>
    <s v="ID1159"/>
    <x v="56"/>
    <s v="Bernie M Kisr"/>
    <s v="Female"/>
    <x v="0"/>
    <s v="Farida Ibrahim"/>
    <x v="2"/>
    <x v="0"/>
    <n v="1"/>
    <s v="Returned"/>
    <n v="11000"/>
    <n v="10000"/>
    <n v="11000"/>
    <n v="10000"/>
    <n v="1000"/>
    <x v="0"/>
  </r>
  <r>
    <s v="ID1160"/>
    <x v="56"/>
    <s v="Judson Y Hodron"/>
    <s v="Male"/>
    <x v="0"/>
    <s v="Farida Ibrahim"/>
    <x v="0"/>
    <x v="1"/>
    <n v="1"/>
    <s v="Sales"/>
    <n v="8500"/>
    <n v="7600"/>
    <n v="8500"/>
    <n v="7600"/>
    <n v="900"/>
    <x v="0"/>
  </r>
  <r>
    <s v="ID1161"/>
    <x v="59"/>
    <s v="Carey N Mccready"/>
    <s v="Male"/>
    <x v="0"/>
    <s v="Farida Ibrahim"/>
    <x v="1"/>
    <x v="2"/>
    <n v="2"/>
    <s v="Sales"/>
    <n v="8500"/>
    <n v="7600"/>
    <n v="17000"/>
    <n v="15200"/>
    <n v="1800"/>
    <x v="3"/>
  </r>
  <r>
    <s v="ID1162"/>
    <x v="32"/>
    <s v="Shayne T Clartor"/>
    <s v="Male"/>
    <x v="0"/>
    <s v="Farida Ibrahim"/>
    <x v="2"/>
    <x v="0"/>
    <n v="3"/>
    <s v="Sales"/>
    <n v="13200.000000000002"/>
    <n v="12000"/>
    <n v="39600.000000000007"/>
    <n v="36000"/>
    <n v="3600.0000000000073"/>
    <x v="4"/>
  </r>
  <r>
    <s v="ID1163"/>
    <x v="30"/>
    <s v="Ashlie G Cadrna"/>
    <s v="Male"/>
    <x v="0"/>
    <s v="Farida Ibrahim"/>
    <x v="0"/>
    <x v="1"/>
    <n v="2"/>
    <s v="Sales"/>
    <n v="22000"/>
    <n v="20000"/>
    <n v="44000"/>
    <n v="40000"/>
    <n v="4000"/>
    <x v="2"/>
  </r>
  <r>
    <s v="ID1164"/>
    <x v="31"/>
    <s v="Noah O Lovr"/>
    <s v="Female"/>
    <x v="0"/>
    <s v="Farida Ibrahim"/>
    <x v="1"/>
    <x v="1"/>
    <n v="2"/>
    <s v="Sales"/>
    <n v="7700"/>
    <n v="7000"/>
    <n v="15400"/>
    <n v="14000"/>
    <n v="1400"/>
    <x v="3"/>
  </r>
  <r>
    <s v="ID1165"/>
    <x v="32"/>
    <s v="Lashaunda Y Munren"/>
    <s v="Male"/>
    <x v="0"/>
    <s v="Farida Ibrahim"/>
    <x v="2"/>
    <x v="0"/>
    <n v="3"/>
    <s v="Sales"/>
    <n v="22000"/>
    <n v="20000"/>
    <n v="66000"/>
    <n v="60000"/>
    <n v="6000"/>
    <x v="4"/>
  </r>
  <r>
    <s v="ID1166"/>
    <x v="33"/>
    <s v="Colin V Likrns"/>
    <s v="Male"/>
    <x v="0"/>
    <s v="Farida Ibrahim"/>
    <x v="0"/>
    <x v="0"/>
    <n v="1"/>
    <s v="Sales"/>
    <n v="44000"/>
    <n v="40000"/>
    <n v="44000"/>
    <n v="40000"/>
    <n v="4000"/>
    <x v="5"/>
  </r>
  <r>
    <s v="ID1167"/>
    <x v="36"/>
    <s v="Kylie K Frera"/>
    <s v="Male"/>
    <x v="1"/>
    <s v="Felex Ada"/>
    <x v="1"/>
    <x v="0"/>
    <n v="2"/>
    <s v="Sales"/>
    <n v="19800"/>
    <n v="18000"/>
    <n v="39600"/>
    <n v="36000"/>
    <n v="3600"/>
    <x v="1"/>
  </r>
  <r>
    <s v="ID1168"/>
    <x v="36"/>
    <s v="Krishna G Rabr"/>
    <s v="Male"/>
    <x v="2"/>
    <s v="Winner Sanda"/>
    <x v="2"/>
    <x v="1"/>
    <n v="2"/>
    <s v="Sales"/>
    <n v="9950"/>
    <n v="9000"/>
    <n v="19900"/>
    <n v="18000"/>
    <n v="1900"/>
    <x v="1"/>
  </r>
  <r>
    <s v="ID1169"/>
    <x v="36"/>
    <s v="Launa N Kohr"/>
    <s v="Male"/>
    <x v="3"/>
    <s v="Peter Pan"/>
    <x v="0"/>
    <x v="0"/>
    <n v="2"/>
    <s v="Sales"/>
    <n v="7700"/>
    <n v="7000"/>
    <n v="15400"/>
    <n v="14000"/>
    <n v="1400"/>
    <x v="1"/>
  </r>
  <r>
    <s v="ID1170"/>
    <x v="36"/>
    <s v="Trent J Locrman"/>
    <s v="Male"/>
    <x v="0"/>
    <s v="Farida Ibrahim"/>
    <x v="1"/>
    <x v="2"/>
    <n v="4"/>
    <s v="Sales"/>
    <n v="11000"/>
    <n v="10000"/>
    <n v="44000"/>
    <n v="40000"/>
    <n v="4000"/>
    <x v="1"/>
  </r>
  <r>
    <s v="ID1171"/>
    <x v="36"/>
    <s v="Alisha D Coprock"/>
    <s v="Male"/>
    <x v="0"/>
    <s v="Farida Ibrahim"/>
    <x v="2"/>
    <x v="0"/>
    <n v="1"/>
    <s v="Sales"/>
    <n v="13200.000000000002"/>
    <n v="12000"/>
    <n v="13200.000000000002"/>
    <n v="12000"/>
    <n v="1200.0000000000018"/>
    <x v="1"/>
  </r>
  <r>
    <s v="ID1172"/>
    <x v="39"/>
    <s v="Richie I Weirz"/>
    <s v="Male"/>
    <x v="1"/>
    <s v="Felex Ada"/>
    <x v="0"/>
    <x v="0"/>
    <n v="2"/>
    <s v="Sales"/>
    <n v="1900"/>
    <n v="1800"/>
    <n v="3800"/>
    <n v="3600"/>
    <n v="200"/>
    <x v="4"/>
  </r>
  <r>
    <s v="ID1173"/>
    <x v="40"/>
    <s v="Leticia V Lewrndowski"/>
    <s v="Male"/>
    <x v="2"/>
    <s v="Winner Sanda"/>
    <x v="1"/>
    <x v="0"/>
    <n v="2"/>
    <s v="Sales"/>
    <n v="200"/>
    <n v="190"/>
    <n v="400"/>
    <n v="380"/>
    <n v="20"/>
    <x v="5"/>
  </r>
  <r>
    <s v="ID1174"/>
    <x v="41"/>
    <s v="Elaine B Ranrazzo"/>
    <s v="Male"/>
    <x v="3"/>
    <s v="Peter Pan"/>
    <x v="2"/>
    <x v="1"/>
    <n v="4"/>
    <s v="Sales"/>
    <n v="2250"/>
    <n v="2200"/>
    <n v="9000"/>
    <n v="8800"/>
    <n v="200"/>
    <x v="6"/>
  </r>
  <r>
    <s v="ID1175"/>
    <x v="42"/>
    <s v="Jack J Warrel"/>
    <s v="Male"/>
    <x v="0"/>
    <s v="Farida Ibrahim"/>
    <x v="0"/>
    <x v="0"/>
    <n v="1"/>
    <s v="Sales"/>
    <n v="100"/>
    <n v="90"/>
    <n v="100"/>
    <n v="90"/>
    <n v="10"/>
    <x v="0"/>
  </r>
  <r>
    <s v="ID1176"/>
    <x v="43"/>
    <s v="Kitty S Sicrles"/>
    <s v="Male"/>
    <x v="0"/>
    <s v="Farida Ibrahim"/>
    <x v="1"/>
    <x v="1"/>
    <n v="2"/>
    <s v="Sales"/>
    <n v="100"/>
    <n v="80"/>
    <n v="200"/>
    <n v="160"/>
    <n v="40"/>
    <x v="1"/>
  </r>
  <r>
    <s v="ID1177"/>
    <x v="46"/>
    <s v="Bruna R Welre"/>
    <s v="Male"/>
    <x v="1"/>
    <s v="Felex Ada"/>
    <x v="2"/>
    <x v="1"/>
    <n v="2"/>
    <s v="Sales"/>
    <n v="2000"/>
    <n v="1850"/>
    <n v="4000"/>
    <n v="3700"/>
    <n v="300"/>
    <x v="4"/>
  </r>
  <r>
    <s v="ID1178"/>
    <x v="46"/>
    <s v="Felix S Crorer"/>
    <s v="Female"/>
    <x v="2"/>
    <s v="Winner Sanda"/>
    <x v="0"/>
    <x v="0"/>
    <n v="1"/>
    <s v="Sales"/>
    <n v="9500"/>
    <n v="8000"/>
    <n v="9500"/>
    <n v="8000"/>
    <n v="1500"/>
    <x v="4"/>
  </r>
  <r>
    <s v="ID1179"/>
    <x v="46"/>
    <s v="Eartha Z Oceruera"/>
    <s v="Female"/>
    <x v="3"/>
    <s v="Peter Pan"/>
    <x v="1"/>
    <x v="1"/>
    <n v="1"/>
    <s v="Sales"/>
    <n v="4700"/>
    <n v="4000"/>
    <n v="4700"/>
    <n v="4000"/>
    <n v="700"/>
    <x v="4"/>
  </r>
  <r>
    <s v="ID1180"/>
    <x v="46"/>
    <s v="Laurena P Casron"/>
    <s v="Female"/>
    <x v="0"/>
    <s v="Farida Ibrahim"/>
    <x v="2"/>
    <x v="0"/>
    <n v="2"/>
    <s v="Sales"/>
    <n v="400"/>
    <n v="360"/>
    <n v="800"/>
    <n v="720"/>
    <n v="80"/>
    <x v="4"/>
  </r>
  <r>
    <s v="ID1181"/>
    <x v="46"/>
    <s v="Beatrice A Knorf"/>
    <s v="Male"/>
    <x v="0"/>
    <s v="Farida Ibrahim"/>
    <x v="0"/>
    <x v="0"/>
    <n v="2"/>
    <s v="Sales"/>
    <n v="100"/>
    <n v="90"/>
    <n v="200"/>
    <n v="180"/>
    <n v="20"/>
    <x v="4"/>
  </r>
  <r>
    <s v="ID1182"/>
    <x v="49"/>
    <s v="Zoila X Nair"/>
    <s v="Male"/>
    <x v="1"/>
    <s v="Felex Ada"/>
    <x v="1"/>
    <x v="2"/>
    <n v="1"/>
    <s v="Sales"/>
    <n v="1600"/>
    <n v="1590"/>
    <n v="1600"/>
    <n v="1590"/>
    <n v="10"/>
    <x v="0"/>
  </r>
  <r>
    <s v="ID1183"/>
    <x v="50"/>
    <s v="Jae B Isarell"/>
    <s v="Male"/>
    <x v="2"/>
    <s v="Winner Sanda"/>
    <x v="2"/>
    <x v="0"/>
    <n v="1"/>
    <s v="Sales"/>
    <n v="50"/>
    <n v="45"/>
    <n v="50"/>
    <n v="45"/>
    <n v="5"/>
    <x v="1"/>
  </r>
  <r>
    <s v="ID1184"/>
    <x v="51"/>
    <s v="Donald P Phareuf"/>
    <s v="Male"/>
    <x v="3"/>
    <s v="Peter Pan"/>
    <x v="0"/>
    <x v="0"/>
    <n v="2"/>
    <s v="Sales"/>
    <n v="600"/>
    <n v="450"/>
    <n v="1200"/>
    <n v="900"/>
    <n v="300"/>
    <x v="2"/>
  </r>
  <r>
    <s v="ID1185"/>
    <x v="52"/>
    <s v="Tyrell R Brarlett"/>
    <s v="Female"/>
    <x v="0"/>
    <s v="Farida Ibrahim"/>
    <x v="1"/>
    <x v="0"/>
    <n v="2"/>
    <s v="Sales"/>
    <n v="170"/>
    <n v="150"/>
    <n v="340"/>
    <n v="300"/>
    <n v="40"/>
    <x v="3"/>
  </r>
  <r>
    <s v="ID1186"/>
    <x v="53"/>
    <s v="Ela K Hamrs"/>
    <s v="Male"/>
    <x v="0"/>
    <s v="Farida Ibrahim"/>
    <x v="2"/>
    <x v="0"/>
    <n v="1"/>
    <s v="Sales"/>
    <n v="25"/>
    <n v="20"/>
    <n v="25"/>
    <n v="20"/>
    <n v="5"/>
    <x v="4"/>
  </r>
  <r>
    <s v="ID1187"/>
    <x v="56"/>
    <s v="Marlon M Cadrell"/>
    <s v="Male"/>
    <x v="1"/>
    <s v="Felex Ada"/>
    <x v="0"/>
    <x v="1"/>
    <n v="1"/>
    <s v="Sales"/>
    <n v="6700"/>
    <n v="5002"/>
    <n v="6700"/>
    <n v="5002"/>
    <n v="1698"/>
    <x v="0"/>
  </r>
  <r>
    <s v="ID1188"/>
    <x v="56"/>
    <s v="Nolan V Velrzco"/>
    <s v="Male"/>
    <x v="2"/>
    <s v="Winner Sanda"/>
    <x v="1"/>
    <x v="0"/>
    <n v="2"/>
    <s v="Sales"/>
    <n v="6700"/>
    <n v="5000"/>
    <n v="13400"/>
    <n v="10000"/>
    <n v="3400"/>
    <x v="0"/>
  </r>
  <r>
    <s v="ID1189"/>
    <x v="56"/>
    <s v="Ashanti R Swir"/>
    <s v="Male"/>
    <x v="3"/>
    <s v="Peter Pan"/>
    <x v="2"/>
    <x v="2"/>
    <n v="2"/>
    <s v="Sales"/>
    <n v="6700"/>
    <n v="5001"/>
    <n v="13400"/>
    <n v="10002"/>
    <n v="3398"/>
    <x v="0"/>
  </r>
  <r>
    <s v="ID1190"/>
    <x v="56"/>
    <s v="Tamica J Holrman"/>
    <s v="Male"/>
    <x v="0"/>
    <s v="Farida Ibrahim"/>
    <x v="0"/>
    <x v="0"/>
    <n v="1"/>
    <s v="Sales"/>
    <n v="6700"/>
    <n v="5002"/>
    <n v="6700"/>
    <n v="5002"/>
    <n v="1698"/>
    <x v="0"/>
  </r>
  <r>
    <s v="ID1191"/>
    <x v="56"/>
    <s v="Marcell T Farras"/>
    <s v="Male"/>
    <x v="0"/>
    <s v="Farida Ibrahim"/>
    <x v="1"/>
    <x v="0"/>
    <n v="1"/>
    <s v="Sales"/>
    <n v="6700"/>
    <n v="5000"/>
    <n v="6700"/>
    <n v="5000"/>
    <n v="1700"/>
    <x v="0"/>
  </r>
  <r>
    <s v="ID1192"/>
    <x v="59"/>
    <s v="Abram Q Kefrer"/>
    <s v="Male"/>
    <x v="1"/>
    <s v="Felex Ada"/>
    <x v="2"/>
    <x v="0"/>
    <n v="2"/>
    <s v="Sales"/>
    <n v="6700"/>
    <n v="5001"/>
    <n v="13400"/>
    <n v="10002"/>
    <n v="3398"/>
    <x v="3"/>
  </r>
  <r>
    <s v="ID1193"/>
    <x v="32"/>
    <s v="Silas S Pyart"/>
    <s v="Male"/>
    <x v="2"/>
    <s v="Winner Sanda"/>
    <x v="0"/>
    <x v="0"/>
    <n v="2"/>
    <s v="Sales"/>
    <n v="6700"/>
    <n v="5002"/>
    <n v="13400"/>
    <n v="10004"/>
    <n v="3396"/>
    <x v="4"/>
  </r>
  <r>
    <s v="ID1194"/>
    <x v="30"/>
    <s v="Patria D Rierel"/>
    <s v="Male"/>
    <x v="3"/>
    <s v="Peter Pan"/>
    <x v="1"/>
    <x v="1"/>
    <n v="1"/>
    <s v="Sales"/>
    <n v="22000"/>
    <n v="20000"/>
    <n v="22000"/>
    <n v="20000"/>
    <n v="2000"/>
    <x v="2"/>
  </r>
  <r>
    <s v="ID1195"/>
    <x v="31"/>
    <s v="Nicholas B Salredo"/>
    <s v="Male"/>
    <x v="0"/>
    <s v="Farida Ibrahim"/>
    <x v="2"/>
    <x v="2"/>
    <n v="1"/>
    <s v="Returned"/>
    <n v="11000"/>
    <n v="10000"/>
    <n v="11000"/>
    <n v="10000"/>
    <n v="1000"/>
    <x v="3"/>
  </r>
  <r>
    <s v="ID1196"/>
    <x v="32"/>
    <s v="Brendon E Monr"/>
    <s v="Male"/>
    <x v="0"/>
    <s v="Farida Ibrahim"/>
    <x v="0"/>
    <x v="0"/>
    <n v="1"/>
    <s v="Sales"/>
    <n v="8500"/>
    <n v="7600"/>
    <n v="8500"/>
    <n v="7600"/>
    <n v="900"/>
    <x v="4"/>
  </r>
  <r>
    <s v="ID1197"/>
    <x v="33"/>
    <s v="Velda V Larre"/>
    <s v="Male"/>
    <x v="1"/>
    <s v="Felex Ada"/>
    <x v="1"/>
    <x v="0"/>
    <n v="2"/>
    <s v="Returned"/>
    <n v="8500"/>
    <n v="7600"/>
    <n v="17000"/>
    <n v="15200"/>
    <n v="1800"/>
    <x v="5"/>
  </r>
  <r>
    <s v="ID1198"/>
    <x v="36"/>
    <s v="Sharita Y Lomrardi"/>
    <s v="Male"/>
    <x v="2"/>
    <s v="Winner Sanda"/>
    <x v="2"/>
    <x v="1"/>
    <n v="3"/>
    <s v="Sales"/>
    <n v="13200.000000000002"/>
    <n v="12000"/>
    <n v="39600.000000000007"/>
    <n v="36000"/>
    <n v="3600.0000000000073"/>
    <x v="1"/>
  </r>
  <r>
    <s v="ID1199"/>
    <x v="36"/>
    <s v="Virgil R Yuer"/>
    <s v="Female"/>
    <x v="3"/>
    <s v="Peter Pan"/>
    <x v="0"/>
    <x v="0"/>
    <n v="2"/>
    <s v="Sales"/>
    <n v="22000"/>
    <n v="20000"/>
    <n v="44000"/>
    <n v="40000"/>
    <n v="4000"/>
    <x v="1"/>
  </r>
  <r>
    <s v="ID1200"/>
    <x v="36"/>
    <m/>
    <s v="Female"/>
    <x v="0"/>
    <s v="Farida Ibrahim"/>
    <x v="1"/>
    <x v="0"/>
    <n v="2"/>
    <s v="Sales"/>
    <n v="7700"/>
    <n v="7000"/>
    <n v="15400"/>
    <n v="14000"/>
    <n v="1400"/>
    <x v="1"/>
  </r>
  <r>
    <s v="ID1201"/>
    <x v="36"/>
    <s v="Haley G Bovr"/>
    <s v="Female"/>
    <x v="0"/>
    <s v="Farida Ibrahim"/>
    <x v="2"/>
    <x v="2"/>
    <n v="3"/>
    <s v="Sales"/>
    <n v="22000"/>
    <n v="20000"/>
    <n v="66000"/>
    <n v="60000"/>
    <n v="6000"/>
    <x v="1"/>
  </r>
  <r>
    <s v="ID1202"/>
    <x v="36"/>
    <s v="Margarite E Blarock"/>
    <s v="Male"/>
    <x v="1"/>
    <s v="Felex Ada"/>
    <x v="0"/>
    <x v="0"/>
    <n v="1"/>
    <s v="Sales"/>
    <n v="44000"/>
    <n v="40000"/>
    <n v="44000"/>
    <n v="40000"/>
    <n v="4000"/>
    <x v="1"/>
  </r>
  <r>
    <s v="ID1203"/>
    <x v="39"/>
    <s v="Rina L Charon"/>
    <s v="Male"/>
    <x v="2"/>
    <s v="Winner Sanda"/>
    <x v="1"/>
    <x v="0"/>
    <n v="2"/>
    <s v="Sales"/>
    <n v="19800"/>
    <n v="18000"/>
    <n v="39600"/>
    <n v="36000"/>
    <n v="3600"/>
    <x v="4"/>
  </r>
  <r>
    <s v="ID1204"/>
    <x v="40"/>
    <s v="Ramonita Z Finrher"/>
    <s v="Male"/>
    <x v="3"/>
    <s v="Peter Pan"/>
    <x v="2"/>
    <x v="0"/>
    <n v="2"/>
    <s v="Sales"/>
    <n v="9950"/>
    <n v="9000"/>
    <n v="19900"/>
    <n v="18000"/>
    <n v="1900"/>
    <x v="5"/>
  </r>
  <r>
    <s v="ID1205"/>
    <x v="41"/>
    <s v="Lindsey W Whirtle"/>
    <s v="Male"/>
    <x v="0"/>
    <s v="Farida Ibrahim"/>
    <x v="0"/>
    <x v="0"/>
    <n v="2"/>
    <s v="Sales"/>
    <n v="7700"/>
    <n v="7000"/>
    <n v="15400"/>
    <n v="14000"/>
    <n v="1400"/>
    <x v="6"/>
  </r>
  <r>
    <s v="ID1206"/>
    <x v="42"/>
    <s v="Mauricio U Talry"/>
    <s v="Female"/>
    <x v="0"/>
    <s v="Farida Ibrahim"/>
    <x v="1"/>
    <x v="1"/>
    <n v="4"/>
    <s v="Sales"/>
    <n v="11000"/>
    <n v="10000"/>
    <n v="44000"/>
    <n v="40000"/>
    <n v="4000"/>
    <x v="0"/>
  </r>
  <r>
    <s v="ID1207"/>
    <x v="43"/>
    <s v="Chau R Barron"/>
    <s v="Male"/>
    <x v="1"/>
    <s v="Felex Ada"/>
    <x v="2"/>
    <x v="0"/>
    <n v="1"/>
    <s v="Sales"/>
    <n v="13200.000000000002"/>
    <n v="12000"/>
    <n v="13200.000000000002"/>
    <n v="12000"/>
    <n v="1200.0000000000018"/>
    <x v="1"/>
  </r>
  <r>
    <s v="ID1208"/>
    <x v="46"/>
    <s v="Lino M Lizrrraga"/>
    <s v="Male"/>
    <x v="2"/>
    <s v="Winner Sanda"/>
    <x v="0"/>
    <x v="2"/>
    <n v="2"/>
    <s v="Sales"/>
    <n v="9950"/>
    <n v="9000"/>
    <n v="19900"/>
    <n v="18000"/>
    <n v="1900"/>
    <x v="4"/>
  </r>
  <r>
    <s v="ID1209"/>
    <x v="46"/>
    <s v="Fredericka J Varrey"/>
    <s v="Male"/>
    <x v="3"/>
    <s v="Peter Pan"/>
    <x v="1"/>
    <x v="0"/>
    <n v="2"/>
    <s v="Sales"/>
    <n v="7700"/>
    <n v="7000"/>
    <n v="15400"/>
    <n v="14000"/>
    <n v="1400"/>
    <x v="4"/>
  </r>
  <r>
    <s v="ID1210"/>
    <x v="46"/>
    <s v="Aundrea W Lunrberg"/>
    <s v="Male"/>
    <x v="0"/>
    <s v="Farida Ibrahim"/>
    <x v="2"/>
    <x v="1"/>
    <n v="4"/>
    <s v="Sales"/>
    <n v="11000"/>
    <n v="10000"/>
    <n v="44000"/>
    <n v="40000"/>
    <n v="4000"/>
    <x v="4"/>
  </r>
  <r>
    <s v="ID1211"/>
    <x v="46"/>
    <s v="Son D Ricretts"/>
    <s v="Male"/>
    <x v="0"/>
    <s v="Farida Ibrahim"/>
    <x v="0"/>
    <x v="0"/>
    <n v="1"/>
    <s v="Sales"/>
    <n v="13200.000000000002"/>
    <n v="12000"/>
    <n v="13200.000000000002"/>
    <n v="12000"/>
    <n v="1200.0000000000018"/>
    <x v="4"/>
  </r>
  <r>
    <s v="ID1212"/>
    <x v="46"/>
    <s v="Dorothea J Canrerbury"/>
    <s v="Male"/>
    <x v="1"/>
    <s v="Felex Ada"/>
    <x v="1"/>
    <x v="0"/>
    <n v="2"/>
    <s v="Sales"/>
    <n v="9950"/>
    <n v="9000"/>
    <n v="19900"/>
    <n v="18000"/>
    <n v="1900"/>
    <x v="4"/>
  </r>
  <r>
    <s v="ID1213"/>
    <x v="49"/>
    <s v="Zenia D Owirgs"/>
    <s v="Male"/>
    <x v="2"/>
    <s v="Winner Sanda"/>
    <x v="2"/>
    <x v="0"/>
    <n v="2"/>
    <s v="Sales"/>
    <n v="7700"/>
    <n v="7000"/>
    <n v="15400"/>
    <n v="14000"/>
    <n v="1400"/>
    <x v="0"/>
  </r>
  <r>
    <s v="ID1214"/>
    <x v="50"/>
    <s v="Seth N Liprky"/>
    <s v="Male"/>
    <x v="3"/>
    <s v="Peter Pan"/>
    <x v="0"/>
    <x v="1"/>
    <n v="1"/>
    <s v="Sales"/>
    <n v="11000"/>
    <n v="10000"/>
    <n v="11000"/>
    <n v="10000"/>
    <n v="1000"/>
    <x v="1"/>
  </r>
  <r>
    <s v="ID1215"/>
    <x v="51"/>
    <s v="Miles N Ligrt"/>
    <s v="Male"/>
    <x v="0"/>
    <s v="Farida Ibrahim"/>
    <x v="1"/>
    <x v="0"/>
    <n v="1"/>
    <s v="Sales"/>
    <n v="7700.0000000000009"/>
    <n v="7000"/>
    <n v="7700.0000000000009"/>
    <n v="7000"/>
    <n v="700.00000000000091"/>
    <x v="2"/>
  </r>
  <r>
    <s v="ID1216"/>
    <x v="52"/>
    <s v="Tyler N Larrins"/>
    <s v="Male"/>
    <x v="0"/>
    <s v="Farida Ibrahim"/>
    <x v="2"/>
    <x v="1"/>
    <n v="2"/>
    <s v="Sales"/>
    <n v="9950"/>
    <n v="9000"/>
    <n v="19900"/>
    <n v="18000"/>
    <n v="1900"/>
    <x v="3"/>
  </r>
  <r>
    <s v="ID1217"/>
    <x v="53"/>
    <s v="Asa E Kunre"/>
    <s v="Male"/>
    <x v="1"/>
    <s v="Felex Ada"/>
    <x v="0"/>
    <x v="1"/>
    <n v="2"/>
    <s v="Sales"/>
    <n v="19800"/>
    <n v="18000"/>
    <n v="39600"/>
    <n v="36000"/>
    <n v="3600"/>
    <x v="4"/>
  </r>
  <r>
    <s v="ID1218"/>
    <x v="56"/>
    <s v="Sal C Heiren"/>
    <s v="Male"/>
    <x v="2"/>
    <s v="Winner Sanda"/>
    <x v="1"/>
    <x v="0"/>
    <n v="1"/>
    <s v="Sales"/>
    <n v="44000"/>
    <n v="40000"/>
    <n v="44000"/>
    <n v="40000"/>
    <n v="4000"/>
    <x v="0"/>
  </r>
  <r>
    <s v="ID1219"/>
    <x v="56"/>
    <s v="Tomas V Krort"/>
    <s v="Male"/>
    <x v="3"/>
    <s v="Peter Pan"/>
    <x v="2"/>
    <x v="0"/>
    <n v="1"/>
    <s v="Sales"/>
    <n v="22000"/>
    <n v="20000"/>
    <n v="22000"/>
    <n v="20000"/>
    <n v="2000"/>
    <x v="0"/>
  </r>
  <r>
    <s v="ID1220"/>
    <x v="56"/>
    <s v="Ben N Lamron"/>
    <s v="Female"/>
    <x v="0"/>
    <s v="Farida Ibrahim"/>
    <x v="0"/>
    <x v="2"/>
    <n v="2"/>
    <s v="Sales"/>
    <n v="13000"/>
    <n v="12000"/>
    <n v="26000"/>
    <n v="24000"/>
    <n v="2000"/>
    <x v="0"/>
  </r>
  <r>
    <s v="ID1221"/>
    <x v="56"/>
    <s v="Myra H Parra"/>
    <s v="Female"/>
    <x v="0"/>
    <s v="Farida Ibrahim"/>
    <x v="1"/>
    <x v="0"/>
    <n v="2"/>
    <s v="Sales"/>
    <n v="6700"/>
    <n v="5000"/>
    <n v="13400"/>
    <n v="10000"/>
    <n v="3400"/>
    <x v="0"/>
  </r>
  <r>
    <s v="ID1222"/>
    <x v="56"/>
    <s v="Adele M Burram"/>
    <s v="Female"/>
    <x v="1"/>
    <s v="Felex Ada"/>
    <x v="2"/>
    <x v="0"/>
    <n v="1"/>
    <s v="Sales"/>
    <n v="6700"/>
    <n v="5001"/>
    <n v="6700"/>
    <n v="5001"/>
    <n v="1699"/>
    <x v="0"/>
  </r>
  <r>
    <s v="ID1223"/>
    <x v="59"/>
    <s v="Adria M Melrndrez"/>
    <s v="Male"/>
    <x v="2"/>
    <s v="Winner Sanda"/>
    <x v="0"/>
    <x v="0"/>
    <n v="1"/>
    <s v="Sales"/>
    <n v="6700"/>
    <n v="5002"/>
    <n v="6700"/>
    <n v="5002"/>
    <n v="1698"/>
    <x v="3"/>
  </r>
  <r>
    <s v="ID1224"/>
    <x v="30"/>
    <s v="Clemmie F Monrague"/>
    <s v="Male"/>
    <x v="3"/>
    <s v="Peter Pan"/>
    <x v="1"/>
    <x v="0"/>
    <n v="2"/>
    <s v="Sales"/>
    <n v="6700"/>
    <n v="5000"/>
    <n v="13400"/>
    <n v="10000"/>
    <n v="3400"/>
    <x v="2"/>
  </r>
  <r>
    <s v="ID1225"/>
    <x v="30"/>
    <s v="Valarie O Gorrcki"/>
    <s v="Male"/>
    <x v="0"/>
    <s v="Farida Ibrahim"/>
    <x v="2"/>
    <x v="1"/>
    <n v="2"/>
    <s v="Sales"/>
    <n v="6700"/>
    <n v="5001"/>
    <n v="13400"/>
    <n v="10002"/>
    <n v="3398"/>
    <x v="2"/>
  </r>
  <r>
    <s v="ID1226"/>
    <x v="31"/>
    <s v="Adell W Trorer"/>
    <s v="Male"/>
    <x v="0"/>
    <s v="Farida Ibrahim"/>
    <x v="0"/>
    <x v="0"/>
    <n v="1"/>
    <s v="Sales"/>
    <n v="6700"/>
    <n v="5002"/>
    <n v="6700"/>
    <n v="5002"/>
    <n v="1698"/>
    <x v="3"/>
  </r>
  <r>
    <s v="ID1227"/>
    <x v="32"/>
    <s v="Eric C Irvrne"/>
    <s v="Female"/>
    <x v="1"/>
    <s v="Felex Ada"/>
    <x v="1"/>
    <x v="2"/>
    <n v="100"/>
    <s v="Sales"/>
    <n v="6700"/>
    <n v="5000"/>
    <n v="670000"/>
    <n v="500000"/>
    <n v="170000"/>
    <x v="4"/>
  </r>
  <r>
    <s v="ID1228"/>
    <x v="92"/>
    <s v="Letha L Aper"/>
    <s v="Male"/>
    <x v="0"/>
    <s v="Farida Ibrahim"/>
    <x v="2"/>
    <x v="1"/>
    <n v="100"/>
    <s v="Sales"/>
    <n v="6700"/>
    <n v="5000"/>
    <n v="670000"/>
    <n v="500000"/>
    <n v="170000"/>
    <x v="4"/>
  </r>
  <r>
    <s v="ID1229"/>
    <x v="93"/>
    <s v="Nannie Z Seeran"/>
    <s v="Male"/>
    <x v="1"/>
    <s v="Felex Ada"/>
    <x v="0"/>
    <x v="0"/>
    <n v="100"/>
    <s v="Sales"/>
    <n v="6700"/>
    <n v="5000"/>
    <n v="670000"/>
    <n v="500000"/>
    <n v="170000"/>
    <x v="5"/>
  </r>
  <r>
    <s v="ID1230"/>
    <x v="94"/>
    <s v="Reynalda M Milrwood"/>
    <s v="Female"/>
    <x v="2"/>
    <s v="Winner Sanda"/>
    <x v="1"/>
    <x v="0"/>
    <n v="100"/>
    <s v="Sales"/>
    <n v="6700"/>
    <n v="5000"/>
    <n v="670000"/>
    <n v="500000"/>
    <n v="170000"/>
    <x v="6"/>
  </r>
  <r>
    <s v="ID1231"/>
    <x v="95"/>
    <s v="Tanner Y Holrenbeck"/>
    <s v="Male"/>
    <x v="3"/>
    <s v="Peter Pan"/>
    <x v="2"/>
    <x v="2"/>
    <n v="100"/>
    <s v="Sales"/>
    <n v="6700"/>
    <n v="5000"/>
    <n v="670000"/>
    <n v="500000"/>
    <n v="170000"/>
    <x v="0"/>
  </r>
  <r>
    <s v="ID1232"/>
    <x v="96"/>
    <s v="Amado C Bonrt"/>
    <s v="Male"/>
    <x v="0"/>
    <s v="Farida Ibrahim"/>
    <x v="0"/>
    <x v="0"/>
    <n v="100"/>
    <s v="Sales"/>
    <n v="6700"/>
    <n v="5000"/>
    <n v="670000"/>
    <n v="500000"/>
    <n v="170000"/>
    <x v="1"/>
  </r>
  <r>
    <s v="ID1233"/>
    <x v="97"/>
    <s v="Jeanetta N Norren"/>
    <s v="Male"/>
    <x v="0"/>
    <s v="Farida Ibrahim"/>
    <x v="2"/>
    <x v="1"/>
    <n v="100"/>
    <s v="Sales"/>
    <n v="200"/>
    <n v="190"/>
    <n v="20000"/>
    <n v="19000"/>
    <n v="1000"/>
    <x v="2"/>
  </r>
  <r>
    <s v="ID1234"/>
    <x v="98"/>
    <s v="Paris U Leire"/>
    <s v="Male"/>
    <x v="1"/>
    <s v="Felex Ada"/>
    <x v="0"/>
    <x v="0"/>
    <n v="1"/>
    <s v="Sales"/>
    <n v="2250"/>
    <n v="2200"/>
    <n v="2250"/>
    <n v="2200"/>
    <n v="50"/>
    <x v="3"/>
  </r>
  <r>
    <s v="ID1235"/>
    <x v="96"/>
    <s v="Alexis Q Grore"/>
    <s v="Female"/>
    <x v="2"/>
    <s v="Winner Sanda"/>
    <x v="1"/>
    <x v="0"/>
    <n v="1"/>
    <s v="Sales"/>
    <n v="100"/>
    <n v="90"/>
    <n v="100"/>
    <n v="90"/>
    <n v="10"/>
    <x v="1"/>
  </r>
  <r>
    <s v="ID1236"/>
    <x v="99"/>
    <s v="Chadwick I Harrreaves"/>
    <s v="Male"/>
    <x v="3"/>
    <s v="Peter Pan"/>
    <x v="2"/>
    <x v="2"/>
    <n v="2"/>
    <s v="Sales"/>
    <n v="100"/>
    <n v="80"/>
    <n v="200"/>
    <n v="160"/>
    <n v="40"/>
    <x v="5"/>
  </r>
  <r>
    <s v="ID1237"/>
    <x v="100"/>
    <s v="Perry E Hudrleston"/>
    <s v="Male"/>
    <x v="0"/>
    <s v="Farida Ibrahim"/>
    <x v="0"/>
    <x v="0"/>
    <n v="2"/>
    <s v="Sales"/>
    <n v="2000"/>
    <n v="1850"/>
    <n v="4000"/>
    <n v="3700"/>
    <n v="300"/>
    <x v="6"/>
  </r>
  <r>
    <s v="ID1238"/>
    <x v="101"/>
    <s v="Hollis Z Carr"/>
    <s v="Male"/>
    <x v="0"/>
    <s v="Farida Ibrahim"/>
    <x v="1"/>
    <x v="0"/>
    <n v="1"/>
    <s v="Sales"/>
    <n v="4700"/>
    <n v="8000"/>
    <n v="4700"/>
    <n v="8000"/>
    <n v="-3300"/>
    <x v="0"/>
  </r>
  <r>
    <s v="ID1239"/>
    <x v="102"/>
    <s v="Kiara T Marrinez"/>
    <s v="Male"/>
    <x v="1"/>
    <s v="Felex Ada"/>
    <x v="2"/>
    <x v="0"/>
    <n v="1"/>
    <s v="Sales"/>
    <n v="4700"/>
    <n v="4000"/>
    <n v="4700"/>
    <n v="4000"/>
    <n v="700"/>
    <x v="1"/>
  </r>
  <r>
    <s v="ID1240"/>
    <x v="103"/>
    <s v="Brigitte D Fenrley"/>
    <s v="Male"/>
    <x v="2"/>
    <s v="Winner Sanda"/>
    <x v="0"/>
    <x v="0"/>
    <n v="2"/>
    <s v="Sales"/>
    <n v="400"/>
    <n v="360"/>
    <n v="800"/>
    <n v="720"/>
    <n v="80"/>
    <x v="2"/>
  </r>
  <r>
    <s v="ID1241"/>
    <x v="104"/>
    <s v="Bobbie P Churley"/>
    <s v="Male"/>
    <x v="3"/>
    <s v="Peter Pan"/>
    <x v="1"/>
    <x v="1"/>
    <n v="2"/>
    <s v="Sales"/>
    <n v="100"/>
    <n v="90"/>
    <n v="200"/>
    <n v="180"/>
    <n v="20"/>
    <x v="3"/>
  </r>
  <r>
    <s v="ID1242"/>
    <x v="105"/>
    <s v="Hong M Towrson"/>
    <s v="Male"/>
    <x v="0"/>
    <s v="Farida Ibrahim"/>
    <x v="2"/>
    <x v="0"/>
    <n v="1"/>
    <s v="Sales"/>
    <n v="1600"/>
    <n v="1590"/>
    <n v="1600"/>
    <n v="1590"/>
    <n v="10"/>
    <x v="4"/>
  </r>
  <r>
    <s v="ID1243"/>
    <x v="106"/>
    <s v="Keith B Macra"/>
    <s v="Male"/>
    <x v="0"/>
    <s v="Farida Ibrahim"/>
    <x v="0"/>
    <x v="0"/>
    <n v="1"/>
    <s v="Sales"/>
    <n v="50"/>
    <n v="45"/>
    <n v="50"/>
    <n v="45"/>
    <n v="5"/>
    <x v="5"/>
  </r>
  <r>
    <s v="ID1244"/>
    <x v="107"/>
    <s v="Harriett A Mccrrry"/>
    <s v="Male"/>
    <x v="0"/>
    <s v="Farida Ibrahim"/>
    <x v="1"/>
    <x v="0"/>
    <n v="2"/>
    <s v="Sales"/>
    <n v="600"/>
    <n v="450"/>
    <n v="1200"/>
    <n v="900"/>
    <n v="300"/>
    <x v="6"/>
  </r>
  <r>
    <s v="ID1245"/>
    <x v="105"/>
    <s v="Andres S Garrer"/>
    <s v="Male"/>
    <x v="0"/>
    <s v="Farida Ibrahim"/>
    <x v="2"/>
    <x v="0"/>
    <n v="2"/>
    <s v="Sales"/>
    <n v="170"/>
    <n v="150"/>
    <n v="340"/>
    <n v="300"/>
    <n v="40"/>
    <x v="4"/>
  </r>
  <r>
    <s v="ID1246"/>
    <x v="108"/>
    <s v="Ken X Weirberg"/>
    <s v="Male"/>
    <x v="0"/>
    <s v="Farida Ibrahim"/>
    <x v="0"/>
    <x v="1"/>
    <n v="1"/>
    <s v="Sales"/>
    <n v="25"/>
    <n v="20"/>
    <n v="25"/>
    <n v="20"/>
    <n v="5"/>
    <x v="1"/>
  </r>
  <r>
    <s v="ID1247"/>
    <x v="109"/>
    <s v="Moises U Hugrs"/>
    <s v="Male"/>
    <x v="0"/>
    <s v="Farida Ibrahim"/>
    <x v="1"/>
    <x v="3"/>
    <n v="1"/>
    <s v="Sales"/>
    <n v="6700"/>
    <n v="5000"/>
    <n v="6700"/>
    <n v="5000"/>
    <n v="1700"/>
    <x v="2"/>
  </r>
  <r>
    <s v="ID1248"/>
    <x v="110"/>
    <s v="Sunshine F Earre"/>
    <s v="Male"/>
    <x v="0"/>
    <s v="Farida Ibrahim"/>
    <x v="2"/>
    <x v="2"/>
    <n v="2"/>
    <s v="Sales"/>
    <n v="6700"/>
    <n v="5001"/>
    <n v="13400"/>
    <n v="10002"/>
    <n v="3398"/>
    <x v="3"/>
  </r>
  <r>
    <s v="ID1249"/>
    <x v="111"/>
    <s v="Lavette P Cherey"/>
    <s v="Female"/>
    <x v="0"/>
    <s v="Farida Ibrahim"/>
    <x v="0"/>
    <x v="2"/>
    <n v="2"/>
    <s v="Sales"/>
    <n v="6700"/>
    <n v="5002"/>
    <n v="13400"/>
    <n v="10004"/>
    <n v="3396"/>
    <x v="4"/>
  </r>
  <r>
    <s v="ID1250"/>
    <x v="112"/>
    <s v="Carmen F Barret"/>
    <s v="Female"/>
    <x v="0"/>
    <s v="Farida Ibrahim"/>
    <x v="1"/>
    <x v="0"/>
    <n v="1"/>
    <s v="Sales"/>
    <n v="22000"/>
    <n v="20000"/>
    <n v="22000"/>
    <n v="20000"/>
    <n v="2000"/>
    <x v="5"/>
  </r>
  <r>
    <s v="ID1251"/>
    <x v="113"/>
    <s v="Lizzie D Ratrliff"/>
    <s v="Female"/>
    <x v="0"/>
    <s v="Farida Ibrahim"/>
    <x v="2"/>
    <x v="0"/>
    <n v="1"/>
    <s v="Returned"/>
    <n v="11000"/>
    <n v="10000"/>
    <n v="11000"/>
    <n v="10000"/>
    <n v="1000"/>
    <x v="6"/>
  </r>
  <r>
    <s v="ID1252"/>
    <x v="114"/>
    <s v="Nick Q Pacrard"/>
    <s v="Male"/>
    <x v="0"/>
    <s v="Farida Ibrahim"/>
    <x v="0"/>
    <x v="1"/>
    <n v="1"/>
    <s v="Sales"/>
    <n v="8500"/>
    <n v="7600"/>
    <n v="8500"/>
    <n v="7600"/>
    <n v="900"/>
    <x v="0"/>
  </r>
  <r>
    <s v="ID1253"/>
    <x v="115"/>
    <s v="Alonzo W Starford"/>
    <s v="Male"/>
    <x v="0"/>
    <s v="Farida Ibrahim"/>
    <x v="1"/>
    <x v="2"/>
    <n v="2"/>
    <s v="Sales"/>
    <n v="8500"/>
    <n v="7600"/>
    <n v="17000"/>
    <n v="15200"/>
    <n v="1800"/>
    <x v="1"/>
  </r>
  <r>
    <s v="ID1254"/>
    <x v="116"/>
    <s v="Brett Z Vadrais"/>
    <s v="Male"/>
    <x v="0"/>
    <s v="Farida Ibrahim"/>
    <x v="2"/>
    <x v="0"/>
    <n v="3"/>
    <s v="Sales"/>
    <n v="13200.000000000002"/>
    <n v="12000"/>
    <n v="39600.000000000007"/>
    <n v="36000"/>
    <n v="3600.0000000000073"/>
    <x v="2"/>
  </r>
  <r>
    <s v="ID1255"/>
    <x v="114"/>
    <s v="Madalene J Marrine"/>
    <s v="Male"/>
    <x v="0"/>
    <s v="Farida Ibrahim"/>
    <x v="0"/>
    <x v="1"/>
    <n v="2"/>
    <s v="Sales"/>
    <n v="22000"/>
    <n v="20000"/>
    <n v="44000"/>
    <n v="40000"/>
    <n v="4000"/>
    <x v="0"/>
  </r>
  <r>
    <s v="ID1256"/>
    <x v="117"/>
    <s v="Charles S Nicroles"/>
    <s v="Female"/>
    <x v="0"/>
    <s v="Farida Ibrahim"/>
    <x v="1"/>
    <x v="1"/>
    <n v="2"/>
    <s v="Sales"/>
    <n v="7700"/>
    <n v="7000"/>
    <n v="15400"/>
    <n v="14000"/>
    <n v="1400"/>
    <x v="4"/>
  </r>
  <r>
    <s v="ID1257"/>
    <x v="118"/>
    <s v="Kristofer Y Fizrr"/>
    <s v="Male"/>
    <x v="0"/>
    <s v="Farida Ibrahim"/>
    <x v="2"/>
    <x v="0"/>
    <n v="3"/>
    <s v="Sales"/>
    <n v="22000"/>
    <n v="20000"/>
    <n v="66000"/>
    <n v="60000"/>
    <n v="6000"/>
    <x v="5"/>
  </r>
  <r>
    <s v="ID1258"/>
    <x v="119"/>
    <s v="Elmo G Pagrno"/>
    <s v="Male"/>
    <x v="0"/>
    <s v="Farida Ibrahim"/>
    <x v="0"/>
    <x v="0"/>
    <n v="1"/>
    <s v="Sales"/>
    <n v="44000"/>
    <n v="40000"/>
    <n v="44000"/>
    <n v="40000"/>
    <n v="4000"/>
    <x v="6"/>
  </r>
  <r>
    <s v="ID1259"/>
    <x v="92"/>
    <s v="Lindy M Reer"/>
    <s v="Male"/>
    <x v="1"/>
    <s v="Felex Ada"/>
    <x v="1"/>
    <x v="0"/>
    <n v="2"/>
    <s v="Sales"/>
    <n v="19800"/>
    <n v="18000"/>
    <n v="39600"/>
    <n v="36000"/>
    <n v="3600"/>
    <x v="4"/>
  </r>
  <r>
    <s v="ID1260"/>
    <x v="93"/>
    <s v="Dewayne X Grorm"/>
    <s v="Male"/>
    <x v="2"/>
    <s v="Winner Sanda"/>
    <x v="2"/>
    <x v="1"/>
    <n v="2"/>
    <s v="Sales"/>
    <n v="9950"/>
    <n v="9000"/>
    <n v="19900"/>
    <n v="18000"/>
    <n v="1900"/>
    <x v="5"/>
  </r>
  <r>
    <s v="ID1261"/>
    <x v="94"/>
    <s v="Elenora V Halrey"/>
    <s v="Male"/>
    <x v="3"/>
    <s v="Peter Pan"/>
    <x v="0"/>
    <x v="0"/>
    <n v="2"/>
    <s v="Sales"/>
    <n v="7700"/>
    <n v="7000"/>
    <n v="15400"/>
    <n v="14000"/>
    <n v="1400"/>
    <x v="6"/>
  </r>
  <r>
    <s v="ID1262"/>
    <x v="95"/>
    <s v="Rosette F Casrio"/>
    <s v="Male"/>
    <x v="0"/>
    <s v="Farida Ibrahim"/>
    <x v="1"/>
    <x v="2"/>
    <n v="4"/>
    <s v="Sales"/>
    <n v="11000"/>
    <n v="10000"/>
    <n v="44000"/>
    <n v="40000"/>
    <n v="4000"/>
    <x v="0"/>
  </r>
  <r>
    <s v="ID1263"/>
    <x v="96"/>
    <s v="Analisa X Birrsell"/>
    <s v="Male"/>
    <x v="0"/>
    <s v="Farida Ibrahim"/>
    <x v="2"/>
    <x v="0"/>
    <n v="1"/>
    <s v="Sales"/>
    <n v="13200.000000000002"/>
    <n v="12000"/>
    <n v="13200.000000000002"/>
    <n v="12000"/>
    <n v="1200.0000000000018"/>
    <x v="1"/>
  </r>
  <r>
    <s v="ID1264"/>
    <x v="97"/>
    <s v="Jacinta Y Cherey"/>
    <s v="Male"/>
    <x v="1"/>
    <s v="Felex Ada"/>
    <x v="0"/>
    <x v="0"/>
    <n v="2"/>
    <s v="Sales"/>
    <n v="1900"/>
    <n v="1800"/>
    <n v="3800"/>
    <n v="3600"/>
    <n v="200"/>
    <x v="2"/>
  </r>
  <r>
    <s v="ID1265"/>
    <x v="98"/>
    <s v="Matt D Brarblett"/>
    <s v="Male"/>
    <x v="2"/>
    <s v="Winner Sanda"/>
    <x v="1"/>
    <x v="0"/>
    <n v="2"/>
    <s v="Sales"/>
    <n v="200"/>
    <n v="190"/>
    <n v="400"/>
    <n v="380"/>
    <n v="20"/>
    <x v="3"/>
  </r>
  <r>
    <s v="ID1266"/>
    <x v="96"/>
    <s v="Queenie M Aldrr"/>
    <s v="Male"/>
    <x v="3"/>
    <s v="Peter Pan"/>
    <x v="2"/>
    <x v="1"/>
    <n v="4"/>
    <s v="Sales"/>
    <n v="2250"/>
    <n v="2200"/>
    <n v="9000"/>
    <n v="8800"/>
    <n v="200"/>
    <x v="1"/>
  </r>
  <r>
    <s v="ID1267"/>
    <x v="99"/>
    <s v="Darwin W Lemrine"/>
    <s v="Male"/>
    <x v="0"/>
    <s v="Farida Ibrahim"/>
    <x v="0"/>
    <x v="0"/>
    <n v="1"/>
    <s v="Sales"/>
    <n v="100"/>
    <n v="90"/>
    <n v="100"/>
    <n v="90"/>
    <n v="10"/>
    <x v="5"/>
  </r>
  <r>
    <s v="ID1268"/>
    <x v="100"/>
    <s v="Erik W Sterfen"/>
    <s v="Male"/>
    <x v="0"/>
    <s v="Farida Ibrahim"/>
    <x v="1"/>
    <x v="1"/>
    <n v="2"/>
    <s v="Sales"/>
    <n v="100"/>
    <n v="80"/>
    <n v="200"/>
    <n v="160"/>
    <n v="40"/>
    <x v="6"/>
  </r>
  <r>
    <s v="ID1269"/>
    <x v="101"/>
    <s v="Ching D Appregate"/>
    <s v="Male"/>
    <x v="1"/>
    <s v="Felex Ada"/>
    <x v="2"/>
    <x v="1"/>
    <n v="2"/>
    <s v="Sales"/>
    <n v="2000"/>
    <n v="1850"/>
    <n v="4000"/>
    <n v="3700"/>
    <n v="300"/>
    <x v="0"/>
  </r>
  <r>
    <s v="ID1270"/>
    <x v="102"/>
    <s v="Warren L Manron"/>
    <s v="Female"/>
    <x v="2"/>
    <s v="Winner Sanda"/>
    <x v="0"/>
    <x v="0"/>
    <n v="1"/>
    <s v="Sales"/>
    <n v="9500"/>
    <n v="8000"/>
    <n v="9500"/>
    <n v="8000"/>
    <n v="1500"/>
    <x v="1"/>
  </r>
  <r>
    <s v="ID1271"/>
    <x v="103"/>
    <s v="Celestine H Aldrrson"/>
    <s v="Female"/>
    <x v="3"/>
    <s v="Peter Pan"/>
    <x v="1"/>
    <x v="1"/>
    <n v="1"/>
    <s v="Sales"/>
    <n v="4700"/>
    <n v="4000"/>
    <n v="4700"/>
    <n v="4000"/>
    <n v="700"/>
    <x v="2"/>
  </r>
  <r>
    <s v="ID1272"/>
    <x v="104"/>
    <s v="Tammi S Garret"/>
    <s v="Female"/>
    <x v="0"/>
    <s v="Farida Ibrahim"/>
    <x v="2"/>
    <x v="0"/>
    <n v="2"/>
    <s v="Sales"/>
    <n v="400"/>
    <n v="360"/>
    <n v="800"/>
    <n v="720"/>
    <n v="80"/>
    <x v="3"/>
  </r>
  <r>
    <s v="ID1273"/>
    <x v="105"/>
    <s v="Tamesha I Knerper"/>
    <s v="Male"/>
    <x v="0"/>
    <s v="Farida Ibrahim"/>
    <x v="0"/>
    <x v="0"/>
    <n v="2"/>
    <s v="Sales"/>
    <n v="100"/>
    <n v="90"/>
    <n v="200"/>
    <n v="180"/>
    <n v="20"/>
    <x v="4"/>
  </r>
  <r>
    <s v="ID1274"/>
    <x v="106"/>
    <s v="Bernardina X Roerch"/>
    <s v="Male"/>
    <x v="1"/>
    <s v="Felex Ada"/>
    <x v="1"/>
    <x v="2"/>
    <n v="1"/>
    <s v="Sales"/>
    <n v="1600"/>
    <n v="1590"/>
    <n v="1600"/>
    <n v="1590"/>
    <n v="10"/>
    <x v="5"/>
  </r>
  <r>
    <s v="ID1275"/>
    <x v="107"/>
    <s v="Mariano Y Kylrs"/>
    <s v="Male"/>
    <x v="2"/>
    <s v="Winner Sanda"/>
    <x v="2"/>
    <x v="0"/>
    <n v="1"/>
    <s v="Sales"/>
    <n v="50"/>
    <n v="45"/>
    <n v="50"/>
    <n v="45"/>
    <n v="5"/>
    <x v="6"/>
  </r>
  <r>
    <s v="ID1276"/>
    <x v="105"/>
    <s v="Kristie E Jair"/>
    <s v="Male"/>
    <x v="3"/>
    <s v="Peter Pan"/>
    <x v="0"/>
    <x v="0"/>
    <n v="2"/>
    <s v="Sales"/>
    <n v="600"/>
    <n v="450"/>
    <n v="1200"/>
    <n v="900"/>
    <n v="300"/>
    <x v="4"/>
  </r>
  <r>
    <s v="ID1277"/>
    <x v="108"/>
    <s v="Jeff E Lucrro"/>
    <s v="Female"/>
    <x v="0"/>
    <s v="Farida Ibrahim"/>
    <x v="1"/>
    <x v="0"/>
    <n v="2"/>
    <s v="Sales"/>
    <n v="170"/>
    <n v="150"/>
    <n v="340"/>
    <n v="300"/>
    <n v="40"/>
    <x v="1"/>
  </r>
  <r>
    <s v="ID1278"/>
    <x v="109"/>
    <s v="Leanna X Tibretts"/>
    <s v="Male"/>
    <x v="0"/>
    <s v="Farida Ibrahim"/>
    <x v="2"/>
    <x v="0"/>
    <n v="1"/>
    <s v="Sales"/>
    <n v="25"/>
    <n v="20"/>
    <n v="25"/>
    <n v="20"/>
    <n v="5"/>
    <x v="2"/>
  </r>
  <r>
    <s v="ID1279"/>
    <x v="110"/>
    <s v="Robbie N Hecrman"/>
    <s v="Male"/>
    <x v="1"/>
    <s v="Felex Ada"/>
    <x v="0"/>
    <x v="1"/>
    <n v="1"/>
    <s v="Sales"/>
    <n v="6700"/>
    <n v="5002"/>
    <n v="6700"/>
    <n v="5002"/>
    <n v="1698"/>
    <x v="3"/>
  </r>
  <r>
    <s v="ID1280"/>
    <x v="111"/>
    <s v="Raymon S Arnry"/>
    <s v="Male"/>
    <x v="2"/>
    <s v="Winner Sanda"/>
    <x v="1"/>
    <x v="0"/>
    <n v="2"/>
    <s v="Sales"/>
    <n v="6700"/>
    <n v="5000"/>
    <n v="13400"/>
    <n v="10000"/>
    <n v="3400"/>
    <x v="4"/>
  </r>
  <r>
    <s v="ID1281"/>
    <x v="112"/>
    <s v="Sergio X Devrreaux"/>
    <s v="Male"/>
    <x v="3"/>
    <s v="Peter Pan"/>
    <x v="2"/>
    <x v="2"/>
    <n v="2"/>
    <s v="Sales"/>
    <n v="6700"/>
    <n v="5001"/>
    <n v="13400"/>
    <n v="10002"/>
    <n v="3398"/>
    <x v="5"/>
  </r>
  <r>
    <s v="ID1282"/>
    <x v="113"/>
    <s v="Bobbie A Resrr"/>
    <s v="Male"/>
    <x v="0"/>
    <s v="Farida Ibrahim"/>
    <x v="0"/>
    <x v="0"/>
    <n v="1"/>
    <s v="Sales"/>
    <n v="6700"/>
    <n v="5002"/>
    <n v="6700"/>
    <n v="5002"/>
    <n v="1698"/>
    <x v="6"/>
  </r>
  <r>
    <s v="ID1283"/>
    <x v="114"/>
    <s v="Drew O Livrngston"/>
    <s v="Male"/>
    <x v="0"/>
    <s v="Farida Ibrahim"/>
    <x v="1"/>
    <x v="0"/>
    <n v="1"/>
    <s v="Sales"/>
    <n v="6700"/>
    <n v="5000"/>
    <n v="6700"/>
    <n v="5000"/>
    <n v="1700"/>
    <x v="0"/>
  </r>
  <r>
    <s v="ID1284"/>
    <x v="115"/>
    <s v="Ahmad S Bonr"/>
    <s v="Male"/>
    <x v="1"/>
    <s v="Felex Ada"/>
    <x v="2"/>
    <x v="0"/>
    <n v="2"/>
    <s v="Sales"/>
    <n v="6700"/>
    <n v="5001"/>
    <n v="13400"/>
    <n v="10002"/>
    <n v="3398"/>
    <x v="1"/>
  </r>
  <r>
    <s v="ID1285"/>
    <x v="116"/>
    <s v="Collin V Gimrel"/>
    <s v="Male"/>
    <x v="2"/>
    <s v="Winner Sanda"/>
    <x v="0"/>
    <x v="0"/>
    <n v="2"/>
    <s v="Sales"/>
    <n v="6700"/>
    <n v="5002"/>
    <n v="13400"/>
    <n v="10004"/>
    <n v="3396"/>
    <x v="2"/>
  </r>
  <r>
    <s v="ID1286"/>
    <x v="114"/>
    <s v="Refugio Q Orar"/>
    <s v="Male"/>
    <x v="3"/>
    <s v="Peter Pan"/>
    <x v="1"/>
    <x v="1"/>
    <n v="1"/>
    <s v="Sales"/>
    <n v="22000"/>
    <n v="20000"/>
    <n v="22000"/>
    <n v="20000"/>
    <n v="2000"/>
    <x v="0"/>
  </r>
  <r>
    <s v="ID1287"/>
    <x v="117"/>
    <s v="Salena Z Melrhior"/>
    <s v="Male"/>
    <x v="0"/>
    <s v="Farida Ibrahim"/>
    <x v="2"/>
    <x v="2"/>
    <n v="1"/>
    <s v="Returned"/>
    <n v="11000"/>
    <n v="10000"/>
    <n v="11000"/>
    <n v="10000"/>
    <n v="1000"/>
    <x v="4"/>
  </r>
  <r>
    <s v="ID1288"/>
    <x v="118"/>
    <s v="Jonathan D Galragher"/>
    <s v="Male"/>
    <x v="0"/>
    <s v="Farida Ibrahim"/>
    <x v="0"/>
    <x v="0"/>
    <n v="1"/>
    <s v="Sales"/>
    <n v="8500"/>
    <n v="7600"/>
    <n v="8500"/>
    <n v="7600"/>
    <n v="900"/>
    <x v="5"/>
  </r>
  <r>
    <s v="ID1289"/>
    <x v="119"/>
    <s v="Treena U Palrmo"/>
    <s v="Male"/>
    <x v="1"/>
    <s v="Felex Ada"/>
    <x v="1"/>
    <x v="0"/>
    <n v="2"/>
    <s v="Returned"/>
    <n v="8500"/>
    <n v="7600"/>
    <n v="17000"/>
    <n v="15200"/>
    <n v="1800"/>
    <x v="6"/>
  </r>
  <r>
    <s v="ID1290"/>
    <x v="92"/>
    <s v="Chung N Dilreck"/>
    <s v="Male"/>
    <x v="2"/>
    <s v="Winner Sanda"/>
    <x v="2"/>
    <x v="1"/>
    <n v="3"/>
    <s v="Sales"/>
    <n v="13200.000000000002"/>
    <n v="12000"/>
    <n v="39600.000000000007"/>
    <n v="36000"/>
    <n v="3600.0000000000073"/>
    <x v="4"/>
  </r>
  <r>
    <s v="ID1291"/>
    <x v="93"/>
    <s v="Fransisca J Bierer"/>
    <s v="Female"/>
    <x v="3"/>
    <s v="Peter Pan"/>
    <x v="0"/>
    <x v="0"/>
    <n v="2"/>
    <s v="Sales"/>
    <n v="22000"/>
    <n v="20000"/>
    <n v="44000"/>
    <n v="40000"/>
    <n v="4000"/>
    <x v="5"/>
  </r>
  <r>
    <s v="ID1292"/>
    <x v="94"/>
    <s v="Hiram C Dorr"/>
    <s v="Female"/>
    <x v="0"/>
    <s v="Farida Ibrahim"/>
    <x v="1"/>
    <x v="0"/>
    <n v="2"/>
    <s v="Sales"/>
    <n v="7700"/>
    <n v="7000"/>
    <n v="15400"/>
    <n v="14000"/>
    <n v="1400"/>
    <x v="6"/>
  </r>
  <r>
    <s v="ID1293"/>
    <x v="95"/>
    <s v="Dorene U Shrrock"/>
    <s v="Female"/>
    <x v="0"/>
    <s v="Farida Ibrahim"/>
    <x v="2"/>
    <x v="2"/>
    <n v="3"/>
    <s v="Sales"/>
    <n v="22000"/>
    <n v="20000"/>
    <n v="66000"/>
    <n v="60000"/>
    <n v="6000"/>
    <x v="0"/>
  </r>
  <r>
    <s v="ID1294"/>
    <x v="96"/>
    <s v="Casey X Sacr"/>
    <s v="Male"/>
    <x v="1"/>
    <s v="Felex Ada"/>
    <x v="0"/>
    <x v="0"/>
    <n v="1"/>
    <s v="Sales"/>
    <n v="44000"/>
    <n v="40000"/>
    <n v="44000"/>
    <n v="40000"/>
    <n v="4000"/>
    <x v="1"/>
  </r>
  <r>
    <s v="ID1295"/>
    <x v="97"/>
    <s v="Mary D Brurelle"/>
    <s v="Male"/>
    <x v="2"/>
    <s v="Winner Sanda"/>
    <x v="1"/>
    <x v="0"/>
    <n v="2"/>
    <s v="Sales"/>
    <n v="19800"/>
    <n v="18000"/>
    <n v="39600"/>
    <n v="36000"/>
    <n v="3600"/>
    <x v="2"/>
  </r>
  <r>
    <s v="ID1296"/>
    <x v="98"/>
    <s v="Ruthie C Linrres"/>
    <s v="Male"/>
    <x v="3"/>
    <s v="Peter Pan"/>
    <x v="2"/>
    <x v="0"/>
    <n v="2"/>
    <s v="Sales"/>
    <n v="9950"/>
    <n v="9000"/>
    <n v="19900"/>
    <n v="18000"/>
    <n v="1900"/>
    <x v="3"/>
  </r>
  <r>
    <s v="ID1297"/>
    <x v="96"/>
    <s v="Sharice B Munrie"/>
    <s v="Male"/>
    <x v="0"/>
    <s v="Farida Ibrahim"/>
    <x v="0"/>
    <x v="0"/>
    <n v="2"/>
    <s v="Sales"/>
    <n v="7700"/>
    <n v="7000"/>
    <n v="15400"/>
    <n v="14000"/>
    <n v="1400"/>
    <x v="1"/>
  </r>
  <r>
    <s v="ID1298"/>
    <x v="99"/>
    <s v="Boyd N Liprs"/>
    <s v="Female"/>
    <x v="0"/>
    <s v="Farida Ibrahim"/>
    <x v="1"/>
    <x v="1"/>
    <n v="4"/>
    <s v="Sales"/>
    <n v="11000"/>
    <n v="10000"/>
    <n v="44000"/>
    <n v="40000"/>
    <n v="4000"/>
    <x v="5"/>
  </r>
  <r>
    <s v="ID1299"/>
    <x v="100"/>
    <s v="Racheal G Savrrd"/>
    <s v="Male"/>
    <x v="1"/>
    <s v="Felex Ada"/>
    <x v="2"/>
    <x v="0"/>
    <n v="1"/>
    <s v="Sales"/>
    <n v="13200.000000000002"/>
    <n v="12000"/>
    <n v="13200.000000000002"/>
    <n v="12000"/>
    <n v="1200.0000000000018"/>
    <x v="6"/>
  </r>
  <r>
    <s v="ID1300"/>
    <x v="101"/>
    <s v="Lana D Eckres"/>
    <s v="Male"/>
    <x v="2"/>
    <s v="Winner Sanda"/>
    <x v="0"/>
    <x v="2"/>
    <n v="2"/>
    <s v="Sales"/>
    <n v="9950"/>
    <n v="9000"/>
    <n v="19900"/>
    <n v="18000"/>
    <n v="1900"/>
    <x v="0"/>
  </r>
  <r>
    <s v="ID1301"/>
    <x v="102"/>
    <s v="Hugh E Boore"/>
    <s v="Male"/>
    <x v="3"/>
    <s v="Peter Pan"/>
    <x v="1"/>
    <x v="0"/>
    <n v="2"/>
    <s v="Sales"/>
    <n v="7700"/>
    <n v="7000"/>
    <n v="15400"/>
    <n v="14000"/>
    <n v="1400"/>
    <x v="1"/>
  </r>
  <r>
    <s v="ID1302"/>
    <x v="103"/>
    <s v="Max Z Vanrlstyne"/>
    <s v="Male"/>
    <x v="0"/>
    <s v="Farida Ibrahim"/>
    <x v="2"/>
    <x v="1"/>
    <n v="4"/>
    <s v="Sales"/>
    <n v="11000"/>
    <n v="10000"/>
    <n v="44000"/>
    <n v="40000"/>
    <n v="4000"/>
    <x v="2"/>
  </r>
  <r>
    <s v="ID1303"/>
    <x v="104"/>
    <s v="Simone Y Pulro"/>
    <s v="Male"/>
    <x v="0"/>
    <s v="Farida Ibrahim"/>
    <x v="0"/>
    <x v="0"/>
    <n v="1"/>
    <s v="Sales"/>
    <n v="13200.000000000002"/>
    <n v="12000"/>
    <n v="13200.000000000002"/>
    <n v="12000"/>
    <n v="1200.0000000000018"/>
    <x v="3"/>
  </r>
  <r>
    <s v="ID1304"/>
    <x v="105"/>
    <s v="Robt F Ellrrbee"/>
    <s v="Male"/>
    <x v="1"/>
    <s v="Felex Ada"/>
    <x v="1"/>
    <x v="0"/>
    <n v="2"/>
    <s v="Sales"/>
    <n v="9950"/>
    <n v="9000"/>
    <n v="19900"/>
    <n v="18000"/>
    <n v="1900"/>
    <x v="4"/>
  </r>
  <r>
    <s v="ID1305"/>
    <x v="106"/>
    <s v="Peter M Clore"/>
    <s v="Male"/>
    <x v="2"/>
    <s v="Winner Sanda"/>
    <x v="2"/>
    <x v="0"/>
    <n v="2"/>
    <s v="Sales"/>
    <n v="7700"/>
    <n v="7000"/>
    <n v="15400"/>
    <n v="14000"/>
    <n v="1400"/>
    <x v="5"/>
  </r>
  <r>
    <s v="ID1306"/>
    <x v="107"/>
    <s v="Adriene J Kimrell"/>
    <s v="Male"/>
    <x v="3"/>
    <s v="Peter Pan"/>
    <x v="0"/>
    <x v="1"/>
    <n v="1"/>
    <s v="Sales"/>
    <n v="11000"/>
    <n v="10000"/>
    <n v="11000"/>
    <n v="10000"/>
    <n v="1000"/>
    <x v="6"/>
  </r>
  <r>
    <s v="ID1307"/>
    <x v="105"/>
    <s v="Reid W Monron"/>
    <s v="Male"/>
    <x v="0"/>
    <s v="Farida Ibrahim"/>
    <x v="1"/>
    <x v="0"/>
    <n v="1"/>
    <s v="Sales"/>
    <n v="7700.0000000000009"/>
    <n v="7000"/>
    <n v="7700.0000000000009"/>
    <n v="7000"/>
    <n v="700.00000000000091"/>
    <x v="4"/>
  </r>
  <r>
    <s v="ID1308"/>
    <x v="108"/>
    <s v="Jestine H Shir"/>
    <s v="Male"/>
    <x v="0"/>
    <s v="Farida Ibrahim"/>
    <x v="2"/>
    <x v="1"/>
    <n v="2"/>
    <s v="Sales"/>
    <n v="9950"/>
    <n v="9000"/>
    <n v="19900"/>
    <n v="18000"/>
    <n v="1900"/>
    <x v="1"/>
  </r>
  <r>
    <s v="ID1309"/>
    <x v="109"/>
    <s v="Evie Y Abers"/>
    <s v="Male"/>
    <x v="1"/>
    <s v="Felex Ada"/>
    <x v="0"/>
    <x v="1"/>
    <n v="2"/>
    <s v="Sales"/>
    <n v="19800"/>
    <n v="18000"/>
    <n v="39600"/>
    <n v="36000"/>
    <n v="3600"/>
    <x v="2"/>
  </r>
  <r>
    <s v="ID1310"/>
    <x v="110"/>
    <s v="Daryl H Towre"/>
    <s v="Male"/>
    <x v="2"/>
    <s v="Winner Sanda"/>
    <x v="1"/>
    <x v="0"/>
    <n v="1"/>
    <s v="Sales"/>
    <n v="44000"/>
    <n v="40000"/>
    <n v="44000"/>
    <n v="40000"/>
    <n v="4000"/>
    <x v="3"/>
  </r>
  <r>
    <s v="ID1311"/>
    <x v="111"/>
    <s v="Roman K Thore"/>
    <s v="Male"/>
    <x v="3"/>
    <s v="Peter Pan"/>
    <x v="2"/>
    <x v="0"/>
    <n v="1"/>
    <s v="Sales"/>
    <n v="22000"/>
    <n v="20000"/>
    <n v="22000"/>
    <n v="20000"/>
    <n v="2000"/>
    <x v="4"/>
  </r>
  <r>
    <s v="ID1312"/>
    <x v="112"/>
    <m/>
    <s v="Female"/>
    <x v="0"/>
    <s v="Farida Ibrahim"/>
    <x v="0"/>
    <x v="2"/>
    <n v="2"/>
    <s v="Sales"/>
    <n v="13000"/>
    <n v="12000"/>
    <n v="26000"/>
    <n v="24000"/>
    <n v="2000"/>
    <x v="5"/>
  </r>
  <r>
    <s v="ID1313"/>
    <x v="113"/>
    <s v="Sabra Y Mcgrrity"/>
    <s v="Female"/>
    <x v="0"/>
    <s v="Farida Ibrahim"/>
    <x v="1"/>
    <x v="0"/>
    <n v="2"/>
    <s v="Sales"/>
    <n v="6700"/>
    <n v="5000"/>
    <n v="13400"/>
    <n v="10000"/>
    <n v="3400"/>
    <x v="6"/>
  </r>
  <r>
    <s v="ID1314"/>
    <x v="114"/>
    <s v="Kim W Oliro"/>
    <s v="Female"/>
    <x v="1"/>
    <s v="Felex Ada"/>
    <x v="2"/>
    <x v="0"/>
    <n v="1"/>
    <s v="Sales"/>
    <n v="6700"/>
    <n v="5001"/>
    <n v="6700"/>
    <n v="5001"/>
    <n v="1699"/>
    <x v="0"/>
  </r>
  <r>
    <s v="ID1315"/>
    <x v="115"/>
    <s v="Ian F Palrquist"/>
    <s v="Male"/>
    <x v="2"/>
    <s v="Winner Sanda"/>
    <x v="0"/>
    <x v="0"/>
    <n v="1"/>
    <s v="Sales"/>
    <n v="6700"/>
    <n v="5002"/>
    <n v="6700"/>
    <n v="5002"/>
    <n v="1698"/>
    <x v="1"/>
  </r>
  <r>
    <s v="ID1316"/>
    <x v="116"/>
    <s v="Nakita H Zitr"/>
    <s v="Male"/>
    <x v="3"/>
    <s v="Peter Pan"/>
    <x v="1"/>
    <x v="0"/>
    <n v="2"/>
    <s v="Sales"/>
    <n v="6700"/>
    <n v="5000"/>
    <n v="13400"/>
    <n v="10000"/>
    <n v="3400"/>
    <x v="2"/>
  </r>
  <r>
    <s v="ID1317"/>
    <x v="114"/>
    <s v="Pura O Winrle"/>
    <s v="Male"/>
    <x v="0"/>
    <s v="Farida Ibrahim"/>
    <x v="2"/>
    <x v="1"/>
    <n v="2"/>
    <s v="Sales"/>
    <n v="6700"/>
    <n v="5001"/>
    <n v="13400"/>
    <n v="10002"/>
    <n v="3398"/>
    <x v="0"/>
  </r>
  <r>
    <s v="ID1318"/>
    <x v="117"/>
    <s v="Quinn F Ogirvie"/>
    <s v="Male"/>
    <x v="0"/>
    <s v="Farida Ibrahim"/>
    <x v="0"/>
    <x v="0"/>
    <n v="1"/>
    <s v="Sales"/>
    <n v="6700"/>
    <n v="5002"/>
    <n v="6700"/>
    <n v="5002"/>
    <n v="1698"/>
    <x v="4"/>
  </r>
  <r>
    <s v="ID1319"/>
    <x v="118"/>
    <s v="Carlton A Knurson"/>
    <s v="Female"/>
    <x v="1"/>
    <s v="Felex Ada"/>
    <x v="1"/>
    <x v="2"/>
    <n v="11"/>
    <s v="Sales"/>
    <n v="6700"/>
    <n v="5000"/>
    <n v="73700"/>
    <n v="55000"/>
    <n v="18700"/>
    <x v="5"/>
  </r>
  <r>
    <s v="ID1320"/>
    <x v="119"/>
    <s v="Mitchell M Forrhee"/>
    <s v="Male"/>
    <x v="0"/>
    <s v="Farida Ibrahim"/>
    <x v="2"/>
    <x v="1"/>
    <n v="11"/>
    <s v="Sales"/>
    <n v="6700"/>
    <n v="5000"/>
    <n v="73700"/>
    <n v="55000"/>
    <n v="18700"/>
    <x v="6"/>
  </r>
  <r>
    <s v="ID1321"/>
    <x v="92"/>
    <s v="Gilbert Y Alcrla"/>
    <s v="Male"/>
    <x v="1"/>
    <s v="Felex Ada"/>
    <x v="0"/>
    <x v="0"/>
    <n v="11"/>
    <s v="Sales"/>
    <n v="6700"/>
    <n v="5000"/>
    <n v="73700"/>
    <n v="55000"/>
    <n v="18700"/>
    <x v="4"/>
  </r>
  <r>
    <s v="ID1322"/>
    <x v="93"/>
    <s v="Tad Z Rioras"/>
    <s v="Female"/>
    <x v="2"/>
    <s v="Winner Sanda"/>
    <x v="1"/>
    <x v="0"/>
    <n v="11"/>
    <s v="Sales"/>
    <n v="6700"/>
    <n v="5000"/>
    <n v="73700"/>
    <n v="55000"/>
    <n v="18700"/>
    <x v="5"/>
  </r>
  <r>
    <s v="ID1323"/>
    <x v="94"/>
    <s v="Tuan X Garrock"/>
    <s v="Male"/>
    <x v="3"/>
    <s v="Peter Pan"/>
    <x v="2"/>
    <x v="2"/>
    <n v="11"/>
    <s v="Sales"/>
    <n v="6700"/>
    <n v="5000"/>
    <n v="73700"/>
    <n v="55000"/>
    <n v="18700"/>
    <x v="6"/>
  </r>
  <r>
    <s v="ID1324"/>
    <x v="95"/>
    <s v="Jennefer N Prarl"/>
    <s v="Male"/>
    <x v="0"/>
    <s v="Farida Ibrahim"/>
    <x v="0"/>
    <x v="0"/>
    <n v="11"/>
    <s v="Sales"/>
    <n v="6700"/>
    <n v="5000"/>
    <n v="73700"/>
    <n v="55000"/>
    <n v="18700"/>
    <x v="0"/>
  </r>
  <r>
    <s v="ID1325"/>
    <x v="96"/>
    <s v="Mikki F Neare"/>
    <s v="Male"/>
    <x v="0"/>
    <s v="Farida Ibrahim"/>
    <x v="2"/>
    <x v="1"/>
    <n v="11"/>
    <s v="Sales"/>
    <n v="200"/>
    <n v="190"/>
    <n v="2200"/>
    <n v="2090"/>
    <n v="110"/>
    <x v="1"/>
  </r>
  <r>
    <s v="ID1326"/>
    <x v="97"/>
    <s v="Kendrick K Courts"/>
    <s v="Male"/>
    <x v="1"/>
    <s v="Felex Ada"/>
    <x v="0"/>
    <x v="0"/>
    <n v="1"/>
    <s v="Sales"/>
    <n v="2250"/>
    <n v="2200"/>
    <n v="2250"/>
    <n v="2200"/>
    <n v="50"/>
    <x v="2"/>
  </r>
  <r>
    <s v="ID1327"/>
    <x v="98"/>
    <s v="Fermin I Gulrck"/>
    <s v="Female"/>
    <x v="2"/>
    <s v="Winner Sanda"/>
    <x v="1"/>
    <x v="0"/>
    <n v="1"/>
    <s v="Sales"/>
    <n v="100"/>
    <n v="90"/>
    <n v="100"/>
    <n v="90"/>
    <n v="10"/>
    <x v="3"/>
  </r>
  <r>
    <s v="ID1328"/>
    <x v="96"/>
    <s v="Lynda P Ayer"/>
    <s v="Male"/>
    <x v="3"/>
    <s v="Peter Pan"/>
    <x v="2"/>
    <x v="2"/>
    <n v="2"/>
    <s v="Sales"/>
    <n v="100"/>
    <n v="80"/>
    <n v="200"/>
    <n v="160"/>
    <n v="40"/>
    <x v="1"/>
  </r>
  <r>
    <s v="ID1329"/>
    <x v="99"/>
    <s v="Melva E Cherard"/>
    <s v="Male"/>
    <x v="0"/>
    <s v="Farida Ibrahim"/>
    <x v="0"/>
    <x v="0"/>
    <n v="2"/>
    <s v="Sales"/>
    <n v="2000"/>
    <n v="1850"/>
    <n v="4000"/>
    <n v="3700"/>
    <n v="300"/>
    <x v="5"/>
  </r>
  <r>
    <s v="ID1330"/>
    <x v="100"/>
    <s v="Odell F Hayrard"/>
    <s v="Male"/>
    <x v="0"/>
    <s v="Farida Ibrahim"/>
    <x v="1"/>
    <x v="0"/>
    <n v="1"/>
    <s v="Sales"/>
    <n v="9500"/>
    <n v="8000"/>
    <n v="9500"/>
    <n v="8000"/>
    <n v="1500"/>
    <x v="6"/>
  </r>
  <r>
    <s v="ID1331"/>
    <x v="101"/>
    <s v="Alane Y Higr"/>
    <s v="Male"/>
    <x v="1"/>
    <s v="Felex Ada"/>
    <x v="2"/>
    <x v="0"/>
    <n v="1"/>
    <s v="Sales"/>
    <n v="4700"/>
    <n v="4000"/>
    <n v="4700"/>
    <n v="4000"/>
    <n v="700"/>
    <x v="0"/>
  </r>
  <r>
    <s v="ID1332"/>
    <x v="102"/>
    <s v="Garland Q Artrrburn"/>
    <s v="Male"/>
    <x v="2"/>
    <s v="Winner Sanda"/>
    <x v="0"/>
    <x v="0"/>
    <n v="2"/>
    <s v="Sales"/>
    <n v="400"/>
    <n v="360"/>
    <n v="800"/>
    <n v="720"/>
    <n v="80"/>
    <x v="1"/>
  </r>
  <r>
    <s v="ID1333"/>
    <x v="103"/>
    <s v="Carmelina R Gorrell"/>
    <s v="Male"/>
    <x v="3"/>
    <s v="Peter Pan"/>
    <x v="1"/>
    <x v="1"/>
    <n v="2"/>
    <s v="Sales"/>
    <n v="100"/>
    <n v="90"/>
    <n v="200"/>
    <n v="180"/>
    <n v="20"/>
    <x v="2"/>
  </r>
  <r>
    <s v="ID1334"/>
    <x v="104"/>
    <s v="Dee I Orsrni"/>
    <s v="Male"/>
    <x v="0"/>
    <s v="Farida Ibrahim"/>
    <x v="2"/>
    <x v="0"/>
    <n v="1"/>
    <s v="Sales"/>
    <n v="1600"/>
    <n v="1590"/>
    <n v="1600"/>
    <n v="1590"/>
    <n v="10"/>
    <x v="3"/>
  </r>
  <r>
    <s v="ID1335"/>
    <x v="105"/>
    <s v="Angeline I Fetr"/>
    <s v="Male"/>
    <x v="0"/>
    <s v="Farida Ibrahim"/>
    <x v="0"/>
    <x v="0"/>
    <n v="1"/>
    <s v="Sales"/>
    <n v="50"/>
    <n v="45"/>
    <n v="50"/>
    <n v="45"/>
    <n v="5"/>
    <x v="4"/>
  </r>
  <r>
    <s v="ID1336"/>
    <x v="106"/>
    <s v="Myrtle S Fiore"/>
    <s v="Male"/>
    <x v="0"/>
    <s v="Farida Ibrahim"/>
    <x v="1"/>
    <x v="0"/>
    <n v="2"/>
    <s v="Sales"/>
    <n v="600"/>
    <n v="450"/>
    <n v="1200"/>
    <n v="900"/>
    <n v="300"/>
    <x v="5"/>
  </r>
  <r>
    <s v="ID1337"/>
    <x v="107"/>
    <s v="Kirby Y Gamrche"/>
    <s v="Male"/>
    <x v="0"/>
    <s v="Farida Ibrahim"/>
    <x v="2"/>
    <x v="0"/>
    <n v="2"/>
    <s v="Sales"/>
    <n v="170"/>
    <n v="150"/>
    <n v="340"/>
    <n v="300"/>
    <n v="40"/>
    <x v="6"/>
  </r>
  <r>
    <s v="ID1338"/>
    <x v="105"/>
    <s v="Celestine E Ledrord"/>
    <s v="Male"/>
    <x v="0"/>
    <s v="Farida Ibrahim"/>
    <x v="0"/>
    <x v="1"/>
    <n v="1"/>
    <s v="Sales"/>
    <n v="25"/>
    <n v="20"/>
    <n v="25"/>
    <n v="20"/>
    <n v="5"/>
    <x v="4"/>
  </r>
  <r>
    <s v="ID1339"/>
    <x v="108"/>
    <s v="Arlene B Nelris"/>
    <s v="Male"/>
    <x v="0"/>
    <s v="Farida Ibrahim"/>
    <x v="1"/>
    <x v="3"/>
    <n v="1"/>
    <s v="Sales"/>
    <n v="6700"/>
    <n v="5000"/>
    <n v="6700"/>
    <n v="5000"/>
    <n v="1700"/>
    <x v="1"/>
  </r>
  <r>
    <s v="ID1340"/>
    <x v="109"/>
    <s v="Lazaro X Syer"/>
    <s v="Male"/>
    <x v="0"/>
    <s v="Farida Ibrahim"/>
    <x v="2"/>
    <x v="2"/>
    <n v="2"/>
    <s v="Sales"/>
    <n v="6700"/>
    <n v="5001"/>
    <n v="13400"/>
    <n v="10002"/>
    <n v="3398"/>
    <x v="2"/>
  </r>
  <r>
    <s v="ID1341"/>
    <x v="110"/>
    <s v="Lynne K Bohrer"/>
    <s v="Female"/>
    <x v="0"/>
    <s v="Farida Ibrahim"/>
    <x v="0"/>
    <x v="2"/>
    <n v="2"/>
    <s v="Sales"/>
    <n v="6700"/>
    <n v="5002"/>
    <n v="13400"/>
    <n v="10004"/>
    <n v="3396"/>
    <x v="3"/>
  </r>
  <r>
    <s v="ID1342"/>
    <x v="111"/>
    <s v="Veda V Danrs"/>
    <s v="Female"/>
    <x v="0"/>
    <s v="Farida Ibrahim"/>
    <x v="1"/>
    <x v="0"/>
    <n v="1"/>
    <s v="Sales"/>
    <n v="22000"/>
    <n v="20000"/>
    <n v="22000"/>
    <n v="20000"/>
    <n v="2000"/>
    <x v="4"/>
  </r>
  <r>
    <s v="ID1343"/>
    <x v="112"/>
    <s v="Marci C Vasrallo"/>
    <s v="Female"/>
    <x v="0"/>
    <s v="Farida Ibrahim"/>
    <x v="2"/>
    <x v="0"/>
    <n v="1"/>
    <s v="Returned"/>
    <n v="11000"/>
    <n v="10000"/>
    <n v="11000"/>
    <n v="10000"/>
    <n v="1000"/>
    <x v="5"/>
  </r>
  <r>
    <s v="ID1344"/>
    <x v="113"/>
    <s v="Janna F Bibrins"/>
    <s v="Male"/>
    <x v="0"/>
    <s v="Farida Ibrahim"/>
    <x v="0"/>
    <x v="1"/>
    <n v="1"/>
    <s v="Sales"/>
    <n v="8500"/>
    <n v="7600"/>
    <n v="8500"/>
    <n v="7600"/>
    <n v="900"/>
    <x v="6"/>
  </r>
  <r>
    <s v="ID1345"/>
    <x v="114"/>
    <s v="Nila Q Chrrtien"/>
    <s v="Male"/>
    <x v="0"/>
    <s v="Farida Ibrahim"/>
    <x v="1"/>
    <x v="2"/>
    <n v="2"/>
    <s v="Sales"/>
    <n v="8500"/>
    <n v="7600"/>
    <n v="17000"/>
    <n v="15200"/>
    <n v="1800"/>
    <x v="0"/>
  </r>
  <r>
    <s v="ID1346"/>
    <x v="115"/>
    <s v="Alesha Z Jarroe"/>
    <s v="Male"/>
    <x v="0"/>
    <s v="Farida Ibrahim"/>
    <x v="2"/>
    <x v="0"/>
    <n v="3"/>
    <s v="Sales"/>
    <n v="13200.000000000002"/>
    <n v="12000"/>
    <n v="39600.000000000007"/>
    <n v="36000"/>
    <n v="3600.0000000000073"/>
    <x v="1"/>
  </r>
  <r>
    <s v="ID1347"/>
    <x v="116"/>
    <m/>
    <s v="Male"/>
    <x v="0"/>
    <s v="Farida Ibrahim"/>
    <x v="0"/>
    <x v="1"/>
    <n v="2"/>
    <s v="Sales"/>
    <n v="22000"/>
    <n v="20000"/>
    <n v="44000"/>
    <n v="40000"/>
    <n v="4000"/>
    <x v="2"/>
  </r>
  <r>
    <s v="ID1348"/>
    <x v="114"/>
    <s v="Donella W Bodrly"/>
    <s v="Female"/>
    <x v="0"/>
    <s v="Farida Ibrahim"/>
    <x v="1"/>
    <x v="1"/>
    <n v="2"/>
    <s v="Sales"/>
    <n v="7700"/>
    <n v="7000"/>
    <n v="15400"/>
    <n v="14000"/>
    <n v="1400"/>
    <x v="0"/>
  </r>
  <r>
    <s v="ID1349"/>
    <x v="117"/>
    <s v="Jospeh L Fulr"/>
    <s v="Male"/>
    <x v="0"/>
    <s v="Farida Ibrahim"/>
    <x v="2"/>
    <x v="0"/>
    <n v="3"/>
    <s v="Sales"/>
    <n v="22000"/>
    <n v="20000"/>
    <n v="66000"/>
    <n v="60000"/>
    <n v="6000"/>
    <x v="4"/>
  </r>
  <r>
    <s v="ID1350"/>
    <x v="118"/>
    <s v="Zina N Natron"/>
    <s v="Male"/>
    <x v="0"/>
    <s v="Farida Ibrahim"/>
    <x v="0"/>
    <x v="0"/>
    <n v="1"/>
    <s v="Sales"/>
    <n v="44000"/>
    <n v="40000"/>
    <n v="44000"/>
    <n v="40000"/>
    <n v="4000"/>
    <x v="5"/>
  </r>
  <r>
    <s v="ID1351"/>
    <x v="119"/>
    <s v="Agnes E Sterpe"/>
    <s v="Male"/>
    <x v="1"/>
    <s v="Felex Ada"/>
    <x v="1"/>
    <x v="0"/>
    <n v="2"/>
    <s v="Sales"/>
    <n v="19800"/>
    <n v="18000"/>
    <n v="39600"/>
    <n v="36000"/>
    <n v="3600"/>
    <x v="6"/>
  </r>
  <r>
    <s v="ID1352"/>
    <x v="92"/>
    <s v="Lillie W Wairscott"/>
    <s v="Male"/>
    <x v="2"/>
    <s v="Winner Sanda"/>
    <x v="2"/>
    <x v="1"/>
    <n v="2"/>
    <s v="Sales"/>
    <n v="9950"/>
    <n v="9000"/>
    <n v="19900"/>
    <n v="18000"/>
    <n v="1900"/>
    <x v="4"/>
  </r>
  <r>
    <s v="ID1353"/>
    <x v="93"/>
    <s v="Mary K Enrrquez"/>
    <s v="Male"/>
    <x v="3"/>
    <s v="Peter Pan"/>
    <x v="0"/>
    <x v="0"/>
    <n v="2"/>
    <s v="Sales"/>
    <n v="7700"/>
    <n v="7000"/>
    <n v="15400"/>
    <n v="14000"/>
    <n v="1400"/>
    <x v="5"/>
  </r>
  <r>
    <s v="ID1354"/>
    <x v="94"/>
    <s v="Fiona Y Negrin"/>
    <s v="Male"/>
    <x v="0"/>
    <s v="Farida Ibrahim"/>
    <x v="1"/>
    <x v="2"/>
    <n v="4"/>
    <s v="Sales"/>
    <n v="11000"/>
    <n v="10000"/>
    <n v="44000"/>
    <n v="40000"/>
    <n v="4000"/>
    <x v="6"/>
  </r>
  <r>
    <s v="ID1355"/>
    <x v="95"/>
    <s v="Geri H Jirrn"/>
    <s v="Male"/>
    <x v="0"/>
    <s v="Farida Ibrahim"/>
    <x v="2"/>
    <x v="0"/>
    <n v="1"/>
    <s v="Sales"/>
    <n v="13200.000000000002"/>
    <n v="12000"/>
    <n v="13200.000000000002"/>
    <n v="12000"/>
    <n v="1200.0000000000018"/>
    <x v="0"/>
  </r>
  <r>
    <s v="ID1356"/>
    <x v="96"/>
    <s v="Son T Mcardle"/>
    <s v="Male"/>
    <x v="1"/>
    <s v="Felex Ada"/>
    <x v="0"/>
    <x v="0"/>
    <n v="2"/>
    <s v="Sales"/>
    <n v="1900"/>
    <n v="1800"/>
    <n v="3800"/>
    <n v="3600"/>
    <n v="200"/>
    <x v="1"/>
  </r>
  <r>
    <s v="ID1357"/>
    <x v="97"/>
    <s v="Rosalia O Flarin"/>
    <s v="Male"/>
    <x v="2"/>
    <s v="Winner Sanda"/>
    <x v="1"/>
    <x v="0"/>
    <n v="2"/>
    <s v="Sales"/>
    <n v="200"/>
    <n v="190"/>
    <n v="400"/>
    <n v="380"/>
    <n v="20"/>
    <x v="2"/>
  </r>
  <r>
    <s v="ID1358"/>
    <x v="98"/>
    <s v="Ja K Burrach"/>
    <s v="Male"/>
    <x v="3"/>
    <s v="Peter Pan"/>
    <x v="2"/>
    <x v="1"/>
    <n v="4"/>
    <s v="Sales"/>
    <n v="2250"/>
    <n v="2200"/>
    <n v="9000"/>
    <n v="8800"/>
    <n v="200"/>
    <x v="3"/>
  </r>
  <r>
    <s v="ID1359"/>
    <x v="96"/>
    <s v="Josef E Scarfe"/>
    <s v="Male"/>
    <x v="0"/>
    <s v="Farida Ibrahim"/>
    <x v="0"/>
    <x v="0"/>
    <n v="1"/>
    <s v="Sales"/>
    <n v="100"/>
    <n v="90"/>
    <n v="100"/>
    <n v="90"/>
    <n v="10"/>
    <x v="1"/>
  </r>
  <r>
    <s v="ID1360"/>
    <x v="99"/>
    <s v="Alex M Oakrey"/>
    <s v="Male"/>
    <x v="0"/>
    <s v="Farida Ibrahim"/>
    <x v="1"/>
    <x v="1"/>
    <n v="2"/>
    <s v="Sales"/>
    <n v="100"/>
    <n v="80"/>
    <n v="200"/>
    <n v="160"/>
    <n v="40"/>
    <x v="5"/>
  </r>
  <r>
    <s v="ID1361"/>
    <x v="100"/>
    <s v="Sidney K Cher"/>
    <s v="Male"/>
    <x v="1"/>
    <s v="Felex Ada"/>
    <x v="2"/>
    <x v="1"/>
    <n v="2"/>
    <s v="Sales"/>
    <n v="2000"/>
    <n v="1850"/>
    <n v="4000"/>
    <n v="3700"/>
    <n v="300"/>
    <x v="6"/>
  </r>
  <r>
    <s v="ID1362"/>
    <x v="101"/>
    <s v="Thomas V Mesrrve"/>
    <s v="Female"/>
    <x v="2"/>
    <s v="Winner Sanda"/>
    <x v="0"/>
    <x v="0"/>
    <n v="1"/>
    <s v="Sales"/>
    <n v="9500"/>
    <n v="8000"/>
    <n v="9500"/>
    <n v="8000"/>
    <n v="1500"/>
    <x v="0"/>
  </r>
  <r>
    <s v="ID1363"/>
    <x v="102"/>
    <s v="Jesica D Starkpole"/>
    <s v="Female"/>
    <x v="3"/>
    <s v="Peter Pan"/>
    <x v="1"/>
    <x v="1"/>
    <n v="1"/>
    <s v="Sales"/>
    <n v="4700"/>
    <n v="4000"/>
    <n v="4700"/>
    <n v="4000"/>
    <n v="700"/>
    <x v="1"/>
  </r>
  <r>
    <s v="ID1364"/>
    <x v="103"/>
    <s v="Candy Y Wenrel"/>
    <s v="Female"/>
    <x v="0"/>
    <s v="Farida Ibrahim"/>
    <x v="2"/>
    <x v="0"/>
    <n v="2"/>
    <s v="Sales"/>
    <n v="400"/>
    <n v="360"/>
    <n v="800"/>
    <n v="720"/>
    <n v="80"/>
    <x v="2"/>
  </r>
  <r>
    <s v="ID1365"/>
    <x v="104"/>
    <s v="Amanda A Edmrnson"/>
    <s v="Male"/>
    <x v="0"/>
    <s v="Farida Ibrahim"/>
    <x v="0"/>
    <x v="0"/>
    <n v="2"/>
    <s v="Sales"/>
    <n v="100"/>
    <n v="90"/>
    <n v="200"/>
    <n v="180"/>
    <n v="20"/>
    <x v="3"/>
  </r>
  <r>
    <s v="ID1366"/>
    <x v="92"/>
    <s v="Amee H Corrray"/>
    <s v="Male"/>
    <x v="1"/>
    <s v="Felex Ada"/>
    <x v="1"/>
    <x v="2"/>
    <n v="1"/>
    <s v="Sales"/>
    <n v="1600"/>
    <n v="1590"/>
    <n v="1600"/>
    <n v="1590"/>
    <n v="10"/>
    <x v="4"/>
  </r>
  <r>
    <s v="ID1367"/>
    <x v="93"/>
    <s v="Lelia D Tayror"/>
    <s v="Male"/>
    <x v="2"/>
    <s v="Winner Sanda"/>
    <x v="2"/>
    <x v="0"/>
    <n v="1"/>
    <s v="Sales"/>
    <n v="50"/>
    <n v="45"/>
    <n v="50"/>
    <n v="45"/>
    <n v="5"/>
    <x v="5"/>
  </r>
  <r>
    <s v="ID1368"/>
    <x v="94"/>
    <s v="Soila G Dairre"/>
    <s v="Male"/>
    <x v="3"/>
    <s v="Peter Pan"/>
    <x v="0"/>
    <x v="0"/>
    <n v="2"/>
    <s v="Sales"/>
    <n v="600"/>
    <n v="450"/>
    <n v="1200"/>
    <n v="900"/>
    <n v="300"/>
    <x v="6"/>
  </r>
  <r>
    <s v="ID1369"/>
    <x v="95"/>
    <s v="Al P Ricrarson"/>
    <s v="Female"/>
    <x v="0"/>
    <s v="Farida Ibrahim"/>
    <x v="1"/>
    <x v="0"/>
    <n v="2"/>
    <s v="Sales"/>
    <n v="170"/>
    <n v="150"/>
    <n v="340"/>
    <n v="300"/>
    <n v="40"/>
    <x v="0"/>
  </r>
  <r>
    <s v="ID1370"/>
    <x v="96"/>
    <s v="Kayleigh P Mccre"/>
    <s v="Male"/>
    <x v="0"/>
    <s v="Farida Ibrahim"/>
    <x v="2"/>
    <x v="0"/>
    <n v="1"/>
    <s v="Sales"/>
    <n v="25"/>
    <n v="20"/>
    <n v="25"/>
    <n v="20"/>
    <n v="5"/>
    <x v="1"/>
  </r>
  <r>
    <s v="ID1371"/>
    <x v="97"/>
    <s v="Shalanda R Mejras"/>
    <s v="Male"/>
    <x v="1"/>
    <s v="Felex Ada"/>
    <x v="0"/>
    <x v="1"/>
    <n v="1"/>
    <s v="Sales"/>
    <n v="6700"/>
    <n v="5002"/>
    <n v="6700"/>
    <n v="5002"/>
    <n v="1698"/>
    <x v="2"/>
  </r>
  <r>
    <s v="ID1372"/>
    <x v="98"/>
    <s v="Preston P Caprsso"/>
    <s v="Male"/>
    <x v="2"/>
    <s v="Winner Sanda"/>
    <x v="1"/>
    <x v="0"/>
    <n v="2"/>
    <s v="Sales"/>
    <n v="6700"/>
    <n v="5000"/>
    <n v="13400"/>
    <n v="10000"/>
    <n v="3400"/>
    <x v="3"/>
  </r>
  <r>
    <s v="ID1373"/>
    <x v="96"/>
    <s v="Matt Z Angrlo"/>
    <s v="Male"/>
    <x v="3"/>
    <s v="Peter Pan"/>
    <x v="2"/>
    <x v="2"/>
    <n v="2"/>
    <s v="Sales"/>
    <n v="6700"/>
    <n v="5001"/>
    <n v="13400"/>
    <n v="10002"/>
    <n v="3398"/>
    <x v="1"/>
  </r>
  <r>
    <s v="ID1374"/>
    <x v="99"/>
    <s v="Gregg G Sisrer"/>
    <s v="Male"/>
    <x v="0"/>
    <s v="Farida Ibrahim"/>
    <x v="0"/>
    <x v="0"/>
    <n v="1"/>
    <s v="Sales"/>
    <n v="6700"/>
    <n v="5002"/>
    <n v="6700"/>
    <n v="5002"/>
    <n v="1698"/>
    <x v="5"/>
  </r>
  <r>
    <s v="ID1375"/>
    <x v="100"/>
    <s v="Reatha F Gasron"/>
    <s v="Male"/>
    <x v="0"/>
    <s v="Farida Ibrahim"/>
    <x v="1"/>
    <x v="0"/>
    <n v="1"/>
    <s v="Sales"/>
    <n v="6700"/>
    <n v="5000"/>
    <n v="6700"/>
    <n v="5000"/>
    <n v="1700"/>
    <x v="6"/>
  </r>
  <r>
    <s v="ID1376"/>
    <x v="101"/>
    <s v="Danny H Blarsdell"/>
    <s v="Male"/>
    <x v="1"/>
    <s v="Felex Ada"/>
    <x v="2"/>
    <x v="0"/>
    <n v="2"/>
    <s v="Sales"/>
    <n v="6700"/>
    <n v="5001"/>
    <n v="13400"/>
    <n v="10002"/>
    <n v="3398"/>
    <x v="0"/>
  </r>
  <r>
    <s v="ID1377"/>
    <x v="102"/>
    <s v="Susan X Forruna"/>
    <s v="Male"/>
    <x v="2"/>
    <s v="Winner Sanda"/>
    <x v="0"/>
    <x v="0"/>
    <n v="2"/>
    <s v="Sales"/>
    <n v="6700"/>
    <n v="5002"/>
    <n v="13400"/>
    <n v="10004"/>
    <n v="3396"/>
    <x v="1"/>
  </r>
  <r>
    <s v="ID1378"/>
    <x v="103"/>
    <s v="Veola R Trort"/>
    <s v="Male"/>
    <x v="3"/>
    <s v="Peter Pan"/>
    <x v="1"/>
    <x v="1"/>
    <n v="1"/>
    <s v="Sales"/>
    <n v="22000"/>
    <n v="20000"/>
    <n v="22000"/>
    <n v="20000"/>
    <n v="2000"/>
    <x v="2"/>
  </r>
  <r>
    <s v="ID1379"/>
    <x v="104"/>
    <s v="Danial X Zamrrripa"/>
    <s v="Male"/>
    <x v="0"/>
    <s v="Farida Ibrahim"/>
    <x v="2"/>
    <x v="2"/>
    <n v="1"/>
    <s v="Returned"/>
    <n v="11000"/>
    <n v="10000"/>
    <n v="11000"/>
    <n v="10000"/>
    <n v="1000"/>
    <x v="3"/>
  </r>
  <r>
    <s v="ID1380"/>
    <x v="105"/>
    <s v="Thresa A Carrballo"/>
    <s v="Male"/>
    <x v="0"/>
    <s v="Farida Ibrahim"/>
    <x v="0"/>
    <x v="0"/>
    <n v="1"/>
    <s v="Sales"/>
    <n v="8500"/>
    <n v="7600"/>
    <n v="8500"/>
    <n v="7600"/>
    <n v="900"/>
    <x v="4"/>
  </r>
  <r>
    <s v="ID1381"/>
    <x v="106"/>
    <s v="Stella X Antrne"/>
    <s v="Male"/>
    <x v="1"/>
    <s v="Felex Ada"/>
    <x v="1"/>
    <x v="0"/>
    <n v="2"/>
    <s v="Returned"/>
    <n v="8500"/>
    <n v="7600"/>
    <n v="17000"/>
    <n v="15200"/>
    <n v="1800"/>
    <x v="5"/>
  </r>
  <r>
    <s v="ID1382"/>
    <x v="107"/>
    <s v="Jina I Heirer"/>
    <s v="Male"/>
    <x v="2"/>
    <s v="Winner Sanda"/>
    <x v="2"/>
    <x v="1"/>
    <n v="3"/>
    <s v="Sales"/>
    <n v="13200.000000000002"/>
    <n v="12000"/>
    <n v="39600.000000000007"/>
    <n v="36000"/>
    <n v="3600.0000000000073"/>
    <x v="6"/>
  </r>
  <r>
    <s v="ID1383"/>
    <x v="105"/>
    <s v="Herb B Hasring"/>
    <s v="Female"/>
    <x v="3"/>
    <s v="Peter Pan"/>
    <x v="0"/>
    <x v="0"/>
    <n v="2"/>
    <s v="Sales"/>
    <n v="22000"/>
    <n v="20000"/>
    <n v="44000"/>
    <n v="40000"/>
    <n v="4000"/>
    <x v="4"/>
  </r>
  <r>
    <s v="ID1384"/>
    <x v="108"/>
    <m/>
    <s v="Female"/>
    <x v="0"/>
    <s v="Farida Ibrahim"/>
    <x v="1"/>
    <x v="0"/>
    <n v="2"/>
    <s v="Sales"/>
    <n v="7700"/>
    <n v="7000"/>
    <n v="15400"/>
    <n v="14000"/>
    <n v="1400"/>
    <x v="1"/>
  </r>
  <r>
    <s v="ID1385"/>
    <x v="109"/>
    <s v="Julianne Z Bedrlla"/>
    <s v="Female"/>
    <x v="0"/>
    <s v="Farida Ibrahim"/>
    <x v="2"/>
    <x v="2"/>
    <n v="3"/>
    <s v="Sales"/>
    <n v="22000"/>
    <n v="20000"/>
    <n v="66000"/>
    <n v="60000"/>
    <n v="6000"/>
    <x v="2"/>
  </r>
  <r>
    <s v="ID1386"/>
    <x v="110"/>
    <s v="Melania Q Ticr"/>
    <s v="Male"/>
    <x v="1"/>
    <s v="Felex Ada"/>
    <x v="0"/>
    <x v="0"/>
    <n v="1"/>
    <s v="Sales"/>
    <n v="44000"/>
    <n v="40000"/>
    <n v="44000"/>
    <n v="40000"/>
    <n v="4000"/>
    <x v="3"/>
  </r>
  <r>
    <s v="ID1387"/>
    <x v="111"/>
    <s v="Somer Q Dolrh"/>
    <s v="Male"/>
    <x v="2"/>
    <s v="Winner Sanda"/>
    <x v="1"/>
    <x v="0"/>
    <n v="2"/>
    <s v="Sales"/>
    <n v="19800"/>
    <n v="18000"/>
    <n v="39600"/>
    <n v="36000"/>
    <n v="3600"/>
    <x v="4"/>
  </r>
  <r>
    <s v="ID1388"/>
    <x v="112"/>
    <s v="Myron H Smarl"/>
    <s v="Male"/>
    <x v="3"/>
    <s v="Peter Pan"/>
    <x v="2"/>
    <x v="0"/>
    <n v="2"/>
    <s v="Sales"/>
    <n v="9950"/>
    <n v="9000"/>
    <n v="19900"/>
    <n v="18000"/>
    <n v="1900"/>
    <x v="5"/>
  </r>
  <r>
    <s v="ID1389"/>
    <x v="113"/>
    <s v="Golda F Clurter"/>
    <s v="Male"/>
    <x v="0"/>
    <s v="Farida Ibrahim"/>
    <x v="0"/>
    <x v="0"/>
    <n v="2"/>
    <s v="Sales"/>
    <n v="7700"/>
    <n v="7000"/>
    <n v="15400"/>
    <n v="14000"/>
    <n v="1400"/>
    <x v="6"/>
  </r>
  <r>
    <s v="ID1390"/>
    <x v="114"/>
    <s v="Herbert T Gasrett"/>
    <s v="Female"/>
    <x v="0"/>
    <s v="Farida Ibrahim"/>
    <x v="1"/>
    <x v="1"/>
    <n v="4"/>
    <s v="Sales"/>
    <n v="11000"/>
    <n v="10000"/>
    <n v="44000"/>
    <n v="40000"/>
    <n v="4000"/>
    <x v="0"/>
  </r>
  <r>
    <s v="ID1391"/>
    <x v="115"/>
    <s v="Clyde G Sterrns"/>
    <s v="Male"/>
    <x v="1"/>
    <s v="Felex Ada"/>
    <x v="2"/>
    <x v="0"/>
    <n v="1"/>
    <s v="Sales"/>
    <n v="13200.000000000002"/>
    <n v="12000"/>
    <n v="13200.000000000002"/>
    <n v="12000"/>
    <n v="1200.0000000000018"/>
    <x v="1"/>
  </r>
  <r>
    <s v="ID1392"/>
    <x v="116"/>
    <s v="Rosalba U Felr"/>
    <s v="Male"/>
    <x v="2"/>
    <s v="Winner Sanda"/>
    <x v="0"/>
    <x v="2"/>
    <n v="2"/>
    <s v="Sales"/>
    <n v="9950"/>
    <n v="9000"/>
    <n v="19900"/>
    <n v="18000"/>
    <n v="1900"/>
    <x v="2"/>
  </r>
  <r>
    <s v="ID1393"/>
    <x v="114"/>
    <s v="Bettyann R Gotrfried"/>
    <s v="Male"/>
    <x v="3"/>
    <s v="Peter Pan"/>
    <x v="1"/>
    <x v="0"/>
    <n v="2"/>
    <s v="Sales"/>
    <n v="7700"/>
    <n v="7000"/>
    <n v="15400"/>
    <n v="14000"/>
    <n v="1400"/>
    <x v="0"/>
  </r>
  <r>
    <s v="ID1394"/>
    <x v="117"/>
    <s v="Lucio Q Oborle"/>
    <s v="Male"/>
    <x v="0"/>
    <s v="Farida Ibrahim"/>
    <x v="2"/>
    <x v="1"/>
    <n v="4"/>
    <s v="Sales"/>
    <n v="11000"/>
    <n v="10000"/>
    <n v="44000"/>
    <n v="40000"/>
    <n v="4000"/>
    <x v="4"/>
  </r>
  <r>
    <s v="ID1395"/>
    <x v="118"/>
    <s v="Desire Z Lecrmpte"/>
    <s v="Male"/>
    <x v="0"/>
    <s v="Farida Ibrahim"/>
    <x v="0"/>
    <x v="0"/>
    <n v="1"/>
    <s v="Sales"/>
    <n v="13200.000000000002"/>
    <n v="12000"/>
    <n v="13200.000000000002"/>
    <n v="12000"/>
    <n v="1200.0000000000018"/>
    <x v="5"/>
  </r>
  <r>
    <s v="ID1396"/>
    <x v="119"/>
    <s v="Adelaide O Petriford"/>
    <s v="Male"/>
    <x v="1"/>
    <s v="Felex Ada"/>
    <x v="1"/>
    <x v="0"/>
    <n v="2"/>
    <s v="Sales"/>
    <n v="9950"/>
    <n v="9000"/>
    <n v="19900"/>
    <n v="18000"/>
    <n v="1900"/>
    <x v="6"/>
  </r>
  <r>
    <s v="ID1397"/>
    <x v="92"/>
    <s v="Leisa S Geary"/>
    <s v="Male"/>
    <x v="2"/>
    <s v="Winner Sanda"/>
    <x v="2"/>
    <x v="0"/>
    <n v="2"/>
    <s v="Sales"/>
    <n v="7700"/>
    <n v="7000"/>
    <n v="15400"/>
    <n v="14000"/>
    <n v="1400"/>
    <x v="4"/>
  </r>
  <r>
    <s v="ID1398"/>
    <x v="93"/>
    <s v="Darnell Q Mckrever"/>
    <s v="Male"/>
    <x v="3"/>
    <s v="Peter Pan"/>
    <x v="0"/>
    <x v="1"/>
    <n v="1"/>
    <s v="Sales"/>
    <n v="11000"/>
    <n v="10000"/>
    <n v="11000"/>
    <n v="10000"/>
    <n v="1000"/>
    <x v="5"/>
  </r>
  <r>
    <s v="ID1399"/>
    <x v="94"/>
    <s v="Corinna A Towrer"/>
    <s v="Male"/>
    <x v="0"/>
    <s v="Farida Ibrahim"/>
    <x v="1"/>
    <x v="0"/>
    <n v="1"/>
    <s v="Sales"/>
    <n v="7700.0000000000009"/>
    <n v="7000"/>
    <n v="7700.0000000000009"/>
    <n v="7000"/>
    <n v="700.00000000000091"/>
    <x v="6"/>
  </r>
  <r>
    <s v="ID1400"/>
    <x v="95"/>
    <s v="Particia U Rimrer"/>
    <s v="Male"/>
    <x v="0"/>
    <s v="Farida Ibrahim"/>
    <x v="2"/>
    <x v="1"/>
    <n v="2"/>
    <s v="Sales"/>
    <n v="9950"/>
    <n v="9000"/>
    <n v="19900"/>
    <n v="18000"/>
    <n v="1900"/>
    <x v="0"/>
  </r>
  <r>
    <s v="ID1401"/>
    <x v="96"/>
    <s v="Jermaine J Gamrons"/>
    <s v="Male"/>
    <x v="1"/>
    <s v="Felex Ada"/>
    <x v="0"/>
    <x v="1"/>
    <n v="2"/>
    <s v="Sales"/>
    <n v="19800"/>
    <n v="18000"/>
    <n v="39600"/>
    <n v="36000"/>
    <n v="3600"/>
    <x v="1"/>
  </r>
  <r>
    <s v="ID1402"/>
    <x v="97"/>
    <s v="Liberty X Gilrrease"/>
    <s v="Male"/>
    <x v="2"/>
    <s v="Winner Sanda"/>
    <x v="1"/>
    <x v="0"/>
    <n v="1"/>
    <s v="Sales"/>
    <n v="44000"/>
    <n v="40000"/>
    <n v="44000"/>
    <n v="40000"/>
    <n v="4000"/>
    <x v="2"/>
  </r>
  <r>
    <s v="ID1403"/>
    <x v="98"/>
    <s v="Stanford V Torrance"/>
    <s v="Male"/>
    <x v="3"/>
    <s v="Peter Pan"/>
    <x v="2"/>
    <x v="0"/>
    <n v="1"/>
    <s v="Sales"/>
    <n v="22000"/>
    <n v="20000"/>
    <n v="22000"/>
    <n v="20000"/>
    <n v="2000"/>
    <x v="3"/>
  </r>
  <r>
    <s v="ID1404"/>
    <x v="96"/>
    <s v="Damion W Whireman"/>
    <s v="Female"/>
    <x v="0"/>
    <s v="Farida Ibrahim"/>
    <x v="0"/>
    <x v="2"/>
    <n v="2"/>
    <s v="Sales"/>
    <n v="13000"/>
    <n v="12000"/>
    <n v="26000"/>
    <n v="24000"/>
    <n v="2000"/>
    <x v="1"/>
  </r>
  <r>
    <s v="ID1405"/>
    <x v="99"/>
    <s v="Karlyn B Bolrz"/>
    <s v="Female"/>
    <x v="0"/>
    <s v="Farida Ibrahim"/>
    <x v="1"/>
    <x v="0"/>
    <n v="2"/>
    <s v="Sales"/>
    <n v="6700"/>
    <n v="5000"/>
    <n v="13400"/>
    <n v="10000"/>
    <n v="3400"/>
    <x v="5"/>
  </r>
  <r>
    <s v="ID1406"/>
    <x v="100"/>
    <s v="Van L Rutrerford"/>
    <s v="Female"/>
    <x v="1"/>
    <s v="Felex Ada"/>
    <x v="2"/>
    <x v="0"/>
    <n v="1"/>
    <s v="Sales"/>
    <n v="6700"/>
    <n v="5001"/>
    <n v="6700"/>
    <n v="5001"/>
    <n v="1699"/>
    <x v="6"/>
  </r>
  <r>
    <s v="ID1407"/>
    <x v="101"/>
    <m/>
    <s v="Male"/>
    <x v="2"/>
    <s v="Winner Sanda"/>
    <x v="0"/>
    <x v="0"/>
    <n v="1"/>
    <s v="Sales"/>
    <n v="6700"/>
    <n v="5002"/>
    <n v="6700"/>
    <n v="5002"/>
    <n v="1698"/>
    <x v="0"/>
  </r>
  <r>
    <s v="ID1408"/>
    <x v="102"/>
    <s v="Jacob I Cudry"/>
    <s v="Male"/>
    <x v="3"/>
    <s v="Peter Pan"/>
    <x v="1"/>
    <x v="0"/>
    <n v="2"/>
    <s v="Sales"/>
    <n v="6700"/>
    <n v="5000"/>
    <n v="13400"/>
    <n v="10000"/>
    <n v="3400"/>
    <x v="1"/>
  </r>
  <r>
    <s v="ID1409"/>
    <x v="103"/>
    <s v="Andra P Schrller"/>
    <s v="Male"/>
    <x v="0"/>
    <s v="Farida Ibrahim"/>
    <x v="2"/>
    <x v="1"/>
    <n v="2"/>
    <s v="Sales"/>
    <n v="6700"/>
    <n v="5001"/>
    <n v="13400"/>
    <n v="10002"/>
    <n v="3398"/>
    <x v="2"/>
  </r>
  <r>
    <s v="ID1410"/>
    <x v="104"/>
    <s v="Elouise E Fulrher"/>
    <s v="Male"/>
    <x v="0"/>
    <s v="Farida Ibrahim"/>
    <x v="0"/>
    <x v="0"/>
    <n v="1"/>
    <s v="Sales"/>
    <n v="6700"/>
    <n v="5002"/>
    <n v="6700"/>
    <n v="5002"/>
    <n v="1698"/>
    <x v="3"/>
  </r>
  <r>
    <s v="ID1411"/>
    <x v="105"/>
    <s v="Donnell G Golron"/>
    <s v="Female"/>
    <x v="1"/>
    <s v="Felex Ada"/>
    <x v="1"/>
    <x v="2"/>
    <n v="4"/>
    <s v="Sales"/>
    <n v="6700"/>
    <n v="5000"/>
    <n v="26800"/>
    <n v="20000"/>
    <n v="6800"/>
    <x v="4"/>
  </r>
  <r>
    <s v="ID1412"/>
    <x v="106"/>
    <s v="Shonna G Ederstein"/>
    <s v="Male"/>
    <x v="0"/>
    <s v="Farida Ibrahim"/>
    <x v="2"/>
    <x v="1"/>
    <n v="4"/>
    <s v="Sales"/>
    <n v="6700"/>
    <n v="5000"/>
    <n v="26800"/>
    <n v="20000"/>
    <n v="6800"/>
    <x v="5"/>
  </r>
  <r>
    <s v="ID1413"/>
    <x v="107"/>
    <s v="Miguel J Mourtain"/>
    <s v="Male"/>
    <x v="1"/>
    <s v="Felex Ada"/>
    <x v="0"/>
    <x v="0"/>
    <n v="4"/>
    <s v="Sales"/>
    <n v="6700"/>
    <n v="5000"/>
    <n v="26800"/>
    <n v="20000"/>
    <n v="6800"/>
    <x v="6"/>
  </r>
  <r>
    <s v="ID1414"/>
    <x v="105"/>
    <s v="Harvey K Mccrlley"/>
    <s v="Female"/>
    <x v="2"/>
    <s v="Winner Sanda"/>
    <x v="1"/>
    <x v="0"/>
    <n v="4"/>
    <s v="Sales"/>
    <n v="6700"/>
    <n v="5000"/>
    <n v="26800"/>
    <n v="20000"/>
    <n v="6800"/>
    <x v="4"/>
  </r>
  <r>
    <s v="ID1415"/>
    <x v="108"/>
    <s v="Hipolito I Scrrggs"/>
    <s v="Male"/>
    <x v="3"/>
    <s v="Peter Pan"/>
    <x v="2"/>
    <x v="2"/>
    <n v="4"/>
    <s v="Sales"/>
    <n v="6700"/>
    <n v="5000"/>
    <n v="26800"/>
    <n v="20000"/>
    <n v="6800"/>
    <x v="1"/>
  </r>
  <r>
    <s v="ID1416"/>
    <x v="109"/>
    <s v="Maryam T Mearx"/>
    <s v="Male"/>
    <x v="0"/>
    <s v="Farida Ibrahim"/>
    <x v="0"/>
    <x v="0"/>
    <n v="4"/>
    <s v="Sales"/>
    <n v="6700"/>
    <n v="5000"/>
    <n v="26800"/>
    <n v="20000"/>
    <n v="6800"/>
    <x v="2"/>
  </r>
  <r>
    <s v="ID1417"/>
    <x v="110"/>
    <s v="Brian R Posrell"/>
    <s v="Male"/>
    <x v="0"/>
    <s v="Farida Ibrahim"/>
    <x v="2"/>
    <x v="1"/>
    <n v="4"/>
    <s v="Sales"/>
    <n v="200"/>
    <n v="190"/>
    <n v="800"/>
    <n v="760"/>
    <n v="40"/>
    <x v="3"/>
  </r>
  <r>
    <s v="ID1418"/>
    <x v="111"/>
    <s v="Calvin K Srora"/>
    <s v="Male"/>
    <x v="1"/>
    <s v="Felex Ada"/>
    <x v="0"/>
    <x v="0"/>
    <n v="1"/>
    <s v="Sales"/>
    <n v="2250"/>
    <n v="2200"/>
    <n v="2250"/>
    <n v="2200"/>
    <n v="50"/>
    <x v="4"/>
  </r>
  <r>
    <s v="ID1419"/>
    <x v="112"/>
    <s v="Donte D Mcrry"/>
    <s v="Female"/>
    <x v="2"/>
    <s v="Winner Sanda"/>
    <x v="1"/>
    <x v="0"/>
    <n v="1"/>
    <s v="Sales"/>
    <n v="100"/>
    <n v="90"/>
    <n v="100"/>
    <n v="90"/>
    <n v="10"/>
    <x v="5"/>
  </r>
  <r>
    <s v="ID1420"/>
    <x v="113"/>
    <s v="Thelma Q Schrchter"/>
    <s v="Male"/>
    <x v="3"/>
    <s v="Peter Pan"/>
    <x v="2"/>
    <x v="2"/>
    <n v="2"/>
    <s v="Sales"/>
    <n v="100"/>
    <n v="80"/>
    <n v="200"/>
    <n v="160"/>
    <n v="40"/>
    <x v="6"/>
  </r>
  <r>
    <s v="ID1421"/>
    <x v="114"/>
    <s v="Jose P Geir"/>
    <s v="Male"/>
    <x v="0"/>
    <s v="Farida Ibrahim"/>
    <x v="0"/>
    <x v="0"/>
    <n v="2"/>
    <s v="Sales"/>
    <n v="2000"/>
    <n v="1850"/>
    <n v="4000"/>
    <n v="3700"/>
    <n v="300"/>
    <x v="0"/>
  </r>
  <r>
    <s v="ID1422"/>
    <x v="115"/>
    <s v="Carlota E Heirt"/>
    <s v="Male"/>
    <x v="0"/>
    <s v="Farida Ibrahim"/>
    <x v="1"/>
    <x v="0"/>
    <n v="1"/>
    <s v="Sales"/>
    <n v="9500"/>
    <n v="8000"/>
    <n v="9500"/>
    <n v="8000"/>
    <n v="1500"/>
    <x v="1"/>
  </r>
  <r>
    <s v="ID1423"/>
    <x v="116"/>
    <s v="Elnora I Spurrier"/>
    <s v="Male"/>
    <x v="1"/>
    <s v="Felex Ada"/>
    <x v="2"/>
    <x v="0"/>
    <n v="1"/>
    <s v="Sales"/>
    <n v="4700"/>
    <n v="4000"/>
    <n v="4700"/>
    <n v="4000"/>
    <n v="700"/>
    <x v="2"/>
  </r>
  <r>
    <s v="ID1424"/>
    <x v="114"/>
    <s v="Chadwick N Legrand"/>
    <s v="Male"/>
    <x v="2"/>
    <s v="Winner Sanda"/>
    <x v="0"/>
    <x v="0"/>
    <n v="2"/>
    <s v="Sales"/>
    <n v="400"/>
    <n v="360"/>
    <n v="800"/>
    <n v="720"/>
    <n v="80"/>
    <x v="0"/>
  </r>
  <r>
    <s v="ID1425"/>
    <x v="117"/>
    <s v="Hailey V Midrett"/>
    <s v="Male"/>
    <x v="3"/>
    <s v="Peter Pan"/>
    <x v="1"/>
    <x v="1"/>
    <n v="2"/>
    <s v="Sales"/>
    <n v="100"/>
    <n v="90"/>
    <n v="200"/>
    <n v="180"/>
    <n v="20"/>
    <x v="4"/>
  </r>
  <r>
    <s v="ID1426"/>
    <x v="118"/>
    <s v="Thad Y Gorrs"/>
    <s v="Male"/>
    <x v="0"/>
    <s v="Farida Ibrahim"/>
    <x v="2"/>
    <x v="0"/>
    <n v="1"/>
    <s v="Sales"/>
    <n v="1600"/>
    <n v="1590"/>
    <n v="1600"/>
    <n v="1590"/>
    <n v="10"/>
    <x v="5"/>
  </r>
  <r>
    <s v="ID1427"/>
    <x v="119"/>
    <s v="Loris Q Jesren"/>
    <s v="Male"/>
    <x v="0"/>
    <s v="Farida Ibrahim"/>
    <x v="0"/>
    <x v="0"/>
    <n v="1"/>
    <s v="Sales"/>
    <n v="50"/>
    <n v="45"/>
    <n v="50"/>
    <n v="45"/>
    <n v="5"/>
    <x v="6"/>
  </r>
  <r>
    <s v="ID1428"/>
    <x v="92"/>
    <s v="Ivory B Teerarden"/>
    <s v="Male"/>
    <x v="0"/>
    <s v="Farida Ibrahim"/>
    <x v="1"/>
    <x v="0"/>
    <n v="2"/>
    <s v="Sales"/>
    <n v="600"/>
    <n v="450"/>
    <n v="1200"/>
    <n v="900"/>
    <n v="300"/>
    <x v="4"/>
  </r>
  <r>
    <s v="ID1429"/>
    <x v="93"/>
    <s v="Houston B Sturkey"/>
    <s v="Male"/>
    <x v="0"/>
    <s v="Farida Ibrahim"/>
    <x v="2"/>
    <x v="0"/>
    <n v="2"/>
    <s v="Sales"/>
    <n v="170"/>
    <n v="150"/>
    <n v="340"/>
    <n v="300"/>
    <n v="40"/>
    <x v="5"/>
  </r>
  <r>
    <s v="ID1430"/>
    <x v="94"/>
    <s v="Abe E Betrencourt"/>
    <s v="Male"/>
    <x v="0"/>
    <s v="Farida Ibrahim"/>
    <x v="0"/>
    <x v="1"/>
    <n v="1"/>
    <s v="Sales"/>
    <n v="25"/>
    <n v="20"/>
    <n v="25"/>
    <n v="20"/>
    <n v="5"/>
    <x v="6"/>
  </r>
  <r>
    <s v="ID1431"/>
    <x v="95"/>
    <s v="Dagmar P Cosranzo"/>
    <s v="Male"/>
    <x v="0"/>
    <s v="Farida Ibrahim"/>
    <x v="1"/>
    <x v="3"/>
    <n v="1"/>
    <s v="Sales"/>
    <n v="6700"/>
    <n v="5000"/>
    <n v="6700"/>
    <n v="5000"/>
    <n v="1700"/>
    <x v="0"/>
  </r>
  <r>
    <s v="ID1432"/>
    <x v="96"/>
    <s v="Lucien L Carrara"/>
    <s v="Male"/>
    <x v="0"/>
    <s v="Farida Ibrahim"/>
    <x v="2"/>
    <x v="2"/>
    <n v="2"/>
    <s v="Sales"/>
    <n v="6700"/>
    <n v="5001"/>
    <n v="13400"/>
    <n v="10002"/>
    <n v="3398"/>
    <x v="1"/>
  </r>
  <r>
    <s v="ID1433"/>
    <x v="97"/>
    <s v="Dorian D Sturer"/>
    <s v="Female"/>
    <x v="0"/>
    <s v="Farida Ibrahim"/>
    <x v="0"/>
    <x v="2"/>
    <n v="2"/>
    <s v="Sales"/>
    <n v="6700"/>
    <n v="5002"/>
    <n v="13400"/>
    <n v="10004"/>
    <n v="3396"/>
    <x v="2"/>
  </r>
  <r>
    <s v="ID1434"/>
    <x v="98"/>
    <s v="Norris K Yarrrough"/>
    <s v="Female"/>
    <x v="0"/>
    <s v="Farida Ibrahim"/>
    <x v="1"/>
    <x v="0"/>
    <n v="1"/>
    <s v="Sales"/>
    <n v="22000"/>
    <n v="20000"/>
    <n v="22000"/>
    <n v="20000"/>
    <n v="2000"/>
    <x v="3"/>
  </r>
  <r>
    <s v="ID1435"/>
    <x v="96"/>
    <s v="Allan R Gilrtrap"/>
    <s v="Female"/>
    <x v="0"/>
    <s v="Farida Ibrahim"/>
    <x v="2"/>
    <x v="0"/>
    <n v="1"/>
    <s v="Returned"/>
    <n v="11000"/>
    <n v="10000"/>
    <n v="11000"/>
    <n v="10000"/>
    <n v="1000"/>
    <x v="1"/>
  </r>
  <r>
    <s v="ID1436"/>
    <x v="99"/>
    <s v="Alfredo F Gobrr"/>
    <s v="Male"/>
    <x v="0"/>
    <s v="Farida Ibrahim"/>
    <x v="0"/>
    <x v="1"/>
    <n v="1"/>
    <s v="Sales"/>
    <n v="8500"/>
    <n v="7600"/>
    <n v="8500"/>
    <n v="7600"/>
    <n v="900"/>
    <x v="5"/>
  </r>
  <r>
    <s v="ID1437"/>
    <x v="100"/>
    <s v="Robert B Senrcal"/>
    <s v="Male"/>
    <x v="0"/>
    <s v="Farida Ibrahim"/>
    <x v="1"/>
    <x v="2"/>
    <n v="2"/>
    <s v="Sales"/>
    <n v="8500"/>
    <n v="7600"/>
    <n v="17000"/>
    <n v="15200"/>
    <n v="1800"/>
    <x v="6"/>
  </r>
  <r>
    <s v="ID1438"/>
    <x v="101"/>
    <s v="Rod C Piprin"/>
    <s v="Male"/>
    <x v="0"/>
    <s v="Farida Ibrahim"/>
    <x v="2"/>
    <x v="0"/>
    <n v="3"/>
    <s v="Sales"/>
    <n v="13200.000000000002"/>
    <n v="12000"/>
    <n v="39600.000000000007"/>
    <n v="36000"/>
    <n v="3600.0000000000073"/>
    <x v="0"/>
  </r>
  <r>
    <s v="ID1439"/>
    <x v="102"/>
    <s v="Luella M Sorrells"/>
    <s v="Male"/>
    <x v="0"/>
    <s v="Farida Ibrahim"/>
    <x v="0"/>
    <x v="1"/>
    <n v="2"/>
    <s v="Sales"/>
    <n v="22000"/>
    <n v="20000"/>
    <n v="44000"/>
    <n v="40000"/>
    <n v="4000"/>
    <x v="1"/>
  </r>
  <r>
    <s v="ID1440"/>
    <x v="103"/>
    <s v="Luke H Berrardi"/>
    <s v="Female"/>
    <x v="0"/>
    <s v="Farida Ibrahim"/>
    <x v="1"/>
    <x v="1"/>
    <n v="2"/>
    <s v="Sales"/>
    <n v="7700"/>
    <n v="7000"/>
    <n v="15400"/>
    <n v="14000"/>
    <n v="1400"/>
    <x v="2"/>
  </r>
  <r>
    <s v="ID1441"/>
    <x v="104"/>
    <s v="Linnea S Becrstead"/>
    <s v="Male"/>
    <x v="0"/>
    <s v="Farida Ibrahim"/>
    <x v="2"/>
    <x v="0"/>
    <n v="3"/>
    <s v="Sales"/>
    <n v="22000"/>
    <n v="20000"/>
    <n v="66000"/>
    <n v="60000"/>
    <n v="6000"/>
    <x v="3"/>
  </r>
  <r>
    <s v="ID1442"/>
    <x v="105"/>
    <s v="Lester V Morreau"/>
    <s v="Male"/>
    <x v="0"/>
    <s v="Farida Ibrahim"/>
    <x v="0"/>
    <x v="0"/>
    <n v="1"/>
    <s v="Sales"/>
    <n v="44000"/>
    <n v="40000"/>
    <n v="44000"/>
    <n v="40000"/>
    <n v="4000"/>
    <x v="4"/>
  </r>
  <r>
    <s v="ID1443"/>
    <x v="106"/>
    <s v="Rufus L Janrary"/>
    <s v="Male"/>
    <x v="1"/>
    <s v="Felex Ada"/>
    <x v="1"/>
    <x v="0"/>
    <n v="2"/>
    <s v="Sales"/>
    <n v="19800"/>
    <n v="18000"/>
    <n v="39600"/>
    <n v="36000"/>
    <n v="3600"/>
    <x v="5"/>
  </r>
  <r>
    <s v="ID1444"/>
    <x v="107"/>
    <s v="Daniel D Mccrffrey"/>
    <s v="Male"/>
    <x v="2"/>
    <s v="Winner Sanda"/>
    <x v="2"/>
    <x v="1"/>
    <n v="2"/>
    <s v="Sales"/>
    <n v="9950"/>
    <n v="9000"/>
    <n v="19900"/>
    <n v="18000"/>
    <n v="1900"/>
    <x v="6"/>
  </r>
  <r>
    <s v="ID1445"/>
    <x v="105"/>
    <s v="Rachelle F Coors"/>
    <s v="Male"/>
    <x v="3"/>
    <s v="Peter Pan"/>
    <x v="0"/>
    <x v="0"/>
    <n v="2"/>
    <s v="Sales"/>
    <n v="7700"/>
    <n v="7000"/>
    <n v="15400"/>
    <n v="14000"/>
    <n v="1400"/>
    <x v="4"/>
  </r>
  <r>
    <s v="ID1446"/>
    <x v="108"/>
    <s v="Dawna P Bohran"/>
    <s v="Male"/>
    <x v="0"/>
    <s v="Farida Ibrahim"/>
    <x v="1"/>
    <x v="2"/>
    <n v="4"/>
    <s v="Sales"/>
    <n v="11000"/>
    <n v="10000"/>
    <n v="44000"/>
    <n v="40000"/>
    <n v="4000"/>
    <x v="1"/>
  </r>
  <r>
    <s v="ID1447"/>
    <x v="109"/>
    <s v="Dong R Sanrbria"/>
    <s v="Male"/>
    <x v="0"/>
    <s v="Farida Ibrahim"/>
    <x v="2"/>
    <x v="0"/>
    <n v="1"/>
    <s v="Sales"/>
    <n v="13200.000000000002"/>
    <n v="12000"/>
    <n v="13200.000000000002"/>
    <n v="12000"/>
    <n v="1200.0000000000018"/>
    <x v="2"/>
  </r>
  <r>
    <s v="ID1448"/>
    <x v="110"/>
    <s v="Neomi I Carrtens"/>
    <s v="Male"/>
    <x v="1"/>
    <s v="Felex Ada"/>
    <x v="0"/>
    <x v="0"/>
    <n v="2"/>
    <s v="Sales"/>
    <n v="1900"/>
    <n v="1800"/>
    <n v="3800"/>
    <n v="3600"/>
    <n v="200"/>
    <x v="3"/>
  </r>
  <r>
    <s v="ID1449"/>
    <x v="111"/>
    <s v="Keith I Coarhman"/>
    <s v="Male"/>
    <x v="2"/>
    <s v="Winner Sanda"/>
    <x v="1"/>
    <x v="0"/>
    <n v="2"/>
    <s v="Sales"/>
    <n v="200"/>
    <n v="190"/>
    <n v="400"/>
    <n v="380"/>
    <n v="20"/>
    <x v="4"/>
  </r>
  <r>
    <s v="ID1450"/>
    <x v="112"/>
    <s v="Marcus L Sterberg"/>
    <s v="Male"/>
    <x v="3"/>
    <s v="Peter Pan"/>
    <x v="2"/>
    <x v="1"/>
    <n v="4"/>
    <s v="Sales"/>
    <n v="2250"/>
    <n v="2200"/>
    <n v="9000"/>
    <n v="8800"/>
    <n v="200"/>
    <x v="5"/>
  </r>
  <r>
    <s v="ID1451"/>
    <x v="113"/>
    <s v="Imogene X Kanrgy"/>
    <s v="Male"/>
    <x v="0"/>
    <s v="Farida Ibrahim"/>
    <x v="0"/>
    <x v="0"/>
    <n v="1"/>
    <s v="Sales"/>
    <n v="100"/>
    <n v="90"/>
    <n v="100"/>
    <n v="90"/>
    <n v="10"/>
    <x v="6"/>
  </r>
  <r>
    <s v="ID1452"/>
    <x v="114"/>
    <s v="Lovella K Sherran"/>
    <s v="Male"/>
    <x v="0"/>
    <s v="Farida Ibrahim"/>
    <x v="1"/>
    <x v="1"/>
    <n v="2"/>
    <s v="Sales"/>
    <n v="100"/>
    <n v="80"/>
    <n v="200"/>
    <n v="160"/>
    <n v="40"/>
    <x v="0"/>
  </r>
  <r>
    <s v="ID1453"/>
    <x v="115"/>
    <s v="Muriel B Eudr"/>
    <s v="Male"/>
    <x v="1"/>
    <s v="Felex Ada"/>
    <x v="2"/>
    <x v="1"/>
    <n v="2"/>
    <s v="Sales"/>
    <n v="2000"/>
    <n v="1850"/>
    <n v="4000"/>
    <n v="3700"/>
    <n v="300"/>
    <x v="1"/>
  </r>
  <r>
    <s v="ID1454"/>
    <x v="116"/>
    <s v="Beata N Senrer"/>
    <s v="Female"/>
    <x v="2"/>
    <s v="Winner Sanda"/>
    <x v="0"/>
    <x v="0"/>
    <n v="1"/>
    <s v="Sales"/>
    <n v="9500"/>
    <n v="8000"/>
    <n v="9500"/>
    <n v="8000"/>
    <n v="1500"/>
    <x v="2"/>
  </r>
  <r>
    <s v="ID1455"/>
    <x v="114"/>
    <s v="Orval Y Kinrey"/>
    <s v="Female"/>
    <x v="3"/>
    <s v="Peter Pan"/>
    <x v="1"/>
    <x v="1"/>
    <n v="1"/>
    <s v="Sales"/>
    <n v="4700"/>
    <n v="4000"/>
    <n v="4700"/>
    <n v="4000"/>
    <n v="700"/>
    <x v="0"/>
  </r>
  <r>
    <s v="ID1456"/>
    <x v="117"/>
    <s v="Ursula T Mcbrayer"/>
    <s v="Female"/>
    <x v="0"/>
    <s v="Farida Ibrahim"/>
    <x v="2"/>
    <x v="0"/>
    <n v="2"/>
    <s v="Sales"/>
    <n v="400"/>
    <n v="360"/>
    <n v="800"/>
    <n v="720"/>
    <n v="80"/>
    <x v="4"/>
  </r>
  <r>
    <s v="ID1457"/>
    <x v="118"/>
    <s v="Larhonda W Gunrher"/>
    <s v="Male"/>
    <x v="0"/>
    <s v="Farida Ibrahim"/>
    <x v="0"/>
    <x v="0"/>
    <n v="2"/>
    <s v="Sales"/>
    <n v="100"/>
    <n v="90"/>
    <n v="200"/>
    <n v="180"/>
    <n v="20"/>
    <x v="5"/>
  </r>
  <r>
    <s v="ID1458"/>
    <x v="119"/>
    <s v="Sharika A Giuriano"/>
    <s v="Male"/>
    <x v="1"/>
    <s v="Felex Ada"/>
    <x v="1"/>
    <x v="2"/>
    <n v="1"/>
    <s v="Sales"/>
    <n v="1600"/>
    <n v="1590"/>
    <n v="1600"/>
    <n v="1590"/>
    <n v="10"/>
    <x v="6"/>
  </r>
  <r>
    <s v="ID1459"/>
    <x v="92"/>
    <s v="Erich F Shurtz"/>
    <s v="Male"/>
    <x v="2"/>
    <s v="Winner Sanda"/>
    <x v="2"/>
    <x v="0"/>
    <n v="1"/>
    <s v="Sales"/>
    <n v="50"/>
    <n v="45"/>
    <n v="50"/>
    <n v="45"/>
    <n v="5"/>
    <x v="4"/>
  </r>
  <r>
    <s v="ID1460"/>
    <x v="93"/>
    <s v="Edwardo X Goor"/>
    <s v="Male"/>
    <x v="3"/>
    <s v="Peter Pan"/>
    <x v="0"/>
    <x v="0"/>
    <n v="2"/>
    <s v="Sales"/>
    <n v="600"/>
    <n v="450"/>
    <n v="1200"/>
    <n v="900"/>
    <n v="300"/>
    <x v="5"/>
  </r>
  <r>
    <s v="ID1461"/>
    <x v="94"/>
    <s v="Kaycee N Ortrz"/>
    <s v="Female"/>
    <x v="0"/>
    <s v="Farida Ibrahim"/>
    <x v="1"/>
    <x v="0"/>
    <n v="2"/>
    <s v="Sales"/>
    <n v="170"/>
    <n v="150"/>
    <n v="340"/>
    <n v="300"/>
    <n v="40"/>
    <x v="6"/>
  </r>
  <r>
    <s v="ID1462"/>
    <x v="95"/>
    <s v="Era Q Zazreta"/>
    <s v="Male"/>
    <x v="0"/>
    <s v="Farida Ibrahim"/>
    <x v="2"/>
    <x v="0"/>
    <n v="1"/>
    <s v="Sales"/>
    <n v="25"/>
    <n v="20"/>
    <n v="25"/>
    <n v="20"/>
    <n v="5"/>
    <x v="0"/>
  </r>
  <r>
    <s v="ID1463"/>
    <x v="96"/>
    <s v="Cordell P Lamrert"/>
    <s v="Male"/>
    <x v="1"/>
    <s v="Felex Ada"/>
    <x v="0"/>
    <x v="1"/>
    <n v="1"/>
    <s v="Sales"/>
    <n v="6700"/>
    <n v="5002"/>
    <n v="6700"/>
    <n v="5002"/>
    <n v="1698"/>
    <x v="1"/>
  </r>
  <r>
    <s v="ID1464"/>
    <x v="97"/>
    <s v="Nicolle E Walrace"/>
    <s v="Male"/>
    <x v="2"/>
    <s v="Winner Sanda"/>
    <x v="1"/>
    <x v="0"/>
    <n v="2"/>
    <s v="Sales"/>
    <n v="6700"/>
    <n v="5000"/>
    <n v="13400"/>
    <n v="10000"/>
    <n v="3400"/>
    <x v="2"/>
  </r>
  <r>
    <s v="ID1465"/>
    <x v="98"/>
    <s v="Fred W Schrab"/>
    <s v="Male"/>
    <x v="3"/>
    <s v="Peter Pan"/>
    <x v="2"/>
    <x v="2"/>
    <n v="2"/>
    <s v="Sales"/>
    <n v="6700"/>
    <n v="5001"/>
    <n v="13400"/>
    <n v="10002"/>
    <n v="3398"/>
    <x v="3"/>
  </r>
  <r>
    <s v="ID1466"/>
    <x v="96"/>
    <s v="Hector I Panrs"/>
    <s v="Male"/>
    <x v="0"/>
    <s v="Farida Ibrahim"/>
    <x v="0"/>
    <x v="0"/>
    <n v="1"/>
    <s v="Sales"/>
    <n v="6700"/>
    <n v="5002"/>
    <n v="6700"/>
    <n v="5002"/>
    <n v="1698"/>
    <x v="1"/>
  </r>
  <r>
    <s v="ID1467"/>
    <x v="99"/>
    <s v="Nathanael K Adkrnson"/>
    <s v="Male"/>
    <x v="0"/>
    <s v="Farida Ibrahim"/>
    <x v="1"/>
    <x v="0"/>
    <n v="1"/>
    <s v="Sales"/>
    <n v="6700"/>
    <n v="5000"/>
    <n v="6700"/>
    <n v="5000"/>
    <n v="1700"/>
    <x v="5"/>
  </r>
  <r>
    <s v="ID1468"/>
    <x v="100"/>
    <m/>
    <s v="Male"/>
    <x v="1"/>
    <s v="Felex Ada"/>
    <x v="2"/>
    <x v="0"/>
    <n v="2"/>
    <s v="Sales"/>
    <n v="6700"/>
    <n v="5001"/>
    <n v="13400"/>
    <n v="10002"/>
    <n v="3398"/>
    <x v="6"/>
  </r>
  <r>
    <s v="ID1469"/>
    <x v="101"/>
    <s v="Else K Watrers"/>
    <s v="Male"/>
    <x v="2"/>
    <s v="Winner Sanda"/>
    <x v="0"/>
    <x v="0"/>
    <n v="2"/>
    <s v="Sales"/>
    <n v="6700"/>
    <n v="5002"/>
    <n v="13400"/>
    <n v="10004"/>
    <n v="3396"/>
    <x v="0"/>
  </r>
  <r>
    <s v="ID1470"/>
    <x v="102"/>
    <s v="Vito B Eckrrt"/>
    <s v="Male"/>
    <x v="3"/>
    <s v="Peter Pan"/>
    <x v="1"/>
    <x v="1"/>
    <n v="1"/>
    <s v="Sales"/>
    <n v="22000"/>
    <n v="20000"/>
    <n v="22000"/>
    <n v="20000"/>
    <n v="2000"/>
    <x v="1"/>
  </r>
  <r>
    <s v="ID1471"/>
    <x v="103"/>
    <s v="Bennie X Churbley"/>
    <s v="Male"/>
    <x v="0"/>
    <s v="Farida Ibrahim"/>
    <x v="2"/>
    <x v="2"/>
    <n v="1"/>
    <s v="Returned"/>
    <n v="11000"/>
    <n v="10000"/>
    <n v="11000"/>
    <n v="10000"/>
    <n v="1000"/>
    <x v="2"/>
  </r>
  <r>
    <s v="ID1472"/>
    <x v="104"/>
    <s v="Caprice G Mcbride"/>
    <s v="Male"/>
    <x v="0"/>
    <s v="Farida Ibrahim"/>
    <x v="0"/>
    <x v="0"/>
    <n v="1"/>
    <s v="Sales"/>
    <n v="8500"/>
    <n v="7600"/>
    <n v="8500"/>
    <n v="7600"/>
    <n v="900"/>
    <x v="3"/>
  </r>
  <r>
    <s v="ID1473"/>
    <x v="105"/>
    <s v="Bill C Hasr"/>
    <s v="Male"/>
    <x v="1"/>
    <s v="Felex Ada"/>
    <x v="1"/>
    <x v="0"/>
    <n v="2"/>
    <s v="Returned"/>
    <n v="8500"/>
    <n v="7600"/>
    <n v="17000"/>
    <n v="15200"/>
    <n v="1800"/>
    <x v="4"/>
  </r>
  <r>
    <s v="ID1474"/>
    <x v="106"/>
    <m/>
    <s v="Male"/>
    <x v="2"/>
    <s v="Winner Sanda"/>
    <x v="2"/>
    <x v="1"/>
    <n v="3"/>
    <s v="Sales"/>
    <n v="13200.000000000002"/>
    <n v="12000"/>
    <n v="39600.000000000007"/>
    <n v="36000"/>
    <n v="3600.0000000000073"/>
    <x v="5"/>
  </r>
  <r>
    <s v="ID1475"/>
    <x v="107"/>
    <s v="Laine S Dolre"/>
    <s v="Female"/>
    <x v="3"/>
    <s v="Peter Pan"/>
    <x v="0"/>
    <x v="0"/>
    <n v="2"/>
    <s v="Sales"/>
    <n v="22000"/>
    <n v="20000"/>
    <n v="44000"/>
    <n v="40000"/>
    <n v="4000"/>
    <x v="6"/>
  </r>
  <r>
    <s v="ID1476"/>
    <x v="105"/>
    <s v="Isaias D Cosry"/>
    <s v="Female"/>
    <x v="0"/>
    <s v="Farida Ibrahim"/>
    <x v="1"/>
    <x v="0"/>
    <n v="2"/>
    <s v="Sales"/>
    <n v="7700"/>
    <n v="7000"/>
    <n v="15400"/>
    <n v="14000"/>
    <n v="1400"/>
    <x v="4"/>
  </r>
  <r>
    <s v="ID1477"/>
    <x v="108"/>
    <s v="Miguel W Icerhour"/>
    <s v="Female"/>
    <x v="0"/>
    <s v="Farida Ibrahim"/>
    <x v="2"/>
    <x v="2"/>
    <n v="3"/>
    <s v="Sales"/>
    <n v="22000"/>
    <n v="20000"/>
    <n v="66000"/>
    <n v="60000"/>
    <n v="6000"/>
    <x v="1"/>
  </r>
  <r>
    <s v="ID1478"/>
    <x v="109"/>
    <s v="Stephen P Starek"/>
    <s v="Male"/>
    <x v="1"/>
    <s v="Felex Ada"/>
    <x v="0"/>
    <x v="0"/>
    <n v="1"/>
    <s v="Sales"/>
    <n v="44000"/>
    <n v="40000"/>
    <n v="44000"/>
    <n v="40000"/>
    <n v="4000"/>
    <x v="2"/>
  </r>
  <r>
    <s v="ID1479"/>
    <x v="110"/>
    <s v="Alaine S Auzrnne"/>
    <s v="Male"/>
    <x v="2"/>
    <s v="Winner Sanda"/>
    <x v="1"/>
    <x v="0"/>
    <n v="2"/>
    <s v="Sales"/>
    <n v="19800"/>
    <n v="18000"/>
    <n v="39600"/>
    <n v="36000"/>
    <n v="3600"/>
    <x v="3"/>
  </r>
  <r>
    <s v="ID1480"/>
    <x v="111"/>
    <s v="Rolland A Lesriak"/>
    <s v="Male"/>
    <x v="3"/>
    <s v="Peter Pan"/>
    <x v="2"/>
    <x v="0"/>
    <n v="2"/>
    <s v="Sales"/>
    <n v="9950"/>
    <n v="9000"/>
    <n v="19900"/>
    <n v="18000"/>
    <n v="1900"/>
    <x v="4"/>
  </r>
  <r>
    <s v="ID1481"/>
    <x v="112"/>
    <s v="Jean V Ybarez"/>
    <s v="Male"/>
    <x v="0"/>
    <s v="Farida Ibrahim"/>
    <x v="0"/>
    <x v="0"/>
    <n v="2"/>
    <s v="Sales"/>
    <n v="7700"/>
    <n v="7000"/>
    <n v="15400"/>
    <n v="14000"/>
    <n v="1400"/>
    <x v="5"/>
  </r>
  <r>
    <s v="ID1482"/>
    <x v="113"/>
    <s v="Sage C Burr"/>
    <s v="Female"/>
    <x v="0"/>
    <s v="Farida Ibrahim"/>
    <x v="1"/>
    <x v="1"/>
    <n v="4"/>
    <s v="Sales"/>
    <n v="11000"/>
    <n v="10000"/>
    <n v="44000"/>
    <n v="40000"/>
    <n v="4000"/>
    <x v="6"/>
  </r>
  <r>
    <s v="ID1483"/>
    <x v="114"/>
    <s v="Krysten D Kasrner"/>
    <s v="Male"/>
    <x v="1"/>
    <s v="Felex Ada"/>
    <x v="2"/>
    <x v="0"/>
    <n v="1"/>
    <s v="Sales"/>
    <n v="13200.000000000002"/>
    <n v="12000"/>
    <n v="13200.000000000002"/>
    <n v="12000"/>
    <n v="1200.0000000000018"/>
    <x v="0"/>
  </r>
  <r>
    <s v="ID1484"/>
    <x v="115"/>
    <s v="Leo B Vitrello"/>
    <s v="Male"/>
    <x v="2"/>
    <s v="Winner Sanda"/>
    <x v="0"/>
    <x v="2"/>
    <n v="2"/>
    <s v="Sales"/>
    <n v="9950"/>
    <n v="9000"/>
    <n v="19900"/>
    <n v="18000"/>
    <n v="1900"/>
    <x v="1"/>
  </r>
  <r>
    <s v="ID1485"/>
    <x v="116"/>
    <s v="Minna C Lamrdin"/>
    <s v="Male"/>
    <x v="3"/>
    <s v="Peter Pan"/>
    <x v="1"/>
    <x v="0"/>
    <n v="2"/>
    <s v="Sales"/>
    <n v="7700"/>
    <n v="7000"/>
    <n v="15400"/>
    <n v="14000"/>
    <n v="1400"/>
    <x v="2"/>
  </r>
  <r>
    <s v="ID1486"/>
    <x v="114"/>
    <s v="Rafael N Sair"/>
    <s v="Male"/>
    <x v="0"/>
    <s v="Farida Ibrahim"/>
    <x v="2"/>
    <x v="1"/>
    <n v="4"/>
    <s v="Sales"/>
    <n v="11000"/>
    <n v="10000"/>
    <n v="44000"/>
    <n v="40000"/>
    <n v="4000"/>
    <x v="0"/>
  </r>
  <r>
    <s v="ID1487"/>
    <x v="117"/>
    <s v="Jong V Mulroon"/>
    <s v="Male"/>
    <x v="0"/>
    <s v="Farida Ibrahim"/>
    <x v="0"/>
    <x v="0"/>
    <n v="1"/>
    <s v="Sales"/>
    <n v="13200.000000000002"/>
    <n v="12000"/>
    <n v="13200.000000000002"/>
    <n v="12000"/>
    <n v="1200.0000000000018"/>
    <x v="4"/>
  </r>
  <r>
    <s v="ID1488"/>
    <x v="118"/>
    <s v="Krysten L Barrey"/>
    <s v="Male"/>
    <x v="1"/>
    <s v="Felex Ada"/>
    <x v="1"/>
    <x v="0"/>
    <n v="2"/>
    <s v="Sales"/>
    <n v="9950"/>
    <n v="9000"/>
    <n v="19900"/>
    <n v="18000"/>
    <n v="1900"/>
    <x v="5"/>
  </r>
  <r>
    <s v="ID1489"/>
    <x v="119"/>
    <s v="Brendan P Taurbee"/>
    <s v="Male"/>
    <x v="2"/>
    <s v="Winner Sanda"/>
    <x v="2"/>
    <x v="0"/>
    <n v="2"/>
    <s v="Sales"/>
    <n v="7700"/>
    <n v="7000"/>
    <n v="15400"/>
    <n v="14000"/>
    <n v="1400"/>
    <x v="6"/>
  </r>
  <r>
    <s v="ID1490"/>
    <x v="92"/>
    <s v="Blaine C Pinr"/>
    <s v="Male"/>
    <x v="3"/>
    <s v="Peter Pan"/>
    <x v="0"/>
    <x v="1"/>
    <n v="1"/>
    <s v="Sales"/>
    <n v="11000"/>
    <n v="10000"/>
    <n v="11000"/>
    <n v="10000"/>
    <n v="1000"/>
    <x v="4"/>
  </r>
  <r>
    <s v="ID1491"/>
    <x v="93"/>
    <s v="Antoine Y Hodrins"/>
    <s v="Male"/>
    <x v="0"/>
    <s v="Farida Ibrahim"/>
    <x v="1"/>
    <x v="0"/>
    <n v="1"/>
    <s v="Sales"/>
    <n v="7700.0000000000009"/>
    <n v="7000"/>
    <n v="7700.0000000000009"/>
    <n v="7000"/>
    <n v="700.00000000000091"/>
    <x v="5"/>
  </r>
  <r>
    <s v="ID1492"/>
    <x v="94"/>
    <s v="Virgilio R Murr"/>
    <s v="Male"/>
    <x v="0"/>
    <s v="Farida Ibrahim"/>
    <x v="2"/>
    <x v="1"/>
    <n v="2"/>
    <s v="Sales"/>
    <n v="9950"/>
    <n v="9000"/>
    <n v="19900"/>
    <n v="18000"/>
    <n v="1900"/>
    <x v="6"/>
  </r>
  <r>
    <s v="ID1493"/>
    <x v="95"/>
    <s v="Jeffery M Heirz"/>
    <s v="Male"/>
    <x v="1"/>
    <s v="Felex Ada"/>
    <x v="0"/>
    <x v="1"/>
    <n v="2"/>
    <s v="Sales"/>
    <n v="19800"/>
    <n v="18000"/>
    <n v="39600"/>
    <n v="36000"/>
    <n v="3600"/>
    <x v="0"/>
  </r>
  <r>
    <s v="ID1494"/>
    <x v="96"/>
    <s v="Tamala W Gayre"/>
    <s v="Male"/>
    <x v="2"/>
    <s v="Winner Sanda"/>
    <x v="1"/>
    <x v="0"/>
    <n v="1"/>
    <s v="Sales"/>
    <n v="44000"/>
    <n v="40000"/>
    <n v="44000"/>
    <n v="40000"/>
    <n v="4000"/>
    <x v="1"/>
  </r>
  <r>
    <s v="ID1495"/>
    <x v="97"/>
    <s v="Earnest P Frerricks"/>
    <s v="Male"/>
    <x v="3"/>
    <s v="Peter Pan"/>
    <x v="2"/>
    <x v="0"/>
    <n v="1"/>
    <s v="Sales"/>
    <n v="22000"/>
    <n v="20000"/>
    <n v="22000"/>
    <n v="20000"/>
    <n v="2000"/>
    <x v="2"/>
  </r>
  <r>
    <s v="ID1496"/>
    <x v="98"/>
    <s v="Karen B Dawr"/>
    <s v="Female"/>
    <x v="0"/>
    <s v="Farida Ibrahim"/>
    <x v="0"/>
    <x v="2"/>
    <n v="2"/>
    <s v="Sales"/>
    <n v="13000"/>
    <n v="12000"/>
    <n v="26000"/>
    <n v="24000"/>
    <n v="2000"/>
    <x v="3"/>
  </r>
  <r>
    <s v="ID1497"/>
    <x v="96"/>
    <s v="Anton L Trarlor"/>
    <s v="Female"/>
    <x v="0"/>
    <s v="Farida Ibrahim"/>
    <x v="1"/>
    <x v="0"/>
    <n v="2"/>
    <s v="Sales"/>
    <n v="6700"/>
    <n v="5000"/>
    <n v="13400"/>
    <n v="10000"/>
    <n v="3400"/>
    <x v="1"/>
  </r>
  <r>
    <s v="ID1498"/>
    <x v="99"/>
    <s v="Maynard B Rusr"/>
    <s v="Female"/>
    <x v="1"/>
    <s v="Felex Ada"/>
    <x v="2"/>
    <x v="0"/>
    <n v="1"/>
    <s v="Sales"/>
    <n v="6700"/>
    <n v="5001"/>
    <n v="6700"/>
    <n v="5001"/>
    <n v="1699"/>
    <x v="5"/>
  </r>
  <r>
    <s v="ID1499"/>
    <x v="100"/>
    <s v="Mahalia E Edlrr"/>
    <s v="Male"/>
    <x v="2"/>
    <s v="Winner Sanda"/>
    <x v="0"/>
    <x v="0"/>
    <n v="1"/>
    <s v="Sales"/>
    <n v="6700"/>
    <n v="5002"/>
    <n v="6700"/>
    <n v="5002"/>
    <n v="1698"/>
    <x v="6"/>
  </r>
  <r>
    <s v="ID1500"/>
    <x v="101"/>
    <s v="Jules K Melrhor"/>
    <s v="Male"/>
    <x v="3"/>
    <s v="Peter Pan"/>
    <x v="1"/>
    <x v="0"/>
    <n v="2"/>
    <s v="Sales"/>
    <n v="6700"/>
    <n v="5000"/>
    <n v="13400"/>
    <n v="10000"/>
    <n v="3400"/>
    <x v="0"/>
  </r>
  <r>
    <s v="ID1501"/>
    <x v="102"/>
    <s v="Tamala L Reirhard"/>
    <s v="Male"/>
    <x v="0"/>
    <s v="Farida Ibrahim"/>
    <x v="2"/>
    <x v="1"/>
    <n v="2"/>
    <s v="Sales"/>
    <n v="6700"/>
    <n v="5001"/>
    <n v="13400"/>
    <n v="10002"/>
    <n v="3398"/>
    <x v="1"/>
  </r>
  <r>
    <s v="ID1502"/>
    <x v="103"/>
    <s v="Trey B Kirrin"/>
    <s v="Male"/>
    <x v="0"/>
    <s v="Farida Ibrahim"/>
    <x v="0"/>
    <x v="0"/>
    <n v="1"/>
    <s v="Sales"/>
    <n v="6700"/>
    <n v="5002"/>
    <n v="6700"/>
    <n v="5002"/>
    <n v="1698"/>
    <x v="2"/>
  </r>
  <r>
    <s v="ID1503"/>
    <x v="104"/>
    <s v="Eva K Vilregas"/>
    <s v="Female"/>
    <x v="1"/>
    <s v="Felex Ada"/>
    <x v="1"/>
    <x v="2"/>
    <n v="1"/>
    <s v="Sales"/>
    <n v="6700"/>
    <n v="5000"/>
    <n v="6700"/>
    <n v="5000"/>
    <n v="1700"/>
    <x v="3"/>
  </r>
  <r>
    <s v="ID1504"/>
    <x v="105"/>
    <s v="Matthew F Salrman"/>
    <s v="Male"/>
    <x v="0"/>
    <s v="Farida Ibrahim"/>
    <x v="2"/>
    <x v="1"/>
    <n v="1"/>
    <s v="Sales"/>
    <n v="6700"/>
    <n v="5000"/>
    <n v="6700"/>
    <n v="5000"/>
    <n v="1700"/>
    <x v="4"/>
  </r>
  <r>
    <s v="ID1505"/>
    <x v="106"/>
    <s v="Isidro R Boering"/>
    <s v="Male"/>
    <x v="1"/>
    <s v="Felex Ada"/>
    <x v="0"/>
    <x v="0"/>
    <n v="1"/>
    <s v="Sales"/>
    <n v="6700"/>
    <n v="5000"/>
    <n v="6700"/>
    <n v="5000"/>
    <n v="1700"/>
    <x v="5"/>
  </r>
  <r>
    <s v="ID1506"/>
    <x v="107"/>
    <s v="Ferdinand Q Bulruck"/>
    <s v="Female"/>
    <x v="2"/>
    <s v="Winner Sanda"/>
    <x v="1"/>
    <x v="0"/>
    <n v="1"/>
    <s v="Sales"/>
    <n v="6700"/>
    <n v="5000"/>
    <n v="6700"/>
    <n v="5000"/>
    <n v="1700"/>
    <x v="6"/>
  </r>
  <r>
    <s v="ID1507"/>
    <x v="120"/>
    <s v="Hermelinda E Gorrs"/>
    <s v="Male"/>
    <x v="3"/>
    <s v="Peter Pan"/>
    <x v="2"/>
    <x v="2"/>
    <n v="1"/>
    <s v="Sales"/>
    <n v="6700"/>
    <n v="5000"/>
    <n v="6700"/>
    <n v="5000"/>
    <n v="1700"/>
    <x v="0"/>
  </r>
  <r>
    <s v="ID1508"/>
    <x v="108"/>
    <s v="Candice V Minrey"/>
    <s v="Male"/>
    <x v="0"/>
    <s v="Farida Ibrahim"/>
    <x v="0"/>
    <x v="0"/>
    <n v="1"/>
    <s v="Sales"/>
    <n v="6700"/>
    <n v="5000"/>
    <n v="6700"/>
    <n v="5000"/>
    <n v="1700"/>
    <x v="1"/>
  </r>
  <r>
    <s v="ID1509"/>
    <x v="109"/>
    <s v="Wayne T Abbrtt"/>
    <s v="Male"/>
    <x v="0"/>
    <s v="Farida Ibrahim"/>
    <x v="2"/>
    <x v="1"/>
    <n v="1"/>
    <s v="Sales"/>
    <n v="200"/>
    <n v="190"/>
    <n v="200"/>
    <n v="190"/>
    <n v="10"/>
    <x v="2"/>
  </r>
  <r>
    <s v="ID1510"/>
    <x v="110"/>
    <s v="Concetta F Shererd"/>
    <s v="Male"/>
    <x v="1"/>
    <s v="Felex Ada"/>
    <x v="0"/>
    <x v="0"/>
    <n v="1"/>
    <s v="Sales"/>
    <n v="2250"/>
    <n v="2200"/>
    <n v="2250"/>
    <n v="2200"/>
    <n v="50"/>
    <x v="3"/>
  </r>
  <r>
    <s v="ID1511"/>
    <x v="111"/>
    <s v="Audra D Leprge"/>
    <s v="Female"/>
    <x v="2"/>
    <s v="Winner Sanda"/>
    <x v="1"/>
    <x v="0"/>
    <n v="1"/>
    <s v="Sales"/>
    <n v="100"/>
    <n v="90"/>
    <n v="100"/>
    <n v="90"/>
    <n v="10"/>
    <x v="4"/>
  </r>
  <r>
    <s v="ID1512"/>
    <x v="112"/>
    <s v="Hugo V Majrwski"/>
    <s v="Male"/>
    <x v="3"/>
    <s v="Peter Pan"/>
    <x v="2"/>
    <x v="2"/>
    <n v="2"/>
    <s v="Sales"/>
    <n v="100"/>
    <n v="80"/>
    <n v="200"/>
    <n v="160"/>
    <n v="40"/>
    <x v="5"/>
  </r>
  <r>
    <s v="ID1513"/>
    <x v="113"/>
    <s v="Osvaldo E Heprer"/>
    <s v="Male"/>
    <x v="0"/>
    <s v="Farida Ibrahim"/>
    <x v="0"/>
    <x v="0"/>
    <n v="2"/>
    <s v="Sales"/>
    <n v="2000"/>
    <n v="1850"/>
    <n v="4000"/>
    <n v="3700"/>
    <n v="300"/>
    <x v="6"/>
  </r>
  <r>
    <s v="ID1514"/>
    <x v="114"/>
    <s v="Ashly R Saar"/>
    <s v="Male"/>
    <x v="0"/>
    <s v="Farida Ibrahim"/>
    <x v="1"/>
    <x v="0"/>
    <n v="1"/>
    <s v="Sales"/>
    <n v="9500"/>
    <n v="8000"/>
    <n v="9500"/>
    <n v="8000"/>
    <n v="1500"/>
    <x v="0"/>
  </r>
  <r>
    <s v="ID1515"/>
    <x v="115"/>
    <s v="Lavonna Y Gebr"/>
    <s v="Male"/>
    <x v="1"/>
    <s v="Felex Ada"/>
    <x v="2"/>
    <x v="0"/>
    <n v="1"/>
    <s v="Sales"/>
    <n v="4700"/>
    <n v="4000"/>
    <n v="4700"/>
    <n v="4000"/>
    <n v="700"/>
    <x v="1"/>
  </r>
  <r>
    <s v="ID1516"/>
    <x v="116"/>
    <s v="Stacey D Seare"/>
    <s v="Male"/>
    <x v="2"/>
    <s v="Winner Sanda"/>
    <x v="0"/>
    <x v="0"/>
    <n v="2"/>
    <s v="Sales"/>
    <n v="400"/>
    <n v="360"/>
    <n v="800"/>
    <n v="720"/>
    <n v="80"/>
    <x v="2"/>
  </r>
  <r>
    <s v="ID1517"/>
    <x v="121"/>
    <s v="Landon A Kerroot"/>
    <s v="Male"/>
    <x v="3"/>
    <s v="Peter Pan"/>
    <x v="1"/>
    <x v="1"/>
    <n v="2"/>
    <s v="Sales"/>
    <n v="100"/>
    <n v="90"/>
    <n v="200"/>
    <n v="180"/>
    <n v="20"/>
    <x v="3"/>
  </r>
  <r>
    <s v="ID1518"/>
    <x v="117"/>
    <s v="Ward Z Kelr"/>
    <s v="Male"/>
    <x v="0"/>
    <s v="Farida Ibrahim"/>
    <x v="2"/>
    <x v="0"/>
    <n v="1"/>
    <s v="Sales"/>
    <n v="1600"/>
    <n v="1590"/>
    <n v="1600"/>
    <n v="1590"/>
    <n v="10"/>
    <x v="4"/>
  </r>
  <r>
    <s v="ID1519"/>
    <x v="118"/>
    <s v="Lachelle Q Cror"/>
    <s v="Male"/>
    <x v="0"/>
    <s v="Farida Ibrahim"/>
    <x v="0"/>
    <x v="0"/>
    <n v="1"/>
    <s v="Sales"/>
    <n v="50"/>
    <n v="45"/>
    <n v="50"/>
    <n v="45"/>
    <n v="5"/>
    <x v="5"/>
  </r>
  <r>
    <s v="ID1520"/>
    <x v="119"/>
    <s v="Nickolas S Gamrlin"/>
    <s v="Male"/>
    <x v="0"/>
    <s v="Farida Ibrahim"/>
    <x v="1"/>
    <x v="0"/>
    <n v="2"/>
    <s v="Sales"/>
    <n v="600"/>
    <n v="450"/>
    <n v="1200"/>
    <n v="900"/>
    <n v="300"/>
    <x v="6"/>
  </r>
  <r>
    <s v="ID1521"/>
    <x v="0"/>
    <s v="Santo Z Wesrlund"/>
    <s v="Male"/>
    <x v="0"/>
    <s v="Farida Ibrahim"/>
    <x v="2"/>
    <x v="0"/>
    <n v="2"/>
    <s v="Sales"/>
    <n v="170"/>
    <n v="150"/>
    <n v="340"/>
    <n v="300"/>
    <n v="40"/>
    <x v="0"/>
  </r>
  <r>
    <s v="ID1522"/>
    <x v="1"/>
    <s v="Enrique O Harrfield"/>
    <s v="Male"/>
    <x v="0"/>
    <s v="Farida Ibrahim"/>
    <x v="0"/>
    <x v="1"/>
    <n v="1"/>
    <s v="Sales"/>
    <n v="25"/>
    <n v="20"/>
    <n v="25"/>
    <n v="20"/>
    <n v="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x v="0"/>
    <x v="0"/>
    <x v="0"/>
    <x v="0"/>
    <x v="0"/>
    <n v="2000"/>
    <x v="0"/>
    <x v="0"/>
    <n v="12000"/>
    <x v="0"/>
    <n v="24000000"/>
    <n v="2000000"/>
    <x v="0"/>
  </r>
  <r>
    <x v="1"/>
    <x v="1"/>
    <x v="1"/>
    <x v="0"/>
    <x v="1"/>
    <x v="1"/>
    <x v="1"/>
    <x v="0"/>
    <n v="1"/>
    <x v="1"/>
    <x v="1"/>
    <n v="12000"/>
    <x v="1"/>
    <n v="12000"/>
    <n v="1200.0000000000018"/>
    <x v="1"/>
  </r>
  <r>
    <x v="2"/>
    <x v="2"/>
    <x v="2"/>
    <x v="1"/>
    <x v="2"/>
    <x v="2"/>
    <x v="2"/>
    <x v="0"/>
    <n v="1"/>
    <x v="0"/>
    <x v="2"/>
    <n v="20000"/>
    <x v="2"/>
    <n v="20000"/>
    <n v="2000"/>
    <x v="2"/>
  </r>
  <r>
    <x v="3"/>
    <x v="3"/>
    <x v="3"/>
    <x v="0"/>
    <x v="3"/>
    <x v="3"/>
    <x v="3"/>
    <x v="1"/>
    <n v="1"/>
    <x v="0"/>
    <x v="3"/>
    <n v="1590"/>
    <x v="3"/>
    <n v="1590"/>
    <n v="10"/>
    <x v="3"/>
  </r>
  <r>
    <x v="4"/>
    <x v="4"/>
    <x v="4"/>
    <x v="0"/>
    <x v="0"/>
    <x v="0"/>
    <x v="4"/>
    <x v="0"/>
    <n v="50"/>
    <x v="0"/>
    <x v="0"/>
    <n v="12000"/>
    <x v="4"/>
    <n v="600000"/>
    <n v="50000"/>
    <x v="4"/>
  </r>
  <r>
    <x v="5"/>
    <x v="5"/>
    <x v="5"/>
    <x v="1"/>
    <x v="0"/>
    <x v="0"/>
    <x v="5"/>
    <x v="2"/>
    <n v="2"/>
    <x v="0"/>
    <x v="4"/>
    <n v="9000"/>
    <x v="5"/>
    <n v="18000"/>
    <n v="2000"/>
    <x v="5"/>
  </r>
  <r>
    <x v="6"/>
    <x v="6"/>
    <x v="6"/>
    <x v="1"/>
    <x v="1"/>
    <x v="1"/>
    <x v="6"/>
    <x v="0"/>
    <n v="20"/>
    <x v="0"/>
    <x v="2"/>
    <n v="20000"/>
    <x v="6"/>
    <n v="400000"/>
    <n v="40000"/>
    <x v="6"/>
  </r>
  <r>
    <x v="7"/>
    <x v="7"/>
    <x v="7"/>
    <x v="0"/>
    <x v="2"/>
    <x v="2"/>
    <x v="7"/>
    <x v="1"/>
    <n v="100"/>
    <x v="0"/>
    <x v="5"/>
    <n v="80"/>
    <x v="7"/>
    <n v="8000"/>
    <n v="2000"/>
    <x v="0"/>
  </r>
  <r>
    <x v="8"/>
    <x v="8"/>
    <x v="8"/>
    <x v="1"/>
    <x v="3"/>
    <x v="3"/>
    <x v="8"/>
    <x v="1"/>
    <n v="1"/>
    <x v="0"/>
    <x v="6"/>
    <n v="150"/>
    <x v="8"/>
    <n v="150"/>
    <n v="20"/>
    <x v="1"/>
  </r>
  <r>
    <x v="9"/>
    <x v="9"/>
    <x v="9"/>
    <x v="0"/>
    <x v="2"/>
    <x v="2"/>
    <x v="9"/>
    <x v="3"/>
    <n v="150"/>
    <x v="0"/>
    <x v="7"/>
    <n v="40000"/>
    <x v="9"/>
    <n v="6000000"/>
    <n v="600000"/>
    <x v="2"/>
  </r>
  <r>
    <x v="10"/>
    <x v="10"/>
    <x v="10"/>
    <x v="0"/>
    <x v="3"/>
    <x v="3"/>
    <x v="10"/>
    <x v="2"/>
    <n v="50"/>
    <x v="0"/>
    <x v="8"/>
    <n v="5000"/>
    <x v="10"/>
    <n v="250000"/>
    <n v="25000"/>
    <x v="3"/>
  </r>
  <r>
    <x v="11"/>
    <x v="11"/>
    <x v="11"/>
    <x v="0"/>
    <x v="2"/>
    <x v="2"/>
    <x v="11"/>
    <x v="2"/>
    <n v="100"/>
    <x v="0"/>
    <x v="2"/>
    <n v="20000"/>
    <x v="11"/>
    <n v="2000000"/>
    <n v="200000"/>
    <x v="4"/>
  </r>
  <r>
    <x v="12"/>
    <x v="12"/>
    <x v="12"/>
    <x v="0"/>
    <x v="3"/>
    <x v="3"/>
    <x v="12"/>
    <x v="0"/>
    <n v="2"/>
    <x v="0"/>
    <x v="9"/>
    <n v="7000"/>
    <x v="12"/>
    <n v="14000"/>
    <n v="1400"/>
    <x v="5"/>
  </r>
  <r>
    <x v="13"/>
    <x v="13"/>
    <x v="13"/>
    <x v="0"/>
    <x v="2"/>
    <x v="2"/>
    <x v="13"/>
    <x v="0"/>
    <n v="3"/>
    <x v="0"/>
    <x v="2"/>
    <n v="20000"/>
    <x v="13"/>
    <n v="60000"/>
    <n v="6000"/>
    <x v="6"/>
  </r>
  <r>
    <x v="14"/>
    <x v="14"/>
    <x v="14"/>
    <x v="0"/>
    <x v="3"/>
    <x v="3"/>
    <x v="14"/>
    <x v="1"/>
    <n v="1"/>
    <x v="0"/>
    <x v="7"/>
    <n v="40000"/>
    <x v="14"/>
    <n v="40000"/>
    <n v="4000"/>
    <x v="0"/>
  </r>
  <r>
    <x v="15"/>
    <x v="15"/>
    <x v="15"/>
    <x v="1"/>
    <x v="2"/>
    <x v="2"/>
    <x v="15"/>
    <x v="0"/>
    <n v="2"/>
    <x v="0"/>
    <x v="10"/>
    <n v="18000"/>
    <x v="15"/>
    <n v="36000"/>
    <n v="3600"/>
    <x v="1"/>
  </r>
  <r>
    <x v="16"/>
    <x v="16"/>
    <x v="16"/>
    <x v="1"/>
    <x v="3"/>
    <x v="3"/>
    <x v="16"/>
    <x v="0"/>
    <n v="2"/>
    <x v="0"/>
    <x v="11"/>
    <n v="9000"/>
    <x v="16"/>
    <n v="18000"/>
    <n v="1900"/>
    <x v="2"/>
  </r>
  <r>
    <x v="17"/>
    <x v="17"/>
    <x v="17"/>
    <x v="1"/>
    <x v="2"/>
    <x v="2"/>
    <x v="17"/>
    <x v="2"/>
    <n v="2"/>
    <x v="0"/>
    <x v="9"/>
    <n v="7000"/>
    <x v="12"/>
    <n v="14000"/>
    <n v="1400"/>
    <x v="3"/>
  </r>
  <r>
    <x v="18"/>
    <x v="18"/>
    <x v="18"/>
    <x v="1"/>
    <x v="3"/>
    <x v="3"/>
    <x v="18"/>
    <x v="0"/>
    <n v="4"/>
    <x v="0"/>
    <x v="12"/>
    <n v="10000"/>
    <x v="14"/>
    <n v="40000"/>
    <n v="4000"/>
    <x v="4"/>
  </r>
  <r>
    <x v="19"/>
    <x v="19"/>
    <x v="19"/>
    <x v="1"/>
    <x v="2"/>
    <x v="2"/>
    <x v="0"/>
    <x v="0"/>
    <n v="100"/>
    <x v="0"/>
    <x v="1"/>
    <n v="12000"/>
    <x v="17"/>
    <n v="1200000"/>
    <n v="120000.00000000023"/>
    <x v="5"/>
  </r>
  <r>
    <x v="20"/>
    <x v="20"/>
    <x v="20"/>
    <x v="1"/>
    <x v="3"/>
    <x v="3"/>
    <x v="1"/>
    <x v="0"/>
    <n v="100"/>
    <x v="0"/>
    <x v="11"/>
    <n v="9000"/>
    <x v="18"/>
    <n v="900000"/>
    <n v="95000"/>
    <x v="6"/>
  </r>
  <r>
    <x v="21"/>
    <x v="21"/>
    <x v="21"/>
    <x v="1"/>
    <x v="2"/>
    <x v="2"/>
    <x v="2"/>
    <x v="0"/>
    <n v="2"/>
    <x v="0"/>
    <x v="9"/>
    <n v="7000"/>
    <x v="12"/>
    <n v="14000"/>
    <n v="1400"/>
    <x v="0"/>
  </r>
  <r>
    <x v="22"/>
    <x v="22"/>
    <x v="22"/>
    <x v="1"/>
    <x v="3"/>
    <x v="3"/>
    <x v="3"/>
    <x v="1"/>
    <n v="4"/>
    <x v="0"/>
    <x v="12"/>
    <n v="10000"/>
    <x v="14"/>
    <n v="40000"/>
    <n v="4000"/>
    <x v="1"/>
  </r>
  <r>
    <x v="23"/>
    <x v="23"/>
    <x v="23"/>
    <x v="0"/>
    <x v="2"/>
    <x v="2"/>
    <x v="4"/>
    <x v="0"/>
    <n v="1"/>
    <x v="0"/>
    <x v="1"/>
    <n v="12000"/>
    <x v="1"/>
    <n v="12000"/>
    <n v="1200.0000000000018"/>
    <x v="2"/>
  </r>
  <r>
    <x v="24"/>
    <x v="24"/>
    <x v="24"/>
    <x v="0"/>
    <x v="3"/>
    <x v="3"/>
    <x v="5"/>
    <x v="2"/>
    <n v="2"/>
    <x v="0"/>
    <x v="11"/>
    <n v="9000"/>
    <x v="16"/>
    <n v="18000"/>
    <n v="1900"/>
    <x v="3"/>
  </r>
  <r>
    <x v="25"/>
    <x v="25"/>
    <x v="25"/>
    <x v="0"/>
    <x v="2"/>
    <x v="2"/>
    <x v="6"/>
    <x v="0"/>
    <n v="2"/>
    <x v="0"/>
    <x v="9"/>
    <n v="7000"/>
    <x v="12"/>
    <n v="14000"/>
    <n v="1400"/>
    <x v="4"/>
  </r>
  <r>
    <x v="26"/>
    <x v="26"/>
    <x v="26"/>
    <x v="1"/>
    <x v="1"/>
    <x v="1"/>
    <x v="7"/>
    <x v="1"/>
    <n v="1"/>
    <x v="0"/>
    <x v="12"/>
    <n v="10000"/>
    <x v="19"/>
    <n v="10000"/>
    <n v="1000"/>
    <x v="5"/>
  </r>
  <r>
    <x v="27"/>
    <x v="27"/>
    <x v="27"/>
    <x v="1"/>
    <x v="2"/>
    <x v="2"/>
    <x v="8"/>
    <x v="1"/>
    <n v="1"/>
    <x v="0"/>
    <x v="13"/>
    <n v="7000"/>
    <x v="20"/>
    <n v="7000"/>
    <n v="700.00000000000091"/>
    <x v="6"/>
  </r>
  <r>
    <x v="28"/>
    <x v="28"/>
    <x v="28"/>
    <x v="1"/>
    <x v="3"/>
    <x v="3"/>
    <x v="9"/>
    <x v="3"/>
    <n v="2"/>
    <x v="0"/>
    <x v="11"/>
    <n v="9000"/>
    <x v="16"/>
    <n v="18000"/>
    <n v="1900"/>
    <x v="0"/>
  </r>
  <r>
    <x v="29"/>
    <x v="29"/>
    <x v="29"/>
    <x v="1"/>
    <x v="0"/>
    <x v="0"/>
    <x v="10"/>
    <x v="2"/>
    <n v="2"/>
    <x v="0"/>
    <x v="10"/>
    <n v="18000"/>
    <x v="15"/>
    <n v="36000"/>
    <n v="3600"/>
    <x v="1"/>
  </r>
  <r>
    <x v="30"/>
    <x v="30"/>
    <x v="30"/>
    <x v="0"/>
    <x v="0"/>
    <x v="0"/>
    <x v="11"/>
    <x v="2"/>
    <n v="1"/>
    <x v="0"/>
    <x v="7"/>
    <n v="40000"/>
    <x v="14"/>
    <n v="40000"/>
    <n v="4000"/>
    <x v="2"/>
  </r>
  <r>
    <x v="31"/>
    <x v="31"/>
    <x v="31"/>
    <x v="1"/>
    <x v="1"/>
    <x v="1"/>
    <x v="12"/>
    <x v="0"/>
    <n v="1"/>
    <x v="0"/>
    <x v="2"/>
    <n v="20000"/>
    <x v="2"/>
    <n v="20000"/>
    <n v="2000"/>
    <x v="3"/>
  </r>
  <r>
    <x v="32"/>
    <x v="32"/>
    <x v="32"/>
    <x v="1"/>
    <x v="2"/>
    <x v="2"/>
    <x v="13"/>
    <x v="0"/>
    <n v="2"/>
    <x v="0"/>
    <x v="0"/>
    <n v="12000"/>
    <x v="21"/>
    <n v="24000"/>
    <n v="2000"/>
    <x v="4"/>
  </r>
  <r>
    <x v="33"/>
    <x v="33"/>
    <x v="33"/>
    <x v="1"/>
    <x v="3"/>
    <x v="3"/>
    <x v="14"/>
    <x v="1"/>
    <n v="2"/>
    <x v="0"/>
    <x v="14"/>
    <n v="5000"/>
    <x v="22"/>
    <n v="10000"/>
    <n v="3400"/>
    <x v="5"/>
  </r>
  <r>
    <x v="34"/>
    <x v="34"/>
    <x v="34"/>
    <x v="1"/>
    <x v="0"/>
    <x v="0"/>
    <x v="15"/>
    <x v="0"/>
    <n v="1"/>
    <x v="0"/>
    <x v="14"/>
    <n v="5001"/>
    <x v="23"/>
    <n v="5001"/>
    <n v="1699"/>
    <x v="6"/>
  </r>
  <r>
    <x v="35"/>
    <x v="35"/>
    <x v="35"/>
    <x v="1"/>
    <x v="0"/>
    <x v="0"/>
    <x v="16"/>
    <x v="0"/>
    <n v="1"/>
    <x v="0"/>
    <x v="14"/>
    <n v="5002"/>
    <x v="23"/>
    <n v="5002"/>
    <n v="1698"/>
    <x v="0"/>
  </r>
  <r>
    <x v="36"/>
    <x v="36"/>
    <x v="36"/>
    <x v="1"/>
    <x v="1"/>
    <x v="1"/>
    <x v="17"/>
    <x v="2"/>
    <n v="2"/>
    <x v="0"/>
    <x v="14"/>
    <n v="5000"/>
    <x v="22"/>
    <n v="10000"/>
    <n v="3400"/>
    <x v="1"/>
  </r>
  <r>
    <x v="37"/>
    <x v="37"/>
    <x v="37"/>
    <x v="1"/>
    <x v="2"/>
    <x v="2"/>
    <x v="18"/>
    <x v="0"/>
    <n v="2"/>
    <x v="0"/>
    <x v="14"/>
    <n v="5001"/>
    <x v="22"/>
    <n v="10002"/>
    <n v="3398"/>
    <x v="2"/>
  </r>
  <r>
    <x v="38"/>
    <x v="38"/>
    <x v="38"/>
    <x v="1"/>
    <x v="3"/>
    <x v="3"/>
    <x v="0"/>
    <x v="0"/>
    <n v="1"/>
    <x v="0"/>
    <x v="1"/>
    <n v="12000"/>
    <x v="1"/>
    <n v="12000"/>
    <n v="1200.0000000000018"/>
    <x v="3"/>
  </r>
  <r>
    <x v="39"/>
    <x v="39"/>
    <x v="39"/>
    <x v="1"/>
    <x v="0"/>
    <x v="0"/>
    <x v="1"/>
    <x v="0"/>
    <n v="1"/>
    <x v="0"/>
    <x v="8"/>
    <n v="5000"/>
    <x v="24"/>
    <n v="5000"/>
    <n v="500"/>
    <x v="4"/>
  </r>
  <r>
    <x v="40"/>
    <x v="40"/>
    <x v="40"/>
    <x v="1"/>
    <x v="0"/>
    <x v="0"/>
    <x v="2"/>
    <x v="0"/>
    <n v="2"/>
    <x v="0"/>
    <x v="15"/>
    <n v="3500"/>
    <x v="20"/>
    <n v="7000"/>
    <n v="700.00000000000091"/>
    <x v="5"/>
  </r>
  <r>
    <x v="41"/>
    <x v="41"/>
    <x v="41"/>
    <x v="1"/>
    <x v="1"/>
    <x v="1"/>
    <x v="3"/>
    <x v="1"/>
    <n v="2"/>
    <x v="0"/>
    <x v="4"/>
    <n v="9000"/>
    <x v="5"/>
    <n v="18000"/>
    <n v="2000"/>
    <x v="6"/>
  </r>
  <r>
    <x v="42"/>
    <x v="42"/>
    <x v="42"/>
    <x v="1"/>
    <x v="2"/>
    <x v="2"/>
    <x v="4"/>
    <x v="0"/>
    <n v="1"/>
    <x v="0"/>
    <x v="16"/>
    <n v="7600"/>
    <x v="25"/>
    <n v="7600"/>
    <n v="900"/>
    <x v="0"/>
  </r>
  <r>
    <x v="43"/>
    <x v="43"/>
    <x v="43"/>
    <x v="1"/>
    <x v="3"/>
    <x v="3"/>
    <x v="5"/>
    <x v="2"/>
    <n v="1"/>
    <x v="1"/>
    <x v="1"/>
    <n v="12000"/>
    <x v="1"/>
    <n v="12000"/>
    <n v="1200.0000000000018"/>
    <x v="1"/>
  </r>
  <r>
    <x v="44"/>
    <x v="44"/>
    <x v="44"/>
    <x v="0"/>
    <x v="0"/>
    <x v="0"/>
    <x v="6"/>
    <x v="0"/>
    <n v="1"/>
    <x v="0"/>
    <x v="12"/>
    <n v="10000"/>
    <x v="19"/>
    <n v="10000"/>
    <n v="1000"/>
    <x v="2"/>
  </r>
  <r>
    <x v="45"/>
    <x v="45"/>
    <x v="45"/>
    <x v="0"/>
    <x v="0"/>
    <x v="0"/>
    <x v="7"/>
    <x v="1"/>
    <n v="2"/>
    <x v="1"/>
    <x v="9"/>
    <n v="7000"/>
    <x v="12"/>
    <n v="14000"/>
    <n v="1400"/>
    <x v="3"/>
  </r>
  <r>
    <x v="46"/>
    <x v="46"/>
    <x v="46"/>
    <x v="0"/>
    <x v="1"/>
    <x v="1"/>
    <x v="8"/>
    <x v="1"/>
    <n v="3"/>
    <x v="0"/>
    <x v="11"/>
    <n v="9000"/>
    <x v="26"/>
    <n v="27000"/>
    <n v="2850"/>
    <x v="4"/>
  </r>
  <r>
    <x v="47"/>
    <x v="47"/>
    <x v="47"/>
    <x v="1"/>
    <x v="2"/>
    <x v="2"/>
    <x v="9"/>
    <x v="3"/>
    <n v="2"/>
    <x v="0"/>
    <x v="10"/>
    <n v="18000"/>
    <x v="15"/>
    <n v="36000"/>
    <n v="3600"/>
    <x v="5"/>
  </r>
  <r>
    <x v="48"/>
    <x v="48"/>
    <x v="48"/>
    <x v="1"/>
    <x v="3"/>
    <x v="3"/>
    <x v="10"/>
    <x v="2"/>
    <n v="2"/>
    <x v="0"/>
    <x v="7"/>
    <n v="40000"/>
    <x v="27"/>
    <n v="80000"/>
    <n v="8000"/>
    <x v="6"/>
  </r>
  <r>
    <x v="49"/>
    <x v="49"/>
    <x v="49"/>
    <x v="1"/>
    <x v="0"/>
    <x v="0"/>
    <x v="11"/>
    <x v="2"/>
    <n v="3"/>
    <x v="0"/>
    <x v="2"/>
    <n v="20000"/>
    <x v="13"/>
    <n v="60000"/>
    <n v="6000"/>
    <x v="0"/>
  </r>
  <r>
    <x v="50"/>
    <x v="50"/>
    <x v="50"/>
    <x v="1"/>
    <x v="0"/>
    <x v="0"/>
    <x v="12"/>
    <x v="0"/>
    <n v="1"/>
    <x v="0"/>
    <x v="12"/>
    <n v="10000"/>
    <x v="19"/>
    <n v="10000"/>
    <n v="1000"/>
    <x v="1"/>
  </r>
  <r>
    <x v="51"/>
    <x v="51"/>
    <x v="51"/>
    <x v="0"/>
    <x v="1"/>
    <x v="1"/>
    <x v="13"/>
    <x v="0"/>
    <n v="2"/>
    <x v="0"/>
    <x v="13"/>
    <n v="7000"/>
    <x v="28"/>
    <n v="14000"/>
    <n v="1400.0000000000018"/>
    <x v="2"/>
  </r>
  <r>
    <x v="52"/>
    <x v="52"/>
    <x v="52"/>
    <x v="1"/>
    <x v="2"/>
    <x v="2"/>
    <x v="14"/>
    <x v="1"/>
    <n v="2"/>
    <x v="0"/>
    <x v="11"/>
    <n v="9000"/>
    <x v="16"/>
    <n v="18000"/>
    <n v="1900"/>
    <x v="3"/>
  </r>
  <r>
    <x v="53"/>
    <x v="53"/>
    <x v="53"/>
    <x v="1"/>
    <x v="3"/>
    <x v="3"/>
    <x v="15"/>
    <x v="0"/>
    <n v="2"/>
    <x v="0"/>
    <x v="10"/>
    <n v="18000"/>
    <x v="15"/>
    <n v="36000"/>
    <n v="3600"/>
    <x v="4"/>
  </r>
  <r>
    <x v="54"/>
    <x v="54"/>
    <x v="50"/>
    <x v="1"/>
    <x v="0"/>
    <x v="0"/>
    <x v="16"/>
    <x v="0"/>
    <n v="4"/>
    <x v="0"/>
    <x v="7"/>
    <n v="40000"/>
    <x v="29"/>
    <n v="160000"/>
    <n v="16000"/>
    <x v="5"/>
  </r>
  <r>
    <x v="55"/>
    <x v="55"/>
    <x v="54"/>
    <x v="1"/>
    <x v="0"/>
    <x v="0"/>
    <x v="17"/>
    <x v="2"/>
    <n v="1"/>
    <x v="0"/>
    <x v="2"/>
    <n v="20000"/>
    <x v="2"/>
    <n v="20000"/>
    <n v="2000"/>
    <x v="6"/>
  </r>
  <r>
    <x v="56"/>
    <x v="56"/>
    <x v="55"/>
    <x v="1"/>
    <x v="1"/>
    <x v="1"/>
    <x v="18"/>
    <x v="0"/>
    <n v="2"/>
    <x v="0"/>
    <x v="0"/>
    <n v="12000"/>
    <x v="21"/>
    <n v="24000"/>
    <n v="2000"/>
    <x v="0"/>
  </r>
  <r>
    <x v="57"/>
    <x v="57"/>
    <x v="56"/>
    <x v="1"/>
    <x v="2"/>
    <x v="2"/>
    <x v="0"/>
    <x v="0"/>
    <n v="2"/>
    <x v="0"/>
    <x v="14"/>
    <n v="5000"/>
    <x v="22"/>
    <n v="10000"/>
    <n v="3400"/>
    <x v="1"/>
  </r>
  <r>
    <x v="58"/>
    <x v="58"/>
    <x v="57"/>
    <x v="1"/>
    <x v="3"/>
    <x v="3"/>
    <x v="1"/>
    <x v="0"/>
    <n v="4"/>
    <x v="0"/>
    <x v="14"/>
    <n v="5001"/>
    <x v="30"/>
    <n v="20004"/>
    <n v="6796"/>
    <x v="2"/>
  </r>
  <r>
    <x v="59"/>
    <x v="59"/>
    <x v="58"/>
    <x v="1"/>
    <x v="0"/>
    <x v="0"/>
    <x v="2"/>
    <x v="0"/>
    <n v="1"/>
    <x v="0"/>
    <x v="14"/>
    <n v="5002"/>
    <x v="23"/>
    <n v="5002"/>
    <n v="1698"/>
    <x v="3"/>
  </r>
  <r>
    <x v="60"/>
    <x v="60"/>
    <x v="59"/>
    <x v="1"/>
    <x v="0"/>
    <x v="0"/>
    <x v="16"/>
    <x v="0"/>
    <n v="2"/>
    <x v="0"/>
    <x v="17"/>
    <n v="1800"/>
    <x v="31"/>
    <n v="3600"/>
    <n v="200"/>
    <x v="4"/>
  </r>
  <r>
    <x v="61"/>
    <x v="0"/>
    <x v="60"/>
    <x v="1"/>
    <x v="1"/>
    <x v="1"/>
    <x v="17"/>
    <x v="2"/>
    <n v="2"/>
    <x v="0"/>
    <x v="18"/>
    <n v="190"/>
    <x v="32"/>
    <n v="380"/>
    <n v="20"/>
    <x v="0"/>
  </r>
  <r>
    <x v="62"/>
    <x v="1"/>
    <x v="61"/>
    <x v="1"/>
    <x v="2"/>
    <x v="2"/>
    <x v="18"/>
    <x v="0"/>
    <n v="1"/>
    <x v="0"/>
    <x v="19"/>
    <n v="2200"/>
    <x v="33"/>
    <n v="2200"/>
    <n v="50"/>
    <x v="1"/>
  </r>
  <r>
    <x v="63"/>
    <x v="0"/>
    <x v="62"/>
    <x v="1"/>
    <x v="3"/>
    <x v="3"/>
    <x v="6"/>
    <x v="0"/>
    <n v="1"/>
    <x v="0"/>
    <x v="5"/>
    <n v="90"/>
    <x v="34"/>
    <n v="90"/>
    <n v="10"/>
    <x v="0"/>
  </r>
  <r>
    <x v="64"/>
    <x v="1"/>
    <x v="63"/>
    <x v="1"/>
    <x v="0"/>
    <x v="0"/>
    <x v="7"/>
    <x v="1"/>
    <n v="2"/>
    <x v="0"/>
    <x v="5"/>
    <n v="80"/>
    <x v="35"/>
    <n v="160"/>
    <n v="40"/>
    <x v="1"/>
  </r>
  <r>
    <x v="65"/>
    <x v="2"/>
    <x v="64"/>
    <x v="0"/>
    <x v="0"/>
    <x v="0"/>
    <x v="8"/>
    <x v="1"/>
    <n v="2"/>
    <x v="0"/>
    <x v="20"/>
    <n v="1850"/>
    <x v="36"/>
    <n v="3700"/>
    <n v="300"/>
    <x v="2"/>
  </r>
  <r>
    <x v="66"/>
    <x v="3"/>
    <x v="65"/>
    <x v="0"/>
    <x v="1"/>
    <x v="1"/>
    <x v="9"/>
    <x v="3"/>
    <n v="1"/>
    <x v="0"/>
    <x v="21"/>
    <n v="8000"/>
    <x v="37"/>
    <n v="8000"/>
    <n v="1500"/>
    <x v="3"/>
  </r>
  <r>
    <x v="67"/>
    <x v="4"/>
    <x v="66"/>
    <x v="0"/>
    <x v="2"/>
    <x v="2"/>
    <x v="10"/>
    <x v="2"/>
    <n v="1"/>
    <x v="0"/>
    <x v="22"/>
    <n v="4000"/>
    <x v="38"/>
    <n v="4000"/>
    <n v="700"/>
    <x v="4"/>
  </r>
  <r>
    <x v="68"/>
    <x v="5"/>
    <x v="67"/>
    <x v="1"/>
    <x v="3"/>
    <x v="3"/>
    <x v="11"/>
    <x v="2"/>
    <n v="2"/>
    <x v="0"/>
    <x v="23"/>
    <n v="360"/>
    <x v="39"/>
    <n v="720"/>
    <n v="80"/>
    <x v="5"/>
  </r>
  <r>
    <x v="69"/>
    <x v="6"/>
    <x v="68"/>
    <x v="1"/>
    <x v="0"/>
    <x v="0"/>
    <x v="12"/>
    <x v="0"/>
    <n v="2"/>
    <x v="0"/>
    <x v="5"/>
    <n v="90"/>
    <x v="35"/>
    <n v="180"/>
    <n v="20"/>
    <x v="6"/>
  </r>
  <r>
    <x v="70"/>
    <x v="7"/>
    <x v="69"/>
    <x v="1"/>
    <x v="0"/>
    <x v="0"/>
    <x v="13"/>
    <x v="0"/>
    <n v="1"/>
    <x v="0"/>
    <x v="3"/>
    <n v="1590"/>
    <x v="3"/>
    <n v="1590"/>
    <n v="10"/>
    <x v="0"/>
  </r>
  <r>
    <x v="71"/>
    <x v="8"/>
    <x v="70"/>
    <x v="1"/>
    <x v="1"/>
    <x v="1"/>
    <x v="16"/>
    <x v="0"/>
    <n v="1"/>
    <x v="0"/>
    <x v="24"/>
    <n v="45"/>
    <x v="40"/>
    <n v="45"/>
    <n v="5"/>
    <x v="1"/>
  </r>
  <r>
    <x v="72"/>
    <x v="9"/>
    <x v="71"/>
    <x v="0"/>
    <x v="2"/>
    <x v="2"/>
    <x v="17"/>
    <x v="2"/>
    <n v="2"/>
    <x v="0"/>
    <x v="25"/>
    <n v="450"/>
    <x v="41"/>
    <n v="900"/>
    <n v="300"/>
    <x v="2"/>
  </r>
  <r>
    <x v="73"/>
    <x v="10"/>
    <x v="72"/>
    <x v="1"/>
    <x v="3"/>
    <x v="3"/>
    <x v="18"/>
    <x v="0"/>
    <n v="2"/>
    <x v="0"/>
    <x v="6"/>
    <n v="150"/>
    <x v="42"/>
    <n v="300"/>
    <n v="40"/>
    <x v="3"/>
  </r>
  <r>
    <x v="74"/>
    <x v="11"/>
    <x v="73"/>
    <x v="1"/>
    <x v="0"/>
    <x v="0"/>
    <x v="17"/>
    <x v="2"/>
    <n v="1"/>
    <x v="0"/>
    <x v="26"/>
    <n v="20"/>
    <x v="43"/>
    <n v="20"/>
    <n v="5"/>
    <x v="4"/>
  </r>
  <r>
    <x v="75"/>
    <x v="12"/>
    <x v="74"/>
    <x v="1"/>
    <x v="0"/>
    <x v="0"/>
    <x v="18"/>
    <x v="0"/>
    <n v="1"/>
    <x v="0"/>
    <x v="4"/>
    <n v="9000"/>
    <x v="7"/>
    <n v="9000"/>
    <n v="1000"/>
    <x v="5"/>
  </r>
  <r>
    <x v="76"/>
    <x v="13"/>
    <x v="75"/>
    <x v="1"/>
    <x v="1"/>
    <x v="1"/>
    <x v="0"/>
    <x v="0"/>
    <n v="2"/>
    <x v="0"/>
    <x v="14"/>
    <n v="5001"/>
    <x v="22"/>
    <n v="10002"/>
    <n v="3398"/>
    <x v="6"/>
  </r>
  <r>
    <x v="77"/>
    <x v="14"/>
    <x v="76"/>
    <x v="1"/>
    <x v="2"/>
    <x v="2"/>
    <x v="1"/>
    <x v="0"/>
    <n v="2"/>
    <x v="0"/>
    <x v="14"/>
    <n v="5002"/>
    <x v="22"/>
    <n v="10004"/>
    <n v="3396"/>
    <x v="0"/>
  </r>
  <r>
    <x v="78"/>
    <x v="15"/>
    <x v="77"/>
    <x v="1"/>
    <x v="3"/>
    <x v="3"/>
    <x v="2"/>
    <x v="0"/>
    <n v="1"/>
    <x v="0"/>
    <x v="2"/>
    <n v="20000"/>
    <x v="2"/>
    <n v="20000"/>
    <n v="2000"/>
    <x v="1"/>
  </r>
  <r>
    <x v="79"/>
    <x v="16"/>
    <x v="78"/>
    <x v="1"/>
    <x v="0"/>
    <x v="0"/>
    <x v="3"/>
    <x v="1"/>
    <n v="1"/>
    <x v="1"/>
    <x v="4"/>
    <n v="9000"/>
    <x v="7"/>
    <n v="9000"/>
    <n v="1000"/>
    <x v="2"/>
  </r>
  <r>
    <x v="80"/>
    <x v="17"/>
    <x v="79"/>
    <x v="1"/>
    <x v="0"/>
    <x v="0"/>
    <x v="4"/>
    <x v="0"/>
    <n v="1"/>
    <x v="0"/>
    <x v="16"/>
    <n v="7600"/>
    <x v="25"/>
    <n v="7600"/>
    <n v="900"/>
    <x v="3"/>
  </r>
  <r>
    <x v="81"/>
    <x v="18"/>
    <x v="80"/>
    <x v="1"/>
    <x v="1"/>
    <x v="1"/>
    <x v="5"/>
    <x v="2"/>
    <n v="2"/>
    <x v="0"/>
    <x v="16"/>
    <n v="7600"/>
    <x v="44"/>
    <n v="15200"/>
    <n v="1800"/>
    <x v="4"/>
  </r>
  <r>
    <x v="82"/>
    <x v="19"/>
    <x v="81"/>
    <x v="1"/>
    <x v="2"/>
    <x v="2"/>
    <x v="6"/>
    <x v="0"/>
    <n v="3"/>
    <x v="0"/>
    <x v="1"/>
    <n v="12000"/>
    <x v="45"/>
    <n v="36000"/>
    <n v="3600.0000000000073"/>
    <x v="5"/>
  </r>
  <r>
    <x v="83"/>
    <x v="20"/>
    <x v="82"/>
    <x v="1"/>
    <x v="3"/>
    <x v="3"/>
    <x v="7"/>
    <x v="1"/>
    <n v="2"/>
    <x v="0"/>
    <x v="2"/>
    <n v="20000"/>
    <x v="14"/>
    <n v="40000"/>
    <n v="4000"/>
    <x v="6"/>
  </r>
  <r>
    <x v="84"/>
    <x v="21"/>
    <x v="83"/>
    <x v="1"/>
    <x v="0"/>
    <x v="0"/>
    <x v="8"/>
    <x v="1"/>
    <n v="2"/>
    <x v="0"/>
    <x v="9"/>
    <n v="7000"/>
    <x v="12"/>
    <n v="14000"/>
    <n v="1400"/>
    <x v="0"/>
  </r>
  <r>
    <x v="85"/>
    <x v="22"/>
    <x v="84"/>
    <x v="1"/>
    <x v="0"/>
    <x v="0"/>
    <x v="9"/>
    <x v="3"/>
    <n v="3"/>
    <x v="0"/>
    <x v="2"/>
    <n v="20000"/>
    <x v="13"/>
    <n v="60000"/>
    <n v="6000"/>
    <x v="1"/>
  </r>
  <r>
    <x v="86"/>
    <x v="23"/>
    <x v="85"/>
    <x v="0"/>
    <x v="1"/>
    <x v="1"/>
    <x v="10"/>
    <x v="2"/>
    <n v="1"/>
    <x v="0"/>
    <x v="7"/>
    <n v="40000"/>
    <x v="14"/>
    <n v="40000"/>
    <n v="4000"/>
    <x v="2"/>
  </r>
  <r>
    <x v="87"/>
    <x v="24"/>
    <x v="86"/>
    <x v="0"/>
    <x v="2"/>
    <x v="2"/>
    <x v="11"/>
    <x v="2"/>
    <n v="2"/>
    <x v="0"/>
    <x v="10"/>
    <n v="18000"/>
    <x v="15"/>
    <n v="36000"/>
    <n v="3600"/>
    <x v="3"/>
  </r>
  <r>
    <x v="88"/>
    <x v="25"/>
    <x v="87"/>
    <x v="0"/>
    <x v="3"/>
    <x v="3"/>
    <x v="12"/>
    <x v="0"/>
    <n v="2"/>
    <x v="0"/>
    <x v="11"/>
    <n v="9000"/>
    <x v="16"/>
    <n v="18000"/>
    <n v="1900"/>
    <x v="4"/>
  </r>
  <r>
    <x v="89"/>
    <x v="26"/>
    <x v="88"/>
    <x v="1"/>
    <x v="0"/>
    <x v="0"/>
    <x v="13"/>
    <x v="0"/>
    <n v="2"/>
    <x v="0"/>
    <x v="9"/>
    <n v="7000"/>
    <x v="12"/>
    <n v="14000"/>
    <n v="1400"/>
    <x v="5"/>
  </r>
  <r>
    <x v="90"/>
    <x v="27"/>
    <x v="89"/>
    <x v="1"/>
    <x v="0"/>
    <x v="0"/>
    <x v="14"/>
    <x v="1"/>
    <n v="4"/>
    <x v="0"/>
    <x v="12"/>
    <n v="10000"/>
    <x v="14"/>
    <n v="40000"/>
    <n v="4000"/>
    <x v="6"/>
  </r>
  <r>
    <x v="91"/>
    <x v="28"/>
    <x v="90"/>
    <x v="1"/>
    <x v="1"/>
    <x v="1"/>
    <x v="16"/>
    <x v="0"/>
    <n v="1"/>
    <x v="0"/>
    <x v="1"/>
    <n v="12000"/>
    <x v="1"/>
    <n v="12000"/>
    <n v="1200.0000000000018"/>
    <x v="0"/>
  </r>
  <r>
    <x v="92"/>
    <x v="29"/>
    <x v="91"/>
    <x v="1"/>
    <x v="2"/>
    <x v="2"/>
    <x v="17"/>
    <x v="2"/>
    <n v="2"/>
    <x v="0"/>
    <x v="11"/>
    <n v="9000"/>
    <x v="16"/>
    <n v="18000"/>
    <n v="1900"/>
    <x v="1"/>
  </r>
  <r>
    <x v="93"/>
    <x v="30"/>
    <x v="92"/>
    <x v="0"/>
    <x v="3"/>
    <x v="3"/>
    <x v="18"/>
    <x v="0"/>
    <n v="2"/>
    <x v="0"/>
    <x v="9"/>
    <n v="7000"/>
    <x v="12"/>
    <n v="14000"/>
    <n v="1400"/>
    <x v="2"/>
  </r>
  <r>
    <x v="94"/>
    <x v="31"/>
    <x v="93"/>
    <x v="1"/>
    <x v="0"/>
    <x v="0"/>
    <x v="18"/>
    <x v="0"/>
    <n v="4"/>
    <x v="0"/>
    <x v="12"/>
    <n v="10000"/>
    <x v="14"/>
    <n v="40000"/>
    <n v="4000"/>
    <x v="3"/>
  </r>
  <r>
    <x v="95"/>
    <x v="32"/>
    <x v="94"/>
    <x v="1"/>
    <x v="0"/>
    <x v="0"/>
    <x v="0"/>
    <x v="0"/>
    <n v="1"/>
    <x v="0"/>
    <x v="1"/>
    <n v="12000"/>
    <x v="1"/>
    <n v="12000"/>
    <n v="1200.0000000000018"/>
    <x v="4"/>
  </r>
  <r>
    <x v="96"/>
    <x v="33"/>
    <x v="95"/>
    <x v="1"/>
    <x v="1"/>
    <x v="1"/>
    <x v="1"/>
    <x v="0"/>
    <n v="2"/>
    <x v="0"/>
    <x v="11"/>
    <n v="9000"/>
    <x v="16"/>
    <n v="18000"/>
    <n v="1900"/>
    <x v="5"/>
  </r>
  <r>
    <x v="97"/>
    <x v="34"/>
    <x v="96"/>
    <x v="1"/>
    <x v="2"/>
    <x v="2"/>
    <x v="2"/>
    <x v="0"/>
    <n v="2"/>
    <x v="0"/>
    <x v="9"/>
    <n v="7000"/>
    <x v="12"/>
    <n v="14000"/>
    <n v="1400"/>
    <x v="6"/>
  </r>
  <r>
    <x v="98"/>
    <x v="35"/>
    <x v="97"/>
    <x v="1"/>
    <x v="3"/>
    <x v="3"/>
    <x v="3"/>
    <x v="1"/>
    <n v="1"/>
    <x v="0"/>
    <x v="12"/>
    <n v="10000"/>
    <x v="19"/>
    <n v="10000"/>
    <n v="1000"/>
    <x v="0"/>
  </r>
  <r>
    <x v="99"/>
    <x v="36"/>
    <x v="98"/>
    <x v="1"/>
    <x v="0"/>
    <x v="0"/>
    <x v="4"/>
    <x v="0"/>
    <n v="1"/>
    <x v="0"/>
    <x v="13"/>
    <n v="7000"/>
    <x v="20"/>
    <n v="7000"/>
    <n v="700.00000000000091"/>
    <x v="1"/>
  </r>
  <r>
    <x v="100"/>
    <x v="37"/>
    <x v="99"/>
    <x v="1"/>
    <x v="0"/>
    <x v="0"/>
    <x v="5"/>
    <x v="2"/>
    <n v="2"/>
    <x v="0"/>
    <x v="11"/>
    <n v="9000"/>
    <x v="16"/>
    <n v="18000"/>
    <n v="1900"/>
    <x v="2"/>
  </r>
  <r>
    <x v="101"/>
    <x v="38"/>
    <x v="100"/>
    <x v="1"/>
    <x v="1"/>
    <x v="1"/>
    <x v="16"/>
    <x v="0"/>
    <n v="2"/>
    <x v="0"/>
    <x v="10"/>
    <n v="18000"/>
    <x v="15"/>
    <n v="36000"/>
    <n v="3600"/>
    <x v="3"/>
  </r>
  <r>
    <x v="102"/>
    <x v="39"/>
    <x v="101"/>
    <x v="1"/>
    <x v="2"/>
    <x v="2"/>
    <x v="17"/>
    <x v="2"/>
    <n v="1"/>
    <x v="0"/>
    <x v="7"/>
    <n v="40000"/>
    <x v="14"/>
    <n v="40000"/>
    <n v="4000"/>
    <x v="4"/>
  </r>
  <r>
    <x v="103"/>
    <x v="40"/>
    <x v="102"/>
    <x v="1"/>
    <x v="3"/>
    <x v="3"/>
    <x v="18"/>
    <x v="0"/>
    <n v="1"/>
    <x v="0"/>
    <x v="2"/>
    <n v="20000"/>
    <x v="2"/>
    <n v="20000"/>
    <n v="2000"/>
    <x v="5"/>
  </r>
  <r>
    <x v="104"/>
    <x v="41"/>
    <x v="103"/>
    <x v="1"/>
    <x v="0"/>
    <x v="0"/>
    <x v="9"/>
    <x v="3"/>
    <n v="2"/>
    <x v="0"/>
    <x v="0"/>
    <n v="12000"/>
    <x v="21"/>
    <n v="24000"/>
    <n v="2000"/>
    <x v="6"/>
  </r>
  <r>
    <x v="105"/>
    <x v="42"/>
    <x v="104"/>
    <x v="1"/>
    <x v="0"/>
    <x v="0"/>
    <x v="10"/>
    <x v="2"/>
    <n v="2"/>
    <x v="0"/>
    <x v="14"/>
    <n v="5000"/>
    <x v="22"/>
    <n v="10000"/>
    <n v="3400"/>
    <x v="0"/>
  </r>
  <r>
    <x v="106"/>
    <x v="43"/>
    <x v="105"/>
    <x v="1"/>
    <x v="1"/>
    <x v="1"/>
    <x v="11"/>
    <x v="2"/>
    <n v="1"/>
    <x v="0"/>
    <x v="14"/>
    <n v="5001"/>
    <x v="23"/>
    <n v="5001"/>
    <n v="1699"/>
    <x v="1"/>
  </r>
  <r>
    <x v="107"/>
    <x v="44"/>
    <x v="106"/>
    <x v="0"/>
    <x v="2"/>
    <x v="2"/>
    <x v="12"/>
    <x v="0"/>
    <n v="1"/>
    <x v="0"/>
    <x v="14"/>
    <n v="5002"/>
    <x v="23"/>
    <n v="5002"/>
    <n v="1698"/>
    <x v="2"/>
  </r>
  <r>
    <x v="108"/>
    <x v="45"/>
    <x v="107"/>
    <x v="0"/>
    <x v="3"/>
    <x v="3"/>
    <x v="13"/>
    <x v="0"/>
    <n v="2"/>
    <x v="0"/>
    <x v="14"/>
    <n v="5000"/>
    <x v="22"/>
    <n v="10000"/>
    <n v="3400"/>
    <x v="3"/>
  </r>
  <r>
    <x v="109"/>
    <x v="46"/>
    <x v="108"/>
    <x v="0"/>
    <x v="0"/>
    <x v="0"/>
    <x v="14"/>
    <x v="1"/>
    <n v="2"/>
    <x v="0"/>
    <x v="14"/>
    <n v="5001"/>
    <x v="22"/>
    <n v="10002"/>
    <n v="3398"/>
    <x v="4"/>
  </r>
  <r>
    <x v="110"/>
    <x v="47"/>
    <x v="109"/>
    <x v="1"/>
    <x v="0"/>
    <x v="0"/>
    <x v="15"/>
    <x v="0"/>
    <n v="1"/>
    <x v="0"/>
    <x v="14"/>
    <n v="5002"/>
    <x v="23"/>
    <n v="5002"/>
    <n v="1698"/>
    <x v="5"/>
  </r>
  <r>
    <x v="111"/>
    <x v="48"/>
    <x v="110"/>
    <x v="1"/>
    <x v="1"/>
    <x v="1"/>
    <x v="16"/>
    <x v="0"/>
    <n v="1"/>
    <x v="0"/>
    <x v="14"/>
    <n v="5000"/>
    <x v="23"/>
    <n v="5000"/>
    <n v="1700"/>
    <x v="6"/>
  </r>
  <r>
    <x v="112"/>
    <x v="49"/>
    <x v="111"/>
    <x v="1"/>
    <x v="2"/>
    <x v="2"/>
    <x v="17"/>
    <x v="2"/>
    <n v="2"/>
    <x v="0"/>
    <x v="14"/>
    <n v="5001"/>
    <x v="22"/>
    <n v="10002"/>
    <n v="3398"/>
    <x v="0"/>
  </r>
  <r>
    <x v="113"/>
    <x v="50"/>
    <x v="112"/>
    <x v="1"/>
    <x v="3"/>
    <x v="3"/>
    <x v="18"/>
    <x v="0"/>
    <n v="2"/>
    <x v="0"/>
    <x v="14"/>
    <n v="5002"/>
    <x v="22"/>
    <n v="10004"/>
    <n v="3396"/>
    <x v="1"/>
  </r>
  <r>
    <x v="114"/>
    <x v="51"/>
    <x v="113"/>
    <x v="0"/>
    <x v="0"/>
    <x v="0"/>
    <x v="0"/>
    <x v="0"/>
    <n v="1"/>
    <x v="0"/>
    <x v="2"/>
    <n v="20000"/>
    <x v="2"/>
    <n v="20000"/>
    <n v="2000"/>
    <x v="2"/>
  </r>
  <r>
    <x v="115"/>
    <x v="52"/>
    <x v="114"/>
    <x v="1"/>
    <x v="0"/>
    <x v="0"/>
    <x v="1"/>
    <x v="0"/>
    <n v="1"/>
    <x v="1"/>
    <x v="4"/>
    <n v="9000"/>
    <x v="7"/>
    <n v="9000"/>
    <n v="1000"/>
    <x v="3"/>
  </r>
  <r>
    <x v="116"/>
    <x v="53"/>
    <x v="115"/>
    <x v="1"/>
    <x v="1"/>
    <x v="1"/>
    <x v="2"/>
    <x v="0"/>
    <n v="1"/>
    <x v="0"/>
    <x v="16"/>
    <n v="7600"/>
    <x v="25"/>
    <n v="7600"/>
    <n v="900"/>
    <x v="4"/>
  </r>
  <r>
    <x v="117"/>
    <x v="54"/>
    <x v="116"/>
    <x v="1"/>
    <x v="2"/>
    <x v="2"/>
    <x v="3"/>
    <x v="1"/>
    <n v="2"/>
    <x v="1"/>
    <x v="16"/>
    <n v="7600"/>
    <x v="44"/>
    <n v="15200"/>
    <n v="1800"/>
    <x v="5"/>
  </r>
  <r>
    <x v="118"/>
    <x v="55"/>
    <x v="117"/>
    <x v="1"/>
    <x v="3"/>
    <x v="3"/>
    <x v="4"/>
    <x v="0"/>
    <n v="3"/>
    <x v="0"/>
    <x v="1"/>
    <n v="12000"/>
    <x v="45"/>
    <n v="36000"/>
    <n v="3600.0000000000073"/>
    <x v="6"/>
  </r>
  <r>
    <x v="119"/>
    <x v="56"/>
    <x v="118"/>
    <x v="1"/>
    <x v="0"/>
    <x v="0"/>
    <x v="16"/>
    <x v="0"/>
    <n v="2"/>
    <x v="0"/>
    <x v="2"/>
    <n v="20000"/>
    <x v="14"/>
    <n v="40000"/>
    <n v="4000"/>
    <x v="0"/>
  </r>
  <r>
    <x v="120"/>
    <x v="57"/>
    <x v="119"/>
    <x v="1"/>
    <x v="0"/>
    <x v="0"/>
    <x v="17"/>
    <x v="2"/>
    <n v="2"/>
    <x v="0"/>
    <x v="9"/>
    <n v="7000"/>
    <x v="12"/>
    <n v="14000"/>
    <n v="1400"/>
    <x v="1"/>
  </r>
  <r>
    <x v="121"/>
    <x v="58"/>
    <x v="120"/>
    <x v="1"/>
    <x v="1"/>
    <x v="1"/>
    <x v="18"/>
    <x v="0"/>
    <n v="3"/>
    <x v="0"/>
    <x v="2"/>
    <n v="20000"/>
    <x v="13"/>
    <n v="60000"/>
    <n v="6000"/>
    <x v="2"/>
  </r>
  <r>
    <x v="122"/>
    <x v="0"/>
    <x v="121"/>
    <x v="1"/>
    <x v="2"/>
    <x v="2"/>
    <x v="8"/>
    <x v="1"/>
    <n v="1"/>
    <x v="0"/>
    <x v="7"/>
    <n v="40000"/>
    <x v="14"/>
    <n v="40000"/>
    <n v="4000"/>
    <x v="0"/>
  </r>
  <r>
    <x v="123"/>
    <x v="1"/>
    <x v="122"/>
    <x v="1"/>
    <x v="3"/>
    <x v="3"/>
    <x v="9"/>
    <x v="3"/>
    <n v="2"/>
    <x v="0"/>
    <x v="10"/>
    <n v="18000"/>
    <x v="15"/>
    <n v="36000"/>
    <n v="3600"/>
    <x v="1"/>
  </r>
  <r>
    <x v="124"/>
    <x v="2"/>
    <x v="123"/>
    <x v="1"/>
    <x v="0"/>
    <x v="0"/>
    <x v="10"/>
    <x v="2"/>
    <n v="2"/>
    <x v="0"/>
    <x v="11"/>
    <n v="9000"/>
    <x v="16"/>
    <n v="18000"/>
    <n v="1900"/>
    <x v="2"/>
  </r>
  <r>
    <x v="125"/>
    <x v="3"/>
    <x v="124"/>
    <x v="1"/>
    <x v="0"/>
    <x v="0"/>
    <x v="11"/>
    <x v="2"/>
    <n v="2"/>
    <x v="0"/>
    <x v="9"/>
    <n v="7000"/>
    <x v="12"/>
    <n v="14000"/>
    <n v="1400"/>
    <x v="3"/>
  </r>
  <r>
    <x v="126"/>
    <x v="4"/>
    <x v="125"/>
    <x v="1"/>
    <x v="1"/>
    <x v="1"/>
    <x v="12"/>
    <x v="0"/>
    <n v="4"/>
    <x v="0"/>
    <x v="12"/>
    <n v="10000"/>
    <x v="14"/>
    <n v="40000"/>
    <n v="4000"/>
    <x v="4"/>
  </r>
  <r>
    <x v="127"/>
    <x v="5"/>
    <x v="126"/>
    <x v="1"/>
    <x v="2"/>
    <x v="2"/>
    <x v="13"/>
    <x v="0"/>
    <n v="1"/>
    <x v="0"/>
    <x v="1"/>
    <n v="12000"/>
    <x v="1"/>
    <n v="12000"/>
    <n v="1200.0000000000018"/>
    <x v="5"/>
  </r>
  <r>
    <x v="128"/>
    <x v="6"/>
    <x v="127"/>
    <x v="0"/>
    <x v="3"/>
    <x v="3"/>
    <x v="14"/>
    <x v="1"/>
    <n v="2"/>
    <x v="0"/>
    <x v="11"/>
    <n v="9000"/>
    <x v="16"/>
    <n v="18000"/>
    <n v="1900"/>
    <x v="6"/>
  </r>
  <r>
    <x v="129"/>
    <x v="7"/>
    <x v="128"/>
    <x v="0"/>
    <x v="0"/>
    <x v="0"/>
    <x v="15"/>
    <x v="0"/>
    <n v="2"/>
    <x v="0"/>
    <x v="9"/>
    <n v="7000"/>
    <x v="12"/>
    <n v="14000"/>
    <n v="1400"/>
    <x v="0"/>
  </r>
  <r>
    <x v="130"/>
    <x v="8"/>
    <x v="129"/>
    <x v="0"/>
    <x v="0"/>
    <x v="0"/>
    <x v="16"/>
    <x v="0"/>
    <n v="4"/>
    <x v="0"/>
    <x v="12"/>
    <n v="10000"/>
    <x v="14"/>
    <n v="40000"/>
    <n v="4000"/>
    <x v="1"/>
  </r>
  <r>
    <x v="131"/>
    <x v="9"/>
    <x v="130"/>
    <x v="1"/>
    <x v="1"/>
    <x v="1"/>
    <x v="17"/>
    <x v="2"/>
    <n v="1"/>
    <x v="0"/>
    <x v="1"/>
    <n v="12000"/>
    <x v="1"/>
    <n v="12000"/>
    <n v="1200.0000000000018"/>
    <x v="2"/>
  </r>
  <r>
    <x v="132"/>
    <x v="10"/>
    <x v="131"/>
    <x v="1"/>
    <x v="2"/>
    <x v="2"/>
    <x v="18"/>
    <x v="0"/>
    <n v="2"/>
    <x v="0"/>
    <x v="17"/>
    <n v="1800"/>
    <x v="31"/>
    <n v="3600"/>
    <n v="200"/>
    <x v="3"/>
  </r>
  <r>
    <x v="133"/>
    <x v="11"/>
    <x v="132"/>
    <x v="1"/>
    <x v="3"/>
    <x v="3"/>
    <x v="0"/>
    <x v="0"/>
    <n v="2"/>
    <x v="0"/>
    <x v="18"/>
    <n v="190"/>
    <x v="32"/>
    <n v="380"/>
    <n v="20"/>
    <x v="4"/>
  </r>
  <r>
    <x v="134"/>
    <x v="12"/>
    <x v="133"/>
    <x v="1"/>
    <x v="0"/>
    <x v="0"/>
    <x v="1"/>
    <x v="0"/>
    <n v="1"/>
    <x v="0"/>
    <x v="19"/>
    <n v="2200"/>
    <x v="33"/>
    <n v="2200"/>
    <n v="50"/>
    <x v="5"/>
  </r>
  <r>
    <x v="135"/>
    <x v="13"/>
    <x v="134"/>
    <x v="0"/>
    <x v="0"/>
    <x v="0"/>
    <x v="2"/>
    <x v="0"/>
    <n v="1"/>
    <x v="0"/>
    <x v="5"/>
    <n v="90"/>
    <x v="34"/>
    <n v="90"/>
    <n v="10"/>
    <x v="6"/>
  </r>
  <r>
    <x v="136"/>
    <x v="14"/>
    <x v="135"/>
    <x v="1"/>
    <x v="1"/>
    <x v="1"/>
    <x v="3"/>
    <x v="1"/>
    <n v="2"/>
    <x v="0"/>
    <x v="5"/>
    <n v="80"/>
    <x v="35"/>
    <n v="160"/>
    <n v="40"/>
    <x v="0"/>
  </r>
  <r>
    <x v="137"/>
    <x v="15"/>
    <x v="136"/>
    <x v="1"/>
    <x v="2"/>
    <x v="2"/>
    <x v="4"/>
    <x v="0"/>
    <n v="2"/>
    <x v="0"/>
    <x v="20"/>
    <n v="1850"/>
    <x v="36"/>
    <n v="3700"/>
    <n v="300"/>
    <x v="1"/>
  </r>
  <r>
    <x v="138"/>
    <x v="16"/>
    <x v="50"/>
    <x v="1"/>
    <x v="3"/>
    <x v="3"/>
    <x v="5"/>
    <x v="2"/>
    <n v="1"/>
    <x v="0"/>
    <x v="21"/>
    <n v="8000"/>
    <x v="37"/>
    <n v="8000"/>
    <n v="1500"/>
    <x v="2"/>
  </r>
  <r>
    <x v="139"/>
    <x v="17"/>
    <x v="137"/>
    <x v="1"/>
    <x v="0"/>
    <x v="0"/>
    <x v="6"/>
    <x v="0"/>
    <n v="1"/>
    <x v="0"/>
    <x v="22"/>
    <n v="4000"/>
    <x v="38"/>
    <n v="4000"/>
    <n v="700"/>
    <x v="3"/>
  </r>
  <r>
    <x v="140"/>
    <x v="18"/>
    <x v="138"/>
    <x v="1"/>
    <x v="0"/>
    <x v="0"/>
    <x v="7"/>
    <x v="1"/>
    <n v="2"/>
    <x v="0"/>
    <x v="23"/>
    <n v="360"/>
    <x v="39"/>
    <n v="720"/>
    <n v="80"/>
    <x v="4"/>
  </r>
  <r>
    <x v="141"/>
    <x v="19"/>
    <x v="139"/>
    <x v="1"/>
    <x v="1"/>
    <x v="1"/>
    <x v="8"/>
    <x v="1"/>
    <n v="2"/>
    <x v="0"/>
    <x v="5"/>
    <n v="90"/>
    <x v="35"/>
    <n v="180"/>
    <n v="20"/>
    <x v="5"/>
  </r>
  <r>
    <x v="142"/>
    <x v="20"/>
    <x v="140"/>
    <x v="1"/>
    <x v="2"/>
    <x v="2"/>
    <x v="9"/>
    <x v="3"/>
    <n v="1"/>
    <x v="0"/>
    <x v="3"/>
    <n v="1590"/>
    <x v="3"/>
    <n v="1590"/>
    <n v="10"/>
    <x v="6"/>
  </r>
  <r>
    <x v="143"/>
    <x v="21"/>
    <x v="141"/>
    <x v="1"/>
    <x v="3"/>
    <x v="3"/>
    <x v="10"/>
    <x v="2"/>
    <n v="1"/>
    <x v="0"/>
    <x v="24"/>
    <n v="45"/>
    <x v="40"/>
    <n v="45"/>
    <n v="5"/>
    <x v="0"/>
  </r>
  <r>
    <x v="144"/>
    <x v="22"/>
    <x v="142"/>
    <x v="1"/>
    <x v="0"/>
    <x v="0"/>
    <x v="11"/>
    <x v="2"/>
    <n v="2"/>
    <x v="0"/>
    <x v="25"/>
    <n v="450"/>
    <x v="41"/>
    <n v="900"/>
    <n v="300"/>
    <x v="1"/>
  </r>
  <r>
    <x v="145"/>
    <x v="23"/>
    <x v="143"/>
    <x v="1"/>
    <x v="0"/>
    <x v="0"/>
    <x v="12"/>
    <x v="0"/>
    <n v="2"/>
    <x v="0"/>
    <x v="6"/>
    <n v="150"/>
    <x v="42"/>
    <n v="300"/>
    <n v="40"/>
    <x v="2"/>
  </r>
  <r>
    <x v="146"/>
    <x v="24"/>
    <x v="144"/>
    <x v="1"/>
    <x v="1"/>
    <x v="1"/>
    <x v="16"/>
    <x v="0"/>
    <n v="1"/>
    <x v="0"/>
    <x v="26"/>
    <n v="20"/>
    <x v="43"/>
    <n v="20"/>
    <n v="5"/>
    <x v="3"/>
  </r>
  <r>
    <x v="147"/>
    <x v="25"/>
    <x v="145"/>
    <x v="1"/>
    <x v="2"/>
    <x v="2"/>
    <x v="17"/>
    <x v="2"/>
    <n v="1"/>
    <x v="0"/>
    <x v="14"/>
    <n v="5000"/>
    <x v="23"/>
    <n v="5000"/>
    <n v="1700"/>
    <x v="4"/>
  </r>
  <r>
    <x v="148"/>
    <x v="26"/>
    <x v="146"/>
    <x v="1"/>
    <x v="3"/>
    <x v="3"/>
    <x v="18"/>
    <x v="0"/>
    <n v="2"/>
    <x v="0"/>
    <x v="14"/>
    <n v="5001"/>
    <x v="22"/>
    <n v="10002"/>
    <n v="3398"/>
    <x v="5"/>
  </r>
  <r>
    <x v="149"/>
    <x v="27"/>
    <x v="50"/>
    <x v="0"/>
    <x v="0"/>
    <x v="0"/>
    <x v="16"/>
    <x v="0"/>
    <n v="2"/>
    <x v="0"/>
    <x v="14"/>
    <n v="5002"/>
    <x v="22"/>
    <n v="10004"/>
    <n v="3396"/>
    <x v="6"/>
  </r>
  <r>
    <x v="150"/>
    <x v="28"/>
    <x v="147"/>
    <x v="0"/>
    <x v="0"/>
    <x v="0"/>
    <x v="17"/>
    <x v="2"/>
    <n v="1"/>
    <x v="0"/>
    <x v="2"/>
    <n v="20000"/>
    <x v="2"/>
    <n v="20000"/>
    <n v="2000"/>
    <x v="0"/>
  </r>
  <r>
    <x v="151"/>
    <x v="29"/>
    <x v="148"/>
    <x v="0"/>
    <x v="1"/>
    <x v="1"/>
    <x v="18"/>
    <x v="0"/>
    <n v="1"/>
    <x v="1"/>
    <x v="12"/>
    <n v="10000"/>
    <x v="19"/>
    <n v="10000"/>
    <n v="1000"/>
    <x v="1"/>
  </r>
  <r>
    <x v="152"/>
    <x v="30"/>
    <x v="149"/>
    <x v="1"/>
    <x v="2"/>
    <x v="2"/>
    <x v="0"/>
    <x v="0"/>
    <n v="1"/>
    <x v="0"/>
    <x v="16"/>
    <n v="7600"/>
    <x v="25"/>
    <n v="7600"/>
    <n v="900"/>
    <x v="2"/>
  </r>
  <r>
    <x v="153"/>
    <x v="31"/>
    <x v="150"/>
    <x v="1"/>
    <x v="3"/>
    <x v="3"/>
    <x v="1"/>
    <x v="0"/>
    <n v="2"/>
    <x v="0"/>
    <x v="16"/>
    <n v="7600"/>
    <x v="44"/>
    <n v="15200"/>
    <n v="1800"/>
    <x v="3"/>
  </r>
  <r>
    <x v="154"/>
    <x v="32"/>
    <x v="151"/>
    <x v="1"/>
    <x v="0"/>
    <x v="0"/>
    <x v="2"/>
    <x v="0"/>
    <n v="3"/>
    <x v="0"/>
    <x v="1"/>
    <n v="12000"/>
    <x v="45"/>
    <n v="36000"/>
    <n v="3600.0000000000073"/>
    <x v="4"/>
  </r>
  <r>
    <x v="155"/>
    <x v="33"/>
    <x v="152"/>
    <x v="1"/>
    <x v="0"/>
    <x v="0"/>
    <x v="3"/>
    <x v="1"/>
    <n v="2"/>
    <x v="0"/>
    <x v="2"/>
    <n v="20000"/>
    <x v="14"/>
    <n v="40000"/>
    <n v="4000"/>
    <x v="5"/>
  </r>
  <r>
    <x v="156"/>
    <x v="34"/>
    <x v="153"/>
    <x v="0"/>
    <x v="1"/>
    <x v="1"/>
    <x v="4"/>
    <x v="0"/>
    <n v="2"/>
    <x v="0"/>
    <x v="9"/>
    <n v="7000"/>
    <x v="12"/>
    <n v="14000"/>
    <n v="1400"/>
    <x v="6"/>
  </r>
  <r>
    <x v="157"/>
    <x v="35"/>
    <x v="154"/>
    <x v="1"/>
    <x v="2"/>
    <x v="2"/>
    <x v="5"/>
    <x v="2"/>
    <n v="3"/>
    <x v="0"/>
    <x v="2"/>
    <n v="20000"/>
    <x v="13"/>
    <n v="60000"/>
    <n v="6000"/>
    <x v="0"/>
  </r>
  <r>
    <x v="158"/>
    <x v="36"/>
    <x v="155"/>
    <x v="1"/>
    <x v="3"/>
    <x v="3"/>
    <x v="6"/>
    <x v="0"/>
    <n v="1"/>
    <x v="0"/>
    <x v="7"/>
    <n v="40000"/>
    <x v="14"/>
    <n v="40000"/>
    <n v="4000"/>
    <x v="1"/>
  </r>
  <r>
    <x v="159"/>
    <x v="37"/>
    <x v="156"/>
    <x v="1"/>
    <x v="0"/>
    <x v="0"/>
    <x v="7"/>
    <x v="1"/>
    <n v="2"/>
    <x v="0"/>
    <x v="10"/>
    <n v="18000"/>
    <x v="15"/>
    <n v="36000"/>
    <n v="3600"/>
    <x v="2"/>
  </r>
  <r>
    <x v="160"/>
    <x v="38"/>
    <x v="157"/>
    <x v="1"/>
    <x v="0"/>
    <x v="0"/>
    <x v="8"/>
    <x v="1"/>
    <n v="2"/>
    <x v="0"/>
    <x v="11"/>
    <n v="9000"/>
    <x v="16"/>
    <n v="18000"/>
    <n v="1900"/>
    <x v="3"/>
  </r>
  <r>
    <x v="161"/>
    <x v="39"/>
    <x v="158"/>
    <x v="1"/>
    <x v="1"/>
    <x v="1"/>
    <x v="9"/>
    <x v="3"/>
    <n v="2"/>
    <x v="0"/>
    <x v="9"/>
    <n v="7000"/>
    <x v="12"/>
    <n v="14000"/>
    <n v="1400"/>
    <x v="4"/>
  </r>
  <r>
    <x v="162"/>
    <x v="40"/>
    <x v="159"/>
    <x v="1"/>
    <x v="2"/>
    <x v="2"/>
    <x v="10"/>
    <x v="2"/>
    <n v="4"/>
    <x v="0"/>
    <x v="12"/>
    <n v="10000"/>
    <x v="14"/>
    <n v="40000"/>
    <n v="4000"/>
    <x v="5"/>
  </r>
  <r>
    <x v="163"/>
    <x v="41"/>
    <x v="160"/>
    <x v="1"/>
    <x v="3"/>
    <x v="3"/>
    <x v="11"/>
    <x v="2"/>
    <n v="1"/>
    <x v="0"/>
    <x v="1"/>
    <n v="12000"/>
    <x v="1"/>
    <n v="12000"/>
    <n v="1200.0000000000018"/>
    <x v="6"/>
  </r>
  <r>
    <x v="164"/>
    <x v="42"/>
    <x v="161"/>
    <x v="1"/>
    <x v="0"/>
    <x v="0"/>
    <x v="12"/>
    <x v="0"/>
    <n v="2"/>
    <x v="0"/>
    <x v="17"/>
    <n v="1800"/>
    <x v="31"/>
    <n v="3600"/>
    <n v="200"/>
    <x v="0"/>
  </r>
  <r>
    <x v="165"/>
    <x v="43"/>
    <x v="162"/>
    <x v="1"/>
    <x v="0"/>
    <x v="0"/>
    <x v="13"/>
    <x v="0"/>
    <n v="2"/>
    <x v="0"/>
    <x v="18"/>
    <n v="190"/>
    <x v="32"/>
    <n v="380"/>
    <n v="20"/>
    <x v="1"/>
  </r>
  <r>
    <x v="166"/>
    <x v="44"/>
    <x v="163"/>
    <x v="1"/>
    <x v="1"/>
    <x v="1"/>
    <x v="14"/>
    <x v="1"/>
    <n v="4"/>
    <x v="0"/>
    <x v="19"/>
    <n v="2200"/>
    <x v="46"/>
    <n v="8800"/>
    <n v="200"/>
    <x v="2"/>
  </r>
  <r>
    <x v="167"/>
    <x v="45"/>
    <x v="164"/>
    <x v="1"/>
    <x v="2"/>
    <x v="2"/>
    <x v="15"/>
    <x v="0"/>
    <n v="1"/>
    <x v="0"/>
    <x v="5"/>
    <n v="90"/>
    <x v="34"/>
    <n v="90"/>
    <n v="10"/>
    <x v="3"/>
  </r>
  <r>
    <x v="168"/>
    <x v="46"/>
    <x v="165"/>
    <x v="1"/>
    <x v="3"/>
    <x v="3"/>
    <x v="16"/>
    <x v="0"/>
    <n v="2"/>
    <x v="0"/>
    <x v="5"/>
    <n v="80"/>
    <x v="35"/>
    <n v="160"/>
    <n v="40"/>
    <x v="4"/>
  </r>
  <r>
    <x v="169"/>
    <x v="47"/>
    <x v="166"/>
    <x v="1"/>
    <x v="0"/>
    <x v="0"/>
    <x v="17"/>
    <x v="2"/>
    <n v="2"/>
    <x v="0"/>
    <x v="20"/>
    <n v="1850"/>
    <x v="36"/>
    <n v="3700"/>
    <n v="300"/>
    <x v="5"/>
  </r>
  <r>
    <x v="170"/>
    <x v="48"/>
    <x v="167"/>
    <x v="0"/>
    <x v="0"/>
    <x v="0"/>
    <x v="18"/>
    <x v="0"/>
    <n v="1"/>
    <x v="0"/>
    <x v="21"/>
    <n v="8000"/>
    <x v="37"/>
    <n v="8000"/>
    <n v="1500"/>
    <x v="6"/>
  </r>
  <r>
    <x v="171"/>
    <x v="49"/>
    <x v="168"/>
    <x v="0"/>
    <x v="1"/>
    <x v="1"/>
    <x v="0"/>
    <x v="0"/>
    <n v="1"/>
    <x v="0"/>
    <x v="22"/>
    <n v="4000"/>
    <x v="38"/>
    <n v="4000"/>
    <n v="700"/>
    <x v="0"/>
  </r>
  <r>
    <x v="172"/>
    <x v="50"/>
    <x v="169"/>
    <x v="0"/>
    <x v="2"/>
    <x v="2"/>
    <x v="1"/>
    <x v="0"/>
    <n v="2"/>
    <x v="0"/>
    <x v="23"/>
    <n v="360"/>
    <x v="39"/>
    <n v="720"/>
    <n v="80"/>
    <x v="1"/>
  </r>
  <r>
    <x v="173"/>
    <x v="51"/>
    <x v="170"/>
    <x v="1"/>
    <x v="3"/>
    <x v="3"/>
    <x v="2"/>
    <x v="0"/>
    <n v="2"/>
    <x v="0"/>
    <x v="5"/>
    <n v="90"/>
    <x v="35"/>
    <n v="180"/>
    <n v="20"/>
    <x v="2"/>
  </r>
  <r>
    <x v="174"/>
    <x v="52"/>
    <x v="171"/>
    <x v="1"/>
    <x v="0"/>
    <x v="0"/>
    <x v="3"/>
    <x v="1"/>
    <n v="1"/>
    <x v="0"/>
    <x v="3"/>
    <n v="1590"/>
    <x v="3"/>
    <n v="1590"/>
    <n v="10"/>
    <x v="3"/>
  </r>
  <r>
    <x v="175"/>
    <x v="53"/>
    <x v="172"/>
    <x v="1"/>
    <x v="0"/>
    <x v="0"/>
    <x v="4"/>
    <x v="0"/>
    <n v="1"/>
    <x v="0"/>
    <x v="24"/>
    <n v="45"/>
    <x v="40"/>
    <n v="45"/>
    <n v="5"/>
    <x v="4"/>
  </r>
  <r>
    <x v="176"/>
    <x v="54"/>
    <x v="173"/>
    <x v="1"/>
    <x v="1"/>
    <x v="1"/>
    <x v="5"/>
    <x v="2"/>
    <n v="2"/>
    <x v="0"/>
    <x v="25"/>
    <n v="450"/>
    <x v="41"/>
    <n v="900"/>
    <n v="300"/>
    <x v="5"/>
  </r>
  <r>
    <x v="177"/>
    <x v="55"/>
    <x v="174"/>
    <x v="0"/>
    <x v="2"/>
    <x v="2"/>
    <x v="6"/>
    <x v="0"/>
    <n v="2"/>
    <x v="0"/>
    <x v="6"/>
    <n v="150"/>
    <x v="42"/>
    <n v="300"/>
    <n v="40"/>
    <x v="6"/>
  </r>
  <r>
    <x v="178"/>
    <x v="56"/>
    <x v="175"/>
    <x v="1"/>
    <x v="3"/>
    <x v="3"/>
    <x v="7"/>
    <x v="1"/>
    <n v="1"/>
    <x v="0"/>
    <x v="26"/>
    <n v="20"/>
    <x v="43"/>
    <n v="20"/>
    <n v="5"/>
    <x v="0"/>
  </r>
  <r>
    <x v="179"/>
    <x v="57"/>
    <x v="176"/>
    <x v="1"/>
    <x v="0"/>
    <x v="0"/>
    <x v="8"/>
    <x v="1"/>
    <n v="1"/>
    <x v="0"/>
    <x v="14"/>
    <n v="5002"/>
    <x v="23"/>
    <n v="5002"/>
    <n v="1698"/>
    <x v="1"/>
  </r>
  <r>
    <x v="180"/>
    <x v="58"/>
    <x v="177"/>
    <x v="1"/>
    <x v="0"/>
    <x v="0"/>
    <x v="16"/>
    <x v="0"/>
    <n v="2"/>
    <x v="0"/>
    <x v="14"/>
    <n v="5000"/>
    <x v="22"/>
    <n v="10000"/>
    <n v="3400"/>
    <x v="2"/>
  </r>
  <r>
    <x v="181"/>
    <x v="59"/>
    <x v="178"/>
    <x v="1"/>
    <x v="1"/>
    <x v="1"/>
    <x v="17"/>
    <x v="2"/>
    <n v="2"/>
    <x v="0"/>
    <x v="14"/>
    <n v="5001"/>
    <x v="22"/>
    <n v="10002"/>
    <n v="3398"/>
    <x v="3"/>
  </r>
  <r>
    <x v="182"/>
    <x v="60"/>
    <x v="179"/>
    <x v="1"/>
    <x v="2"/>
    <x v="2"/>
    <x v="18"/>
    <x v="0"/>
    <n v="1"/>
    <x v="0"/>
    <x v="14"/>
    <n v="5002"/>
    <x v="23"/>
    <n v="5002"/>
    <n v="1698"/>
    <x v="4"/>
  </r>
  <r>
    <x v="183"/>
    <x v="0"/>
    <x v="180"/>
    <x v="1"/>
    <x v="3"/>
    <x v="3"/>
    <x v="12"/>
    <x v="0"/>
    <n v="1"/>
    <x v="0"/>
    <x v="14"/>
    <n v="5000"/>
    <x v="23"/>
    <n v="5000"/>
    <n v="1700"/>
    <x v="0"/>
  </r>
  <r>
    <x v="184"/>
    <x v="1"/>
    <x v="181"/>
    <x v="1"/>
    <x v="0"/>
    <x v="0"/>
    <x v="13"/>
    <x v="0"/>
    <n v="2"/>
    <x v="0"/>
    <x v="14"/>
    <n v="5001"/>
    <x v="22"/>
    <n v="10002"/>
    <n v="3398"/>
    <x v="1"/>
  </r>
  <r>
    <x v="185"/>
    <x v="0"/>
    <x v="182"/>
    <x v="1"/>
    <x v="0"/>
    <x v="0"/>
    <x v="14"/>
    <x v="1"/>
    <n v="2"/>
    <x v="0"/>
    <x v="14"/>
    <n v="5002"/>
    <x v="22"/>
    <n v="10004"/>
    <n v="3396"/>
    <x v="0"/>
  </r>
  <r>
    <x v="186"/>
    <x v="1"/>
    <x v="183"/>
    <x v="1"/>
    <x v="1"/>
    <x v="1"/>
    <x v="15"/>
    <x v="0"/>
    <n v="1"/>
    <x v="0"/>
    <x v="2"/>
    <n v="20000"/>
    <x v="2"/>
    <n v="20000"/>
    <n v="2000"/>
    <x v="1"/>
  </r>
  <r>
    <x v="187"/>
    <x v="2"/>
    <x v="184"/>
    <x v="1"/>
    <x v="2"/>
    <x v="2"/>
    <x v="16"/>
    <x v="0"/>
    <n v="1"/>
    <x v="1"/>
    <x v="12"/>
    <n v="10000"/>
    <x v="19"/>
    <n v="10000"/>
    <n v="1000"/>
    <x v="2"/>
  </r>
  <r>
    <x v="188"/>
    <x v="3"/>
    <x v="185"/>
    <x v="1"/>
    <x v="3"/>
    <x v="3"/>
    <x v="17"/>
    <x v="2"/>
    <n v="1"/>
    <x v="0"/>
    <x v="16"/>
    <n v="7600"/>
    <x v="25"/>
    <n v="7600"/>
    <n v="900"/>
    <x v="3"/>
  </r>
  <r>
    <x v="189"/>
    <x v="4"/>
    <x v="186"/>
    <x v="1"/>
    <x v="0"/>
    <x v="0"/>
    <x v="18"/>
    <x v="0"/>
    <n v="2"/>
    <x v="1"/>
    <x v="16"/>
    <n v="7600"/>
    <x v="44"/>
    <n v="15200"/>
    <n v="1800"/>
    <x v="4"/>
  </r>
  <r>
    <x v="190"/>
    <x v="5"/>
    <x v="187"/>
    <x v="1"/>
    <x v="0"/>
    <x v="0"/>
    <x v="0"/>
    <x v="0"/>
    <n v="3"/>
    <x v="0"/>
    <x v="1"/>
    <n v="12000"/>
    <x v="45"/>
    <n v="36000"/>
    <n v="3600.0000000000073"/>
    <x v="5"/>
  </r>
  <r>
    <x v="191"/>
    <x v="6"/>
    <x v="188"/>
    <x v="0"/>
    <x v="1"/>
    <x v="1"/>
    <x v="1"/>
    <x v="0"/>
    <n v="2"/>
    <x v="0"/>
    <x v="2"/>
    <n v="20000"/>
    <x v="14"/>
    <n v="40000"/>
    <n v="4000"/>
    <x v="6"/>
  </r>
  <r>
    <x v="192"/>
    <x v="7"/>
    <x v="189"/>
    <x v="0"/>
    <x v="2"/>
    <x v="2"/>
    <x v="16"/>
    <x v="0"/>
    <n v="2"/>
    <x v="0"/>
    <x v="9"/>
    <n v="7000"/>
    <x v="12"/>
    <n v="14000"/>
    <n v="1400"/>
    <x v="0"/>
  </r>
  <r>
    <x v="193"/>
    <x v="8"/>
    <x v="190"/>
    <x v="0"/>
    <x v="3"/>
    <x v="3"/>
    <x v="17"/>
    <x v="2"/>
    <n v="3"/>
    <x v="0"/>
    <x v="2"/>
    <n v="20000"/>
    <x v="13"/>
    <n v="60000"/>
    <n v="6000"/>
    <x v="1"/>
  </r>
  <r>
    <x v="194"/>
    <x v="9"/>
    <x v="191"/>
    <x v="1"/>
    <x v="0"/>
    <x v="0"/>
    <x v="18"/>
    <x v="0"/>
    <n v="1"/>
    <x v="0"/>
    <x v="7"/>
    <n v="40000"/>
    <x v="14"/>
    <n v="40000"/>
    <n v="4000"/>
    <x v="2"/>
  </r>
  <r>
    <x v="195"/>
    <x v="10"/>
    <x v="192"/>
    <x v="1"/>
    <x v="0"/>
    <x v="0"/>
    <x v="5"/>
    <x v="2"/>
    <n v="2"/>
    <x v="0"/>
    <x v="10"/>
    <n v="18000"/>
    <x v="15"/>
    <n v="36000"/>
    <n v="3600"/>
    <x v="3"/>
  </r>
  <r>
    <x v="196"/>
    <x v="11"/>
    <x v="193"/>
    <x v="1"/>
    <x v="1"/>
    <x v="1"/>
    <x v="6"/>
    <x v="0"/>
    <n v="2"/>
    <x v="0"/>
    <x v="11"/>
    <n v="9000"/>
    <x v="16"/>
    <n v="18000"/>
    <n v="1900"/>
    <x v="4"/>
  </r>
  <r>
    <x v="197"/>
    <x v="12"/>
    <x v="194"/>
    <x v="1"/>
    <x v="2"/>
    <x v="2"/>
    <x v="7"/>
    <x v="1"/>
    <n v="2"/>
    <x v="0"/>
    <x v="9"/>
    <n v="7000"/>
    <x v="12"/>
    <n v="14000"/>
    <n v="1400"/>
    <x v="5"/>
  </r>
  <r>
    <x v="198"/>
    <x v="13"/>
    <x v="195"/>
    <x v="0"/>
    <x v="3"/>
    <x v="3"/>
    <x v="8"/>
    <x v="1"/>
    <n v="4"/>
    <x v="0"/>
    <x v="12"/>
    <n v="10000"/>
    <x v="14"/>
    <n v="40000"/>
    <n v="4000"/>
    <x v="6"/>
  </r>
  <r>
    <x v="199"/>
    <x v="14"/>
    <x v="196"/>
    <x v="1"/>
    <x v="0"/>
    <x v="0"/>
    <x v="9"/>
    <x v="3"/>
    <n v="1"/>
    <x v="0"/>
    <x v="1"/>
    <n v="12000"/>
    <x v="1"/>
    <n v="12000"/>
    <n v="1200.0000000000018"/>
    <x v="0"/>
  </r>
  <r>
    <x v="200"/>
    <x v="15"/>
    <x v="197"/>
    <x v="1"/>
    <x v="0"/>
    <x v="0"/>
    <x v="10"/>
    <x v="2"/>
    <n v="2"/>
    <x v="0"/>
    <x v="11"/>
    <n v="9000"/>
    <x v="16"/>
    <n v="18000"/>
    <n v="1900"/>
    <x v="1"/>
  </r>
  <r>
    <x v="201"/>
    <x v="16"/>
    <x v="198"/>
    <x v="1"/>
    <x v="1"/>
    <x v="1"/>
    <x v="11"/>
    <x v="2"/>
    <n v="2"/>
    <x v="0"/>
    <x v="9"/>
    <n v="7000"/>
    <x v="12"/>
    <n v="14000"/>
    <n v="1400"/>
    <x v="2"/>
  </r>
  <r>
    <x v="202"/>
    <x v="17"/>
    <x v="199"/>
    <x v="1"/>
    <x v="2"/>
    <x v="2"/>
    <x v="12"/>
    <x v="0"/>
    <n v="4"/>
    <x v="0"/>
    <x v="12"/>
    <n v="10000"/>
    <x v="14"/>
    <n v="40000"/>
    <n v="4000"/>
    <x v="3"/>
  </r>
  <r>
    <x v="203"/>
    <x v="18"/>
    <x v="200"/>
    <x v="1"/>
    <x v="3"/>
    <x v="3"/>
    <x v="13"/>
    <x v="0"/>
    <n v="1"/>
    <x v="0"/>
    <x v="1"/>
    <n v="12000"/>
    <x v="1"/>
    <n v="12000"/>
    <n v="1200.0000000000018"/>
    <x v="4"/>
  </r>
  <r>
    <x v="204"/>
    <x v="19"/>
    <x v="201"/>
    <x v="1"/>
    <x v="3"/>
    <x v="3"/>
    <x v="14"/>
    <x v="1"/>
    <n v="2"/>
    <x v="0"/>
    <x v="11"/>
    <n v="9000"/>
    <x v="16"/>
    <n v="18000"/>
    <n v="1900"/>
    <x v="5"/>
  </r>
  <r>
    <x v="205"/>
    <x v="20"/>
    <x v="202"/>
    <x v="1"/>
    <x v="3"/>
    <x v="3"/>
    <x v="15"/>
    <x v="0"/>
    <n v="2"/>
    <x v="0"/>
    <x v="9"/>
    <n v="7000"/>
    <x v="12"/>
    <n v="14000"/>
    <n v="1400"/>
    <x v="6"/>
  </r>
  <r>
    <x v="206"/>
    <x v="21"/>
    <x v="203"/>
    <x v="1"/>
    <x v="3"/>
    <x v="3"/>
    <x v="16"/>
    <x v="0"/>
    <n v="1"/>
    <x v="0"/>
    <x v="12"/>
    <n v="10000"/>
    <x v="19"/>
    <n v="10000"/>
    <n v="1000"/>
    <x v="0"/>
  </r>
  <r>
    <x v="207"/>
    <x v="22"/>
    <x v="204"/>
    <x v="1"/>
    <x v="3"/>
    <x v="3"/>
    <x v="17"/>
    <x v="2"/>
    <n v="1"/>
    <x v="0"/>
    <x v="13"/>
    <n v="7000"/>
    <x v="20"/>
    <n v="7000"/>
    <n v="700.00000000000091"/>
    <x v="1"/>
  </r>
  <r>
    <x v="208"/>
    <x v="23"/>
    <x v="205"/>
    <x v="1"/>
    <x v="3"/>
    <x v="3"/>
    <x v="18"/>
    <x v="0"/>
    <n v="2"/>
    <x v="0"/>
    <x v="11"/>
    <n v="9000"/>
    <x v="16"/>
    <n v="18000"/>
    <n v="1900"/>
    <x v="2"/>
  </r>
  <r>
    <x v="209"/>
    <x v="24"/>
    <x v="206"/>
    <x v="1"/>
    <x v="3"/>
    <x v="3"/>
    <x v="0"/>
    <x v="0"/>
    <n v="2"/>
    <x v="0"/>
    <x v="10"/>
    <n v="18000"/>
    <x v="15"/>
    <n v="36000"/>
    <n v="3600"/>
    <x v="3"/>
  </r>
  <r>
    <x v="210"/>
    <x v="25"/>
    <x v="207"/>
    <x v="1"/>
    <x v="3"/>
    <x v="3"/>
    <x v="1"/>
    <x v="0"/>
    <n v="1"/>
    <x v="0"/>
    <x v="7"/>
    <n v="40000"/>
    <x v="14"/>
    <n v="40000"/>
    <n v="4000"/>
    <x v="4"/>
  </r>
  <r>
    <x v="211"/>
    <x v="26"/>
    <x v="50"/>
    <x v="1"/>
    <x v="3"/>
    <x v="3"/>
    <x v="2"/>
    <x v="0"/>
    <n v="1"/>
    <x v="0"/>
    <x v="2"/>
    <n v="20000"/>
    <x v="2"/>
    <n v="20000"/>
    <n v="2000"/>
    <x v="5"/>
  </r>
  <r>
    <x v="212"/>
    <x v="27"/>
    <x v="208"/>
    <x v="0"/>
    <x v="3"/>
    <x v="3"/>
    <x v="3"/>
    <x v="1"/>
    <n v="2"/>
    <x v="0"/>
    <x v="0"/>
    <n v="12000"/>
    <x v="21"/>
    <n v="24000"/>
    <n v="2000"/>
    <x v="6"/>
  </r>
  <r>
    <x v="213"/>
    <x v="28"/>
    <x v="209"/>
    <x v="0"/>
    <x v="3"/>
    <x v="3"/>
    <x v="4"/>
    <x v="0"/>
    <n v="2"/>
    <x v="0"/>
    <x v="14"/>
    <n v="5000"/>
    <x v="22"/>
    <n v="10000"/>
    <n v="3400"/>
    <x v="0"/>
  </r>
  <r>
    <x v="214"/>
    <x v="29"/>
    <x v="210"/>
    <x v="0"/>
    <x v="3"/>
    <x v="3"/>
    <x v="5"/>
    <x v="2"/>
    <n v="1"/>
    <x v="0"/>
    <x v="14"/>
    <n v="5001"/>
    <x v="23"/>
    <n v="5001"/>
    <n v="1699"/>
    <x v="1"/>
  </r>
  <r>
    <x v="215"/>
    <x v="30"/>
    <x v="211"/>
    <x v="1"/>
    <x v="3"/>
    <x v="3"/>
    <x v="6"/>
    <x v="0"/>
    <n v="1"/>
    <x v="0"/>
    <x v="14"/>
    <n v="5002"/>
    <x v="23"/>
    <n v="5002"/>
    <n v="1698"/>
    <x v="2"/>
  </r>
  <r>
    <x v="216"/>
    <x v="31"/>
    <x v="212"/>
    <x v="1"/>
    <x v="1"/>
    <x v="1"/>
    <x v="7"/>
    <x v="1"/>
    <n v="2"/>
    <x v="0"/>
    <x v="14"/>
    <n v="5000"/>
    <x v="22"/>
    <n v="10000"/>
    <n v="3400"/>
    <x v="3"/>
  </r>
  <r>
    <x v="217"/>
    <x v="32"/>
    <x v="213"/>
    <x v="1"/>
    <x v="2"/>
    <x v="2"/>
    <x v="8"/>
    <x v="1"/>
    <n v="2"/>
    <x v="0"/>
    <x v="14"/>
    <n v="5001"/>
    <x v="22"/>
    <n v="10002"/>
    <n v="3398"/>
    <x v="4"/>
  </r>
  <r>
    <x v="218"/>
    <x v="33"/>
    <x v="214"/>
    <x v="1"/>
    <x v="3"/>
    <x v="3"/>
    <x v="9"/>
    <x v="3"/>
    <n v="1"/>
    <x v="0"/>
    <x v="14"/>
    <n v="5002"/>
    <x v="23"/>
    <n v="5002"/>
    <n v="1698"/>
    <x v="5"/>
  </r>
  <r>
    <x v="219"/>
    <x v="34"/>
    <x v="215"/>
    <x v="0"/>
    <x v="0"/>
    <x v="0"/>
    <x v="10"/>
    <x v="2"/>
    <n v="1"/>
    <x v="0"/>
    <x v="14"/>
    <n v="5000"/>
    <x v="23"/>
    <n v="5000"/>
    <n v="1700"/>
    <x v="6"/>
  </r>
  <r>
    <x v="220"/>
    <x v="35"/>
    <x v="216"/>
    <x v="1"/>
    <x v="0"/>
    <x v="0"/>
    <x v="11"/>
    <x v="2"/>
    <n v="2"/>
    <x v="0"/>
    <x v="14"/>
    <n v="5001"/>
    <x v="22"/>
    <n v="10002"/>
    <n v="3398"/>
    <x v="0"/>
  </r>
  <r>
    <x v="221"/>
    <x v="36"/>
    <x v="217"/>
    <x v="1"/>
    <x v="1"/>
    <x v="1"/>
    <x v="12"/>
    <x v="0"/>
    <n v="2"/>
    <x v="0"/>
    <x v="14"/>
    <n v="5002"/>
    <x v="22"/>
    <n v="10004"/>
    <n v="3396"/>
    <x v="1"/>
  </r>
  <r>
    <x v="222"/>
    <x v="37"/>
    <x v="218"/>
    <x v="1"/>
    <x v="2"/>
    <x v="2"/>
    <x v="13"/>
    <x v="0"/>
    <n v="1"/>
    <x v="0"/>
    <x v="2"/>
    <n v="20000"/>
    <x v="2"/>
    <n v="20000"/>
    <n v="2000"/>
    <x v="2"/>
  </r>
  <r>
    <x v="223"/>
    <x v="38"/>
    <x v="219"/>
    <x v="1"/>
    <x v="3"/>
    <x v="3"/>
    <x v="14"/>
    <x v="1"/>
    <n v="1"/>
    <x v="1"/>
    <x v="12"/>
    <n v="10000"/>
    <x v="19"/>
    <n v="10000"/>
    <n v="1000"/>
    <x v="3"/>
  </r>
  <r>
    <x v="224"/>
    <x v="39"/>
    <x v="220"/>
    <x v="1"/>
    <x v="0"/>
    <x v="0"/>
    <x v="15"/>
    <x v="0"/>
    <n v="1"/>
    <x v="0"/>
    <x v="16"/>
    <n v="7600"/>
    <x v="25"/>
    <n v="7600"/>
    <n v="900"/>
    <x v="4"/>
  </r>
  <r>
    <x v="225"/>
    <x v="40"/>
    <x v="221"/>
    <x v="1"/>
    <x v="0"/>
    <x v="0"/>
    <x v="16"/>
    <x v="0"/>
    <n v="2"/>
    <x v="1"/>
    <x v="16"/>
    <n v="7600"/>
    <x v="44"/>
    <n v="15200"/>
    <n v="1800"/>
    <x v="5"/>
  </r>
  <r>
    <x v="226"/>
    <x v="41"/>
    <x v="222"/>
    <x v="1"/>
    <x v="1"/>
    <x v="1"/>
    <x v="17"/>
    <x v="2"/>
    <n v="3"/>
    <x v="0"/>
    <x v="1"/>
    <n v="12000"/>
    <x v="45"/>
    <n v="36000"/>
    <n v="3600.0000000000073"/>
    <x v="6"/>
  </r>
  <r>
    <x v="227"/>
    <x v="42"/>
    <x v="223"/>
    <x v="1"/>
    <x v="2"/>
    <x v="2"/>
    <x v="18"/>
    <x v="0"/>
    <n v="2"/>
    <x v="0"/>
    <x v="2"/>
    <n v="20000"/>
    <x v="14"/>
    <n v="40000"/>
    <n v="4000"/>
    <x v="0"/>
  </r>
  <r>
    <x v="228"/>
    <x v="43"/>
    <x v="224"/>
    <x v="1"/>
    <x v="3"/>
    <x v="3"/>
    <x v="0"/>
    <x v="0"/>
    <n v="2"/>
    <x v="0"/>
    <x v="9"/>
    <n v="7000"/>
    <x v="12"/>
    <n v="14000"/>
    <n v="1400"/>
    <x v="1"/>
  </r>
  <r>
    <x v="229"/>
    <x v="44"/>
    <x v="225"/>
    <x v="1"/>
    <x v="0"/>
    <x v="0"/>
    <x v="1"/>
    <x v="0"/>
    <n v="3"/>
    <x v="0"/>
    <x v="2"/>
    <n v="20000"/>
    <x v="13"/>
    <n v="60000"/>
    <n v="6000"/>
    <x v="2"/>
  </r>
  <r>
    <x v="230"/>
    <x v="45"/>
    <x v="226"/>
    <x v="1"/>
    <x v="0"/>
    <x v="0"/>
    <x v="2"/>
    <x v="0"/>
    <n v="1"/>
    <x v="0"/>
    <x v="7"/>
    <n v="40000"/>
    <x v="14"/>
    <n v="40000"/>
    <n v="4000"/>
    <x v="3"/>
  </r>
  <r>
    <x v="231"/>
    <x v="46"/>
    <x v="227"/>
    <x v="1"/>
    <x v="1"/>
    <x v="1"/>
    <x v="3"/>
    <x v="1"/>
    <n v="2"/>
    <x v="0"/>
    <x v="10"/>
    <n v="18000"/>
    <x v="15"/>
    <n v="36000"/>
    <n v="3600"/>
    <x v="4"/>
  </r>
  <r>
    <x v="232"/>
    <x v="47"/>
    <x v="228"/>
    <x v="1"/>
    <x v="2"/>
    <x v="2"/>
    <x v="4"/>
    <x v="0"/>
    <n v="2"/>
    <x v="0"/>
    <x v="11"/>
    <n v="9000"/>
    <x v="16"/>
    <n v="18000"/>
    <n v="1900"/>
    <x v="5"/>
  </r>
  <r>
    <x v="233"/>
    <x v="48"/>
    <x v="229"/>
    <x v="0"/>
    <x v="3"/>
    <x v="3"/>
    <x v="5"/>
    <x v="2"/>
    <n v="2"/>
    <x v="0"/>
    <x v="9"/>
    <n v="7000"/>
    <x v="12"/>
    <n v="14000"/>
    <n v="1400"/>
    <x v="6"/>
  </r>
  <r>
    <x v="234"/>
    <x v="49"/>
    <x v="230"/>
    <x v="0"/>
    <x v="0"/>
    <x v="0"/>
    <x v="16"/>
    <x v="0"/>
    <n v="4"/>
    <x v="0"/>
    <x v="12"/>
    <n v="10000"/>
    <x v="14"/>
    <n v="40000"/>
    <n v="4000"/>
    <x v="0"/>
  </r>
  <r>
    <x v="235"/>
    <x v="50"/>
    <x v="231"/>
    <x v="0"/>
    <x v="0"/>
    <x v="0"/>
    <x v="17"/>
    <x v="2"/>
    <n v="1"/>
    <x v="0"/>
    <x v="1"/>
    <n v="12000"/>
    <x v="1"/>
    <n v="12000"/>
    <n v="1200.0000000000018"/>
    <x v="1"/>
  </r>
  <r>
    <x v="236"/>
    <x v="51"/>
    <x v="232"/>
    <x v="1"/>
    <x v="1"/>
    <x v="1"/>
    <x v="18"/>
    <x v="0"/>
    <n v="2"/>
    <x v="0"/>
    <x v="11"/>
    <n v="9000"/>
    <x v="16"/>
    <n v="18000"/>
    <n v="1900"/>
    <x v="2"/>
  </r>
  <r>
    <x v="237"/>
    <x v="52"/>
    <x v="233"/>
    <x v="1"/>
    <x v="2"/>
    <x v="2"/>
    <x v="9"/>
    <x v="3"/>
    <n v="2"/>
    <x v="0"/>
    <x v="9"/>
    <n v="7000"/>
    <x v="12"/>
    <n v="14000"/>
    <n v="1400"/>
    <x v="3"/>
  </r>
  <r>
    <x v="238"/>
    <x v="53"/>
    <x v="234"/>
    <x v="1"/>
    <x v="3"/>
    <x v="3"/>
    <x v="10"/>
    <x v="2"/>
    <n v="4"/>
    <x v="0"/>
    <x v="12"/>
    <n v="10000"/>
    <x v="14"/>
    <n v="40000"/>
    <n v="4000"/>
    <x v="4"/>
  </r>
  <r>
    <x v="239"/>
    <x v="54"/>
    <x v="235"/>
    <x v="1"/>
    <x v="0"/>
    <x v="0"/>
    <x v="11"/>
    <x v="2"/>
    <n v="1"/>
    <x v="0"/>
    <x v="1"/>
    <n v="12000"/>
    <x v="1"/>
    <n v="12000"/>
    <n v="1200.0000000000018"/>
    <x v="5"/>
  </r>
  <r>
    <x v="240"/>
    <x v="55"/>
    <x v="236"/>
    <x v="0"/>
    <x v="0"/>
    <x v="0"/>
    <x v="12"/>
    <x v="0"/>
    <n v="2"/>
    <x v="0"/>
    <x v="11"/>
    <n v="9000"/>
    <x v="16"/>
    <n v="18000"/>
    <n v="1900"/>
    <x v="6"/>
  </r>
  <r>
    <x v="241"/>
    <x v="56"/>
    <x v="237"/>
    <x v="1"/>
    <x v="1"/>
    <x v="1"/>
    <x v="13"/>
    <x v="0"/>
    <n v="2"/>
    <x v="0"/>
    <x v="9"/>
    <n v="7000"/>
    <x v="12"/>
    <n v="14000"/>
    <n v="1400"/>
    <x v="0"/>
  </r>
  <r>
    <x v="242"/>
    <x v="57"/>
    <x v="238"/>
    <x v="1"/>
    <x v="2"/>
    <x v="2"/>
    <x v="14"/>
    <x v="1"/>
    <n v="1"/>
    <x v="0"/>
    <x v="12"/>
    <n v="10000"/>
    <x v="19"/>
    <n v="10000"/>
    <n v="1000"/>
    <x v="1"/>
  </r>
  <r>
    <x v="243"/>
    <x v="58"/>
    <x v="239"/>
    <x v="1"/>
    <x v="3"/>
    <x v="3"/>
    <x v="15"/>
    <x v="0"/>
    <n v="1"/>
    <x v="0"/>
    <x v="13"/>
    <n v="7000"/>
    <x v="20"/>
    <n v="7000"/>
    <n v="700.00000000000091"/>
    <x v="2"/>
  </r>
  <r>
    <x v="244"/>
    <x v="0"/>
    <x v="240"/>
    <x v="1"/>
    <x v="0"/>
    <x v="0"/>
    <x v="16"/>
    <x v="0"/>
    <n v="2"/>
    <x v="0"/>
    <x v="11"/>
    <n v="9000"/>
    <x v="16"/>
    <n v="18000"/>
    <n v="1900"/>
    <x v="0"/>
  </r>
  <r>
    <x v="245"/>
    <x v="1"/>
    <x v="241"/>
    <x v="1"/>
    <x v="0"/>
    <x v="0"/>
    <x v="17"/>
    <x v="2"/>
    <n v="2"/>
    <x v="0"/>
    <x v="10"/>
    <n v="18000"/>
    <x v="15"/>
    <n v="36000"/>
    <n v="3600"/>
    <x v="1"/>
  </r>
  <r>
    <x v="246"/>
    <x v="2"/>
    <x v="242"/>
    <x v="1"/>
    <x v="1"/>
    <x v="1"/>
    <x v="18"/>
    <x v="0"/>
    <n v="1"/>
    <x v="0"/>
    <x v="7"/>
    <n v="40000"/>
    <x v="14"/>
    <n v="40000"/>
    <n v="4000"/>
    <x v="2"/>
  </r>
  <r>
    <x v="247"/>
    <x v="3"/>
    <x v="243"/>
    <x v="1"/>
    <x v="2"/>
    <x v="2"/>
    <x v="0"/>
    <x v="0"/>
    <n v="1"/>
    <x v="0"/>
    <x v="2"/>
    <n v="20000"/>
    <x v="2"/>
    <n v="20000"/>
    <n v="2000"/>
    <x v="3"/>
  </r>
  <r>
    <x v="248"/>
    <x v="4"/>
    <x v="244"/>
    <x v="1"/>
    <x v="3"/>
    <x v="3"/>
    <x v="1"/>
    <x v="0"/>
    <n v="2"/>
    <x v="0"/>
    <x v="0"/>
    <n v="12000"/>
    <x v="21"/>
    <n v="24000"/>
    <n v="2000"/>
    <x v="4"/>
  </r>
  <r>
    <x v="249"/>
    <x v="5"/>
    <x v="245"/>
    <x v="1"/>
    <x v="0"/>
    <x v="0"/>
    <x v="2"/>
    <x v="0"/>
    <n v="2"/>
    <x v="0"/>
    <x v="14"/>
    <n v="5000"/>
    <x v="22"/>
    <n v="10000"/>
    <n v="3400"/>
    <x v="5"/>
  </r>
  <r>
    <x v="250"/>
    <x v="6"/>
    <x v="246"/>
    <x v="1"/>
    <x v="0"/>
    <x v="0"/>
    <x v="3"/>
    <x v="1"/>
    <n v="1"/>
    <x v="0"/>
    <x v="14"/>
    <n v="5001"/>
    <x v="23"/>
    <n v="5001"/>
    <n v="1699"/>
    <x v="6"/>
  </r>
  <r>
    <x v="251"/>
    <x v="7"/>
    <x v="247"/>
    <x v="1"/>
    <x v="1"/>
    <x v="1"/>
    <x v="4"/>
    <x v="0"/>
    <n v="1"/>
    <x v="0"/>
    <x v="14"/>
    <n v="5002"/>
    <x v="23"/>
    <n v="5002"/>
    <n v="1698"/>
    <x v="0"/>
  </r>
  <r>
    <x v="252"/>
    <x v="8"/>
    <x v="248"/>
    <x v="1"/>
    <x v="2"/>
    <x v="2"/>
    <x v="5"/>
    <x v="2"/>
    <n v="2"/>
    <x v="0"/>
    <x v="14"/>
    <n v="5000"/>
    <x v="22"/>
    <n v="10000"/>
    <n v="3400"/>
    <x v="1"/>
  </r>
  <r>
    <x v="253"/>
    <x v="9"/>
    <x v="249"/>
    <x v="1"/>
    <x v="3"/>
    <x v="3"/>
    <x v="6"/>
    <x v="0"/>
    <n v="2"/>
    <x v="0"/>
    <x v="14"/>
    <n v="5001"/>
    <x v="22"/>
    <n v="10002"/>
    <n v="3398"/>
    <x v="2"/>
  </r>
  <r>
    <x v="254"/>
    <x v="10"/>
    <x v="250"/>
    <x v="0"/>
    <x v="0"/>
    <x v="0"/>
    <x v="7"/>
    <x v="1"/>
    <n v="1"/>
    <x v="0"/>
    <x v="14"/>
    <n v="5002"/>
    <x v="23"/>
    <n v="5002"/>
    <n v="1698"/>
    <x v="3"/>
  </r>
  <r>
    <x v="255"/>
    <x v="11"/>
    <x v="251"/>
    <x v="0"/>
    <x v="0"/>
    <x v="0"/>
    <x v="8"/>
    <x v="1"/>
    <n v="1"/>
    <x v="0"/>
    <x v="14"/>
    <n v="5000"/>
    <x v="23"/>
    <n v="5000"/>
    <n v="1700"/>
    <x v="4"/>
  </r>
  <r>
    <x v="256"/>
    <x v="12"/>
    <x v="252"/>
    <x v="0"/>
    <x v="1"/>
    <x v="1"/>
    <x v="9"/>
    <x v="3"/>
    <n v="2"/>
    <x v="0"/>
    <x v="14"/>
    <n v="5001"/>
    <x v="22"/>
    <n v="10002"/>
    <n v="3398"/>
    <x v="5"/>
  </r>
  <r>
    <x v="257"/>
    <x v="13"/>
    <x v="253"/>
    <x v="1"/>
    <x v="2"/>
    <x v="2"/>
    <x v="10"/>
    <x v="2"/>
    <n v="2"/>
    <x v="0"/>
    <x v="14"/>
    <n v="5002"/>
    <x v="22"/>
    <n v="10004"/>
    <n v="3396"/>
    <x v="6"/>
  </r>
  <r>
    <x v="258"/>
    <x v="14"/>
    <x v="254"/>
    <x v="1"/>
    <x v="3"/>
    <x v="3"/>
    <x v="11"/>
    <x v="2"/>
    <n v="1"/>
    <x v="0"/>
    <x v="2"/>
    <n v="20000"/>
    <x v="2"/>
    <n v="20000"/>
    <n v="2000"/>
    <x v="0"/>
  </r>
  <r>
    <x v="259"/>
    <x v="15"/>
    <x v="255"/>
    <x v="1"/>
    <x v="0"/>
    <x v="0"/>
    <x v="12"/>
    <x v="0"/>
    <n v="1"/>
    <x v="1"/>
    <x v="12"/>
    <n v="10000"/>
    <x v="19"/>
    <n v="10000"/>
    <n v="1000"/>
    <x v="1"/>
  </r>
  <r>
    <x v="260"/>
    <x v="16"/>
    <x v="256"/>
    <x v="1"/>
    <x v="0"/>
    <x v="0"/>
    <x v="13"/>
    <x v="0"/>
    <n v="1"/>
    <x v="0"/>
    <x v="16"/>
    <n v="7600"/>
    <x v="25"/>
    <n v="7600"/>
    <n v="900"/>
    <x v="2"/>
  </r>
  <r>
    <x v="261"/>
    <x v="17"/>
    <x v="257"/>
    <x v="0"/>
    <x v="1"/>
    <x v="1"/>
    <x v="14"/>
    <x v="1"/>
    <n v="2"/>
    <x v="1"/>
    <x v="16"/>
    <n v="7600"/>
    <x v="44"/>
    <n v="15200"/>
    <n v="1800"/>
    <x v="3"/>
  </r>
  <r>
    <x v="262"/>
    <x v="18"/>
    <x v="258"/>
    <x v="1"/>
    <x v="2"/>
    <x v="2"/>
    <x v="15"/>
    <x v="0"/>
    <n v="3"/>
    <x v="0"/>
    <x v="1"/>
    <n v="12000"/>
    <x v="45"/>
    <n v="36000"/>
    <n v="3600.0000000000073"/>
    <x v="4"/>
  </r>
  <r>
    <x v="263"/>
    <x v="19"/>
    <x v="259"/>
    <x v="1"/>
    <x v="3"/>
    <x v="3"/>
    <x v="16"/>
    <x v="0"/>
    <n v="2"/>
    <x v="0"/>
    <x v="2"/>
    <n v="20000"/>
    <x v="14"/>
    <n v="40000"/>
    <n v="4000"/>
    <x v="5"/>
  </r>
  <r>
    <x v="264"/>
    <x v="20"/>
    <x v="260"/>
    <x v="1"/>
    <x v="0"/>
    <x v="0"/>
    <x v="17"/>
    <x v="2"/>
    <n v="2"/>
    <x v="0"/>
    <x v="9"/>
    <n v="7000"/>
    <x v="12"/>
    <n v="14000"/>
    <n v="1400"/>
    <x v="6"/>
  </r>
  <r>
    <x v="265"/>
    <x v="21"/>
    <x v="261"/>
    <x v="1"/>
    <x v="0"/>
    <x v="0"/>
    <x v="18"/>
    <x v="0"/>
    <n v="3"/>
    <x v="0"/>
    <x v="2"/>
    <n v="20000"/>
    <x v="13"/>
    <n v="60000"/>
    <n v="6000"/>
    <x v="0"/>
  </r>
  <r>
    <x v="266"/>
    <x v="22"/>
    <x v="262"/>
    <x v="1"/>
    <x v="1"/>
    <x v="1"/>
    <x v="0"/>
    <x v="0"/>
    <n v="1"/>
    <x v="0"/>
    <x v="7"/>
    <n v="40000"/>
    <x v="14"/>
    <n v="40000"/>
    <n v="4000"/>
    <x v="1"/>
  </r>
  <r>
    <x v="267"/>
    <x v="23"/>
    <x v="263"/>
    <x v="1"/>
    <x v="2"/>
    <x v="2"/>
    <x v="1"/>
    <x v="0"/>
    <n v="2"/>
    <x v="0"/>
    <x v="10"/>
    <n v="18000"/>
    <x v="15"/>
    <n v="36000"/>
    <n v="3600"/>
    <x v="2"/>
  </r>
  <r>
    <x v="268"/>
    <x v="24"/>
    <x v="50"/>
    <x v="1"/>
    <x v="3"/>
    <x v="3"/>
    <x v="2"/>
    <x v="0"/>
    <n v="2"/>
    <x v="0"/>
    <x v="11"/>
    <n v="9000"/>
    <x v="16"/>
    <n v="18000"/>
    <n v="1900"/>
    <x v="3"/>
  </r>
  <r>
    <x v="269"/>
    <x v="25"/>
    <x v="264"/>
    <x v="1"/>
    <x v="0"/>
    <x v="0"/>
    <x v="3"/>
    <x v="1"/>
    <n v="2"/>
    <x v="0"/>
    <x v="9"/>
    <n v="7000"/>
    <x v="12"/>
    <n v="14000"/>
    <n v="1400"/>
    <x v="4"/>
  </r>
  <r>
    <x v="270"/>
    <x v="26"/>
    <x v="265"/>
    <x v="1"/>
    <x v="0"/>
    <x v="0"/>
    <x v="4"/>
    <x v="0"/>
    <n v="4"/>
    <x v="0"/>
    <x v="12"/>
    <n v="10000"/>
    <x v="14"/>
    <n v="40000"/>
    <n v="4000"/>
    <x v="5"/>
  </r>
  <r>
    <x v="271"/>
    <x v="27"/>
    <x v="266"/>
    <x v="1"/>
    <x v="1"/>
    <x v="1"/>
    <x v="5"/>
    <x v="2"/>
    <n v="1"/>
    <x v="0"/>
    <x v="1"/>
    <n v="12000"/>
    <x v="1"/>
    <n v="12000"/>
    <n v="1200.0000000000018"/>
    <x v="6"/>
  </r>
  <r>
    <x v="272"/>
    <x v="28"/>
    <x v="50"/>
    <x v="1"/>
    <x v="2"/>
    <x v="2"/>
    <x v="6"/>
    <x v="0"/>
    <n v="2"/>
    <x v="0"/>
    <x v="11"/>
    <n v="9000"/>
    <x v="16"/>
    <n v="18000"/>
    <n v="1900"/>
    <x v="0"/>
  </r>
  <r>
    <x v="273"/>
    <x v="29"/>
    <x v="267"/>
    <x v="1"/>
    <x v="3"/>
    <x v="3"/>
    <x v="7"/>
    <x v="1"/>
    <n v="2"/>
    <x v="0"/>
    <x v="9"/>
    <n v="7000"/>
    <x v="12"/>
    <n v="14000"/>
    <n v="1400"/>
    <x v="1"/>
  </r>
  <r>
    <x v="274"/>
    <x v="30"/>
    <x v="268"/>
    <x v="1"/>
    <x v="0"/>
    <x v="0"/>
    <x v="8"/>
    <x v="1"/>
    <n v="4"/>
    <x v="0"/>
    <x v="12"/>
    <n v="10000"/>
    <x v="14"/>
    <n v="40000"/>
    <n v="4000"/>
    <x v="2"/>
  </r>
  <r>
    <x v="275"/>
    <x v="31"/>
    <x v="269"/>
    <x v="0"/>
    <x v="0"/>
    <x v="0"/>
    <x v="9"/>
    <x v="3"/>
    <n v="1"/>
    <x v="0"/>
    <x v="1"/>
    <n v="12000"/>
    <x v="1"/>
    <n v="12000"/>
    <n v="1200.0000000000018"/>
    <x v="3"/>
  </r>
  <r>
    <x v="276"/>
    <x v="32"/>
    <x v="270"/>
    <x v="0"/>
    <x v="1"/>
    <x v="1"/>
    <x v="10"/>
    <x v="2"/>
    <n v="2"/>
    <x v="0"/>
    <x v="11"/>
    <n v="9000"/>
    <x v="16"/>
    <n v="18000"/>
    <n v="1900"/>
    <x v="4"/>
  </r>
  <r>
    <x v="277"/>
    <x v="33"/>
    <x v="271"/>
    <x v="0"/>
    <x v="2"/>
    <x v="2"/>
    <x v="11"/>
    <x v="2"/>
    <n v="2"/>
    <x v="0"/>
    <x v="9"/>
    <n v="7000"/>
    <x v="12"/>
    <n v="14000"/>
    <n v="1400"/>
    <x v="5"/>
  </r>
  <r>
    <x v="278"/>
    <x v="34"/>
    <x v="272"/>
    <x v="1"/>
    <x v="3"/>
    <x v="3"/>
    <x v="12"/>
    <x v="0"/>
    <n v="1"/>
    <x v="0"/>
    <x v="12"/>
    <n v="10000"/>
    <x v="19"/>
    <n v="10000"/>
    <n v="1000"/>
    <x v="6"/>
  </r>
  <r>
    <x v="279"/>
    <x v="35"/>
    <x v="273"/>
    <x v="1"/>
    <x v="0"/>
    <x v="0"/>
    <x v="13"/>
    <x v="0"/>
    <n v="1"/>
    <x v="0"/>
    <x v="13"/>
    <n v="7000"/>
    <x v="20"/>
    <n v="7000"/>
    <n v="700.00000000000091"/>
    <x v="0"/>
  </r>
  <r>
    <x v="280"/>
    <x v="36"/>
    <x v="274"/>
    <x v="1"/>
    <x v="0"/>
    <x v="0"/>
    <x v="14"/>
    <x v="1"/>
    <n v="2"/>
    <x v="0"/>
    <x v="11"/>
    <n v="9000"/>
    <x v="16"/>
    <n v="18000"/>
    <n v="1900"/>
    <x v="1"/>
  </r>
  <r>
    <x v="281"/>
    <x v="37"/>
    <x v="275"/>
    <x v="1"/>
    <x v="1"/>
    <x v="1"/>
    <x v="15"/>
    <x v="0"/>
    <n v="2"/>
    <x v="0"/>
    <x v="10"/>
    <n v="18000"/>
    <x v="15"/>
    <n v="36000"/>
    <n v="3600"/>
    <x v="2"/>
  </r>
  <r>
    <x v="282"/>
    <x v="38"/>
    <x v="276"/>
    <x v="0"/>
    <x v="2"/>
    <x v="2"/>
    <x v="16"/>
    <x v="0"/>
    <n v="1"/>
    <x v="0"/>
    <x v="7"/>
    <n v="40000"/>
    <x v="14"/>
    <n v="40000"/>
    <n v="4000"/>
    <x v="3"/>
  </r>
  <r>
    <x v="283"/>
    <x v="39"/>
    <x v="277"/>
    <x v="1"/>
    <x v="3"/>
    <x v="3"/>
    <x v="17"/>
    <x v="2"/>
    <n v="1"/>
    <x v="0"/>
    <x v="2"/>
    <n v="20000"/>
    <x v="2"/>
    <n v="20000"/>
    <n v="2000"/>
    <x v="4"/>
  </r>
  <r>
    <x v="284"/>
    <x v="40"/>
    <x v="278"/>
    <x v="1"/>
    <x v="0"/>
    <x v="0"/>
    <x v="18"/>
    <x v="0"/>
    <n v="2"/>
    <x v="0"/>
    <x v="0"/>
    <n v="12000"/>
    <x v="21"/>
    <n v="24000"/>
    <n v="2000"/>
    <x v="5"/>
  </r>
  <r>
    <x v="285"/>
    <x v="41"/>
    <x v="279"/>
    <x v="1"/>
    <x v="0"/>
    <x v="0"/>
    <x v="0"/>
    <x v="0"/>
    <n v="2"/>
    <x v="0"/>
    <x v="14"/>
    <n v="5000"/>
    <x v="22"/>
    <n v="10000"/>
    <n v="3400"/>
    <x v="6"/>
  </r>
  <r>
    <x v="286"/>
    <x v="42"/>
    <x v="280"/>
    <x v="1"/>
    <x v="1"/>
    <x v="1"/>
    <x v="1"/>
    <x v="0"/>
    <n v="1"/>
    <x v="0"/>
    <x v="14"/>
    <n v="5001"/>
    <x v="23"/>
    <n v="5001"/>
    <n v="1699"/>
    <x v="0"/>
  </r>
  <r>
    <x v="287"/>
    <x v="43"/>
    <x v="281"/>
    <x v="1"/>
    <x v="2"/>
    <x v="2"/>
    <x v="2"/>
    <x v="0"/>
    <n v="1"/>
    <x v="0"/>
    <x v="14"/>
    <n v="5002"/>
    <x v="23"/>
    <n v="5002"/>
    <n v="1698"/>
    <x v="1"/>
  </r>
  <r>
    <x v="288"/>
    <x v="44"/>
    <x v="282"/>
    <x v="1"/>
    <x v="3"/>
    <x v="3"/>
    <x v="3"/>
    <x v="1"/>
    <n v="2"/>
    <x v="0"/>
    <x v="14"/>
    <n v="5000"/>
    <x v="22"/>
    <n v="10000"/>
    <n v="3400"/>
    <x v="2"/>
  </r>
  <r>
    <x v="289"/>
    <x v="45"/>
    <x v="283"/>
    <x v="1"/>
    <x v="0"/>
    <x v="0"/>
    <x v="4"/>
    <x v="0"/>
    <n v="2"/>
    <x v="0"/>
    <x v="14"/>
    <n v="5001"/>
    <x v="22"/>
    <n v="10002"/>
    <n v="3398"/>
    <x v="3"/>
  </r>
  <r>
    <x v="290"/>
    <x v="46"/>
    <x v="284"/>
    <x v="1"/>
    <x v="0"/>
    <x v="0"/>
    <x v="5"/>
    <x v="2"/>
    <n v="1"/>
    <x v="0"/>
    <x v="14"/>
    <n v="5002"/>
    <x v="23"/>
    <n v="5002"/>
    <n v="1698"/>
    <x v="4"/>
  </r>
  <r>
    <x v="291"/>
    <x v="47"/>
    <x v="285"/>
    <x v="1"/>
    <x v="1"/>
    <x v="1"/>
    <x v="6"/>
    <x v="0"/>
    <n v="1"/>
    <x v="0"/>
    <x v="14"/>
    <n v="5000"/>
    <x v="23"/>
    <n v="5000"/>
    <n v="1700"/>
    <x v="5"/>
  </r>
  <r>
    <x v="292"/>
    <x v="48"/>
    <x v="286"/>
    <x v="1"/>
    <x v="2"/>
    <x v="2"/>
    <x v="7"/>
    <x v="1"/>
    <n v="2"/>
    <x v="0"/>
    <x v="14"/>
    <n v="5001"/>
    <x v="22"/>
    <n v="10002"/>
    <n v="3398"/>
    <x v="6"/>
  </r>
  <r>
    <x v="293"/>
    <x v="49"/>
    <x v="287"/>
    <x v="1"/>
    <x v="3"/>
    <x v="3"/>
    <x v="8"/>
    <x v="1"/>
    <n v="2"/>
    <x v="0"/>
    <x v="14"/>
    <n v="5002"/>
    <x v="22"/>
    <n v="10004"/>
    <n v="3396"/>
    <x v="0"/>
  </r>
  <r>
    <x v="294"/>
    <x v="50"/>
    <x v="288"/>
    <x v="1"/>
    <x v="0"/>
    <x v="0"/>
    <x v="9"/>
    <x v="3"/>
    <n v="1"/>
    <x v="0"/>
    <x v="2"/>
    <n v="20000"/>
    <x v="2"/>
    <n v="20000"/>
    <n v="2000"/>
    <x v="1"/>
  </r>
  <r>
    <x v="295"/>
    <x v="51"/>
    <x v="50"/>
    <x v="1"/>
    <x v="0"/>
    <x v="0"/>
    <x v="10"/>
    <x v="2"/>
    <n v="1"/>
    <x v="1"/>
    <x v="12"/>
    <n v="10000"/>
    <x v="19"/>
    <n v="10000"/>
    <n v="1000"/>
    <x v="2"/>
  </r>
  <r>
    <x v="296"/>
    <x v="52"/>
    <x v="289"/>
    <x v="0"/>
    <x v="1"/>
    <x v="1"/>
    <x v="11"/>
    <x v="2"/>
    <n v="1"/>
    <x v="0"/>
    <x v="16"/>
    <n v="7600"/>
    <x v="25"/>
    <n v="7600"/>
    <n v="900"/>
    <x v="3"/>
  </r>
  <r>
    <x v="297"/>
    <x v="53"/>
    <x v="290"/>
    <x v="0"/>
    <x v="2"/>
    <x v="2"/>
    <x v="12"/>
    <x v="0"/>
    <n v="2"/>
    <x v="1"/>
    <x v="16"/>
    <n v="7600"/>
    <x v="44"/>
    <n v="15200"/>
    <n v="1800"/>
    <x v="4"/>
  </r>
  <r>
    <x v="298"/>
    <x v="54"/>
    <x v="291"/>
    <x v="0"/>
    <x v="3"/>
    <x v="3"/>
    <x v="13"/>
    <x v="0"/>
    <n v="3"/>
    <x v="0"/>
    <x v="1"/>
    <n v="12000"/>
    <x v="45"/>
    <n v="36000"/>
    <n v="3600.0000000000073"/>
    <x v="5"/>
  </r>
  <r>
    <x v="299"/>
    <x v="55"/>
    <x v="292"/>
    <x v="1"/>
    <x v="0"/>
    <x v="0"/>
    <x v="14"/>
    <x v="1"/>
    <n v="2"/>
    <x v="0"/>
    <x v="2"/>
    <n v="20000"/>
    <x v="14"/>
    <n v="40000"/>
    <n v="4000"/>
    <x v="6"/>
  </r>
  <r>
    <x v="300"/>
    <x v="56"/>
    <x v="293"/>
    <x v="1"/>
    <x v="0"/>
    <x v="0"/>
    <x v="15"/>
    <x v="0"/>
    <n v="2"/>
    <x v="0"/>
    <x v="9"/>
    <n v="7000"/>
    <x v="12"/>
    <n v="14000"/>
    <n v="1400"/>
    <x v="0"/>
  </r>
  <r>
    <x v="301"/>
    <x v="57"/>
    <x v="294"/>
    <x v="1"/>
    <x v="1"/>
    <x v="1"/>
    <x v="16"/>
    <x v="0"/>
    <n v="3"/>
    <x v="0"/>
    <x v="2"/>
    <n v="20000"/>
    <x v="13"/>
    <n v="60000"/>
    <n v="6000"/>
    <x v="1"/>
  </r>
  <r>
    <x v="302"/>
    <x v="58"/>
    <x v="295"/>
    <x v="1"/>
    <x v="2"/>
    <x v="2"/>
    <x v="17"/>
    <x v="2"/>
    <n v="1"/>
    <x v="0"/>
    <x v="7"/>
    <n v="40000"/>
    <x v="14"/>
    <n v="40000"/>
    <n v="4000"/>
    <x v="2"/>
  </r>
  <r>
    <x v="303"/>
    <x v="59"/>
    <x v="296"/>
    <x v="0"/>
    <x v="3"/>
    <x v="3"/>
    <x v="18"/>
    <x v="0"/>
    <n v="2"/>
    <x v="0"/>
    <x v="10"/>
    <n v="18000"/>
    <x v="15"/>
    <n v="36000"/>
    <n v="3600"/>
    <x v="3"/>
  </r>
  <r>
    <x v="304"/>
    <x v="60"/>
    <x v="297"/>
    <x v="1"/>
    <x v="0"/>
    <x v="0"/>
    <x v="0"/>
    <x v="0"/>
    <n v="2"/>
    <x v="0"/>
    <x v="11"/>
    <n v="9000"/>
    <x v="16"/>
    <n v="18000"/>
    <n v="1900"/>
    <x v="4"/>
  </r>
  <r>
    <x v="305"/>
    <x v="0"/>
    <x v="298"/>
    <x v="1"/>
    <x v="0"/>
    <x v="0"/>
    <x v="1"/>
    <x v="0"/>
    <n v="2"/>
    <x v="0"/>
    <x v="9"/>
    <n v="7000"/>
    <x v="12"/>
    <n v="14000"/>
    <n v="1400"/>
    <x v="0"/>
  </r>
  <r>
    <x v="306"/>
    <x v="1"/>
    <x v="299"/>
    <x v="1"/>
    <x v="1"/>
    <x v="1"/>
    <x v="2"/>
    <x v="0"/>
    <n v="4"/>
    <x v="0"/>
    <x v="12"/>
    <n v="10000"/>
    <x v="14"/>
    <n v="40000"/>
    <n v="4000"/>
    <x v="1"/>
  </r>
  <r>
    <x v="307"/>
    <x v="0"/>
    <x v="300"/>
    <x v="1"/>
    <x v="2"/>
    <x v="2"/>
    <x v="3"/>
    <x v="1"/>
    <n v="1"/>
    <x v="0"/>
    <x v="1"/>
    <n v="12000"/>
    <x v="1"/>
    <n v="12000"/>
    <n v="1200.0000000000018"/>
    <x v="0"/>
  </r>
  <r>
    <x v="308"/>
    <x v="1"/>
    <x v="301"/>
    <x v="1"/>
    <x v="3"/>
    <x v="3"/>
    <x v="4"/>
    <x v="0"/>
    <n v="2"/>
    <x v="0"/>
    <x v="11"/>
    <n v="9000"/>
    <x v="16"/>
    <n v="18000"/>
    <n v="1900"/>
    <x v="1"/>
  </r>
  <r>
    <x v="309"/>
    <x v="2"/>
    <x v="302"/>
    <x v="1"/>
    <x v="0"/>
    <x v="0"/>
    <x v="5"/>
    <x v="2"/>
    <n v="2"/>
    <x v="0"/>
    <x v="9"/>
    <n v="7000"/>
    <x v="12"/>
    <n v="14000"/>
    <n v="1400"/>
    <x v="2"/>
  </r>
  <r>
    <x v="310"/>
    <x v="3"/>
    <x v="303"/>
    <x v="1"/>
    <x v="0"/>
    <x v="0"/>
    <x v="6"/>
    <x v="0"/>
    <n v="4"/>
    <x v="0"/>
    <x v="12"/>
    <n v="10000"/>
    <x v="14"/>
    <n v="40000"/>
    <n v="4000"/>
    <x v="3"/>
  </r>
  <r>
    <x v="311"/>
    <x v="4"/>
    <x v="304"/>
    <x v="1"/>
    <x v="1"/>
    <x v="1"/>
    <x v="7"/>
    <x v="1"/>
    <n v="1"/>
    <x v="0"/>
    <x v="1"/>
    <n v="12000"/>
    <x v="1"/>
    <n v="12000"/>
    <n v="1200.0000000000018"/>
    <x v="4"/>
  </r>
  <r>
    <x v="312"/>
    <x v="5"/>
    <x v="305"/>
    <x v="1"/>
    <x v="2"/>
    <x v="2"/>
    <x v="8"/>
    <x v="1"/>
    <n v="2"/>
    <x v="0"/>
    <x v="11"/>
    <n v="9000"/>
    <x v="16"/>
    <n v="18000"/>
    <n v="1900"/>
    <x v="5"/>
  </r>
  <r>
    <x v="313"/>
    <x v="6"/>
    <x v="306"/>
    <x v="1"/>
    <x v="3"/>
    <x v="3"/>
    <x v="9"/>
    <x v="3"/>
    <n v="2"/>
    <x v="0"/>
    <x v="9"/>
    <n v="7000"/>
    <x v="12"/>
    <n v="14000"/>
    <n v="1400"/>
    <x v="6"/>
  </r>
  <r>
    <x v="314"/>
    <x v="7"/>
    <x v="307"/>
    <x v="1"/>
    <x v="0"/>
    <x v="0"/>
    <x v="10"/>
    <x v="2"/>
    <n v="1000"/>
    <x v="0"/>
    <x v="12"/>
    <n v="10000"/>
    <x v="47"/>
    <n v="10000000"/>
    <n v="1000000"/>
    <x v="0"/>
  </r>
  <r>
    <x v="315"/>
    <x v="8"/>
    <x v="308"/>
    <x v="1"/>
    <x v="0"/>
    <x v="0"/>
    <x v="11"/>
    <x v="2"/>
    <n v="1"/>
    <x v="0"/>
    <x v="13"/>
    <n v="7000"/>
    <x v="20"/>
    <n v="7000"/>
    <n v="700.00000000000091"/>
    <x v="1"/>
  </r>
  <r>
    <x v="316"/>
    <x v="9"/>
    <x v="50"/>
    <x v="1"/>
    <x v="1"/>
    <x v="1"/>
    <x v="12"/>
    <x v="0"/>
    <n v="2"/>
    <x v="0"/>
    <x v="11"/>
    <n v="9000"/>
    <x v="16"/>
    <n v="18000"/>
    <n v="1900"/>
    <x v="2"/>
  </r>
  <r>
    <x v="317"/>
    <x v="10"/>
    <x v="309"/>
    <x v="0"/>
    <x v="2"/>
    <x v="2"/>
    <x v="13"/>
    <x v="0"/>
    <n v="2"/>
    <x v="0"/>
    <x v="10"/>
    <n v="18000"/>
    <x v="15"/>
    <n v="36000"/>
    <n v="3600"/>
    <x v="3"/>
  </r>
  <r>
    <x v="318"/>
    <x v="11"/>
    <x v="310"/>
    <x v="0"/>
    <x v="3"/>
    <x v="3"/>
    <x v="14"/>
    <x v="1"/>
    <n v="1"/>
    <x v="0"/>
    <x v="7"/>
    <n v="40000"/>
    <x v="14"/>
    <n v="40000"/>
    <n v="4000"/>
    <x v="4"/>
  </r>
  <r>
    <x v="319"/>
    <x v="12"/>
    <x v="311"/>
    <x v="0"/>
    <x v="0"/>
    <x v="0"/>
    <x v="15"/>
    <x v="0"/>
    <n v="1"/>
    <x v="0"/>
    <x v="2"/>
    <n v="20000"/>
    <x v="2"/>
    <n v="20000"/>
    <n v="2000"/>
    <x v="5"/>
  </r>
  <r>
    <x v="320"/>
    <x v="13"/>
    <x v="312"/>
    <x v="1"/>
    <x v="0"/>
    <x v="0"/>
    <x v="16"/>
    <x v="0"/>
    <n v="2"/>
    <x v="0"/>
    <x v="0"/>
    <n v="12000"/>
    <x v="21"/>
    <n v="24000"/>
    <n v="2000"/>
    <x v="6"/>
  </r>
  <r>
    <x v="321"/>
    <x v="14"/>
    <x v="313"/>
    <x v="1"/>
    <x v="1"/>
    <x v="1"/>
    <x v="17"/>
    <x v="2"/>
    <n v="2"/>
    <x v="0"/>
    <x v="14"/>
    <n v="5000"/>
    <x v="22"/>
    <n v="10000"/>
    <n v="3400"/>
    <x v="0"/>
  </r>
  <r>
    <x v="322"/>
    <x v="15"/>
    <x v="314"/>
    <x v="1"/>
    <x v="2"/>
    <x v="2"/>
    <x v="18"/>
    <x v="0"/>
    <n v="1"/>
    <x v="0"/>
    <x v="14"/>
    <n v="5001"/>
    <x v="23"/>
    <n v="5001"/>
    <n v="1699"/>
    <x v="1"/>
  </r>
  <r>
    <x v="323"/>
    <x v="16"/>
    <x v="315"/>
    <x v="1"/>
    <x v="3"/>
    <x v="3"/>
    <x v="0"/>
    <x v="0"/>
    <n v="1"/>
    <x v="0"/>
    <x v="14"/>
    <n v="5002"/>
    <x v="23"/>
    <n v="5002"/>
    <n v="1698"/>
    <x v="2"/>
  </r>
  <r>
    <x v="324"/>
    <x v="17"/>
    <x v="316"/>
    <x v="0"/>
    <x v="0"/>
    <x v="0"/>
    <x v="1"/>
    <x v="0"/>
    <n v="2"/>
    <x v="0"/>
    <x v="14"/>
    <n v="5000"/>
    <x v="22"/>
    <n v="10000"/>
    <n v="3400"/>
    <x v="3"/>
  </r>
  <r>
    <x v="325"/>
    <x v="18"/>
    <x v="317"/>
    <x v="1"/>
    <x v="0"/>
    <x v="0"/>
    <x v="2"/>
    <x v="0"/>
    <n v="2"/>
    <x v="0"/>
    <x v="14"/>
    <n v="5001"/>
    <x v="22"/>
    <n v="10002"/>
    <n v="3398"/>
    <x v="4"/>
  </r>
  <r>
    <x v="326"/>
    <x v="19"/>
    <x v="318"/>
    <x v="1"/>
    <x v="1"/>
    <x v="1"/>
    <x v="3"/>
    <x v="1"/>
    <n v="1"/>
    <x v="0"/>
    <x v="14"/>
    <n v="5002"/>
    <x v="23"/>
    <n v="5002"/>
    <n v="1698"/>
    <x v="5"/>
  </r>
  <r>
    <x v="327"/>
    <x v="20"/>
    <x v="319"/>
    <x v="1"/>
    <x v="2"/>
    <x v="2"/>
    <x v="4"/>
    <x v="0"/>
    <n v="1"/>
    <x v="0"/>
    <x v="14"/>
    <n v="5000"/>
    <x v="23"/>
    <n v="5000"/>
    <n v="1700"/>
    <x v="6"/>
  </r>
  <r>
    <x v="328"/>
    <x v="21"/>
    <x v="320"/>
    <x v="1"/>
    <x v="3"/>
    <x v="3"/>
    <x v="5"/>
    <x v="2"/>
    <n v="2"/>
    <x v="0"/>
    <x v="14"/>
    <n v="5001"/>
    <x v="22"/>
    <n v="10002"/>
    <n v="3398"/>
    <x v="0"/>
  </r>
  <r>
    <x v="329"/>
    <x v="22"/>
    <x v="321"/>
    <x v="1"/>
    <x v="0"/>
    <x v="0"/>
    <x v="6"/>
    <x v="0"/>
    <n v="2"/>
    <x v="0"/>
    <x v="14"/>
    <n v="5002"/>
    <x v="22"/>
    <n v="10004"/>
    <n v="3396"/>
    <x v="1"/>
  </r>
  <r>
    <x v="330"/>
    <x v="23"/>
    <x v="322"/>
    <x v="1"/>
    <x v="0"/>
    <x v="0"/>
    <x v="7"/>
    <x v="1"/>
    <n v="1"/>
    <x v="0"/>
    <x v="2"/>
    <n v="20000"/>
    <x v="2"/>
    <n v="20000"/>
    <n v="2000"/>
    <x v="2"/>
  </r>
  <r>
    <x v="331"/>
    <x v="24"/>
    <x v="323"/>
    <x v="1"/>
    <x v="1"/>
    <x v="1"/>
    <x v="8"/>
    <x v="1"/>
    <n v="1"/>
    <x v="1"/>
    <x v="12"/>
    <n v="10000"/>
    <x v="19"/>
    <n v="10000"/>
    <n v="1000"/>
    <x v="3"/>
  </r>
  <r>
    <x v="332"/>
    <x v="25"/>
    <x v="324"/>
    <x v="1"/>
    <x v="2"/>
    <x v="2"/>
    <x v="9"/>
    <x v="3"/>
    <n v="1"/>
    <x v="0"/>
    <x v="16"/>
    <n v="7600"/>
    <x v="25"/>
    <n v="7600"/>
    <n v="900"/>
    <x v="4"/>
  </r>
  <r>
    <x v="333"/>
    <x v="26"/>
    <x v="325"/>
    <x v="1"/>
    <x v="3"/>
    <x v="3"/>
    <x v="10"/>
    <x v="2"/>
    <n v="2"/>
    <x v="1"/>
    <x v="16"/>
    <n v="7600"/>
    <x v="44"/>
    <n v="15200"/>
    <n v="1800"/>
    <x v="5"/>
  </r>
  <r>
    <x v="334"/>
    <x v="27"/>
    <x v="326"/>
    <x v="1"/>
    <x v="0"/>
    <x v="0"/>
    <x v="11"/>
    <x v="2"/>
    <n v="3"/>
    <x v="0"/>
    <x v="1"/>
    <n v="12000"/>
    <x v="45"/>
    <n v="36000"/>
    <n v="3600.0000000000073"/>
    <x v="6"/>
  </r>
  <r>
    <x v="335"/>
    <x v="28"/>
    <x v="327"/>
    <x v="1"/>
    <x v="0"/>
    <x v="0"/>
    <x v="12"/>
    <x v="0"/>
    <n v="2"/>
    <x v="0"/>
    <x v="2"/>
    <n v="20000"/>
    <x v="14"/>
    <n v="40000"/>
    <n v="4000"/>
    <x v="0"/>
  </r>
  <r>
    <x v="336"/>
    <x v="29"/>
    <x v="328"/>
    <x v="1"/>
    <x v="1"/>
    <x v="1"/>
    <x v="13"/>
    <x v="0"/>
    <n v="2"/>
    <x v="0"/>
    <x v="9"/>
    <n v="7000"/>
    <x v="12"/>
    <n v="14000"/>
    <n v="1400"/>
    <x v="1"/>
  </r>
  <r>
    <x v="337"/>
    <x v="30"/>
    <x v="329"/>
    <x v="1"/>
    <x v="2"/>
    <x v="2"/>
    <x v="14"/>
    <x v="1"/>
    <n v="3"/>
    <x v="0"/>
    <x v="2"/>
    <n v="20000"/>
    <x v="13"/>
    <n v="60000"/>
    <n v="6000"/>
    <x v="2"/>
  </r>
  <r>
    <x v="338"/>
    <x v="31"/>
    <x v="330"/>
    <x v="0"/>
    <x v="3"/>
    <x v="3"/>
    <x v="15"/>
    <x v="0"/>
    <n v="1"/>
    <x v="0"/>
    <x v="7"/>
    <n v="40000"/>
    <x v="14"/>
    <n v="40000"/>
    <n v="4000"/>
    <x v="3"/>
  </r>
  <r>
    <x v="339"/>
    <x v="32"/>
    <x v="331"/>
    <x v="0"/>
    <x v="0"/>
    <x v="0"/>
    <x v="16"/>
    <x v="0"/>
    <n v="2"/>
    <x v="0"/>
    <x v="10"/>
    <n v="18000"/>
    <x v="15"/>
    <n v="36000"/>
    <n v="3600"/>
    <x v="4"/>
  </r>
  <r>
    <x v="340"/>
    <x v="33"/>
    <x v="332"/>
    <x v="0"/>
    <x v="0"/>
    <x v="0"/>
    <x v="17"/>
    <x v="2"/>
    <n v="2"/>
    <x v="0"/>
    <x v="11"/>
    <n v="9000"/>
    <x v="16"/>
    <n v="18000"/>
    <n v="1900"/>
    <x v="5"/>
  </r>
  <r>
    <x v="341"/>
    <x v="34"/>
    <x v="333"/>
    <x v="1"/>
    <x v="1"/>
    <x v="1"/>
    <x v="18"/>
    <x v="0"/>
    <n v="2"/>
    <x v="0"/>
    <x v="9"/>
    <n v="7000"/>
    <x v="12"/>
    <n v="14000"/>
    <n v="1400"/>
    <x v="6"/>
  </r>
  <r>
    <x v="342"/>
    <x v="35"/>
    <x v="334"/>
    <x v="1"/>
    <x v="2"/>
    <x v="2"/>
    <x v="0"/>
    <x v="0"/>
    <n v="4"/>
    <x v="0"/>
    <x v="12"/>
    <n v="10000"/>
    <x v="14"/>
    <n v="40000"/>
    <n v="4000"/>
    <x v="0"/>
  </r>
  <r>
    <x v="343"/>
    <x v="36"/>
    <x v="335"/>
    <x v="1"/>
    <x v="3"/>
    <x v="3"/>
    <x v="1"/>
    <x v="0"/>
    <n v="1"/>
    <x v="0"/>
    <x v="1"/>
    <n v="12000"/>
    <x v="1"/>
    <n v="12000"/>
    <n v="1200.0000000000018"/>
    <x v="1"/>
  </r>
  <r>
    <x v="344"/>
    <x v="37"/>
    <x v="336"/>
    <x v="1"/>
    <x v="0"/>
    <x v="0"/>
    <x v="2"/>
    <x v="0"/>
    <n v="2"/>
    <x v="0"/>
    <x v="11"/>
    <n v="9000"/>
    <x v="16"/>
    <n v="18000"/>
    <n v="1900"/>
    <x v="2"/>
  </r>
  <r>
    <x v="345"/>
    <x v="36"/>
    <x v="337"/>
    <x v="0"/>
    <x v="0"/>
    <x v="0"/>
    <x v="3"/>
    <x v="1"/>
    <n v="2"/>
    <x v="0"/>
    <x v="9"/>
    <n v="7000"/>
    <x v="12"/>
    <n v="14000"/>
    <n v="1400"/>
    <x v="1"/>
  </r>
  <r>
    <x v="346"/>
    <x v="39"/>
    <x v="338"/>
    <x v="1"/>
    <x v="1"/>
    <x v="1"/>
    <x v="4"/>
    <x v="0"/>
    <n v="4"/>
    <x v="0"/>
    <x v="12"/>
    <n v="10000"/>
    <x v="14"/>
    <n v="40000"/>
    <n v="4000"/>
    <x v="4"/>
  </r>
  <r>
    <x v="347"/>
    <x v="40"/>
    <x v="339"/>
    <x v="1"/>
    <x v="2"/>
    <x v="2"/>
    <x v="5"/>
    <x v="2"/>
    <n v="1"/>
    <x v="0"/>
    <x v="1"/>
    <n v="12000"/>
    <x v="1"/>
    <n v="12000"/>
    <n v="1200.0000000000018"/>
    <x v="5"/>
  </r>
  <r>
    <x v="348"/>
    <x v="41"/>
    <x v="340"/>
    <x v="1"/>
    <x v="3"/>
    <x v="3"/>
    <x v="6"/>
    <x v="0"/>
    <n v="2"/>
    <x v="0"/>
    <x v="11"/>
    <n v="9000"/>
    <x v="16"/>
    <n v="18000"/>
    <n v="1900"/>
    <x v="6"/>
  </r>
  <r>
    <x v="349"/>
    <x v="42"/>
    <x v="341"/>
    <x v="1"/>
    <x v="0"/>
    <x v="0"/>
    <x v="7"/>
    <x v="1"/>
    <n v="30"/>
    <x v="0"/>
    <x v="12"/>
    <n v="10000"/>
    <x v="48"/>
    <n v="300000"/>
    <n v="30000"/>
    <x v="0"/>
  </r>
  <r>
    <x v="350"/>
    <x v="43"/>
    <x v="342"/>
    <x v="1"/>
    <x v="0"/>
    <x v="0"/>
    <x v="8"/>
    <x v="1"/>
    <n v="1"/>
    <x v="0"/>
    <x v="12"/>
    <n v="10000"/>
    <x v="19"/>
    <n v="10000"/>
    <n v="1000"/>
    <x v="1"/>
  </r>
  <r>
    <x v="351"/>
    <x v="44"/>
    <x v="343"/>
    <x v="1"/>
    <x v="1"/>
    <x v="1"/>
    <x v="9"/>
    <x v="3"/>
    <n v="1"/>
    <x v="0"/>
    <x v="13"/>
    <n v="7000"/>
    <x v="20"/>
    <n v="7000"/>
    <n v="700.00000000000091"/>
    <x v="2"/>
  </r>
  <r>
    <x v="352"/>
    <x v="45"/>
    <x v="344"/>
    <x v="1"/>
    <x v="2"/>
    <x v="2"/>
    <x v="10"/>
    <x v="2"/>
    <n v="2"/>
    <x v="0"/>
    <x v="11"/>
    <n v="9000"/>
    <x v="16"/>
    <n v="18000"/>
    <n v="1900"/>
    <x v="3"/>
  </r>
  <r>
    <x v="353"/>
    <x v="46"/>
    <x v="345"/>
    <x v="1"/>
    <x v="3"/>
    <x v="3"/>
    <x v="11"/>
    <x v="2"/>
    <n v="2"/>
    <x v="0"/>
    <x v="10"/>
    <n v="18000"/>
    <x v="15"/>
    <n v="36000"/>
    <n v="3600"/>
    <x v="4"/>
  </r>
  <r>
    <x v="354"/>
    <x v="47"/>
    <x v="346"/>
    <x v="1"/>
    <x v="0"/>
    <x v="0"/>
    <x v="12"/>
    <x v="0"/>
    <n v="1"/>
    <x v="0"/>
    <x v="7"/>
    <n v="40000"/>
    <x v="14"/>
    <n v="40000"/>
    <n v="4000"/>
    <x v="5"/>
  </r>
  <r>
    <x v="355"/>
    <x v="46"/>
    <x v="347"/>
    <x v="1"/>
    <x v="0"/>
    <x v="0"/>
    <x v="13"/>
    <x v="0"/>
    <n v="20"/>
    <x v="0"/>
    <x v="1"/>
    <n v="12000"/>
    <x v="49"/>
    <n v="240000"/>
    <n v="24000.000000000058"/>
    <x v="4"/>
  </r>
  <r>
    <x v="356"/>
    <x v="49"/>
    <x v="348"/>
    <x v="1"/>
    <x v="1"/>
    <x v="1"/>
    <x v="14"/>
    <x v="1"/>
    <n v="2"/>
    <x v="0"/>
    <x v="0"/>
    <n v="12000"/>
    <x v="21"/>
    <n v="24000"/>
    <n v="2000"/>
    <x v="0"/>
  </r>
  <r>
    <x v="357"/>
    <x v="50"/>
    <x v="349"/>
    <x v="1"/>
    <x v="2"/>
    <x v="2"/>
    <x v="15"/>
    <x v="0"/>
    <n v="2"/>
    <x v="0"/>
    <x v="14"/>
    <n v="5000"/>
    <x v="22"/>
    <n v="10000"/>
    <n v="3400"/>
    <x v="1"/>
  </r>
  <r>
    <x v="358"/>
    <x v="51"/>
    <x v="350"/>
    <x v="1"/>
    <x v="3"/>
    <x v="3"/>
    <x v="16"/>
    <x v="0"/>
    <n v="1"/>
    <x v="0"/>
    <x v="14"/>
    <n v="5001"/>
    <x v="23"/>
    <n v="5001"/>
    <n v="1699"/>
    <x v="2"/>
  </r>
  <r>
    <x v="359"/>
    <x v="52"/>
    <x v="351"/>
    <x v="0"/>
    <x v="0"/>
    <x v="0"/>
    <x v="17"/>
    <x v="2"/>
    <n v="1"/>
    <x v="0"/>
    <x v="14"/>
    <n v="5002"/>
    <x v="23"/>
    <n v="5002"/>
    <n v="1698"/>
    <x v="3"/>
  </r>
  <r>
    <x v="360"/>
    <x v="53"/>
    <x v="352"/>
    <x v="0"/>
    <x v="0"/>
    <x v="0"/>
    <x v="18"/>
    <x v="0"/>
    <n v="2"/>
    <x v="0"/>
    <x v="14"/>
    <n v="5000"/>
    <x v="22"/>
    <n v="10000"/>
    <n v="3400"/>
    <x v="4"/>
  </r>
  <r>
    <x v="361"/>
    <x v="54"/>
    <x v="353"/>
    <x v="0"/>
    <x v="1"/>
    <x v="1"/>
    <x v="0"/>
    <x v="0"/>
    <n v="2"/>
    <x v="0"/>
    <x v="14"/>
    <n v="5001"/>
    <x v="22"/>
    <n v="10002"/>
    <n v="3398"/>
    <x v="5"/>
  </r>
  <r>
    <x v="362"/>
    <x v="55"/>
    <x v="354"/>
    <x v="1"/>
    <x v="2"/>
    <x v="2"/>
    <x v="1"/>
    <x v="0"/>
    <n v="1"/>
    <x v="0"/>
    <x v="14"/>
    <n v="5002"/>
    <x v="23"/>
    <n v="5002"/>
    <n v="1698"/>
    <x v="6"/>
  </r>
  <r>
    <x v="363"/>
    <x v="56"/>
    <x v="355"/>
    <x v="1"/>
    <x v="3"/>
    <x v="3"/>
    <x v="2"/>
    <x v="0"/>
    <n v="1"/>
    <x v="0"/>
    <x v="14"/>
    <n v="5000"/>
    <x v="23"/>
    <n v="5000"/>
    <n v="1700"/>
    <x v="0"/>
  </r>
  <r>
    <x v="364"/>
    <x v="57"/>
    <x v="356"/>
    <x v="1"/>
    <x v="0"/>
    <x v="0"/>
    <x v="3"/>
    <x v="1"/>
    <n v="2"/>
    <x v="0"/>
    <x v="14"/>
    <n v="5001"/>
    <x v="22"/>
    <n v="10002"/>
    <n v="3398"/>
    <x v="1"/>
  </r>
  <r>
    <x v="365"/>
    <x v="56"/>
    <x v="357"/>
    <x v="1"/>
    <x v="0"/>
    <x v="0"/>
    <x v="4"/>
    <x v="0"/>
    <n v="2"/>
    <x v="0"/>
    <x v="14"/>
    <n v="5002"/>
    <x v="22"/>
    <n v="10004"/>
    <n v="3396"/>
    <x v="0"/>
  </r>
  <r>
    <x v="366"/>
    <x v="0"/>
    <x v="358"/>
    <x v="0"/>
    <x v="1"/>
    <x v="1"/>
    <x v="5"/>
    <x v="2"/>
    <n v="1"/>
    <x v="0"/>
    <x v="2"/>
    <n v="20000"/>
    <x v="2"/>
    <n v="20000"/>
    <n v="2000"/>
    <x v="0"/>
  </r>
  <r>
    <x v="367"/>
    <x v="1"/>
    <x v="359"/>
    <x v="1"/>
    <x v="2"/>
    <x v="2"/>
    <x v="6"/>
    <x v="0"/>
    <n v="1"/>
    <x v="1"/>
    <x v="12"/>
    <n v="10000"/>
    <x v="19"/>
    <n v="10000"/>
    <n v="1000"/>
    <x v="1"/>
  </r>
  <r>
    <x v="368"/>
    <x v="2"/>
    <x v="360"/>
    <x v="1"/>
    <x v="3"/>
    <x v="3"/>
    <x v="7"/>
    <x v="1"/>
    <n v="1"/>
    <x v="0"/>
    <x v="16"/>
    <n v="7600"/>
    <x v="25"/>
    <n v="7600"/>
    <n v="900"/>
    <x v="2"/>
  </r>
  <r>
    <x v="369"/>
    <x v="3"/>
    <x v="361"/>
    <x v="1"/>
    <x v="0"/>
    <x v="0"/>
    <x v="8"/>
    <x v="1"/>
    <n v="2"/>
    <x v="1"/>
    <x v="16"/>
    <n v="7600"/>
    <x v="44"/>
    <n v="15200"/>
    <n v="1800"/>
    <x v="3"/>
  </r>
  <r>
    <x v="370"/>
    <x v="4"/>
    <x v="362"/>
    <x v="1"/>
    <x v="0"/>
    <x v="0"/>
    <x v="9"/>
    <x v="3"/>
    <n v="3"/>
    <x v="0"/>
    <x v="1"/>
    <n v="12000"/>
    <x v="45"/>
    <n v="36000"/>
    <n v="3600.0000000000073"/>
    <x v="4"/>
  </r>
  <r>
    <x v="371"/>
    <x v="5"/>
    <x v="363"/>
    <x v="1"/>
    <x v="1"/>
    <x v="1"/>
    <x v="10"/>
    <x v="2"/>
    <n v="2"/>
    <x v="0"/>
    <x v="2"/>
    <n v="20000"/>
    <x v="14"/>
    <n v="40000"/>
    <n v="4000"/>
    <x v="5"/>
  </r>
  <r>
    <x v="372"/>
    <x v="6"/>
    <x v="364"/>
    <x v="1"/>
    <x v="2"/>
    <x v="2"/>
    <x v="11"/>
    <x v="2"/>
    <n v="2"/>
    <x v="0"/>
    <x v="9"/>
    <n v="7000"/>
    <x v="12"/>
    <n v="14000"/>
    <n v="1400"/>
    <x v="6"/>
  </r>
  <r>
    <x v="373"/>
    <x v="7"/>
    <x v="365"/>
    <x v="1"/>
    <x v="3"/>
    <x v="3"/>
    <x v="12"/>
    <x v="0"/>
    <n v="3"/>
    <x v="0"/>
    <x v="2"/>
    <n v="20000"/>
    <x v="13"/>
    <n v="60000"/>
    <n v="6000"/>
    <x v="0"/>
  </r>
  <r>
    <x v="374"/>
    <x v="8"/>
    <x v="366"/>
    <x v="1"/>
    <x v="0"/>
    <x v="0"/>
    <x v="13"/>
    <x v="0"/>
    <n v="1"/>
    <x v="0"/>
    <x v="7"/>
    <n v="40000"/>
    <x v="14"/>
    <n v="40000"/>
    <n v="4000"/>
    <x v="1"/>
  </r>
  <r>
    <x v="375"/>
    <x v="9"/>
    <x v="367"/>
    <x v="1"/>
    <x v="0"/>
    <x v="0"/>
    <x v="14"/>
    <x v="1"/>
    <n v="2"/>
    <x v="0"/>
    <x v="10"/>
    <n v="18000"/>
    <x v="15"/>
    <n v="36000"/>
    <n v="3600"/>
    <x v="2"/>
  </r>
  <r>
    <x v="376"/>
    <x v="10"/>
    <x v="368"/>
    <x v="1"/>
    <x v="1"/>
    <x v="1"/>
    <x v="15"/>
    <x v="0"/>
    <n v="2"/>
    <x v="0"/>
    <x v="11"/>
    <n v="9000"/>
    <x v="16"/>
    <n v="18000"/>
    <n v="1900"/>
    <x v="3"/>
  </r>
  <r>
    <x v="377"/>
    <x v="11"/>
    <x v="369"/>
    <x v="1"/>
    <x v="2"/>
    <x v="2"/>
    <x v="16"/>
    <x v="0"/>
    <n v="2"/>
    <x v="0"/>
    <x v="9"/>
    <n v="7000"/>
    <x v="12"/>
    <n v="14000"/>
    <n v="1400"/>
    <x v="4"/>
  </r>
  <r>
    <x v="378"/>
    <x v="12"/>
    <x v="370"/>
    <x v="1"/>
    <x v="3"/>
    <x v="3"/>
    <x v="17"/>
    <x v="2"/>
    <n v="4"/>
    <x v="0"/>
    <x v="12"/>
    <n v="10000"/>
    <x v="14"/>
    <n v="40000"/>
    <n v="4000"/>
    <x v="5"/>
  </r>
  <r>
    <x v="379"/>
    <x v="13"/>
    <x v="371"/>
    <x v="1"/>
    <x v="0"/>
    <x v="0"/>
    <x v="18"/>
    <x v="0"/>
    <n v="1"/>
    <x v="0"/>
    <x v="1"/>
    <n v="12000"/>
    <x v="1"/>
    <n v="12000"/>
    <n v="1200.0000000000018"/>
    <x v="6"/>
  </r>
  <r>
    <x v="380"/>
    <x v="14"/>
    <x v="372"/>
    <x v="0"/>
    <x v="0"/>
    <x v="0"/>
    <x v="0"/>
    <x v="0"/>
    <n v="2"/>
    <x v="0"/>
    <x v="11"/>
    <n v="9000"/>
    <x v="16"/>
    <n v="18000"/>
    <n v="1900"/>
    <x v="0"/>
  </r>
  <r>
    <x v="381"/>
    <x v="15"/>
    <x v="50"/>
    <x v="0"/>
    <x v="1"/>
    <x v="1"/>
    <x v="1"/>
    <x v="0"/>
    <n v="2"/>
    <x v="0"/>
    <x v="9"/>
    <n v="7000"/>
    <x v="12"/>
    <n v="14000"/>
    <n v="1400"/>
    <x v="1"/>
  </r>
  <r>
    <x v="382"/>
    <x v="16"/>
    <x v="373"/>
    <x v="0"/>
    <x v="2"/>
    <x v="2"/>
    <x v="2"/>
    <x v="0"/>
    <n v="4"/>
    <x v="0"/>
    <x v="12"/>
    <n v="10000"/>
    <x v="14"/>
    <n v="40000"/>
    <n v="4000"/>
    <x v="2"/>
  </r>
  <r>
    <x v="383"/>
    <x v="17"/>
    <x v="374"/>
    <x v="1"/>
    <x v="3"/>
    <x v="3"/>
    <x v="3"/>
    <x v="1"/>
    <n v="1"/>
    <x v="0"/>
    <x v="1"/>
    <n v="12000"/>
    <x v="1"/>
    <n v="12000"/>
    <n v="1200.0000000000018"/>
    <x v="3"/>
  </r>
  <r>
    <x v="384"/>
    <x v="18"/>
    <x v="375"/>
    <x v="1"/>
    <x v="0"/>
    <x v="0"/>
    <x v="4"/>
    <x v="0"/>
    <n v="2"/>
    <x v="0"/>
    <x v="7"/>
    <n v="40000"/>
    <x v="27"/>
    <n v="80000"/>
    <n v="8000"/>
    <x v="4"/>
  </r>
  <r>
    <x v="385"/>
    <x v="19"/>
    <x v="376"/>
    <x v="1"/>
    <x v="0"/>
    <x v="0"/>
    <x v="5"/>
    <x v="2"/>
    <n v="2"/>
    <x v="1"/>
    <x v="9"/>
    <n v="7000"/>
    <x v="12"/>
    <n v="14000"/>
    <n v="1400"/>
    <x v="5"/>
  </r>
  <r>
    <x v="386"/>
    <x v="20"/>
    <x v="377"/>
    <x v="1"/>
    <x v="1"/>
    <x v="1"/>
    <x v="6"/>
    <x v="0"/>
    <n v="10"/>
    <x v="0"/>
    <x v="2"/>
    <n v="20000"/>
    <x v="50"/>
    <n v="200000"/>
    <n v="20000"/>
    <x v="6"/>
  </r>
  <r>
    <x v="387"/>
    <x v="21"/>
    <x v="378"/>
    <x v="1"/>
    <x v="2"/>
    <x v="2"/>
    <x v="7"/>
    <x v="1"/>
    <n v="10"/>
    <x v="0"/>
    <x v="11"/>
    <n v="9000"/>
    <x v="51"/>
    <n v="90000"/>
    <n v="9500"/>
    <x v="0"/>
  </r>
  <r>
    <x v="388"/>
    <x v="22"/>
    <x v="379"/>
    <x v="1"/>
    <x v="3"/>
    <x v="3"/>
    <x v="8"/>
    <x v="1"/>
    <n v="10"/>
    <x v="0"/>
    <x v="13"/>
    <n v="7000"/>
    <x v="52"/>
    <n v="70000"/>
    <n v="7000.0000000000146"/>
    <x v="1"/>
  </r>
  <r>
    <x v="389"/>
    <x v="23"/>
    <x v="380"/>
    <x v="1"/>
    <x v="0"/>
    <x v="0"/>
    <x v="9"/>
    <x v="3"/>
    <n v="10"/>
    <x v="0"/>
    <x v="11"/>
    <n v="9000"/>
    <x v="51"/>
    <n v="90000"/>
    <n v="9500"/>
    <x v="2"/>
  </r>
  <r>
    <x v="390"/>
    <x v="24"/>
    <x v="381"/>
    <x v="1"/>
    <x v="0"/>
    <x v="0"/>
    <x v="10"/>
    <x v="2"/>
    <n v="10"/>
    <x v="0"/>
    <x v="11"/>
    <n v="9000"/>
    <x v="51"/>
    <n v="90000"/>
    <n v="9500"/>
    <x v="3"/>
  </r>
  <r>
    <x v="391"/>
    <x v="25"/>
    <x v="382"/>
    <x v="1"/>
    <x v="1"/>
    <x v="1"/>
    <x v="11"/>
    <x v="2"/>
    <n v="10"/>
    <x v="0"/>
    <x v="11"/>
    <n v="9000"/>
    <x v="51"/>
    <n v="90000"/>
    <n v="9500"/>
    <x v="4"/>
  </r>
  <r>
    <x v="392"/>
    <x v="26"/>
    <x v="383"/>
    <x v="1"/>
    <x v="2"/>
    <x v="2"/>
    <x v="12"/>
    <x v="0"/>
    <n v="10"/>
    <x v="0"/>
    <x v="11"/>
    <n v="9000"/>
    <x v="51"/>
    <n v="90000"/>
    <n v="9500"/>
    <x v="5"/>
  </r>
  <r>
    <x v="393"/>
    <x v="27"/>
    <x v="384"/>
    <x v="1"/>
    <x v="3"/>
    <x v="3"/>
    <x v="13"/>
    <x v="0"/>
    <n v="10"/>
    <x v="0"/>
    <x v="11"/>
    <n v="9000"/>
    <x v="51"/>
    <n v="90000"/>
    <n v="9500"/>
    <x v="6"/>
  </r>
  <r>
    <x v="394"/>
    <x v="28"/>
    <x v="385"/>
    <x v="1"/>
    <x v="0"/>
    <x v="0"/>
    <x v="14"/>
    <x v="1"/>
    <n v="10"/>
    <x v="0"/>
    <x v="11"/>
    <n v="9000"/>
    <x v="51"/>
    <n v="90000"/>
    <n v="9500"/>
    <x v="0"/>
  </r>
  <r>
    <x v="395"/>
    <x v="29"/>
    <x v="386"/>
    <x v="1"/>
    <x v="0"/>
    <x v="0"/>
    <x v="15"/>
    <x v="0"/>
    <n v="10"/>
    <x v="0"/>
    <x v="11"/>
    <n v="9000"/>
    <x v="51"/>
    <n v="90000"/>
    <n v="9500"/>
    <x v="1"/>
  </r>
  <r>
    <x v="396"/>
    <x v="30"/>
    <x v="387"/>
    <x v="1"/>
    <x v="1"/>
    <x v="1"/>
    <x v="16"/>
    <x v="0"/>
    <n v="10"/>
    <x v="0"/>
    <x v="11"/>
    <n v="9000"/>
    <x v="51"/>
    <n v="90000"/>
    <n v="9500"/>
    <x v="2"/>
  </r>
  <r>
    <x v="397"/>
    <x v="31"/>
    <x v="388"/>
    <x v="1"/>
    <x v="2"/>
    <x v="2"/>
    <x v="17"/>
    <x v="2"/>
    <n v="10"/>
    <x v="0"/>
    <x v="11"/>
    <n v="9000"/>
    <x v="51"/>
    <n v="90000"/>
    <n v="9500"/>
    <x v="3"/>
  </r>
  <r>
    <x v="398"/>
    <x v="32"/>
    <x v="389"/>
    <x v="1"/>
    <x v="3"/>
    <x v="3"/>
    <x v="18"/>
    <x v="0"/>
    <n v="10"/>
    <x v="0"/>
    <x v="11"/>
    <n v="9000"/>
    <x v="51"/>
    <n v="90000"/>
    <n v="9500"/>
    <x v="4"/>
  </r>
  <r>
    <x v="399"/>
    <x v="33"/>
    <x v="390"/>
    <x v="1"/>
    <x v="0"/>
    <x v="0"/>
    <x v="0"/>
    <x v="0"/>
    <n v="10"/>
    <x v="0"/>
    <x v="11"/>
    <n v="9000"/>
    <x v="51"/>
    <n v="90000"/>
    <n v="9500"/>
    <x v="5"/>
  </r>
  <r>
    <x v="400"/>
    <x v="34"/>
    <x v="391"/>
    <x v="1"/>
    <x v="3"/>
    <x v="3"/>
    <x v="1"/>
    <x v="0"/>
    <n v="10"/>
    <x v="0"/>
    <x v="11"/>
    <n v="9000"/>
    <x v="51"/>
    <n v="90000"/>
    <n v="9500"/>
    <x v="6"/>
  </r>
  <r>
    <x v="401"/>
    <x v="35"/>
    <x v="392"/>
    <x v="1"/>
    <x v="0"/>
    <x v="0"/>
    <x v="2"/>
    <x v="0"/>
    <n v="11"/>
    <x v="0"/>
    <x v="11"/>
    <n v="9000"/>
    <x v="53"/>
    <n v="99000"/>
    <n v="10450"/>
    <x v="0"/>
  </r>
  <r>
    <x v="402"/>
    <x v="36"/>
    <x v="393"/>
    <x v="1"/>
    <x v="3"/>
    <x v="3"/>
    <x v="3"/>
    <x v="1"/>
    <n v="11"/>
    <x v="1"/>
    <x v="11"/>
    <n v="9000"/>
    <x v="53"/>
    <n v="99000"/>
    <n v="10450"/>
    <x v="1"/>
  </r>
  <r>
    <x v="403"/>
    <x v="37"/>
    <x v="394"/>
    <x v="1"/>
    <x v="0"/>
    <x v="0"/>
    <x v="4"/>
    <x v="0"/>
    <n v="11"/>
    <x v="0"/>
    <x v="11"/>
    <n v="9000"/>
    <x v="53"/>
    <n v="99000"/>
    <n v="10450"/>
    <x v="2"/>
  </r>
  <r>
    <x v="404"/>
    <x v="36"/>
    <x v="395"/>
    <x v="1"/>
    <x v="3"/>
    <x v="3"/>
    <x v="5"/>
    <x v="2"/>
    <n v="2"/>
    <x v="1"/>
    <x v="4"/>
    <n v="9000"/>
    <x v="5"/>
    <n v="18000"/>
    <n v="2000"/>
    <x v="1"/>
  </r>
  <r>
    <x v="405"/>
    <x v="39"/>
    <x v="396"/>
    <x v="1"/>
    <x v="0"/>
    <x v="0"/>
    <x v="6"/>
    <x v="0"/>
    <n v="3"/>
    <x v="1"/>
    <x v="4"/>
    <n v="9000"/>
    <x v="54"/>
    <n v="27000"/>
    <n v="3000"/>
    <x v="4"/>
  </r>
  <r>
    <x v="406"/>
    <x v="40"/>
    <x v="397"/>
    <x v="1"/>
    <x v="3"/>
    <x v="3"/>
    <x v="7"/>
    <x v="1"/>
    <n v="4"/>
    <x v="1"/>
    <x v="4"/>
    <n v="9000"/>
    <x v="55"/>
    <n v="36000"/>
    <n v="4000"/>
    <x v="5"/>
  </r>
  <r>
    <x v="407"/>
    <x v="41"/>
    <x v="398"/>
    <x v="1"/>
    <x v="0"/>
    <x v="0"/>
    <x v="8"/>
    <x v="1"/>
    <n v="2"/>
    <x v="0"/>
    <x v="14"/>
    <n v="5001"/>
    <x v="22"/>
    <n v="10002"/>
    <n v="3398"/>
    <x v="6"/>
  </r>
  <r>
    <x v="408"/>
    <x v="42"/>
    <x v="399"/>
    <x v="1"/>
    <x v="3"/>
    <x v="3"/>
    <x v="9"/>
    <x v="3"/>
    <n v="2"/>
    <x v="0"/>
    <x v="14"/>
    <n v="5002"/>
    <x v="22"/>
    <n v="10004"/>
    <n v="3396"/>
    <x v="0"/>
  </r>
  <r>
    <x v="409"/>
    <x v="43"/>
    <x v="400"/>
    <x v="1"/>
    <x v="0"/>
    <x v="0"/>
    <x v="10"/>
    <x v="2"/>
    <n v="1"/>
    <x v="0"/>
    <x v="2"/>
    <n v="20000"/>
    <x v="2"/>
    <n v="20000"/>
    <n v="2000"/>
    <x v="1"/>
  </r>
  <r>
    <x v="410"/>
    <x v="44"/>
    <x v="401"/>
    <x v="1"/>
    <x v="3"/>
    <x v="3"/>
    <x v="11"/>
    <x v="2"/>
    <n v="1"/>
    <x v="1"/>
    <x v="12"/>
    <n v="10000"/>
    <x v="19"/>
    <n v="10000"/>
    <n v="1000"/>
    <x v="2"/>
  </r>
  <r>
    <x v="411"/>
    <x v="45"/>
    <x v="402"/>
    <x v="1"/>
    <x v="1"/>
    <x v="1"/>
    <x v="12"/>
    <x v="0"/>
    <n v="1"/>
    <x v="0"/>
    <x v="16"/>
    <n v="7600"/>
    <x v="25"/>
    <n v="7600"/>
    <n v="900"/>
    <x v="3"/>
  </r>
  <r>
    <x v="412"/>
    <x v="46"/>
    <x v="403"/>
    <x v="1"/>
    <x v="2"/>
    <x v="2"/>
    <x v="13"/>
    <x v="0"/>
    <n v="2"/>
    <x v="1"/>
    <x v="16"/>
    <n v="7600"/>
    <x v="44"/>
    <n v="15200"/>
    <n v="1800"/>
    <x v="4"/>
  </r>
  <r>
    <x v="413"/>
    <x v="47"/>
    <x v="404"/>
    <x v="1"/>
    <x v="3"/>
    <x v="3"/>
    <x v="14"/>
    <x v="1"/>
    <n v="3"/>
    <x v="0"/>
    <x v="1"/>
    <n v="12000"/>
    <x v="45"/>
    <n v="36000"/>
    <n v="3600.0000000000073"/>
    <x v="5"/>
  </r>
  <r>
    <x v="414"/>
    <x v="46"/>
    <x v="405"/>
    <x v="1"/>
    <x v="0"/>
    <x v="0"/>
    <x v="15"/>
    <x v="0"/>
    <n v="2"/>
    <x v="0"/>
    <x v="2"/>
    <n v="20000"/>
    <x v="14"/>
    <n v="40000"/>
    <n v="4000"/>
    <x v="4"/>
  </r>
  <r>
    <x v="415"/>
    <x v="49"/>
    <x v="406"/>
    <x v="1"/>
    <x v="0"/>
    <x v="0"/>
    <x v="16"/>
    <x v="0"/>
    <n v="2"/>
    <x v="0"/>
    <x v="9"/>
    <n v="7000"/>
    <x v="12"/>
    <n v="14000"/>
    <n v="1400"/>
    <x v="0"/>
  </r>
  <r>
    <x v="416"/>
    <x v="50"/>
    <x v="407"/>
    <x v="1"/>
    <x v="1"/>
    <x v="1"/>
    <x v="17"/>
    <x v="2"/>
    <n v="3"/>
    <x v="0"/>
    <x v="2"/>
    <n v="20000"/>
    <x v="13"/>
    <n v="60000"/>
    <n v="6000"/>
    <x v="1"/>
  </r>
  <r>
    <x v="417"/>
    <x v="51"/>
    <x v="408"/>
    <x v="1"/>
    <x v="2"/>
    <x v="2"/>
    <x v="18"/>
    <x v="0"/>
    <n v="1"/>
    <x v="0"/>
    <x v="7"/>
    <n v="40000"/>
    <x v="14"/>
    <n v="40000"/>
    <n v="4000"/>
    <x v="2"/>
  </r>
  <r>
    <x v="418"/>
    <x v="52"/>
    <x v="409"/>
    <x v="1"/>
    <x v="3"/>
    <x v="3"/>
    <x v="0"/>
    <x v="0"/>
    <n v="2"/>
    <x v="0"/>
    <x v="10"/>
    <n v="18000"/>
    <x v="15"/>
    <n v="36000"/>
    <n v="3600"/>
    <x v="3"/>
  </r>
  <r>
    <x v="419"/>
    <x v="53"/>
    <x v="410"/>
    <x v="1"/>
    <x v="0"/>
    <x v="0"/>
    <x v="1"/>
    <x v="0"/>
    <n v="2"/>
    <x v="0"/>
    <x v="11"/>
    <n v="9000"/>
    <x v="16"/>
    <n v="18000"/>
    <n v="1900"/>
    <x v="4"/>
  </r>
  <r>
    <x v="420"/>
    <x v="54"/>
    <x v="411"/>
    <x v="0"/>
    <x v="0"/>
    <x v="0"/>
    <x v="2"/>
    <x v="0"/>
    <n v="2"/>
    <x v="0"/>
    <x v="9"/>
    <n v="7000"/>
    <x v="12"/>
    <n v="14000"/>
    <n v="1400"/>
    <x v="5"/>
  </r>
  <r>
    <x v="421"/>
    <x v="55"/>
    <x v="412"/>
    <x v="0"/>
    <x v="1"/>
    <x v="1"/>
    <x v="3"/>
    <x v="1"/>
    <n v="4"/>
    <x v="0"/>
    <x v="12"/>
    <n v="10000"/>
    <x v="14"/>
    <n v="40000"/>
    <n v="4000"/>
    <x v="6"/>
  </r>
  <r>
    <x v="422"/>
    <x v="56"/>
    <x v="413"/>
    <x v="0"/>
    <x v="2"/>
    <x v="2"/>
    <x v="4"/>
    <x v="0"/>
    <n v="1"/>
    <x v="0"/>
    <x v="1"/>
    <n v="12000"/>
    <x v="1"/>
    <n v="12000"/>
    <n v="1200.0000000000018"/>
    <x v="0"/>
  </r>
  <r>
    <x v="423"/>
    <x v="57"/>
    <x v="414"/>
    <x v="1"/>
    <x v="3"/>
    <x v="3"/>
    <x v="5"/>
    <x v="2"/>
    <n v="2"/>
    <x v="0"/>
    <x v="11"/>
    <n v="9000"/>
    <x v="16"/>
    <n v="18000"/>
    <n v="1900"/>
    <x v="1"/>
  </r>
  <r>
    <x v="424"/>
    <x v="56"/>
    <x v="415"/>
    <x v="1"/>
    <x v="0"/>
    <x v="0"/>
    <x v="6"/>
    <x v="0"/>
    <n v="2"/>
    <x v="0"/>
    <x v="9"/>
    <n v="7000"/>
    <x v="12"/>
    <n v="14000"/>
    <n v="1400"/>
    <x v="0"/>
  </r>
  <r>
    <x v="425"/>
    <x v="59"/>
    <x v="416"/>
    <x v="1"/>
    <x v="0"/>
    <x v="0"/>
    <x v="7"/>
    <x v="1"/>
    <n v="4"/>
    <x v="0"/>
    <x v="12"/>
    <n v="10000"/>
    <x v="14"/>
    <n v="40000"/>
    <n v="4000"/>
    <x v="3"/>
  </r>
  <r>
    <x v="426"/>
    <x v="30"/>
    <x v="417"/>
    <x v="1"/>
    <x v="1"/>
    <x v="1"/>
    <x v="8"/>
    <x v="1"/>
    <n v="1"/>
    <x v="0"/>
    <x v="1"/>
    <n v="12000"/>
    <x v="1"/>
    <n v="12000"/>
    <n v="1200.0000000000018"/>
    <x v="2"/>
  </r>
  <r>
    <x v="427"/>
    <x v="0"/>
    <x v="418"/>
    <x v="0"/>
    <x v="2"/>
    <x v="2"/>
    <x v="9"/>
    <x v="3"/>
    <n v="2"/>
    <x v="0"/>
    <x v="11"/>
    <n v="9000"/>
    <x v="16"/>
    <n v="18000"/>
    <n v="1900"/>
    <x v="0"/>
  </r>
  <r>
    <x v="428"/>
    <x v="1"/>
    <x v="419"/>
    <x v="1"/>
    <x v="3"/>
    <x v="3"/>
    <x v="10"/>
    <x v="2"/>
    <n v="2"/>
    <x v="0"/>
    <x v="9"/>
    <n v="7000"/>
    <x v="12"/>
    <n v="14000"/>
    <n v="1400"/>
    <x v="1"/>
  </r>
  <r>
    <x v="429"/>
    <x v="0"/>
    <x v="420"/>
    <x v="1"/>
    <x v="0"/>
    <x v="0"/>
    <x v="11"/>
    <x v="2"/>
    <n v="1"/>
    <x v="0"/>
    <x v="12"/>
    <n v="10000"/>
    <x v="19"/>
    <n v="10000"/>
    <n v="1000"/>
    <x v="0"/>
  </r>
  <r>
    <x v="430"/>
    <x v="1"/>
    <x v="421"/>
    <x v="1"/>
    <x v="0"/>
    <x v="0"/>
    <x v="12"/>
    <x v="0"/>
    <n v="1"/>
    <x v="0"/>
    <x v="13"/>
    <n v="7000"/>
    <x v="20"/>
    <n v="7000"/>
    <n v="700.00000000000091"/>
    <x v="1"/>
  </r>
  <r>
    <x v="431"/>
    <x v="2"/>
    <x v="422"/>
    <x v="1"/>
    <x v="1"/>
    <x v="1"/>
    <x v="13"/>
    <x v="0"/>
    <n v="2"/>
    <x v="0"/>
    <x v="11"/>
    <n v="9000"/>
    <x v="16"/>
    <n v="18000"/>
    <n v="1900"/>
    <x v="2"/>
  </r>
  <r>
    <x v="432"/>
    <x v="3"/>
    <x v="423"/>
    <x v="1"/>
    <x v="2"/>
    <x v="2"/>
    <x v="14"/>
    <x v="1"/>
    <n v="2"/>
    <x v="0"/>
    <x v="10"/>
    <n v="18000"/>
    <x v="15"/>
    <n v="36000"/>
    <n v="3600"/>
    <x v="3"/>
  </r>
  <r>
    <x v="433"/>
    <x v="4"/>
    <x v="424"/>
    <x v="1"/>
    <x v="3"/>
    <x v="3"/>
    <x v="15"/>
    <x v="0"/>
    <n v="1"/>
    <x v="0"/>
    <x v="7"/>
    <n v="40000"/>
    <x v="14"/>
    <n v="40000"/>
    <n v="4000"/>
    <x v="4"/>
  </r>
  <r>
    <x v="434"/>
    <x v="5"/>
    <x v="425"/>
    <x v="1"/>
    <x v="0"/>
    <x v="0"/>
    <x v="16"/>
    <x v="0"/>
    <n v="1"/>
    <x v="0"/>
    <x v="2"/>
    <n v="20000"/>
    <x v="2"/>
    <n v="20000"/>
    <n v="2000"/>
    <x v="5"/>
  </r>
  <r>
    <x v="435"/>
    <x v="6"/>
    <x v="426"/>
    <x v="1"/>
    <x v="0"/>
    <x v="0"/>
    <x v="17"/>
    <x v="2"/>
    <n v="2"/>
    <x v="0"/>
    <x v="0"/>
    <n v="12000"/>
    <x v="21"/>
    <n v="24000"/>
    <n v="2000"/>
    <x v="6"/>
  </r>
  <r>
    <x v="436"/>
    <x v="7"/>
    <x v="427"/>
    <x v="1"/>
    <x v="1"/>
    <x v="1"/>
    <x v="18"/>
    <x v="0"/>
    <n v="2"/>
    <x v="0"/>
    <x v="14"/>
    <n v="5000"/>
    <x v="22"/>
    <n v="10000"/>
    <n v="3400"/>
    <x v="0"/>
  </r>
  <r>
    <x v="437"/>
    <x v="8"/>
    <x v="428"/>
    <x v="1"/>
    <x v="2"/>
    <x v="2"/>
    <x v="0"/>
    <x v="0"/>
    <n v="1"/>
    <x v="0"/>
    <x v="14"/>
    <n v="5001"/>
    <x v="23"/>
    <n v="5001"/>
    <n v="1699"/>
    <x v="1"/>
  </r>
  <r>
    <x v="438"/>
    <x v="9"/>
    <x v="50"/>
    <x v="1"/>
    <x v="3"/>
    <x v="3"/>
    <x v="1"/>
    <x v="0"/>
    <n v="1"/>
    <x v="0"/>
    <x v="14"/>
    <n v="5002"/>
    <x v="23"/>
    <n v="5002"/>
    <n v="1698"/>
    <x v="2"/>
  </r>
  <r>
    <x v="439"/>
    <x v="10"/>
    <x v="429"/>
    <x v="1"/>
    <x v="0"/>
    <x v="0"/>
    <x v="2"/>
    <x v="0"/>
    <n v="2"/>
    <x v="0"/>
    <x v="14"/>
    <n v="5000"/>
    <x v="22"/>
    <n v="10000"/>
    <n v="3400"/>
    <x v="3"/>
  </r>
  <r>
    <x v="440"/>
    <x v="11"/>
    <x v="430"/>
    <x v="1"/>
    <x v="0"/>
    <x v="0"/>
    <x v="3"/>
    <x v="1"/>
    <n v="2"/>
    <x v="0"/>
    <x v="14"/>
    <n v="5001"/>
    <x v="22"/>
    <n v="10002"/>
    <n v="3398"/>
    <x v="4"/>
  </r>
  <r>
    <x v="441"/>
    <x v="12"/>
    <x v="431"/>
    <x v="0"/>
    <x v="1"/>
    <x v="1"/>
    <x v="4"/>
    <x v="0"/>
    <n v="1"/>
    <x v="0"/>
    <x v="14"/>
    <n v="5002"/>
    <x v="23"/>
    <n v="5002"/>
    <n v="1698"/>
    <x v="5"/>
  </r>
  <r>
    <x v="442"/>
    <x v="13"/>
    <x v="432"/>
    <x v="0"/>
    <x v="2"/>
    <x v="2"/>
    <x v="5"/>
    <x v="2"/>
    <n v="1"/>
    <x v="0"/>
    <x v="14"/>
    <n v="5000"/>
    <x v="23"/>
    <n v="5000"/>
    <n v="1700"/>
    <x v="6"/>
  </r>
  <r>
    <x v="443"/>
    <x v="14"/>
    <x v="433"/>
    <x v="0"/>
    <x v="3"/>
    <x v="3"/>
    <x v="6"/>
    <x v="0"/>
    <n v="2"/>
    <x v="0"/>
    <x v="14"/>
    <n v="5001"/>
    <x v="22"/>
    <n v="10002"/>
    <n v="3398"/>
    <x v="0"/>
  </r>
  <r>
    <x v="444"/>
    <x v="15"/>
    <x v="434"/>
    <x v="1"/>
    <x v="0"/>
    <x v="0"/>
    <x v="7"/>
    <x v="1"/>
    <n v="2"/>
    <x v="0"/>
    <x v="14"/>
    <n v="5002"/>
    <x v="22"/>
    <n v="10004"/>
    <n v="3396"/>
    <x v="1"/>
  </r>
  <r>
    <x v="445"/>
    <x v="16"/>
    <x v="435"/>
    <x v="1"/>
    <x v="0"/>
    <x v="0"/>
    <x v="8"/>
    <x v="1"/>
    <n v="1"/>
    <x v="0"/>
    <x v="2"/>
    <n v="20000"/>
    <x v="2"/>
    <n v="20000"/>
    <n v="2000"/>
    <x v="2"/>
  </r>
  <r>
    <x v="446"/>
    <x v="17"/>
    <x v="436"/>
    <x v="1"/>
    <x v="1"/>
    <x v="1"/>
    <x v="9"/>
    <x v="3"/>
    <n v="1"/>
    <x v="1"/>
    <x v="12"/>
    <n v="10000"/>
    <x v="19"/>
    <n v="10000"/>
    <n v="1000"/>
    <x v="3"/>
  </r>
  <r>
    <x v="447"/>
    <x v="18"/>
    <x v="437"/>
    <x v="1"/>
    <x v="2"/>
    <x v="2"/>
    <x v="10"/>
    <x v="2"/>
    <n v="1"/>
    <x v="0"/>
    <x v="16"/>
    <n v="7600"/>
    <x v="25"/>
    <n v="7600"/>
    <n v="900"/>
    <x v="4"/>
  </r>
  <r>
    <x v="448"/>
    <x v="19"/>
    <x v="438"/>
    <x v="0"/>
    <x v="3"/>
    <x v="3"/>
    <x v="11"/>
    <x v="2"/>
    <n v="2"/>
    <x v="1"/>
    <x v="16"/>
    <n v="7600"/>
    <x v="44"/>
    <n v="15200"/>
    <n v="1800"/>
    <x v="5"/>
  </r>
  <r>
    <x v="449"/>
    <x v="20"/>
    <x v="439"/>
    <x v="1"/>
    <x v="0"/>
    <x v="0"/>
    <x v="12"/>
    <x v="0"/>
    <n v="3"/>
    <x v="0"/>
    <x v="1"/>
    <n v="12000"/>
    <x v="45"/>
    <n v="36000"/>
    <n v="3600.0000000000073"/>
    <x v="6"/>
  </r>
  <r>
    <x v="450"/>
    <x v="21"/>
    <x v="440"/>
    <x v="1"/>
    <x v="0"/>
    <x v="0"/>
    <x v="13"/>
    <x v="0"/>
    <n v="2"/>
    <x v="0"/>
    <x v="2"/>
    <n v="20000"/>
    <x v="14"/>
    <n v="40000"/>
    <n v="4000"/>
    <x v="0"/>
  </r>
  <r>
    <x v="451"/>
    <x v="22"/>
    <x v="441"/>
    <x v="1"/>
    <x v="1"/>
    <x v="1"/>
    <x v="14"/>
    <x v="1"/>
    <n v="2"/>
    <x v="0"/>
    <x v="9"/>
    <n v="7000"/>
    <x v="12"/>
    <n v="14000"/>
    <n v="1400"/>
    <x v="1"/>
  </r>
  <r>
    <x v="452"/>
    <x v="23"/>
    <x v="442"/>
    <x v="1"/>
    <x v="2"/>
    <x v="2"/>
    <x v="15"/>
    <x v="0"/>
    <n v="3"/>
    <x v="0"/>
    <x v="2"/>
    <n v="20000"/>
    <x v="13"/>
    <n v="60000"/>
    <n v="6000"/>
    <x v="2"/>
  </r>
  <r>
    <x v="453"/>
    <x v="24"/>
    <x v="443"/>
    <x v="1"/>
    <x v="3"/>
    <x v="3"/>
    <x v="16"/>
    <x v="0"/>
    <n v="1"/>
    <x v="0"/>
    <x v="7"/>
    <n v="40000"/>
    <x v="14"/>
    <n v="40000"/>
    <n v="4000"/>
    <x v="3"/>
  </r>
  <r>
    <x v="454"/>
    <x v="25"/>
    <x v="444"/>
    <x v="1"/>
    <x v="0"/>
    <x v="0"/>
    <x v="17"/>
    <x v="2"/>
    <n v="2"/>
    <x v="0"/>
    <x v="10"/>
    <n v="18000"/>
    <x v="15"/>
    <n v="36000"/>
    <n v="3600"/>
    <x v="4"/>
  </r>
  <r>
    <x v="455"/>
    <x v="26"/>
    <x v="445"/>
    <x v="1"/>
    <x v="0"/>
    <x v="0"/>
    <x v="18"/>
    <x v="0"/>
    <n v="2"/>
    <x v="0"/>
    <x v="11"/>
    <n v="9000"/>
    <x v="16"/>
    <n v="18000"/>
    <n v="1900"/>
    <x v="5"/>
  </r>
  <r>
    <x v="456"/>
    <x v="27"/>
    <x v="446"/>
    <x v="1"/>
    <x v="1"/>
    <x v="1"/>
    <x v="0"/>
    <x v="0"/>
    <n v="2"/>
    <x v="0"/>
    <x v="9"/>
    <n v="7000"/>
    <x v="12"/>
    <n v="14000"/>
    <n v="1400"/>
    <x v="6"/>
  </r>
  <r>
    <x v="457"/>
    <x v="28"/>
    <x v="447"/>
    <x v="1"/>
    <x v="2"/>
    <x v="2"/>
    <x v="1"/>
    <x v="0"/>
    <n v="4"/>
    <x v="0"/>
    <x v="12"/>
    <n v="10000"/>
    <x v="14"/>
    <n v="40000"/>
    <n v="4000"/>
    <x v="0"/>
  </r>
  <r>
    <x v="458"/>
    <x v="29"/>
    <x v="448"/>
    <x v="1"/>
    <x v="3"/>
    <x v="3"/>
    <x v="2"/>
    <x v="0"/>
    <n v="1"/>
    <x v="0"/>
    <x v="1"/>
    <n v="12000"/>
    <x v="1"/>
    <n v="12000"/>
    <n v="1200.0000000000018"/>
    <x v="1"/>
  </r>
  <r>
    <x v="459"/>
    <x v="30"/>
    <x v="449"/>
    <x v="1"/>
    <x v="0"/>
    <x v="0"/>
    <x v="3"/>
    <x v="1"/>
    <n v="2"/>
    <x v="0"/>
    <x v="11"/>
    <n v="9000"/>
    <x v="16"/>
    <n v="18000"/>
    <n v="1900"/>
    <x v="2"/>
  </r>
  <r>
    <x v="460"/>
    <x v="31"/>
    <x v="450"/>
    <x v="1"/>
    <x v="0"/>
    <x v="0"/>
    <x v="4"/>
    <x v="0"/>
    <n v="2"/>
    <x v="0"/>
    <x v="9"/>
    <n v="7000"/>
    <x v="12"/>
    <n v="14000"/>
    <n v="1400"/>
    <x v="3"/>
  </r>
  <r>
    <x v="461"/>
    <x v="32"/>
    <x v="451"/>
    <x v="1"/>
    <x v="1"/>
    <x v="1"/>
    <x v="5"/>
    <x v="2"/>
    <n v="4"/>
    <x v="0"/>
    <x v="12"/>
    <n v="10000"/>
    <x v="14"/>
    <n v="40000"/>
    <n v="4000"/>
    <x v="4"/>
  </r>
  <r>
    <x v="462"/>
    <x v="33"/>
    <x v="452"/>
    <x v="0"/>
    <x v="2"/>
    <x v="2"/>
    <x v="6"/>
    <x v="0"/>
    <n v="1"/>
    <x v="0"/>
    <x v="1"/>
    <n v="12000"/>
    <x v="1"/>
    <n v="12000"/>
    <n v="1200.0000000000018"/>
    <x v="5"/>
  </r>
  <r>
    <x v="463"/>
    <x v="34"/>
    <x v="453"/>
    <x v="0"/>
    <x v="3"/>
    <x v="3"/>
    <x v="7"/>
    <x v="1"/>
    <n v="2"/>
    <x v="0"/>
    <x v="11"/>
    <n v="9000"/>
    <x v="16"/>
    <n v="18000"/>
    <n v="1900"/>
    <x v="6"/>
  </r>
  <r>
    <x v="464"/>
    <x v="35"/>
    <x v="454"/>
    <x v="0"/>
    <x v="0"/>
    <x v="0"/>
    <x v="8"/>
    <x v="1"/>
    <n v="2"/>
    <x v="0"/>
    <x v="9"/>
    <n v="7000"/>
    <x v="12"/>
    <n v="14000"/>
    <n v="1400"/>
    <x v="0"/>
  </r>
  <r>
    <x v="465"/>
    <x v="36"/>
    <x v="455"/>
    <x v="1"/>
    <x v="0"/>
    <x v="0"/>
    <x v="9"/>
    <x v="3"/>
    <n v="1"/>
    <x v="0"/>
    <x v="12"/>
    <n v="10000"/>
    <x v="19"/>
    <n v="10000"/>
    <n v="1000"/>
    <x v="1"/>
  </r>
  <r>
    <x v="466"/>
    <x v="37"/>
    <x v="456"/>
    <x v="1"/>
    <x v="1"/>
    <x v="1"/>
    <x v="10"/>
    <x v="2"/>
    <n v="1"/>
    <x v="0"/>
    <x v="13"/>
    <n v="7000"/>
    <x v="20"/>
    <n v="7000"/>
    <n v="700.00000000000091"/>
    <x v="2"/>
  </r>
  <r>
    <x v="467"/>
    <x v="36"/>
    <x v="457"/>
    <x v="1"/>
    <x v="2"/>
    <x v="2"/>
    <x v="11"/>
    <x v="2"/>
    <n v="2"/>
    <x v="0"/>
    <x v="11"/>
    <n v="9000"/>
    <x v="16"/>
    <n v="18000"/>
    <n v="1900"/>
    <x v="1"/>
  </r>
  <r>
    <x v="468"/>
    <x v="39"/>
    <x v="458"/>
    <x v="1"/>
    <x v="3"/>
    <x v="3"/>
    <x v="12"/>
    <x v="0"/>
    <n v="2"/>
    <x v="0"/>
    <x v="10"/>
    <n v="18000"/>
    <x v="15"/>
    <n v="36000"/>
    <n v="3600"/>
    <x v="4"/>
  </r>
  <r>
    <x v="469"/>
    <x v="40"/>
    <x v="459"/>
    <x v="0"/>
    <x v="0"/>
    <x v="0"/>
    <x v="13"/>
    <x v="0"/>
    <n v="1"/>
    <x v="0"/>
    <x v="7"/>
    <n v="40000"/>
    <x v="14"/>
    <n v="40000"/>
    <n v="4000"/>
    <x v="5"/>
  </r>
  <r>
    <x v="470"/>
    <x v="41"/>
    <x v="460"/>
    <x v="1"/>
    <x v="0"/>
    <x v="0"/>
    <x v="14"/>
    <x v="1"/>
    <n v="1"/>
    <x v="0"/>
    <x v="2"/>
    <n v="20000"/>
    <x v="2"/>
    <n v="20000"/>
    <n v="2000"/>
    <x v="6"/>
  </r>
  <r>
    <x v="471"/>
    <x v="42"/>
    <x v="461"/>
    <x v="1"/>
    <x v="1"/>
    <x v="1"/>
    <x v="15"/>
    <x v="0"/>
    <n v="2"/>
    <x v="0"/>
    <x v="0"/>
    <n v="12000"/>
    <x v="21"/>
    <n v="24000"/>
    <n v="2000"/>
    <x v="0"/>
  </r>
  <r>
    <x v="472"/>
    <x v="43"/>
    <x v="462"/>
    <x v="1"/>
    <x v="2"/>
    <x v="2"/>
    <x v="16"/>
    <x v="0"/>
    <n v="2"/>
    <x v="0"/>
    <x v="14"/>
    <n v="5000"/>
    <x v="22"/>
    <n v="10000"/>
    <n v="3400"/>
    <x v="1"/>
  </r>
  <r>
    <x v="473"/>
    <x v="44"/>
    <x v="463"/>
    <x v="1"/>
    <x v="3"/>
    <x v="3"/>
    <x v="17"/>
    <x v="2"/>
    <n v="1"/>
    <x v="0"/>
    <x v="14"/>
    <n v="5001"/>
    <x v="23"/>
    <n v="5001"/>
    <n v="1699"/>
    <x v="2"/>
  </r>
  <r>
    <x v="474"/>
    <x v="45"/>
    <x v="464"/>
    <x v="1"/>
    <x v="0"/>
    <x v="0"/>
    <x v="18"/>
    <x v="0"/>
    <n v="1"/>
    <x v="0"/>
    <x v="14"/>
    <n v="5002"/>
    <x v="23"/>
    <n v="5002"/>
    <n v="1698"/>
    <x v="3"/>
  </r>
  <r>
    <x v="475"/>
    <x v="46"/>
    <x v="465"/>
    <x v="1"/>
    <x v="0"/>
    <x v="0"/>
    <x v="0"/>
    <x v="0"/>
    <n v="2"/>
    <x v="0"/>
    <x v="14"/>
    <n v="5000"/>
    <x v="22"/>
    <n v="10000"/>
    <n v="3400"/>
    <x v="4"/>
  </r>
  <r>
    <x v="476"/>
    <x v="47"/>
    <x v="466"/>
    <x v="1"/>
    <x v="1"/>
    <x v="1"/>
    <x v="1"/>
    <x v="0"/>
    <n v="2"/>
    <x v="0"/>
    <x v="14"/>
    <n v="5001"/>
    <x v="22"/>
    <n v="10002"/>
    <n v="3398"/>
    <x v="5"/>
  </r>
  <r>
    <x v="477"/>
    <x v="46"/>
    <x v="467"/>
    <x v="1"/>
    <x v="2"/>
    <x v="2"/>
    <x v="2"/>
    <x v="0"/>
    <n v="1"/>
    <x v="0"/>
    <x v="14"/>
    <n v="5002"/>
    <x v="23"/>
    <n v="5002"/>
    <n v="1698"/>
    <x v="4"/>
  </r>
  <r>
    <x v="478"/>
    <x v="49"/>
    <x v="468"/>
    <x v="1"/>
    <x v="3"/>
    <x v="3"/>
    <x v="3"/>
    <x v="1"/>
    <n v="1"/>
    <x v="0"/>
    <x v="14"/>
    <n v="5000"/>
    <x v="23"/>
    <n v="5000"/>
    <n v="1700"/>
    <x v="0"/>
  </r>
  <r>
    <x v="479"/>
    <x v="50"/>
    <x v="469"/>
    <x v="1"/>
    <x v="0"/>
    <x v="0"/>
    <x v="4"/>
    <x v="0"/>
    <n v="2"/>
    <x v="0"/>
    <x v="14"/>
    <n v="5001"/>
    <x v="22"/>
    <n v="10002"/>
    <n v="3398"/>
    <x v="1"/>
  </r>
  <r>
    <x v="480"/>
    <x v="51"/>
    <x v="470"/>
    <x v="1"/>
    <x v="0"/>
    <x v="0"/>
    <x v="5"/>
    <x v="2"/>
    <n v="2"/>
    <x v="0"/>
    <x v="14"/>
    <n v="5002"/>
    <x v="22"/>
    <n v="10004"/>
    <n v="3396"/>
    <x v="2"/>
  </r>
  <r>
    <x v="481"/>
    <x v="52"/>
    <x v="471"/>
    <x v="1"/>
    <x v="1"/>
    <x v="1"/>
    <x v="6"/>
    <x v="0"/>
    <n v="1"/>
    <x v="0"/>
    <x v="2"/>
    <n v="20000"/>
    <x v="2"/>
    <n v="20000"/>
    <n v="2000"/>
    <x v="3"/>
  </r>
  <r>
    <x v="482"/>
    <x v="53"/>
    <x v="472"/>
    <x v="1"/>
    <x v="2"/>
    <x v="2"/>
    <x v="7"/>
    <x v="1"/>
    <n v="1"/>
    <x v="1"/>
    <x v="12"/>
    <n v="10000"/>
    <x v="19"/>
    <n v="10000"/>
    <n v="1000"/>
    <x v="4"/>
  </r>
  <r>
    <x v="483"/>
    <x v="54"/>
    <x v="473"/>
    <x v="0"/>
    <x v="3"/>
    <x v="3"/>
    <x v="8"/>
    <x v="1"/>
    <n v="1"/>
    <x v="0"/>
    <x v="16"/>
    <n v="7600"/>
    <x v="25"/>
    <n v="7600"/>
    <n v="900"/>
    <x v="5"/>
  </r>
  <r>
    <x v="484"/>
    <x v="55"/>
    <x v="474"/>
    <x v="0"/>
    <x v="0"/>
    <x v="0"/>
    <x v="9"/>
    <x v="3"/>
    <n v="2"/>
    <x v="1"/>
    <x v="16"/>
    <n v="7600"/>
    <x v="44"/>
    <n v="15200"/>
    <n v="1800"/>
    <x v="6"/>
  </r>
  <r>
    <x v="485"/>
    <x v="56"/>
    <x v="475"/>
    <x v="0"/>
    <x v="0"/>
    <x v="0"/>
    <x v="10"/>
    <x v="2"/>
    <n v="3"/>
    <x v="0"/>
    <x v="1"/>
    <n v="12000"/>
    <x v="45"/>
    <n v="36000"/>
    <n v="3600.0000000000073"/>
    <x v="0"/>
  </r>
  <r>
    <x v="486"/>
    <x v="57"/>
    <x v="476"/>
    <x v="1"/>
    <x v="1"/>
    <x v="1"/>
    <x v="11"/>
    <x v="2"/>
    <n v="2"/>
    <x v="0"/>
    <x v="2"/>
    <n v="20000"/>
    <x v="14"/>
    <n v="40000"/>
    <n v="4000"/>
    <x v="1"/>
  </r>
  <r>
    <x v="487"/>
    <x v="56"/>
    <x v="477"/>
    <x v="1"/>
    <x v="2"/>
    <x v="2"/>
    <x v="12"/>
    <x v="0"/>
    <n v="2"/>
    <x v="0"/>
    <x v="9"/>
    <n v="7000"/>
    <x v="12"/>
    <n v="14000"/>
    <n v="1400"/>
    <x v="0"/>
  </r>
  <r>
    <x v="488"/>
    <x v="0"/>
    <x v="478"/>
    <x v="1"/>
    <x v="3"/>
    <x v="3"/>
    <x v="13"/>
    <x v="0"/>
    <n v="3"/>
    <x v="0"/>
    <x v="2"/>
    <n v="20000"/>
    <x v="13"/>
    <n v="60000"/>
    <n v="6000"/>
    <x v="0"/>
  </r>
  <r>
    <x v="489"/>
    <x v="1"/>
    <x v="479"/>
    <x v="1"/>
    <x v="0"/>
    <x v="0"/>
    <x v="14"/>
    <x v="1"/>
    <n v="1"/>
    <x v="0"/>
    <x v="7"/>
    <n v="40000"/>
    <x v="14"/>
    <n v="40000"/>
    <n v="4000"/>
    <x v="1"/>
  </r>
  <r>
    <x v="490"/>
    <x v="2"/>
    <x v="480"/>
    <x v="0"/>
    <x v="0"/>
    <x v="0"/>
    <x v="15"/>
    <x v="0"/>
    <n v="2"/>
    <x v="0"/>
    <x v="10"/>
    <n v="18000"/>
    <x v="15"/>
    <n v="36000"/>
    <n v="3600"/>
    <x v="2"/>
  </r>
  <r>
    <x v="491"/>
    <x v="3"/>
    <x v="481"/>
    <x v="1"/>
    <x v="1"/>
    <x v="1"/>
    <x v="16"/>
    <x v="0"/>
    <n v="2"/>
    <x v="0"/>
    <x v="11"/>
    <n v="9000"/>
    <x v="16"/>
    <n v="18000"/>
    <n v="1900"/>
    <x v="3"/>
  </r>
  <r>
    <x v="492"/>
    <x v="4"/>
    <x v="482"/>
    <x v="1"/>
    <x v="2"/>
    <x v="2"/>
    <x v="17"/>
    <x v="2"/>
    <n v="2"/>
    <x v="0"/>
    <x v="9"/>
    <n v="7000"/>
    <x v="12"/>
    <n v="14000"/>
    <n v="1400"/>
    <x v="4"/>
  </r>
  <r>
    <x v="493"/>
    <x v="5"/>
    <x v="483"/>
    <x v="1"/>
    <x v="3"/>
    <x v="3"/>
    <x v="18"/>
    <x v="0"/>
    <n v="4"/>
    <x v="0"/>
    <x v="12"/>
    <n v="10000"/>
    <x v="14"/>
    <n v="40000"/>
    <n v="4000"/>
    <x v="5"/>
  </r>
  <r>
    <x v="494"/>
    <x v="6"/>
    <x v="484"/>
    <x v="1"/>
    <x v="0"/>
    <x v="0"/>
    <x v="0"/>
    <x v="0"/>
    <n v="1"/>
    <x v="0"/>
    <x v="1"/>
    <n v="12000"/>
    <x v="1"/>
    <n v="12000"/>
    <n v="1200.0000000000018"/>
    <x v="6"/>
  </r>
  <r>
    <x v="495"/>
    <x v="7"/>
    <x v="485"/>
    <x v="1"/>
    <x v="0"/>
    <x v="0"/>
    <x v="1"/>
    <x v="0"/>
    <n v="2"/>
    <x v="0"/>
    <x v="11"/>
    <n v="9000"/>
    <x v="16"/>
    <n v="18000"/>
    <n v="1900"/>
    <x v="0"/>
  </r>
  <r>
    <x v="496"/>
    <x v="8"/>
    <x v="486"/>
    <x v="1"/>
    <x v="1"/>
    <x v="1"/>
    <x v="2"/>
    <x v="0"/>
    <n v="2"/>
    <x v="0"/>
    <x v="9"/>
    <n v="7000"/>
    <x v="12"/>
    <n v="14000"/>
    <n v="1400"/>
    <x v="1"/>
  </r>
  <r>
    <x v="497"/>
    <x v="9"/>
    <x v="487"/>
    <x v="1"/>
    <x v="2"/>
    <x v="2"/>
    <x v="3"/>
    <x v="1"/>
    <n v="4"/>
    <x v="0"/>
    <x v="12"/>
    <n v="10000"/>
    <x v="14"/>
    <n v="40000"/>
    <n v="4000"/>
    <x v="2"/>
  </r>
  <r>
    <x v="498"/>
    <x v="10"/>
    <x v="488"/>
    <x v="1"/>
    <x v="3"/>
    <x v="3"/>
    <x v="4"/>
    <x v="0"/>
    <n v="1"/>
    <x v="0"/>
    <x v="1"/>
    <n v="12000"/>
    <x v="1"/>
    <n v="12000"/>
    <n v="1200.0000000000018"/>
    <x v="3"/>
  </r>
  <r>
    <x v="499"/>
    <x v="11"/>
    <x v="489"/>
    <x v="1"/>
    <x v="0"/>
    <x v="0"/>
    <x v="5"/>
    <x v="2"/>
    <n v="2"/>
    <x v="0"/>
    <x v="11"/>
    <n v="9000"/>
    <x v="16"/>
    <n v="18000"/>
    <n v="1900"/>
    <x v="4"/>
  </r>
  <r>
    <x v="500"/>
    <x v="12"/>
    <x v="490"/>
    <x v="1"/>
    <x v="0"/>
    <x v="0"/>
    <x v="6"/>
    <x v="0"/>
    <n v="2"/>
    <x v="0"/>
    <x v="9"/>
    <n v="7000"/>
    <x v="12"/>
    <n v="14000"/>
    <n v="1400"/>
    <x v="5"/>
  </r>
  <r>
    <x v="501"/>
    <x v="13"/>
    <x v="491"/>
    <x v="1"/>
    <x v="1"/>
    <x v="1"/>
    <x v="7"/>
    <x v="1"/>
    <n v="1000"/>
    <x v="0"/>
    <x v="12"/>
    <n v="10000"/>
    <x v="47"/>
    <n v="10000000"/>
    <n v="1000000"/>
    <x v="6"/>
  </r>
  <r>
    <x v="502"/>
    <x v="14"/>
    <x v="492"/>
    <x v="1"/>
    <x v="2"/>
    <x v="2"/>
    <x v="8"/>
    <x v="1"/>
    <n v="1"/>
    <x v="0"/>
    <x v="13"/>
    <n v="7000"/>
    <x v="20"/>
    <n v="7000"/>
    <n v="700.00000000000091"/>
    <x v="0"/>
  </r>
  <r>
    <x v="503"/>
    <x v="15"/>
    <x v="493"/>
    <x v="1"/>
    <x v="3"/>
    <x v="3"/>
    <x v="9"/>
    <x v="3"/>
    <n v="2"/>
    <x v="0"/>
    <x v="11"/>
    <n v="9000"/>
    <x v="16"/>
    <n v="18000"/>
    <n v="1900"/>
    <x v="1"/>
  </r>
  <r>
    <x v="504"/>
    <x v="16"/>
    <x v="494"/>
    <x v="0"/>
    <x v="0"/>
    <x v="0"/>
    <x v="10"/>
    <x v="2"/>
    <n v="2"/>
    <x v="0"/>
    <x v="10"/>
    <n v="18000"/>
    <x v="15"/>
    <n v="36000"/>
    <n v="3600"/>
    <x v="2"/>
  </r>
  <r>
    <x v="505"/>
    <x v="17"/>
    <x v="495"/>
    <x v="0"/>
    <x v="0"/>
    <x v="0"/>
    <x v="11"/>
    <x v="2"/>
    <n v="1"/>
    <x v="0"/>
    <x v="7"/>
    <n v="40000"/>
    <x v="14"/>
    <n v="40000"/>
    <n v="4000"/>
    <x v="3"/>
  </r>
  <r>
    <x v="506"/>
    <x v="18"/>
    <x v="496"/>
    <x v="0"/>
    <x v="1"/>
    <x v="1"/>
    <x v="12"/>
    <x v="0"/>
    <n v="1"/>
    <x v="0"/>
    <x v="2"/>
    <n v="20000"/>
    <x v="2"/>
    <n v="20000"/>
    <n v="2000"/>
    <x v="4"/>
  </r>
  <r>
    <x v="507"/>
    <x v="19"/>
    <x v="497"/>
    <x v="1"/>
    <x v="2"/>
    <x v="2"/>
    <x v="13"/>
    <x v="0"/>
    <n v="2"/>
    <x v="0"/>
    <x v="0"/>
    <n v="12000"/>
    <x v="21"/>
    <n v="24000"/>
    <n v="2000"/>
    <x v="5"/>
  </r>
  <r>
    <x v="508"/>
    <x v="20"/>
    <x v="498"/>
    <x v="1"/>
    <x v="3"/>
    <x v="3"/>
    <x v="14"/>
    <x v="1"/>
    <n v="2"/>
    <x v="0"/>
    <x v="14"/>
    <n v="5000"/>
    <x v="22"/>
    <n v="10000"/>
    <n v="3400"/>
    <x v="6"/>
  </r>
  <r>
    <x v="509"/>
    <x v="21"/>
    <x v="499"/>
    <x v="1"/>
    <x v="0"/>
    <x v="0"/>
    <x v="15"/>
    <x v="0"/>
    <n v="1"/>
    <x v="0"/>
    <x v="14"/>
    <n v="5001"/>
    <x v="23"/>
    <n v="5001"/>
    <n v="1699"/>
    <x v="0"/>
  </r>
  <r>
    <x v="510"/>
    <x v="22"/>
    <x v="500"/>
    <x v="1"/>
    <x v="0"/>
    <x v="0"/>
    <x v="16"/>
    <x v="0"/>
    <n v="1"/>
    <x v="0"/>
    <x v="14"/>
    <n v="5002"/>
    <x v="23"/>
    <n v="5002"/>
    <n v="1698"/>
    <x v="1"/>
  </r>
  <r>
    <x v="511"/>
    <x v="23"/>
    <x v="501"/>
    <x v="0"/>
    <x v="1"/>
    <x v="1"/>
    <x v="17"/>
    <x v="2"/>
    <n v="2"/>
    <x v="0"/>
    <x v="14"/>
    <n v="5000"/>
    <x v="22"/>
    <n v="10000"/>
    <n v="3400"/>
    <x v="2"/>
  </r>
  <r>
    <x v="512"/>
    <x v="24"/>
    <x v="502"/>
    <x v="1"/>
    <x v="2"/>
    <x v="2"/>
    <x v="18"/>
    <x v="0"/>
    <n v="2"/>
    <x v="0"/>
    <x v="14"/>
    <n v="5001"/>
    <x v="22"/>
    <n v="10002"/>
    <n v="3398"/>
    <x v="3"/>
  </r>
  <r>
    <x v="513"/>
    <x v="25"/>
    <x v="503"/>
    <x v="1"/>
    <x v="3"/>
    <x v="3"/>
    <x v="0"/>
    <x v="0"/>
    <n v="1"/>
    <x v="0"/>
    <x v="14"/>
    <n v="5002"/>
    <x v="23"/>
    <n v="5002"/>
    <n v="1698"/>
    <x v="4"/>
  </r>
  <r>
    <x v="514"/>
    <x v="26"/>
    <x v="504"/>
    <x v="1"/>
    <x v="0"/>
    <x v="0"/>
    <x v="1"/>
    <x v="0"/>
    <n v="1"/>
    <x v="0"/>
    <x v="14"/>
    <n v="5000"/>
    <x v="23"/>
    <n v="5000"/>
    <n v="1700"/>
    <x v="5"/>
  </r>
  <r>
    <x v="515"/>
    <x v="27"/>
    <x v="505"/>
    <x v="1"/>
    <x v="0"/>
    <x v="0"/>
    <x v="2"/>
    <x v="0"/>
    <n v="2"/>
    <x v="0"/>
    <x v="14"/>
    <n v="5001"/>
    <x v="22"/>
    <n v="10002"/>
    <n v="3398"/>
    <x v="6"/>
  </r>
  <r>
    <x v="516"/>
    <x v="28"/>
    <x v="506"/>
    <x v="1"/>
    <x v="1"/>
    <x v="1"/>
    <x v="3"/>
    <x v="1"/>
    <n v="2"/>
    <x v="0"/>
    <x v="14"/>
    <n v="5002"/>
    <x v="22"/>
    <n v="10004"/>
    <n v="3396"/>
    <x v="0"/>
  </r>
  <r>
    <x v="517"/>
    <x v="29"/>
    <x v="507"/>
    <x v="1"/>
    <x v="2"/>
    <x v="2"/>
    <x v="4"/>
    <x v="0"/>
    <n v="1"/>
    <x v="0"/>
    <x v="2"/>
    <n v="20000"/>
    <x v="2"/>
    <n v="20000"/>
    <n v="2000"/>
    <x v="1"/>
  </r>
  <r>
    <x v="518"/>
    <x v="30"/>
    <x v="508"/>
    <x v="1"/>
    <x v="3"/>
    <x v="3"/>
    <x v="5"/>
    <x v="2"/>
    <n v="1"/>
    <x v="1"/>
    <x v="12"/>
    <n v="10000"/>
    <x v="19"/>
    <n v="10000"/>
    <n v="1000"/>
    <x v="2"/>
  </r>
  <r>
    <x v="519"/>
    <x v="31"/>
    <x v="509"/>
    <x v="1"/>
    <x v="0"/>
    <x v="0"/>
    <x v="6"/>
    <x v="0"/>
    <n v="1"/>
    <x v="0"/>
    <x v="16"/>
    <n v="7600"/>
    <x v="25"/>
    <n v="7600"/>
    <n v="900"/>
    <x v="3"/>
  </r>
  <r>
    <x v="520"/>
    <x v="32"/>
    <x v="510"/>
    <x v="1"/>
    <x v="0"/>
    <x v="0"/>
    <x v="7"/>
    <x v="1"/>
    <n v="2"/>
    <x v="1"/>
    <x v="16"/>
    <n v="7600"/>
    <x v="44"/>
    <n v="15200"/>
    <n v="1800"/>
    <x v="4"/>
  </r>
  <r>
    <x v="521"/>
    <x v="33"/>
    <x v="511"/>
    <x v="1"/>
    <x v="1"/>
    <x v="1"/>
    <x v="8"/>
    <x v="1"/>
    <n v="3"/>
    <x v="0"/>
    <x v="1"/>
    <n v="12000"/>
    <x v="45"/>
    <n v="36000"/>
    <n v="3600.0000000000073"/>
    <x v="5"/>
  </r>
  <r>
    <x v="522"/>
    <x v="34"/>
    <x v="512"/>
    <x v="1"/>
    <x v="2"/>
    <x v="2"/>
    <x v="9"/>
    <x v="3"/>
    <n v="2"/>
    <x v="0"/>
    <x v="2"/>
    <n v="20000"/>
    <x v="14"/>
    <n v="40000"/>
    <n v="4000"/>
    <x v="6"/>
  </r>
  <r>
    <x v="523"/>
    <x v="35"/>
    <x v="513"/>
    <x v="1"/>
    <x v="3"/>
    <x v="3"/>
    <x v="10"/>
    <x v="2"/>
    <n v="2"/>
    <x v="0"/>
    <x v="9"/>
    <n v="7000"/>
    <x v="12"/>
    <n v="14000"/>
    <n v="1400"/>
    <x v="0"/>
  </r>
  <r>
    <x v="524"/>
    <x v="36"/>
    <x v="514"/>
    <x v="1"/>
    <x v="0"/>
    <x v="0"/>
    <x v="11"/>
    <x v="2"/>
    <n v="3"/>
    <x v="0"/>
    <x v="2"/>
    <n v="20000"/>
    <x v="13"/>
    <n v="60000"/>
    <n v="6000"/>
    <x v="1"/>
  </r>
  <r>
    <x v="525"/>
    <x v="37"/>
    <x v="515"/>
    <x v="0"/>
    <x v="0"/>
    <x v="0"/>
    <x v="12"/>
    <x v="0"/>
    <n v="1"/>
    <x v="0"/>
    <x v="7"/>
    <n v="40000"/>
    <x v="14"/>
    <n v="40000"/>
    <n v="4000"/>
    <x v="2"/>
  </r>
  <r>
    <x v="526"/>
    <x v="38"/>
    <x v="516"/>
    <x v="0"/>
    <x v="1"/>
    <x v="1"/>
    <x v="13"/>
    <x v="0"/>
    <n v="2"/>
    <x v="0"/>
    <x v="10"/>
    <n v="18000"/>
    <x v="15"/>
    <n v="36000"/>
    <n v="3600"/>
    <x v="3"/>
  </r>
  <r>
    <x v="527"/>
    <x v="39"/>
    <x v="517"/>
    <x v="0"/>
    <x v="2"/>
    <x v="2"/>
    <x v="14"/>
    <x v="1"/>
    <n v="2"/>
    <x v="0"/>
    <x v="11"/>
    <n v="9000"/>
    <x v="16"/>
    <n v="18000"/>
    <n v="1900"/>
    <x v="4"/>
  </r>
  <r>
    <x v="528"/>
    <x v="40"/>
    <x v="518"/>
    <x v="1"/>
    <x v="3"/>
    <x v="3"/>
    <x v="15"/>
    <x v="0"/>
    <n v="2"/>
    <x v="0"/>
    <x v="9"/>
    <n v="7000"/>
    <x v="12"/>
    <n v="14000"/>
    <n v="1400"/>
    <x v="5"/>
  </r>
  <r>
    <x v="529"/>
    <x v="41"/>
    <x v="519"/>
    <x v="1"/>
    <x v="0"/>
    <x v="0"/>
    <x v="16"/>
    <x v="0"/>
    <n v="4"/>
    <x v="0"/>
    <x v="12"/>
    <n v="10000"/>
    <x v="14"/>
    <n v="40000"/>
    <n v="4000"/>
    <x v="6"/>
  </r>
  <r>
    <x v="530"/>
    <x v="42"/>
    <x v="520"/>
    <x v="1"/>
    <x v="0"/>
    <x v="0"/>
    <x v="17"/>
    <x v="2"/>
    <n v="1"/>
    <x v="0"/>
    <x v="1"/>
    <n v="12000"/>
    <x v="1"/>
    <n v="12000"/>
    <n v="1200.0000000000018"/>
    <x v="0"/>
  </r>
  <r>
    <x v="531"/>
    <x v="43"/>
    <x v="521"/>
    <x v="1"/>
    <x v="1"/>
    <x v="1"/>
    <x v="18"/>
    <x v="0"/>
    <n v="2"/>
    <x v="0"/>
    <x v="11"/>
    <n v="9000"/>
    <x v="16"/>
    <n v="18000"/>
    <n v="1900"/>
    <x v="1"/>
  </r>
  <r>
    <x v="532"/>
    <x v="44"/>
    <x v="522"/>
    <x v="0"/>
    <x v="2"/>
    <x v="2"/>
    <x v="0"/>
    <x v="0"/>
    <n v="2"/>
    <x v="0"/>
    <x v="9"/>
    <n v="7000"/>
    <x v="12"/>
    <n v="14000"/>
    <n v="1400"/>
    <x v="2"/>
  </r>
  <r>
    <x v="533"/>
    <x v="45"/>
    <x v="523"/>
    <x v="1"/>
    <x v="3"/>
    <x v="3"/>
    <x v="1"/>
    <x v="0"/>
    <n v="4"/>
    <x v="0"/>
    <x v="12"/>
    <n v="10000"/>
    <x v="14"/>
    <n v="40000"/>
    <n v="4000"/>
    <x v="3"/>
  </r>
  <r>
    <x v="534"/>
    <x v="46"/>
    <x v="524"/>
    <x v="1"/>
    <x v="0"/>
    <x v="0"/>
    <x v="2"/>
    <x v="0"/>
    <n v="1"/>
    <x v="0"/>
    <x v="1"/>
    <n v="12000"/>
    <x v="1"/>
    <n v="12000"/>
    <n v="1200.0000000000018"/>
    <x v="4"/>
  </r>
  <r>
    <x v="535"/>
    <x v="47"/>
    <x v="525"/>
    <x v="1"/>
    <x v="0"/>
    <x v="0"/>
    <x v="3"/>
    <x v="1"/>
    <n v="2"/>
    <x v="0"/>
    <x v="11"/>
    <n v="9000"/>
    <x v="16"/>
    <n v="18000"/>
    <n v="1900"/>
    <x v="5"/>
  </r>
  <r>
    <x v="536"/>
    <x v="48"/>
    <x v="526"/>
    <x v="1"/>
    <x v="1"/>
    <x v="1"/>
    <x v="4"/>
    <x v="0"/>
    <n v="30"/>
    <x v="0"/>
    <x v="12"/>
    <n v="10000"/>
    <x v="48"/>
    <n v="300000"/>
    <n v="30000"/>
    <x v="6"/>
  </r>
  <r>
    <x v="537"/>
    <x v="49"/>
    <x v="527"/>
    <x v="1"/>
    <x v="2"/>
    <x v="2"/>
    <x v="5"/>
    <x v="2"/>
    <n v="1"/>
    <x v="0"/>
    <x v="12"/>
    <n v="10000"/>
    <x v="19"/>
    <n v="10000"/>
    <n v="1000"/>
    <x v="0"/>
  </r>
  <r>
    <x v="538"/>
    <x v="50"/>
    <x v="528"/>
    <x v="1"/>
    <x v="3"/>
    <x v="3"/>
    <x v="6"/>
    <x v="0"/>
    <n v="1"/>
    <x v="0"/>
    <x v="13"/>
    <n v="7000"/>
    <x v="20"/>
    <n v="7000"/>
    <n v="700.00000000000091"/>
    <x v="1"/>
  </r>
  <r>
    <x v="539"/>
    <x v="51"/>
    <x v="529"/>
    <x v="1"/>
    <x v="0"/>
    <x v="0"/>
    <x v="7"/>
    <x v="1"/>
    <n v="2"/>
    <x v="0"/>
    <x v="11"/>
    <n v="9000"/>
    <x v="16"/>
    <n v="18000"/>
    <n v="1900"/>
    <x v="2"/>
  </r>
  <r>
    <x v="540"/>
    <x v="52"/>
    <x v="530"/>
    <x v="1"/>
    <x v="0"/>
    <x v="0"/>
    <x v="8"/>
    <x v="1"/>
    <n v="2"/>
    <x v="0"/>
    <x v="10"/>
    <n v="18000"/>
    <x v="15"/>
    <n v="36000"/>
    <n v="3600"/>
    <x v="3"/>
  </r>
  <r>
    <x v="541"/>
    <x v="53"/>
    <x v="531"/>
    <x v="1"/>
    <x v="1"/>
    <x v="1"/>
    <x v="9"/>
    <x v="3"/>
    <n v="1"/>
    <x v="0"/>
    <x v="7"/>
    <n v="40000"/>
    <x v="14"/>
    <n v="40000"/>
    <n v="4000"/>
    <x v="4"/>
  </r>
  <r>
    <x v="542"/>
    <x v="54"/>
    <x v="532"/>
    <x v="1"/>
    <x v="2"/>
    <x v="2"/>
    <x v="10"/>
    <x v="2"/>
    <n v="20"/>
    <x v="0"/>
    <x v="1"/>
    <n v="12000"/>
    <x v="49"/>
    <n v="240000"/>
    <n v="24000.000000000058"/>
    <x v="5"/>
  </r>
  <r>
    <x v="543"/>
    <x v="55"/>
    <x v="533"/>
    <x v="1"/>
    <x v="3"/>
    <x v="3"/>
    <x v="11"/>
    <x v="2"/>
    <n v="2"/>
    <x v="0"/>
    <x v="0"/>
    <n v="12000"/>
    <x v="21"/>
    <n v="24000"/>
    <n v="2000"/>
    <x v="6"/>
  </r>
  <r>
    <x v="544"/>
    <x v="56"/>
    <x v="534"/>
    <x v="1"/>
    <x v="0"/>
    <x v="0"/>
    <x v="12"/>
    <x v="0"/>
    <n v="2"/>
    <x v="0"/>
    <x v="14"/>
    <n v="5000"/>
    <x v="22"/>
    <n v="10000"/>
    <n v="3400"/>
    <x v="0"/>
  </r>
  <r>
    <x v="545"/>
    <x v="57"/>
    <x v="535"/>
    <x v="1"/>
    <x v="0"/>
    <x v="0"/>
    <x v="13"/>
    <x v="0"/>
    <n v="1"/>
    <x v="0"/>
    <x v="14"/>
    <n v="5001"/>
    <x v="23"/>
    <n v="5001"/>
    <n v="1699"/>
    <x v="1"/>
  </r>
  <r>
    <x v="546"/>
    <x v="58"/>
    <x v="536"/>
    <x v="0"/>
    <x v="1"/>
    <x v="1"/>
    <x v="14"/>
    <x v="1"/>
    <n v="1"/>
    <x v="0"/>
    <x v="14"/>
    <n v="5002"/>
    <x v="23"/>
    <n v="5002"/>
    <n v="1698"/>
    <x v="2"/>
  </r>
  <r>
    <x v="547"/>
    <x v="59"/>
    <x v="537"/>
    <x v="0"/>
    <x v="2"/>
    <x v="2"/>
    <x v="15"/>
    <x v="0"/>
    <n v="2"/>
    <x v="0"/>
    <x v="14"/>
    <n v="5000"/>
    <x v="22"/>
    <n v="10000"/>
    <n v="3400"/>
    <x v="3"/>
  </r>
  <r>
    <x v="548"/>
    <x v="60"/>
    <x v="538"/>
    <x v="0"/>
    <x v="3"/>
    <x v="3"/>
    <x v="16"/>
    <x v="0"/>
    <n v="2"/>
    <x v="0"/>
    <x v="14"/>
    <n v="5001"/>
    <x v="22"/>
    <n v="10002"/>
    <n v="3398"/>
    <x v="4"/>
  </r>
  <r>
    <x v="549"/>
    <x v="0"/>
    <x v="539"/>
    <x v="1"/>
    <x v="0"/>
    <x v="0"/>
    <x v="17"/>
    <x v="2"/>
    <n v="1"/>
    <x v="0"/>
    <x v="14"/>
    <n v="5002"/>
    <x v="23"/>
    <n v="5002"/>
    <n v="1698"/>
    <x v="0"/>
  </r>
  <r>
    <x v="550"/>
    <x v="1"/>
    <x v="50"/>
    <x v="1"/>
    <x v="0"/>
    <x v="0"/>
    <x v="18"/>
    <x v="0"/>
    <n v="1"/>
    <x v="0"/>
    <x v="14"/>
    <n v="5000"/>
    <x v="23"/>
    <n v="5000"/>
    <n v="1700"/>
    <x v="1"/>
  </r>
  <r>
    <x v="551"/>
    <x v="0"/>
    <x v="540"/>
    <x v="1"/>
    <x v="1"/>
    <x v="1"/>
    <x v="0"/>
    <x v="0"/>
    <n v="2"/>
    <x v="0"/>
    <x v="14"/>
    <n v="5001"/>
    <x v="22"/>
    <n v="10002"/>
    <n v="3398"/>
    <x v="0"/>
  </r>
  <r>
    <x v="552"/>
    <x v="1"/>
    <x v="541"/>
    <x v="1"/>
    <x v="2"/>
    <x v="2"/>
    <x v="1"/>
    <x v="0"/>
    <n v="2"/>
    <x v="0"/>
    <x v="14"/>
    <n v="5002"/>
    <x v="22"/>
    <n v="10004"/>
    <n v="3396"/>
    <x v="1"/>
  </r>
  <r>
    <x v="553"/>
    <x v="2"/>
    <x v="542"/>
    <x v="0"/>
    <x v="3"/>
    <x v="3"/>
    <x v="2"/>
    <x v="0"/>
    <n v="1"/>
    <x v="0"/>
    <x v="2"/>
    <n v="20000"/>
    <x v="2"/>
    <n v="20000"/>
    <n v="2000"/>
    <x v="2"/>
  </r>
  <r>
    <x v="554"/>
    <x v="3"/>
    <x v="543"/>
    <x v="1"/>
    <x v="0"/>
    <x v="0"/>
    <x v="3"/>
    <x v="1"/>
    <n v="1"/>
    <x v="1"/>
    <x v="12"/>
    <n v="10000"/>
    <x v="19"/>
    <n v="10000"/>
    <n v="1000"/>
    <x v="3"/>
  </r>
  <r>
    <x v="555"/>
    <x v="4"/>
    <x v="544"/>
    <x v="1"/>
    <x v="0"/>
    <x v="0"/>
    <x v="4"/>
    <x v="0"/>
    <n v="1"/>
    <x v="0"/>
    <x v="16"/>
    <n v="7600"/>
    <x v="25"/>
    <n v="7600"/>
    <n v="900"/>
    <x v="4"/>
  </r>
  <r>
    <x v="556"/>
    <x v="5"/>
    <x v="545"/>
    <x v="1"/>
    <x v="1"/>
    <x v="1"/>
    <x v="5"/>
    <x v="2"/>
    <n v="2"/>
    <x v="1"/>
    <x v="16"/>
    <n v="7600"/>
    <x v="44"/>
    <n v="15200"/>
    <n v="1800"/>
    <x v="5"/>
  </r>
  <r>
    <x v="557"/>
    <x v="6"/>
    <x v="546"/>
    <x v="1"/>
    <x v="2"/>
    <x v="2"/>
    <x v="6"/>
    <x v="0"/>
    <n v="3"/>
    <x v="0"/>
    <x v="1"/>
    <n v="12000"/>
    <x v="45"/>
    <n v="36000"/>
    <n v="3600.0000000000073"/>
    <x v="6"/>
  </r>
  <r>
    <x v="558"/>
    <x v="7"/>
    <x v="547"/>
    <x v="1"/>
    <x v="3"/>
    <x v="3"/>
    <x v="7"/>
    <x v="1"/>
    <n v="2"/>
    <x v="0"/>
    <x v="2"/>
    <n v="20000"/>
    <x v="14"/>
    <n v="40000"/>
    <n v="4000"/>
    <x v="0"/>
  </r>
  <r>
    <x v="559"/>
    <x v="8"/>
    <x v="548"/>
    <x v="1"/>
    <x v="0"/>
    <x v="0"/>
    <x v="8"/>
    <x v="1"/>
    <n v="2"/>
    <x v="0"/>
    <x v="9"/>
    <n v="7000"/>
    <x v="12"/>
    <n v="14000"/>
    <n v="1400"/>
    <x v="1"/>
  </r>
  <r>
    <x v="560"/>
    <x v="9"/>
    <x v="549"/>
    <x v="1"/>
    <x v="0"/>
    <x v="0"/>
    <x v="9"/>
    <x v="3"/>
    <n v="3"/>
    <x v="0"/>
    <x v="2"/>
    <n v="20000"/>
    <x v="13"/>
    <n v="60000"/>
    <n v="6000"/>
    <x v="2"/>
  </r>
  <r>
    <x v="561"/>
    <x v="10"/>
    <x v="550"/>
    <x v="1"/>
    <x v="1"/>
    <x v="1"/>
    <x v="10"/>
    <x v="2"/>
    <n v="1"/>
    <x v="0"/>
    <x v="7"/>
    <n v="40000"/>
    <x v="14"/>
    <n v="40000"/>
    <n v="4000"/>
    <x v="3"/>
  </r>
  <r>
    <x v="562"/>
    <x v="11"/>
    <x v="551"/>
    <x v="1"/>
    <x v="2"/>
    <x v="2"/>
    <x v="11"/>
    <x v="2"/>
    <n v="2"/>
    <x v="0"/>
    <x v="10"/>
    <n v="18000"/>
    <x v="15"/>
    <n v="36000"/>
    <n v="3600"/>
    <x v="4"/>
  </r>
  <r>
    <x v="563"/>
    <x v="12"/>
    <x v="552"/>
    <x v="1"/>
    <x v="3"/>
    <x v="3"/>
    <x v="12"/>
    <x v="0"/>
    <n v="2"/>
    <x v="0"/>
    <x v="11"/>
    <n v="9000"/>
    <x v="16"/>
    <n v="18000"/>
    <n v="1900"/>
    <x v="5"/>
  </r>
  <r>
    <x v="564"/>
    <x v="13"/>
    <x v="553"/>
    <x v="1"/>
    <x v="0"/>
    <x v="0"/>
    <x v="13"/>
    <x v="0"/>
    <n v="2"/>
    <x v="0"/>
    <x v="9"/>
    <n v="7000"/>
    <x v="12"/>
    <n v="14000"/>
    <n v="1400"/>
    <x v="6"/>
  </r>
  <r>
    <x v="565"/>
    <x v="14"/>
    <x v="554"/>
    <x v="1"/>
    <x v="0"/>
    <x v="0"/>
    <x v="14"/>
    <x v="1"/>
    <n v="4"/>
    <x v="0"/>
    <x v="12"/>
    <n v="10000"/>
    <x v="14"/>
    <n v="40000"/>
    <n v="4000"/>
    <x v="0"/>
  </r>
  <r>
    <x v="566"/>
    <x v="15"/>
    <x v="555"/>
    <x v="1"/>
    <x v="1"/>
    <x v="1"/>
    <x v="15"/>
    <x v="0"/>
    <n v="1"/>
    <x v="0"/>
    <x v="1"/>
    <n v="12000"/>
    <x v="1"/>
    <n v="12000"/>
    <n v="1200.0000000000018"/>
    <x v="1"/>
  </r>
  <r>
    <x v="567"/>
    <x v="16"/>
    <x v="556"/>
    <x v="0"/>
    <x v="2"/>
    <x v="2"/>
    <x v="16"/>
    <x v="0"/>
    <n v="2"/>
    <x v="0"/>
    <x v="11"/>
    <n v="9000"/>
    <x v="16"/>
    <n v="18000"/>
    <n v="1900"/>
    <x v="2"/>
  </r>
  <r>
    <x v="568"/>
    <x v="17"/>
    <x v="557"/>
    <x v="0"/>
    <x v="3"/>
    <x v="3"/>
    <x v="17"/>
    <x v="2"/>
    <n v="2"/>
    <x v="0"/>
    <x v="9"/>
    <n v="7000"/>
    <x v="12"/>
    <n v="14000"/>
    <n v="1400"/>
    <x v="3"/>
  </r>
  <r>
    <x v="569"/>
    <x v="18"/>
    <x v="558"/>
    <x v="0"/>
    <x v="0"/>
    <x v="0"/>
    <x v="18"/>
    <x v="0"/>
    <n v="4"/>
    <x v="0"/>
    <x v="12"/>
    <n v="10000"/>
    <x v="14"/>
    <n v="40000"/>
    <n v="4000"/>
    <x v="4"/>
  </r>
  <r>
    <x v="570"/>
    <x v="19"/>
    <x v="559"/>
    <x v="1"/>
    <x v="0"/>
    <x v="0"/>
    <x v="0"/>
    <x v="0"/>
    <n v="1"/>
    <x v="0"/>
    <x v="1"/>
    <n v="12000"/>
    <x v="1"/>
    <n v="12000"/>
    <n v="1200.0000000000018"/>
    <x v="5"/>
  </r>
  <r>
    <x v="571"/>
    <x v="20"/>
    <x v="560"/>
    <x v="1"/>
    <x v="1"/>
    <x v="1"/>
    <x v="1"/>
    <x v="0"/>
    <n v="2"/>
    <x v="0"/>
    <x v="7"/>
    <n v="40000"/>
    <x v="27"/>
    <n v="80000"/>
    <n v="8000"/>
    <x v="6"/>
  </r>
  <r>
    <x v="572"/>
    <x v="21"/>
    <x v="561"/>
    <x v="1"/>
    <x v="2"/>
    <x v="2"/>
    <x v="2"/>
    <x v="0"/>
    <n v="2"/>
    <x v="1"/>
    <x v="9"/>
    <n v="7000"/>
    <x v="12"/>
    <n v="14000"/>
    <n v="1400"/>
    <x v="0"/>
  </r>
  <r>
    <x v="573"/>
    <x v="22"/>
    <x v="562"/>
    <x v="1"/>
    <x v="3"/>
    <x v="3"/>
    <x v="3"/>
    <x v="1"/>
    <n v="10"/>
    <x v="0"/>
    <x v="2"/>
    <n v="20000"/>
    <x v="50"/>
    <n v="200000"/>
    <n v="20000"/>
    <x v="1"/>
  </r>
  <r>
    <x v="574"/>
    <x v="23"/>
    <x v="563"/>
    <x v="1"/>
    <x v="0"/>
    <x v="0"/>
    <x v="4"/>
    <x v="0"/>
    <n v="10"/>
    <x v="0"/>
    <x v="11"/>
    <n v="9000"/>
    <x v="51"/>
    <n v="90000"/>
    <n v="9500"/>
    <x v="2"/>
  </r>
  <r>
    <x v="575"/>
    <x v="24"/>
    <x v="564"/>
    <x v="1"/>
    <x v="0"/>
    <x v="0"/>
    <x v="5"/>
    <x v="2"/>
    <n v="10"/>
    <x v="0"/>
    <x v="13"/>
    <n v="7000"/>
    <x v="52"/>
    <n v="70000"/>
    <n v="7000.0000000000146"/>
    <x v="3"/>
  </r>
  <r>
    <x v="576"/>
    <x v="25"/>
    <x v="565"/>
    <x v="1"/>
    <x v="1"/>
    <x v="1"/>
    <x v="6"/>
    <x v="0"/>
    <n v="10"/>
    <x v="0"/>
    <x v="11"/>
    <n v="9000"/>
    <x v="51"/>
    <n v="90000"/>
    <n v="9500"/>
    <x v="4"/>
  </r>
  <r>
    <x v="577"/>
    <x v="26"/>
    <x v="566"/>
    <x v="1"/>
    <x v="2"/>
    <x v="2"/>
    <x v="7"/>
    <x v="1"/>
    <n v="10"/>
    <x v="0"/>
    <x v="11"/>
    <n v="9000"/>
    <x v="51"/>
    <n v="90000"/>
    <n v="9500"/>
    <x v="5"/>
  </r>
  <r>
    <x v="578"/>
    <x v="27"/>
    <x v="567"/>
    <x v="1"/>
    <x v="3"/>
    <x v="3"/>
    <x v="8"/>
    <x v="1"/>
    <n v="10"/>
    <x v="0"/>
    <x v="11"/>
    <n v="9000"/>
    <x v="51"/>
    <n v="90000"/>
    <n v="9500"/>
    <x v="6"/>
  </r>
  <r>
    <x v="579"/>
    <x v="28"/>
    <x v="568"/>
    <x v="1"/>
    <x v="0"/>
    <x v="0"/>
    <x v="9"/>
    <x v="3"/>
    <n v="10"/>
    <x v="0"/>
    <x v="11"/>
    <n v="9000"/>
    <x v="51"/>
    <n v="90000"/>
    <n v="9500"/>
    <x v="0"/>
  </r>
  <r>
    <x v="580"/>
    <x v="29"/>
    <x v="569"/>
    <x v="1"/>
    <x v="0"/>
    <x v="0"/>
    <x v="10"/>
    <x v="2"/>
    <n v="10"/>
    <x v="0"/>
    <x v="11"/>
    <n v="9000"/>
    <x v="51"/>
    <n v="90000"/>
    <n v="9500"/>
    <x v="1"/>
  </r>
  <r>
    <x v="581"/>
    <x v="30"/>
    <x v="570"/>
    <x v="1"/>
    <x v="1"/>
    <x v="1"/>
    <x v="11"/>
    <x v="2"/>
    <n v="10"/>
    <x v="0"/>
    <x v="11"/>
    <n v="9000"/>
    <x v="51"/>
    <n v="90000"/>
    <n v="9500"/>
    <x v="2"/>
  </r>
  <r>
    <x v="582"/>
    <x v="31"/>
    <x v="571"/>
    <x v="1"/>
    <x v="2"/>
    <x v="2"/>
    <x v="12"/>
    <x v="0"/>
    <n v="10"/>
    <x v="0"/>
    <x v="11"/>
    <n v="9000"/>
    <x v="51"/>
    <n v="90000"/>
    <n v="9500"/>
    <x v="3"/>
  </r>
  <r>
    <x v="583"/>
    <x v="32"/>
    <x v="572"/>
    <x v="1"/>
    <x v="3"/>
    <x v="3"/>
    <x v="13"/>
    <x v="0"/>
    <n v="10"/>
    <x v="0"/>
    <x v="11"/>
    <n v="9000"/>
    <x v="51"/>
    <n v="90000"/>
    <n v="9500"/>
    <x v="4"/>
  </r>
  <r>
    <x v="584"/>
    <x v="33"/>
    <x v="573"/>
    <x v="1"/>
    <x v="0"/>
    <x v="0"/>
    <x v="14"/>
    <x v="1"/>
    <n v="10"/>
    <x v="0"/>
    <x v="11"/>
    <n v="9000"/>
    <x v="51"/>
    <n v="90000"/>
    <n v="9500"/>
    <x v="5"/>
  </r>
  <r>
    <x v="585"/>
    <x v="34"/>
    <x v="50"/>
    <x v="1"/>
    <x v="0"/>
    <x v="0"/>
    <x v="15"/>
    <x v="0"/>
    <n v="10"/>
    <x v="0"/>
    <x v="11"/>
    <n v="9000"/>
    <x v="51"/>
    <n v="90000"/>
    <n v="9500"/>
    <x v="6"/>
  </r>
  <r>
    <x v="586"/>
    <x v="35"/>
    <x v="574"/>
    <x v="1"/>
    <x v="1"/>
    <x v="1"/>
    <x v="16"/>
    <x v="0"/>
    <n v="10"/>
    <x v="0"/>
    <x v="11"/>
    <n v="9000"/>
    <x v="51"/>
    <n v="90000"/>
    <n v="9500"/>
    <x v="0"/>
  </r>
  <r>
    <x v="587"/>
    <x v="36"/>
    <x v="575"/>
    <x v="1"/>
    <x v="2"/>
    <x v="2"/>
    <x v="17"/>
    <x v="2"/>
    <n v="10"/>
    <x v="0"/>
    <x v="11"/>
    <n v="9000"/>
    <x v="51"/>
    <n v="90000"/>
    <n v="9500"/>
    <x v="1"/>
  </r>
  <r>
    <x v="588"/>
    <x v="37"/>
    <x v="576"/>
    <x v="1"/>
    <x v="3"/>
    <x v="3"/>
    <x v="18"/>
    <x v="0"/>
    <n v="11"/>
    <x v="0"/>
    <x v="11"/>
    <n v="9000"/>
    <x v="53"/>
    <n v="99000"/>
    <n v="10450"/>
    <x v="2"/>
  </r>
  <r>
    <x v="589"/>
    <x v="38"/>
    <x v="577"/>
    <x v="1"/>
    <x v="0"/>
    <x v="0"/>
    <x v="0"/>
    <x v="0"/>
    <n v="11"/>
    <x v="1"/>
    <x v="11"/>
    <n v="9000"/>
    <x v="53"/>
    <n v="99000"/>
    <n v="10450"/>
    <x v="3"/>
  </r>
  <r>
    <x v="590"/>
    <x v="39"/>
    <x v="578"/>
    <x v="1"/>
    <x v="0"/>
    <x v="0"/>
    <x v="1"/>
    <x v="0"/>
    <n v="11"/>
    <x v="0"/>
    <x v="11"/>
    <n v="9000"/>
    <x v="53"/>
    <n v="99000"/>
    <n v="10450"/>
    <x v="4"/>
  </r>
  <r>
    <x v="591"/>
    <x v="40"/>
    <x v="579"/>
    <x v="1"/>
    <x v="1"/>
    <x v="1"/>
    <x v="2"/>
    <x v="0"/>
    <n v="2"/>
    <x v="1"/>
    <x v="4"/>
    <n v="9000"/>
    <x v="5"/>
    <n v="18000"/>
    <n v="2000"/>
    <x v="5"/>
  </r>
  <r>
    <x v="592"/>
    <x v="41"/>
    <x v="580"/>
    <x v="1"/>
    <x v="2"/>
    <x v="2"/>
    <x v="3"/>
    <x v="1"/>
    <n v="3"/>
    <x v="1"/>
    <x v="4"/>
    <n v="9000"/>
    <x v="54"/>
    <n v="27000"/>
    <n v="3000"/>
    <x v="6"/>
  </r>
  <r>
    <x v="593"/>
    <x v="42"/>
    <x v="581"/>
    <x v="1"/>
    <x v="3"/>
    <x v="3"/>
    <x v="4"/>
    <x v="0"/>
    <n v="4"/>
    <x v="1"/>
    <x v="4"/>
    <n v="9000"/>
    <x v="55"/>
    <n v="36000"/>
    <n v="4000"/>
    <x v="0"/>
  </r>
  <r>
    <x v="594"/>
    <x v="54"/>
    <x v="582"/>
    <x v="1"/>
    <x v="0"/>
    <x v="0"/>
    <x v="5"/>
    <x v="2"/>
    <n v="1"/>
    <x v="0"/>
    <x v="14"/>
    <n v="5002"/>
    <x v="23"/>
    <n v="5002"/>
    <n v="1698"/>
    <x v="5"/>
  </r>
  <r>
    <x v="595"/>
    <x v="61"/>
    <x v="583"/>
    <x v="1"/>
    <x v="0"/>
    <x v="0"/>
    <x v="0"/>
    <x v="0"/>
    <n v="1"/>
    <x v="0"/>
    <x v="19"/>
    <n v="2200"/>
    <x v="33"/>
    <n v="2200"/>
    <n v="50"/>
    <x v="5"/>
  </r>
  <r>
    <x v="596"/>
    <x v="62"/>
    <x v="584"/>
    <x v="1"/>
    <x v="1"/>
    <x v="1"/>
    <x v="1"/>
    <x v="0"/>
    <n v="1"/>
    <x v="0"/>
    <x v="5"/>
    <n v="90"/>
    <x v="34"/>
    <n v="90"/>
    <n v="10"/>
    <x v="6"/>
  </r>
  <r>
    <x v="597"/>
    <x v="63"/>
    <x v="585"/>
    <x v="1"/>
    <x v="2"/>
    <x v="2"/>
    <x v="2"/>
    <x v="0"/>
    <n v="2"/>
    <x v="0"/>
    <x v="5"/>
    <n v="80"/>
    <x v="35"/>
    <n v="160"/>
    <n v="40"/>
    <x v="0"/>
  </r>
  <r>
    <x v="598"/>
    <x v="64"/>
    <x v="586"/>
    <x v="0"/>
    <x v="3"/>
    <x v="3"/>
    <x v="3"/>
    <x v="1"/>
    <n v="2"/>
    <x v="0"/>
    <x v="20"/>
    <n v="1850"/>
    <x v="36"/>
    <n v="3700"/>
    <n v="300"/>
    <x v="1"/>
  </r>
  <r>
    <x v="599"/>
    <x v="65"/>
    <x v="587"/>
    <x v="0"/>
    <x v="0"/>
    <x v="0"/>
    <x v="4"/>
    <x v="0"/>
    <n v="1"/>
    <x v="0"/>
    <x v="21"/>
    <n v="8000"/>
    <x v="37"/>
    <n v="8000"/>
    <n v="1500"/>
    <x v="2"/>
  </r>
  <r>
    <x v="600"/>
    <x v="66"/>
    <x v="588"/>
    <x v="0"/>
    <x v="0"/>
    <x v="0"/>
    <x v="5"/>
    <x v="2"/>
    <n v="100"/>
    <x v="0"/>
    <x v="22"/>
    <n v="4000"/>
    <x v="56"/>
    <n v="400000"/>
    <n v="70000"/>
    <x v="3"/>
  </r>
  <r>
    <x v="601"/>
    <x v="67"/>
    <x v="589"/>
    <x v="1"/>
    <x v="1"/>
    <x v="1"/>
    <x v="6"/>
    <x v="0"/>
    <n v="2"/>
    <x v="0"/>
    <x v="23"/>
    <n v="360"/>
    <x v="39"/>
    <n v="720"/>
    <n v="80"/>
    <x v="4"/>
  </r>
  <r>
    <x v="602"/>
    <x v="68"/>
    <x v="590"/>
    <x v="1"/>
    <x v="2"/>
    <x v="2"/>
    <x v="7"/>
    <x v="1"/>
    <n v="2"/>
    <x v="0"/>
    <x v="5"/>
    <n v="90"/>
    <x v="35"/>
    <n v="180"/>
    <n v="20"/>
    <x v="5"/>
  </r>
  <r>
    <x v="603"/>
    <x v="69"/>
    <x v="591"/>
    <x v="1"/>
    <x v="3"/>
    <x v="3"/>
    <x v="8"/>
    <x v="1"/>
    <n v="20"/>
    <x v="0"/>
    <x v="3"/>
    <n v="1590"/>
    <x v="57"/>
    <n v="31800"/>
    <n v="200"/>
    <x v="6"/>
  </r>
  <r>
    <x v="604"/>
    <x v="70"/>
    <x v="592"/>
    <x v="1"/>
    <x v="0"/>
    <x v="0"/>
    <x v="9"/>
    <x v="3"/>
    <n v="1"/>
    <x v="0"/>
    <x v="24"/>
    <n v="45"/>
    <x v="40"/>
    <n v="45"/>
    <n v="5"/>
    <x v="0"/>
  </r>
  <r>
    <x v="605"/>
    <x v="71"/>
    <x v="593"/>
    <x v="0"/>
    <x v="0"/>
    <x v="0"/>
    <x v="10"/>
    <x v="2"/>
    <n v="2"/>
    <x v="0"/>
    <x v="25"/>
    <n v="450"/>
    <x v="41"/>
    <n v="900"/>
    <n v="300"/>
    <x v="1"/>
  </r>
  <r>
    <x v="606"/>
    <x v="72"/>
    <x v="594"/>
    <x v="1"/>
    <x v="1"/>
    <x v="1"/>
    <x v="11"/>
    <x v="2"/>
    <n v="2"/>
    <x v="0"/>
    <x v="6"/>
    <n v="150"/>
    <x v="42"/>
    <n v="300"/>
    <n v="40"/>
    <x v="2"/>
  </r>
  <r>
    <x v="607"/>
    <x v="73"/>
    <x v="595"/>
    <x v="1"/>
    <x v="2"/>
    <x v="2"/>
    <x v="12"/>
    <x v="0"/>
    <n v="1"/>
    <x v="0"/>
    <x v="26"/>
    <n v="20"/>
    <x v="43"/>
    <n v="20"/>
    <n v="5"/>
    <x v="3"/>
  </r>
  <r>
    <x v="608"/>
    <x v="74"/>
    <x v="596"/>
    <x v="1"/>
    <x v="3"/>
    <x v="3"/>
    <x v="13"/>
    <x v="0"/>
    <n v="1"/>
    <x v="0"/>
    <x v="4"/>
    <n v="9000"/>
    <x v="7"/>
    <n v="9000"/>
    <n v="1000"/>
    <x v="4"/>
  </r>
  <r>
    <x v="609"/>
    <x v="75"/>
    <x v="597"/>
    <x v="1"/>
    <x v="0"/>
    <x v="0"/>
    <x v="5"/>
    <x v="2"/>
    <n v="2"/>
    <x v="0"/>
    <x v="14"/>
    <n v="5001"/>
    <x v="22"/>
    <n v="10002"/>
    <n v="3398"/>
    <x v="5"/>
  </r>
  <r>
    <x v="610"/>
    <x v="76"/>
    <x v="598"/>
    <x v="1"/>
    <x v="0"/>
    <x v="0"/>
    <x v="6"/>
    <x v="0"/>
    <n v="2"/>
    <x v="0"/>
    <x v="14"/>
    <n v="5002"/>
    <x v="22"/>
    <n v="10004"/>
    <n v="3396"/>
    <x v="6"/>
  </r>
  <r>
    <x v="611"/>
    <x v="77"/>
    <x v="599"/>
    <x v="1"/>
    <x v="1"/>
    <x v="1"/>
    <x v="7"/>
    <x v="1"/>
    <n v="1"/>
    <x v="0"/>
    <x v="2"/>
    <n v="20000"/>
    <x v="2"/>
    <n v="20000"/>
    <n v="2000"/>
    <x v="0"/>
  </r>
  <r>
    <x v="612"/>
    <x v="78"/>
    <x v="600"/>
    <x v="1"/>
    <x v="2"/>
    <x v="2"/>
    <x v="8"/>
    <x v="1"/>
    <n v="1"/>
    <x v="1"/>
    <x v="4"/>
    <n v="9000"/>
    <x v="7"/>
    <n v="9000"/>
    <n v="1000"/>
    <x v="1"/>
  </r>
  <r>
    <x v="613"/>
    <x v="79"/>
    <x v="601"/>
    <x v="1"/>
    <x v="3"/>
    <x v="3"/>
    <x v="18"/>
    <x v="0"/>
    <n v="1"/>
    <x v="0"/>
    <x v="16"/>
    <n v="7600"/>
    <x v="25"/>
    <n v="7600"/>
    <n v="900"/>
    <x v="2"/>
  </r>
  <r>
    <x v="614"/>
    <x v="80"/>
    <x v="602"/>
    <x v="1"/>
    <x v="0"/>
    <x v="0"/>
    <x v="0"/>
    <x v="0"/>
    <n v="2"/>
    <x v="0"/>
    <x v="16"/>
    <n v="7600"/>
    <x v="44"/>
    <n v="15200"/>
    <n v="1800"/>
    <x v="3"/>
  </r>
  <r>
    <x v="615"/>
    <x v="81"/>
    <x v="603"/>
    <x v="1"/>
    <x v="0"/>
    <x v="0"/>
    <x v="1"/>
    <x v="0"/>
    <n v="3"/>
    <x v="0"/>
    <x v="1"/>
    <n v="12000"/>
    <x v="45"/>
    <n v="36000"/>
    <n v="3600.0000000000073"/>
    <x v="4"/>
  </r>
  <r>
    <x v="616"/>
    <x v="82"/>
    <x v="604"/>
    <x v="1"/>
    <x v="1"/>
    <x v="1"/>
    <x v="2"/>
    <x v="0"/>
    <n v="2"/>
    <x v="0"/>
    <x v="2"/>
    <n v="20000"/>
    <x v="14"/>
    <n v="40000"/>
    <n v="4000"/>
    <x v="5"/>
  </r>
  <r>
    <x v="617"/>
    <x v="83"/>
    <x v="605"/>
    <x v="1"/>
    <x v="2"/>
    <x v="2"/>
    <x v="3"/>
    <x v="1"/>
    <n v="2"/>
    <x v="0"/>
    <x v="9"/>
    <n v="7000"/>
    <x v="12"/>
    <n v="14000"/>
    <n v="1400"/>
    <x v="6"/>
  </r>
  <r>
    <x v="618"/>
    <x v="84"/>
    <x v="606"/>
    <x v="1"/>
    <x v="3"/>
    <x v="3"/>
    <x v="4"/>
    <x v="0"/>
    <n v="3"/>
    <x v="0"/>
    <x v="2"/>
    <n v="20000"/>
    <x v="13"/>
    <n v="60000"/>
    <n v="6000"/>
    <x v="0"/>
  </r>
  <r>
    <x v="619"/>
    <x v="85"/>
    <x v="607"/>
    <x v="0"/>
    <x v="0"/>
    <x v="0"/>
    <x v="5"/>
    <x v="2"/>
    <n v="1"/>
    <x v="0"/>
    <x v="7"/>
    <n v="40000"/>
    <x v="14"/>
    <n v="40000"/>
    <n v="4000"/>
    <x v="1"/>
  </r>
  <r>
    <x v="620"/>
    <x v="86"/>
    <x v="608"/>
    <x v="0"/>
    <x v="0"/>
    <x v="0"/>
    <x v="6"/>
    <x v="0"/>
    <n v="2"/>
    <x v="0"/>
    <x v="10"/>
    <n v="18000"/>
    <x v="15"/>
    <n v="36000"/>
    <n v="3600"/>
    <x v="2"/>
  </r>
  <r>
    <x v="621"/>
    <x v="87"/>
    <x v="609"/>
    <x v="0"/>
    <x v="1"/>
    <x v="1"/>
    <x v="7"/>
    <x v="1"/>
    <n v="2"/>
    <x v="0"/>
    <x v="11"/>
    <n v="9000"/>
    <x v="16"/>
    <n v="18000"/>
    <n v="1900"/>
    <x v="3"/>
  </r>
  <r>
    <x v="622"/>
    <x v="88"/>
    <x v="50"/>
    <x v="1"/>
    <x v="2"/>
    <x v="2"/>
    <x v="8"/>
    <x v="1"/>
    <n v="2"/>
    <x v="0"/>
    <x v="9"/>
    <n v="7000"/>
    <x v="12"/>
    <n v="14000"/>
    <n v="1400"/>
    <x v="4"/>
  </r>
  <r>
    <x v="623"/>
    <x v="89"/>
    <x v="610"/>
    <x v="1"/>
    <x v="3"/>
    <x v="3"/>
    <x v="9"/>
    <x v="3"/>
    <n v="4"/>
    <x v="0"/>
    <x v="12"/>
    <n v="10000"/>
    <x v="14"/>
    <n v="40000"/>
    <n v="4000"/>
    <x v="5"/>
  </r>
  <r>
    <x v="624"/>
    <x v="90"/>
    <x v="611"/>
    <x v="1"/>
    <x v="0"/>
    <x v="0"/>
    <x v="10"/>
    <x v="2"/>
    <n v="1"/>
    <x v="0"/>
    <x v="1"/>
    <n v="12000"/>
    <x v="1"/>
    <n v="12000"/>
    <n v="1200.0000000000018"/>
    <x v="6"/>
  </r>
  <r>
    <x v="625"/>
    <x v="91"/>
    <x v="612"/>
    <x v="1"/>
    <x v="0"/>
    <x v="0"/>
    <x v="11"/>
    <x v="2"/>
    <n v="2"/>
    <x v="0"/>
    <x v="11"/>
    <n v="9000"/>
    <x v="16"/>
    <n v="18000"/>
    <n v="1900"/>
    <x v="0"/>
  </r>
  <r>
    <x v="626"/>
    <x v="61"/>
    <x v="613"/>
    <x v="0"/>
    <x v="1"/>
    <x v="1"/>
    <x v="12"/>
    <x v="0"/>
    <n v="2"/>
    <x v="0"/>
    <x v="9"/>
    <n v="7000"/>
    <x v="12"/>
    <n v="14000"/>
    <n v="1400"/>
    <x v="5"/>
  </r>
  <r>
    <x v="627"/>
    <x v="62"/>
    <x v="614"/>
    <x v="1"/>
    <x v="2"/>
    <x v="2"/>
    <x v="13"/>
    <x v="0"/>
    <n v="4"/>
    <x v="0"/>
    <x v="12"/>
    <n v="10000"/>
    <x v="14"/>
    <n v="40000"/>
    <n v="4000"/>
    <x v="6"/>
  </r>
  <r>
    <x v="628"/>
    <x v="63"/>
    <x v="615"/>
    <x v="1"/>
    <x v="3"/>
    <x v="3"/>
    <x v="14"/>
    <x v="1"/>
    <n v="1"/>
    <x v="0"/>
    <x v="1"/>
    <n v="12000"/>
    <x v="1"/>
    <n v="12000"/>
    <n v="1200.0000000000018"/>
    <x v="0"/>
  </r>
  <r>
    <x v="629"/>
    <x v="64"/>
    <x v="616"/>
    <x v="1"/>
    <x v="0"/>
    <x v="0"/>
    <x v="5"/>
    <x v="2"/>
    <n v="2"/>
    <x v="0"/>
    <x v="11"/>
    <n v="9000"/>
    <x v="16"/>
    <n v="18000"/>
    <n v="1900"/>
    <x v="1"/>
  </r>
  <r>
    <x v="630"/>
    <x v="65"/>
    <x v="617"/>
    <x v="1"/>
    <x v="0"/>
    <x v="0"/>
    <x v="6"/>
    <x v="0"/>
    <n v="2"/>
    <x v="0"/>
    <x v="9"/>
    <n v="7000"/>
    <x v="12"/>
    <n v="14000"/>
    <n v="1400"/>
    <x v="2"/>
  </r>
  <r>
    <x v="631"/>
    <x v="66"/>
    <x v="618"/>
    <x v="1"/>
    <x v="1"/>
    <x v="1"/>
    <x v="7"/>
    <x v="1"/>
    <n v="1"/>
    <x v="0"/>
    <x v="12"/>
    <n v="10000"/>
    <x v="19"/>
    <n v="10000"/>
    <n v="1000"/>
    <x v="3"/>
  </r>
  <r>
    <x v="632"/>
    <x v="67"/>
    <x v="619"/>
    <x v="1"/>
    <x v="2"/>
    <x v="2"/>
    <x v="8"/>
    <x v="1"/>
    <n v="1"/>
    <x v="0"/>
    <x v="13"/>
    <n v="7000"/>
    <x v="20"/>
    <n v="7000"/>
    <n v="700.00000000000091"/>
    <x v="4"/>
  </r>
  <r>
    <x v="633"/>
    <x v="68"/>
    <x v="620"/>
    <x v="1"/>
    <x v="3"/>
    <x v="3"/>
    <x v="0"/>
    <x v="0"/>
    <n v="2"/>
    <x v="0"/>
    <x v="11"/>
    <n v="9000"/>
    <x v="16"/>
    <n v="18000"/>
    <n v="1900"/>
    <x v="5"/>
  </r>
  <r>
    <x v="634"/>
    <x v="69"/>
    <x v="621"/>
    <x v="1"/>
    <x v="0"/>
    <x v="0"/>
    <x v="1"/>
    <x v="0"/>
    <n v="2"/>
    <x v="0"/>
    <x v="10"/>
    <n v="18000"/>
    <x v="15"/>
    <n v="36000"/>
    <n v="3600"/>
    <x v="6"/>
  </r>
  <r>
    <x v="635"/>
    <x v="70"/>
    <x v="622"/>
    <x v="1"/>
    <x v="0"/>
    <x v="0"/>
    <x v="2"/>
    <x v="0"/>
    <n v="1"/>
    <x v="0"/>
    <x v="7"/>
    <n v="40000"/>
    <x v="14"/>
    <n v="40000"/>
    <n v="4000"/>
    <x v="0"/>
  </r>
  <r>
    <x v="636"/>
    <x v="71"/>
    <x v="623"/>
    <x v="1"/>
    <x v="1"/>
    <x v="1"/>
    <x v="3"/>
    <x v="1"/>
    <n v="1"/>
    <x v="0"/>
    <x v="2"/>
    <n v="20000"/>
    <x v="2"/>
    <n v="20000"/>
    <n v="2000"/>
    <x v="1"/>
  </r>
  <r>
    <x v="637"/>
    <x v="72"/>
    <x v="624"/>
    <x v="1"/>
    <x v="2"/>
    <x v="2"/>
    <x v="4"/>
    <x v="0"/>
    <n v="2"/>
    <x v="0"/>
    <x v="0"/>
    <n v="12000"/>
    <x v="21"/>
    <n v="24000"/>
    <n v="2000"/>
    <x v="2"/>
  </r>
  <r>
    <x v="638"/>
    <x v="73"/>
    <x v="625"/>
    <x v="1"/>
    <x v="3"/>
    <x v="3"/>
    <x v="5"/>
    <x v="2"/>
    <n v="2"/>
    <x v="0"/>
    <x v="14"/>
    <n v="5000"/>
    <x v="22"/>
    <n v="10000"/>
    <n v="3400"/>
    <x v="3"/>
  </r>
  <r>
    <x v="639"/>
    <x v="74"/>
    <x v="626"/>
    <x v="1"/>
    <x v="0"/>
    <x v="0"/>
    <x v="6"/>
    <x v="0"/>
    <n v="1"/>
    <x v="0"/>
    <x v="14"/>
    <n v="5001"/>
    <x v="23"/>
    <n v="5001"/>
    <n v="1699"/>
    <x v="4"/>
  </r>
  <r>
    <x v="640"/>
    <x v="75"/>
    <x v="627"/>
    <x v="0"/>
    <x v="0"/>
    <x v="0"/>
    <x v="7"/>
    <x v="1"/>
    <n v="1"/>
    <x v="0"/>
    <x v="14"/>
    <n v="5002"/>
    <x v="23"/>
    <n v="5002"/>
    <n v="1698"/>
    <x v="5"/>
  </r>
  <r>
    <x v="641"/>
    <x v="76"/>
    <x v="628"/>
    <x v="0"/>
    <x v="1"/>
    <x v="1"/>
    <x v="8"/>
    <x v="1"/>
    <n v="2"/>
    <x v="0"/>
    <x v="14"/>
    <n v="5000"/>
    <x v="22"/>
    <n v="10000"/>
    <n v="3400"/>
    <x v="6"/>
  </r>
  <r>
    <x v="642"/>
    <x v="77"/>
    <x v="629"/>
    <x v="0"/>
    <x v="2"/>
    <x v="2"/>
    <x v="5"/>
    <x v="2"/>
    <n v="2"/>
    <x v="0"/>
    <x v="14"/>
    <n v="5001"/>
    <x v="22"/>
    <n v="10002"/>
    <n v="3398"/>
    <x v="0"/>
  </r>
  <r>
    <x v="643"/>
    <x v="78"/>
    <x v="630"/>
    <x v="1"/>
    <x v="3"/>
    <x v="3"/>
    <x v="6"/>
    <x v="0"/>
    <n v="1"/>
    <x v="0"/>
    <x v="14"/>
    <n v="5002"/>
    <x v="23"/>
    <n v="5002"/>
    <n v="1698"/>
    <x v="1"/>
  </r>
  <r>
    <x v="644"/>
    <x v="79"/>
    <x v="631"/>
    <x v="1"/>
    <x v="0"/>
    <x v="0"/>
    <x v="7"/>
    <x v="1"/>
    <n v="1"/>
    <x v="0"/>
    <x v="14"/>
    <n v="5000"/>
    <x v="23"/>
    <n v="5000"/>
    <n v="1700"/>
    <x v="2"/>
  </r>
  <r>
    <x v="645"/>
    <x v="80"/>
    <x v="50"/>
    <x v="1"/>
    <x v="0"/>
    <x v="0"/>
    <x v="8"/>
    <x v="1"/>
    <n v="2"/>
    <x v="0"/>
    <x v="14"/>
    <n v="5001"/>
    <x v="22"/>
    <n v="10002"/>
    <n v="3398"/>
    <x v="3"/>
  </r>
  <r>
    <x v="646"/>
    <x v="81"/>
    <x v="632"/>
    <x v="1"/>
    <x v="1"/>
    <x v="1"/>
    <x v="13"/>
    <x v="0"/>
    <n v="2"/>
    <x v="0"/>
    <x v="14"/>
    <n v="5002"/>
    <x v="22"/>
    <n v="10004"/>
    <n v="3396"/>
    <x v="4"/>
  </r>
  <r>
    <x v="647"/>
    <x v="82"/>
    <x v="633"/>
    <x v="0"/>
    <x v="2"/>
    <x v="2"/>
    <x v="14"/>
    <x v="1"/>
    <n v="1"/>
    <x v="0"/>
    <x v="2"/>
    <n v="20000"/>
    <x v="2"/>
    <n v="20000"/>
    <n v="2000"/>
    <x v="5"/>
  </r>
  <r>
    <x v="648"/>
    <x v="83"/>
    <x v="634"/>
    <x v="1"/>
    <x v="3"/>
    <x v="3"/>
    <x v="15"/>
    <x v="0"/>
    <n v="1"/>
    <x v="1"/>
    <x v="4"/>
    <n v="9000"/>
    <x v="7"/>
    <n v="9000"/>
    <n v="1000"/>
    <x v="6"/>
  </r>
  <r>
    <x v="649"/>
    <x v="84"/>
    <x v="635"/>
    <x v="1"/>
    <x v="0"/>
    <x v="0"/>
    <x v="16"/>
    <x v="0"/>
    <n v="1"/>
    <x v="0"/>
    <x v="16"/>
    <n v="7600"/>
    <x v="25"/>
    <n v="7600"/>
    <n v="900"/>
    <x v="0"/>
  </r>
  <r>
    <x v="650"/>
    <x v="85"/>
    <x v="636"/>
    <x v="1"/>
    <x v="0"/>
    <x v="0"/>
    <x v="17"/>
    <x v="2"/>
    <n v="2"/>
    <x v="1"/>
    <x v="16"/>
    <n v="7600"/>
    <x v="44"/>
    <n v="15200"/>
    <n v="1800"/>
    <x v="1"/>
  </r>
  <r>
    <x v="651"/>
    <x v="86"/>
    <x v="637"/>
    <x v="1"/>
    <x v="1"/>
    <x v="1"/>
    <x v="18"/>
    <x v="0"/>
    <n v="3"/>
    <x v="0"/>
    <x v="1"/>
    <n v="12000"/>
    <x v="45"/>
    <n v="36000"/>
    <n v="3600.0000000000073"/>
    <x v="2"/>
  </r>
  <r>
    <x v="652"/>
    <x v="87"/>
    <x v="638"/>
    <x v="1"/>
    <x v="2"/>
    <x v="2"/>
    <x v="0"/>
    <x v="0"/>
    <n v="2"/>
    <x v="0"/>
    <x v="2"/>
    <n v="20000"/>
    <x v="14"/>
    <n v="40000"/>
    <n v="4000"/>
    <x v="3"/>
  </r>
  <r>
    <x v="653"/>
    <x v="88"/>
    <x v="639"/>
    <x v="1"/>
    <x v="3"/>
    <x v="3"/>
    <x v="1"/>
    <x v="0"/>
    <n v="2"/>
    <x v="0"/>
    <x v="9"/>
    <n v="7000"/>
    <x v="12"/>
    <n v="14000"/>
    <n v="1400"/>
    <x v="4"/>
  </r>
  <r>
    <x v="654"/>
    <x v="89"/>
    <x v="640"/>
    <x v="1"/>
    <x v="0"/>
    <x v="0"/>
    <x v="5"/>
    <x v="2"/>
    <n v="3"/>
    <x v="0"/>
    <x v="2"/>
    <n v="20000"/>
    <x v="13"/>
    <n v="60000"/>
    <n v="6000"/>
    <x v="5"/>
  </r>
  <r>
    <x v="655"/>
    <x v="90"/>
    <x v="641"/>
    <x v="1"/>
    <x v="0"/>
    <x v="0"/>
    <x v="6"/>
    <x v="0"/>
    <n v="1"/>
    <x v="0"/>
    <x v="7"/>
    <n v="40000"/>
    <x v="14"/>
    <n v="40000"/>
    <n v="4000"/>
    <x v="6"/>
  </r>
  <r>
    <x v="656"/>
    <x v="91"/>
    <x v="642"/>
    <x v="1"/>
    <x v="1"/>
    <x v="1"/>
    <x v="7"/>
    <x v="1"/>
    <n v="2"/>
    <x v="0"/>
    <x v="10"/>
    <n v="18000"/>
    <x v="15"/>
    <n v="36000"/>
    <n v="3600"/>
    <x v="0"/>
  </r>
  <r>
    <x v="657"/>
    <x v="61"/>
    <x v="643"/>
    <x v="1"/>
    <x v="2"/>
    <x v="2"/>
    <x v="8"/>
    <x v="1"/>
    <n v="2"/>
    <x v="0"/>
    <x v="11"/>
    <n v="9000"/>
    <x v="16"/>
    <n v="18000"/>
    <n v="1900"/>
    <x v="5"/>
  </r>
  <r>
    <x v="658"/>
    <x v="62"/>
    <x v="644"/>
    <x v="1"/>
    <x v="3"/>
    <x v="3"/>
    <x v="6"/>
    <x v="0"/>
    <n v="2"/>
    <x v="0"/>
    <x v="9"/>
    <n v="7000"/>
    <x v="12"/>
    <n v="14000"/>
    <n v="1400"/>
    <x v="6"/>
  </r>
  <r>
    <x v="659"/>
    <x v="63"/>
    <x v="645"/>
    <x v="1"/>
    <x v="0"/>
    <x v="0"/>
    <x v="7"/>
    <x v="1"/>
    <n v="4"/>
    <x v="0"/>
    <x v="12"/>
    <n v="10000"/>
    <x v="14"/>
    <n v="40000"/>
    <n v="4000"/>
    <x v="0"/>
  </r>
  <r>
    <x v="660"/>
    <x v="64"/>
    <x v="646"/>
    <x v="1"/>
    <x v="0"/>
    <x v="0"/>
    <x v="8"/>
    <x v="1"/>
    <n v="1"/>
    <x v="0"/>
    <x v="1"/>
    <n v="12000"/>
    <x v="1"/>
    <n v="12000"/>
    <n v="1200.0000000000018"/>
    <x v="1"/>
  </r>
  <r>
    <x v="661"/>
    <x v="65"/>
    <x v="647"/>
    <x v="0"/>
    <x v="1"/>
    <x v="1"/>
    <x v="9"/>
    <x v="3"/>
    <n v="2"/>
    <x v="0"/>
    <x v="11"/>
    <n v="9000"/>
    <x v="16"/>
    <n v="18000"/>
    <n v="1900"/>
    <x v="2"/>
  </r>
  <r>
    <x v="662"/>
    <x v="66"/>
    <x v="648"/>
    <x v="0"/>
    <x v="2"/>
    <x v="2"/>
    <x v="10"/>
    <x v="2"/>
    <n v="2"/>
    <x v="0"/>
    <x v="9"/>
    <n v="7000"/>
    <x v="12"/>
    <n v="14000"/>
    <n v="1400"/>
    <x v="3"/>
  </r>
  <r>
    <x v="663"/>
    <x v="67"/>
    <x v="649"/>
    <x v="0"/>
    <x v="3"/>
    <x v="3"/>
    <x v="11"/>
    <x v="2"/>
    <n v="4"/>
    <x v="0"/>
    <x v="12"/>
    <n v="10000"/>
    <x v="14"/>
    <n v="40000"/>
    <n v="4000"/>
    <x v="4"/>
  </r>
  <r>
    <x v="664"/>
    <x v="68"/>
    <x v="650"/>
    <x v="1"/>
    <x v="0"/>
    <x v="0"/>
    <x v="12"/>
    <x v="0"/>
    <n v="1"/>
    <x v="0"/>
    <x v="1"/>
    <n v="12000"/>
    <x v="1"/>
    <n v="12000"/>
    <n v="1200.0000000000018"/>
    <x v="5"/>
  </r>
  <r>
    <x v="665"/>
    <x v="69"/>
    <x v="651"/>
    <x v="1"/>
    <x v="0"/>
    <x v="0"/>
    <x v="13"/>
    <x v="0"/>
    <n v="2"/>
    <x v="0"/>
    <x v="17"/>
    <n v="1800"/>
    <x v="31"/>
    <n v="3600"/>
    <n v="200"/>
    <x v="6"/>
  </r>
  <r>
    <x v="666"/>
    <x v="70"/>
    <x v="652"/>
    <x v="1"/>
    <x v="1"/>
    <x v="1"/>
    <x v="14"/>
    <x v="1"/>
    <n v="2"/>
    <x v="0"/>
    <x v="18"/>
    <n v="190"/>
    <x v="32"/>
    <n v="380"/>
    <n v="20"/>
    <x v="0"/>
  </r>
  <r>
    <x v="667"/>
    <x v="71"/>
    <x v="653"/>
    <x v="1"/>
    <x v="2"/>
    <x v="2"/>
    <x v="15"/>
    <x v="0"/>
    <n v="1"/>
    <x v="0"/>
    <x v="19"/>
    <n v="2200"/>
    <x v="33"/>
    <n v="2200"/>
    <n v="50"/>
    <x v="1"/>
  </r>
  <r>
    <x v="668"/>
    <x v="72"/>
    <x v="654"/>
    <x v="0"/>
    <x v="3"/>
    <x v="3"/>
    <x v="16"/>
    <x v="0"/>
    <n v="1"/>
    <x v="0"/>
    <x v="5"/>
    <n v="90"/>
    <x v="34"/>
    <n v="90"/>
    <n v="10"/>
    <x v="2"/>
  </r>
  <r>
    <x v="669"/>
    <x v="73"/>
    <x v="655"/>
    <x v="1"/>
    <x v="0"/>
    <x v="0"/>
    <x v="17"/>
    <x v="2"/>
    <n v="2"/>
    <x v="0"/>
    <x v="5"/>
    <n v="80"/>
    <x v="35"/>
    <n v="160"/>
    <n v="40"/>
    <x v="3"/>
  </r>
  <r>
    <x v="670"/>
    <x v="74"/>
    <x v="656"/>
    <x v="1"/>
    <x v="0"/>
    <x v="0"/>
    <x v="18"/>
    <x v="0"/>
    <n v="2"/>
    <x v="0"/>
    <x v="20"/>
    <n v="1850"/>
    <x v="36"/>
    <n v="3700"/>
    <n v="300"/>
    <x v="4"/>
  </r>
  <r>
    <x v="671"/>
    <x v="75"/>
    <x v="657"/>
    <x v="1"/>
    <x v="1"/>
    <x v="1"/>
    <x v="0"/>
    <x v="0"/>
    <n v="1"/>
    <x v="0"/>
    <x v="21"/>
    <n v="8000"/>
    <x v="37"/>
    <n v="8000"/>
    <n v="1500"/>
    <x v="5"/>
  </r>
  <r>
    <x v="672"/>
    <x v="76"/>
    <x v="658"/>
    <x v="1"/>
    <x v="2"/>
    <x v="2"/>
    <x v="1"/>
    <x v="0"/>
    <n v="1"/>
    <x v="0"/>
    <x v="22"/>
    <n v="4000"/>
    <x v="38"/>
    <n v="4000"/>
    <n v="700"/>
    <x v="6"/>
  </r>
  <r>
    <x v="673"/>
    <x v="77"/>
    <x v="659"/>
    <x v="1"/>
    <x v="3"/>
    <x v="3"/>
    <x v="2"/>
    <x v="0"/>
    <n v="2"/>
    <x v="0"/>
    <x v="23"/>
    <n v="360"/>
    <x v="39"/>
    <n v="720"/>
    <n v="80"/>
    <x v="0"/>
  </r>
  <r>
    <x v="674"/>
    <x v="78"/>
    <x v="660"/>
    <x v="1"/>
    <x v="0"/>
    <x v="0"/>
    <x v="3"/>
    <x v="1"/>
    <n v="2"/>
    <x v="0"/>
    <x v="5"/>
    <n v="90"/>
    <x v="35"/>
    <n v="180"/>
    <n v="20"/>
    <x v="1"/>
  </r>
  <r>
    <x v="675"/>
    <x v="79"/>
    <x v="661"/>
    <x v="1"/>
    <x v="0"/>
    <x v="0"/>
    <x v="4"/>
    <x v="0"/>
    <n v="1"/>
    <x v="0"/>
    <x v="3"/>
    <n v="1590"/>
    <x v="3"/>
    <n v="1590"/>
    <n v="10"/>
    <x v="2"/>
  </r>
  <r>
    <x v="676"/>
    <x v="80"/>
    <x v="662"/>
    <x v="1"/>
    <x v="1"/>
    <x v="1"/>
    <x v="5"/>
    <x v="2"/>
    <n v="1"/>
    <x v="0"/>
    <x v="24"/>
    <n v="45"/>
    <x v="40"/>
    <n v="45"/>
    <n v="5"/>
    <x v="3"/>
  </r>
  <r>
    <x v="677"/>
    <x v="81"/>
    <x v="663"/>
    <x v="1"/>
    <x v="2"/>
    <x v="2"/>
    <x v="6"/>
    <x v="0"/>
    <n v="2"/>
    <x v="0"/>
    <x v="25"/>
    <n v="450"/>
    <x v="41"/>
    <n v="900"/>
    <n v="300"/>
    <x v="4"/>
  </r>
  <r>
    <x v="678"/>
    <x v="82"/>
    <x v="664"/>
    <x v="1"/>
    <x v="3"/>
    <x v="3"/>
    <x v="7"/>
    <x v="1"/>
    <n v="2"/>
    <x v="0"/>
    <x v="6"/>
    <n v="150"/>
    <x v="42"/>
    <n v="300"/>
    <n v="40"/>
    <x v="5"/>
  </r>
  <r>
    <x v="679"/>
    <x v="83"/>
    <x v="665"/>
    <x v="1"/>
    <x v="0"/>
    <x v="0"/>
    <x v="8"/>
    <x v="1"/>
    <n v="1"/>
    <x v="0"/>
    <x v="26"/>
    <n v="20"/>
    <x v="43"/>
    <n v="20"/>
    <n v="5"/>
    <x v="6"/>
  </r>
  <r>
    <x v="680"/>
    <x v="84"/>
    <x v="666"/>
    <x v="1"/>
    <x v="0"/>
    <x v="0"/>
    <x v="9"/>
    <x v="3"/>
    <n v="1"/>
    <x v="0"/>
    <x v="14"/>
    <n v="5000"/>
    <x v="23"/>
    <n v="5000"/>
    <n v="1700"/>
    <x v="0"/>
  </r>
  <r>
    <x v="681"/>
    <x v="85"/>
    <x v="667"/>
    <x v="1"/>
    <x v="1"/>
    <x v="1"/>
    <x v="10"/>
    <x v="2"/>
    <n v="2"/>
    <x v="0"/>
    <x v="14"/>
    <n v="5001"/>
    <x v="22"/>
    <n v="10002"/>
    <n v="3398"/>
    <x v="1"/>
  </r>
  <r>
    <x v="682"/>
    <x v="86"/>
    <x v="668"/>
    <x v="0"/>
    <x v="2"/>
    <x v="2"/>
    <x v="11"/>
    <x v="2"/>
    <n v="2"/>
    <x v="0"/>
    <x v="14"/>
    <n v="5002"/>
    <x v="22"/>
    <n v="10004"/>
    <n v="3396"/>
    <x v="2"/>
  </r>
  <r>
    <x v="683"/>
    <x v="87"/>
    <x v="669"/>
    <x v="0"/>
    <x v="3"/>
    <x v="3"/>
    <x v="12"/>
    <x v="0"/>
    <n v="1"/>
    <x v="0"/>
    <x v="2"/>
    <n v="20000"/>
    <x v="2"/>
    <n v="20000"/>
    <n v="2000"/>
    <x v="3"/>
  </r>
  <r>
    <x v="684"/>
    <x v="88"/>
    <x v="670"/>
    <x v="0"/>
    <x v="0"/>
    <x v="0"/>
    <x v="13"/>
    <x v="0"/>
    <n v="1"/>
    <x v="1"/>
    <x v="12"/>
    <n v="10000"/>
    <x v="19"/>
    <n v="10000"/>
    <n v="1000"/>
    <x v="4"/>
  </r>
  <r>
    <x v="685"/>
    <x v="89"/>
    <x v="671"/>
    <x v="1"/>
    <x v="0"/>
    <x v="0"/>
    <x v="14"/>
    <x v="1"/>
    <n v="1"/>
    <x v="0"/>
    <x v="16"/>
    <n v="7600"/>
    <x v="25"/>
    <n v="7600"/>
    <n v="900"/>
    <x v="5"/>
  </r>
  <r>
    <x v="686"/>
    <x v="90"/>
    <x v="672"/>
    <x v="1"/>
    <x v="1"/>
    <x v="1"/>
    <x v="5"/>
    <x v="2"/>
    <n v="2"/>
    <x v="0"/>
    <x v="16"/>
    <n v="7600"/>
    <x v="44"/>
    <n v="15200"/>
    <n v="1800"/>
    <x v="6"/>
  </r>
  <r>
    <x v="687"/>
    <x v="91"/>
    <x v="673"/>
    <x v="1"/>
    <x v="2"/>
    <x v="2"/>
    <x v="6"/>
    <x v="0"/>
    <n v="3"/>
    <x v="0"/>
    <x v="1"/>
    <n v="12000"/>
    <x v="45"/>
    <n v="36000"/>
    <n v="3600.0000000000073"/>
    <x v="0"/>
  </r>
  <r>
    <x v="688"/>
    <x v="61"/>
    <x v="674"/>
    <x v="1"/>
    <x v="3"/>
    <x v="3"/>
    <x v="7"/>
    <x v="1"/>
    <n v="2"/>
    <x v="0"/>
    <x v="2"/>
    <n v="20000"/>
    <x v="14"/>
    <n v="40000"/>
    <n v="4000"/>
    <x v="5"/>
  </r>
  <r>
    <x v="689"/>
    <x v="62"/>
    <x v="675"/>
    <x v="0"/>
    <x v="0"/>
    <x v="0"/>
    <x v="8"/>
    <x v="1"/>
    <n v="2"/>
    <x v="0"/>
    <x v="9"/>
    <n v="7000"/>
    <x v="12"/>
    <n v="14000"/>
    <n v="1400"/>
    <x v="6"/>
  </r>
  <r>
    <x v="690"/>
    <x v="63"/>
    <x v="676"/>
    <x v="1"/>
    <x v="0"/>
    <x v="0"/>
    <x v="0"/>
    <x v="0"/>
    <n v="3"/>
    <x v="0"/>
    <x v="2"/>
    <n v="20000"/>
    <x v="13"/>
    <n v="60000"/>
    <n v="6000"/>
    <x v="0"/>
  </r>
  <r>
    <x v="691"/>
    <x v="64"/>
    <x v="677"/>
    <x v="1"/>
    <x v="1"/>
    <x v="1"/>
    <x v="1"/>
    <x v="0"/>
    <n v="1"/>
    <x v="0"/>
    <x v="7"/>
    <n v="40000"/>
    <x v="14"/>
    <n v="40000"/>
    <n v="4000"/>
    <x v="1"/>
  </r>
  <r>
    <x v="692"/>
    <x v="65"/>
    <x v="678"/>
    <x v="1"/>
    <x v="2"/>
    <x v="2"/>
    <x v="2"/>
    <x v="0"/>
    <n v="2"/>
    <x v="0"/>
    <x v="10"/>
    <n v="18000"/>
    <x v="15"/>
    <n v="36000"/>
    <n v="3600"/>
    <x v="2"/>
  </r>
  <r>
    <x v="693"/>
    <x v="66"/>
    <x v="679"/>
    <x v="1"/>
    <x v="3"/>
    <x v="3"/>
    <x v="3"/>
    <x v="1"/>
    <n v="2"/>
    <x v="0"/>
    <x v="11"/>
    <n v="9000"/>
    <x v="16"/>
    <n v="18000"/>
    <n v="1900"/>
    <x v="3"/>
  </r>
  <r>
    <x v="694"/>
    <x v="67"/>
    <x v="680"/>
    <x v="1"/>
    <x v="0"/>
    <x v="0"/>
    <x v="4"/>
    <x v="0"/>
    <n v="2"/>
    <x v="0"/>
    <x v="9"/>
    <n v="7000"/>
    <x v="12"/>
    <n v="14000"/>
    <n v="1400"/>
    <x v="4"/>
  </r>
  <r>
    <x v="695"/>
    <x v="68"/>
    <x v="681"/>
    <x v="1"/>
    <x v="0"/>
    <x v="0"/>
    <x v="5"/>
    <x v="2"/>
    <n v="4"/>
    <x v="0"/>
    <x v="12"/>
    <n v="10000"/>
    <x v="14"/>
    <n v="40000"/>
    <n v="4000"/>
    <x v="5"/>
  </r>
  <r>
    <x v="696"/>
    <x v="69"/>
    <x v="682"/>
    <x v="1"/>
    <x v="1"/>
    <x v="1"/>
    <x v="6"/>
    <x v="0"/>
    <n v="1"/>
    <x v="0"/>
    <x v="1"/>
    <n v="12000"/>
    <x v="1"/>
    <n v="12000"/>
    <n v="1200.0000000000018"/>
    <x v="6"/>
  </r>
  <r>
    <x v="697"/>
    <x v="70"/>
    <x v="683"/>
    <x v="1"/>
    <x v="2"/>
    <x v="2"/>
    <x v="7"/>
    <x v="1"/>
    <n v="2"/>
    <x v="0"/>
    <x v="17"/>
    <n v="1800"/>
    <x v="31"/>
    <n v="3600"/>
    <n v="200"/>
    <x v="0"/>
  </r>
  <r>
    <x v="698"/>
    <x v="71"/>
    <x v="684"/>
    <x v="1"/>
    <x v="3"/>
    <x v="3"/>
    <x v="8"/>
    <x v="1"/>
    <n v="2"/>
    <x v="0"/>
    <x v="18"/>
    <n v="190"/>
    <x v="32"/>
    <n v="380"/>
    <n v="20"/>
    <x v="1"/>
  </r>
  <r>
    <x v="699"/>
    <x v="72"/>
    <x v="685"/>
    <x v="1"/>
    <x v="0"/>
    <x v="0"/>
    <x v="5"/>
    <x v="2"/>
    <n v="4"/>
    <x v="0"/>
    <x v="19"/>
    <n v="2200"/>
    <x v="46"/>
    <n v="8800"/>
    <n v="200"/>
    <x v="2"/>
  </r>
  <r>
    <x v="700"/>
    <x v="73"/>
    <x v="686"/>
    <x v="1"/>
    <x v="0"/>
    <x v="0"/>
    <x v="6"/>
    <x v="0"/>
    <n v="1"/>
    <x v="0"/>
    <x v="5"/>
    <n v="90"/>
    <x v="34"/>
    <n v="90"/>
    <n v="10"/>
    <x v="3"/>
  </r>
  <r>
    <x v="701"/>
    <x v="74"/>
    <x v="687"/>
    <x v="1"/>
    <x v="1"/>
    <x v="1"/>
    <x v="7"/>
    <x v="1"/>
    <n v="2"/>
    <x v="0"/>
    <x v="5"/>
    <n v="80"/>
    <x v="35"/>
    <n v="160"/>
    <n v="40"/>
    <x v="4"/>
  </r>
  <r>
    <x v="702"/>
    <x v="75"/>
    <x v="688"/>
    <x v="1"/>
    <x v="2"/>
    <x v="2"/>
    <x v="8"/>
    <x v="1"/>
    <n v="2"/>
    <x v="0"/>
    <x v="20"/>
    <n v="1850"/>
    <x v="36"/>
    <n v="3700"/>
    <n v="300"/>
    <x v="5"/>
  </r>
  <r>
    <x v="703"/>
    <x v="76"/>
    <x v="689"/>
    <x v="0"/>
    <x v="3"/>
    <x v="3"/>
    <x v="13"/>
    <x v="0"/>
    <n v="1"/>
    <x v="0"/>
    <x v="21"/>
    <n v="8000"/>
    <x v="37"/>
    <n v="8000"/>
    <n v="1500"/>
    <x v="6"/>
  </r>
  <r>
    <x v="704"/>
    <x v="77"/>
    <x v="690"/>
    <x v="0"/>
    <x v="0"/>
    <x v="0"/>
    <x v="14"/>
    <x v="1"/>
    <n v="1"/>
    <x v="0"/>
    <x v="22"/>
    <n v="4000"/>
    <x v="38"/>
    <n v="4000"/>
    <n v="700"/>
    <x v="0"/>
  </r>
  <r>
    <x v="705"/>
    <x v="78"/>
    <x v="691"/>
    <x v="0"/>
    <x v="0"/>
    <x v="0"/>
    <x v="15"/>
    <x v="0"/>
    <n v="2"/>
    <x v="0"/>
    <x v="23"/>
    <n v="360"/>
    <x v="39"/>
    <n v="720"/>
    <n v="80"/>
    <x v="1"/>
  </r>
  <r>
    <x v="706"/>
    <x v="79"/>
    <x v="50"/>
    <x v="1"/>
    <x v="1"/>
    <x v="1"/>
    <x v="16"/>
    <x v="0"/>
    <n v="2"/>
    <x v="0"/>
    <x v="5"/>
    <n v="90"/>
    <x v="35"/>
    <n v="180"/>
    <n v="20"/>
    <x v="2"/>
  </r>
  <r>
    <x v="707"/>
    <x v="80"/>
    <x v="692"/>
    <x v="1"/>
    <x v="2"/>
    <x v="2"/>
    <x v="17"/>
    <x v="2"/>
    <n v="1"/>
    <x v="0"/>
    <x v="3"/>
    <n v="1590"/>
    <x v="3"/>
    <n v="1590"/>
    <n v="10"/>
    <x v="3"/>
  </r>
  <r>
    <x v="708"/>
    <x v="81"/>
    <x v="693"/>
    <x v="1"/>
    <x v="3"/>
    <x v="3"/>
    <x v="18"/>
    <x v="0"/>
    <n v="1"/>
    <x v="0"/>
    <x v="24"/>
    <n v="45"/>
    <x v="40"/>
    <n v="45"/>
    <n v="5"/>
    <x v="4"/>
  </r>
  <r>
    <x v="709"/>
    <x v="82"/>
    <x v="694"/>
    <x v="1"/>
    <x v="0"/>
    <x v="0"/>
    <x v="0"/>
    <x v="0"/>
    <n v="2"/>
    <x v="0"/>
    <x v="25"/>
    <n v="450"/>
    <x v="41"/>
    <n v="900"/>
    <n v="300"/>
    <x v="5"/>
  </r>
  <r>
    <x v="710"/>
    <x v="83"/>
    <x v="695"/>
    <x v="0"/>
    <x v="0"/>
    <x v="0"/>
    <x v="1"/>
    <x v="0"/>
    <n v="2"/>
    <x v="0"/>
    <x v="6"/>
    <n v="150"/>
    <x v="42"/>
    <n v="300"/>
    <n v="40"/>
    <x v="6"/>
  </r>
  <r>
    <x v="711"/>
    <x v="84"/>
    <x v="696"/>
    <x v="1"/>
    <x v="1"/>
    <x v="1"/>
    <x v="2"/>
    <x v="0"/>
    <n v="1"/>
    <x v="0"/>
    <x v="26"/>
    <n v="20"/>
    <x v="43"/>
    <n v="20"/>
    <n v="5"/>
    <x v="0"/>
  </r>
  <r>
    <x v="712"/>
    <x v="85"/>
    <x v="50"/>
    <x v="1"/>
    <x v="2"/>
    <x v="2"/>
    <x v="3"/>
    <x v="1"/>
    <n v="1"/>
    <x v="0"/>
    <x v="14"/>
    <n v="5002"/>
    <x v="23"/>
    <n v="5002"/>
    <n v="1698"/>
    <x v="1"/>
  </r>
  <r>
    <x v="713"/>
    <x v="86"/>
    <x v="697"/>
    <x v="1"/>
    <x v="3"/>
    <x v="3"/>
    <x v="4"/>
    <x v="0"/>
    <n v="2"/>
    <x v="0"/>
    <x v="14"/>
    <n v="5000"/>
    <x v="22"/>
    <n v="10000"/>
    <n v="3400"/>
    <x v="2"/>
  </r>
  <r>
    <x v="714"/>
    <x v="87"/>
    <x v="698"/>
    <x v="1"/>
    <x v="0"/>
    <x v="0"/>
    <x v="5"/>
    <x v="2"/>
    <n v="2"/>
    <x v="0"/>
    <x v="14"/>
    <n v="5001"/>
    <x v="22"/>
    <n v="10002"/>
    <n v="3398"/>
    <x v="3"/>
  </r>
  <r>
    <x v="715"/>
    <x v="88"/>
    <x v="699"/>
    <x v="1"/>
    <x v="0"/>
    <x v="0"/>
    <x v="6"/>
    <x v="0"/>
    <n v="1"/>
    <x v="0"/>
    <x v="14"/>
    <n v="5002"/>
    <x v="23"/>
    <n v="5002"/>
    <n v="1698"/>
    <x v="4"/>
  </r>
  <r>
    <x v="716"/>
    <x v="89"/>
    <x v="700"/>
    <x v="1"/>
    <x v="1"/>
    <x v="1"/>
    <x v="7"/>
    <x v="1"/>
    <n v="1"/>
    <x v="0"/>
    <x v="14"/>
    <n v="5000"/>
    <x v="23"/>
    <n v="5000"/>
    <n v="1700"/>
    <x v="5"/>
  </r>
  <r>
    <x v="717"/>
    <x v="90"/>
    <x v="701"/>
    <x v="1"/>
    <x v="2"/>
    <x v="2"/>
    <x v="8"/>
    <x v="1"/>
    <n v="2"/>
    <x v="0"/>
    <x v="14"/>
    <n v="5001"/>
    <x v="22"/>
    <n v="10002"/>
    <n v="3398"/>
    <x v="6"/>
  </r>
  <r>
    <x v="718"/>
    <x v="91"/>
    <x v="702"/>
    <x v="1"/>
    <x v="3"/>
    <x v="3"/>
    <x v="9"/>
    <x v="3"/>
    <n v="2"/>
    <x v="0"/>
    <x v="14"/>
    <n v="5002"/>
    <x v="22"/>
    <n v="10004"/>
    <n v="3396"/>
    <x v="0"/>
  </r>
  <r>
    <x v="719"/>
    <x v="61"/>
    <x v="703"/>
    <x v="1"/>
    <x v="0"/>
    <x v="0"/>
    <x v="10"/>
    <x v="2"/>
    <n v="1"/>
    <x v="0"/>
    <x v="2"/>
    <n v="20000"/>
    <x v="2"/>
    <n v="20000"/>
    <n v="2000"/>
    <x v="5"/>
  </r>
  <r>
    <x v="720"/>
    <x v="62"/>
    <x v="704"/>
    <x v="1"/>
    <x v="0"/>
    <x v="0"/>
    <x v="11"/>
    <x v="2"/>
    <n v="1"/>
    <x v="1"/>
    <x v="12"/>
    <n v="10000"/>
    <x v="19"/>
    <n v="10000"/>
    <n v="1000"/>
    <x v="6"/>
  </r>
  <r>
    <x v="721"/>
    <x v="63"/>
    <x v="705"/>
    <x v="1"/>
    <x v="1"/>
    <x v="1"/>
    <x v="12"/>
    <x v="0"/>
    <n v="1"/>
    <x v="0"/>
    <x v="16"/>
    <n v="7600"/>
    <x v="25"/>
    <n v="7600"/>
    <n v="900"/>
    <x v="0"/>
  </r>
  <r>
    <x v="722"/>
    <x v="64"/>
    <x v="706"/>
    <x v="1"/>
    <x v="2"/>
    <x v="2"/>
    <x v="13"/>
    <x v="0"/>
    <n v="2"/>
    <x v="1"/>
    <x v="16"/>
    <n v="7600"/>
    <x v="44"/>
    <n v="15200"/>
    <n v="1800"/>
    <x v="1"/>
  </r>
  <r>
    <x v="723"/>
    <x v="65"/>
    <x v="707"/>
    <x v="1"/>
    <x v="3"/>
    <x v="3"/>
    <x v="14"/>
    <x v="1"/>
    <n v="3"/>
    <x v="0"/>
    <x v="1"/>
    <n v="12000"/>
    <x v="45"/>
    <n v="36000"/>
    <n v="3600.0000000000073"/>
    <x v="2"/>
  </r>
  <r>
    <x v="724"/>
    <x v="66"/>
    <x v="708"/>
    <x v="0"/>
    <x v="0"/>
    <x v="0"/>
    <x v="15"/>
    <x v="0"/>
    <n v="2"/>
    <x v="0"/>
    <x v="2"/>
    <n v="20000"/>
    <x v="14"/>
    <n v="40000"/>
    <n v="4000"/>
    <x v="3"/>
  </r>
  <r>
    <x v="725"/>
    <x v="67"/>
    <x v="709"/>
    <x v="0"/>
    <x v="0"/>
    <x v="0"/>
    <x v="16"/>
    <x v="0"/>
    <n v="2"/>
    <x v="0"/>
    <x v="9"/>
    <n v="7000"/>
    <x v="12"/>
    <n v="14000"/>
    <n v="1400"/>
    <x v="4"/>
  </r>
  <r>
    <x v="726"/>
    <x v="68"/>
    <x v="710"/>
    <x v="0"/>
    <x v="1"/>
    <x v="1"/>
    <x v="17"/>
    <x v="2"/>
    <n v="3"/>
    <x v="0"/>
    <x v="2"/>
    <n v="20000"/>
    <x v="13"/>
    <n v="60000"/>
    <n v="6000"/>
    <x v="5"/>
  </r>
  <r>
    <x v="727"/>
    <x v="69"/>
    <x v="711"/>
    <x v="1"/>
    <x v="2"/>
    <x v="2"/>
    <x v="18"/>
    <x v="0"/>
    <n v="1"/>
    <x v="0"/>
    <x v="7"/>
    <n v="40000"/>
    <x v="14"/>
    <n v="40000"/>
    <n v="4000"/>
    <x v="6"/>
  </r>
  <r>
    <x v="728"/>
    <x v="70"/>
    <x v="712"/>
    <x v="1"/>
    <x v="3"/>
    <x v="3"/>
    <x v="0"/>
    <x v="0"/>
    <n v="2"/>
    <x v="0"/>
    <x v="10"/>
    <n v="18000"/>
    <x v="15"/>
    <n v="36000"/>
    <n v="3600"/>
    <x v="0"/>
  </r>
  <r>
    <x v="729"/>
    <x v="71"/>
    <x v="713"/>
    <x v="1"/>
    <x v="0"/>
    <x v="0"/>
    <x v="1"/>
    <x v="0"/>
    <n v="2"/>
    <x v="0"/>
    <x v="11"/>
    <n v="9000"/>
    <x v="16"/>
    <n v="18000"/>
    <n v="1900"/>
    <x v="1"/>
  </r>
  <r>
    <x v="730"/>
    <x v="72"/>
    <x v="714"/>
    <x v="1"/>
    <x v="0"/>
    <x v="0"/>
    <x v="2"/>
    <x v="0"/>
    <n v="2"/>
    <x v="0"/>
    <x v="9"/>
    <n v="7000"/>
    <x v="12"/>
    <n v="14000"/>
    <n v="1400"/>
    <x v="2"/>
  </r>
  <r>
    <x v="731"/>
    <x v="73"/>
    <x v="715"/>
    <x v="0"/>
    <x v="1"/>
    <x v="1"/>
    <x v="3"/>
    <x v="1"/>
    <n v="4"/>
    <x v="0"/>
    <x v="12"/>
    <n v="10000"/>
    <x v="14"/>
    <n v="40000"/>
    <n v="4000"/>
    <x v="3"/>
  </r>
  <r>
    <x v="732"/>
    <x v="74"/>
    <x v="716"/>
    <x v="1"/>
    <x v="2"/>
    <x v="2"/>
    <x v="4"/>
    <x v="0"/>
    <n v="1"/>
    <x v="0"/>
    <x v="1"/>
    <n v="12000"/>
    <x v="1"/>
    <n v="12000"/>
    <n v="1200.0000000000018"/>
    <x v="4"/>
  </r>
  <r>
    <x v="733"/>
    <x v="75"/>
    <x v="717"/>
    <x v="1"/>
    <x v="3"/>
    <x v="3"/>
    <x v="5"/>
    <x v="2"/>
    <n v="2"/>
    <x v="0"/>
    <x v="11"/>
    <n v="9000"/>
    <x v="16"/>
    <n v="18000"/>
    <n v="1900"/>
    <x v="5"/>
  </r>
  <r>
    <x v="734"/>
    <x v="76"/>
    <x v="718"/>
    <x v="1"/>
    <x v="0"/>
    <x v="0"/>
    <x v="6"/>
    <x v="0"/>
    <n v="2"/>
    <x v="0"/>
    <x v="9"/>
    <n v="7000"/>
    <x v="12"/>
    <n v="14000"/>
    <n v="1400"/>
    <x v="6"/>
  </r>
  <r>
    <x v="735"/>
    <x v="77"/>
    <x v="719"/>
    <x v="1"/>
    <x v="0"/>
    <x v="0"/>
    <x v="7"/>
    <x v="1"/>
    <n v="4"/>
    <x v="0"/>
    <x v="12"/>
    <n v="10000"/>
    <x v="14"/>
    <n v="40000"/>
    <n v="4000"/>
    <x v="0"/>
  </r>
  <r>
    <x v="736"/>
    <x v="78"/>
    <x v="720"/>
    <x v="1"/>
    <x v="1"/>
    <x v="1"/>
    <x v="8"/>
    <x v="1"/>
    <n v="1"/>
    <x v="0"/>
    <x v="1"/>
    <n v="12000"/>
    <x v="1"/>
    <n v="12000"/>
    <n v="1200.0000000000018"/>
    <x v="1"/>
  </r>
  <r>
    <x v="737"/>
    <x v="79"/>
    <x v="721"/>
    <x v="1"/>
    <x v="2"/>
    <x v="2"/>
    <x v="9"/>
    <x v="3"/>
    <n v="2"/>
    <x v="0"/>
    <x v="11"/>
    <n v="9000"/>
    <x v="16"/>
    <n v="18000"/>
    <n v="1900"/>
    <x v="2"/>
  </r>
  <r>
    <x v="738"/>
    <x v="80"/>
    <x v="722"/>
    <x v="1"/>
    <x v="3"/>
    <x v="3"/>
    <x v="10"/>
    <x v="2"/>
    <n v="2"/>
    <x v="0"/>
    <x v="9"/>
    <n v="7000"/>
    <x v="12"/>
    <n v="14000"/>
    <n v="1400"/>
    <x v="3"/>
  </r>
  <r>
    <x v="739"/>
    <x v="81"/>
    <x v="723"/>
    <x v="1"/>
    <x v="0"/>
    <x v="0"/>
    <x v="5"/>
    <x v="2"/>
    <n v="1"/>
    <x v="0"/>
    <x v="12"/>
    <n v="10000"/>
    <x v="19"/>
    <n v="10000"/>
    <n v="1000"/>
    <x v="4"/>
  </r>
  <r>
    <x v="740"/>
    <x v="82"/>
    <x v="724"/>
    <x v="1"/>
    <x v="0"/>
    <x v="0"/>
    <x v="6"/>
    <x v="0"/>
    <n v="1"/>
    <x v="0"/>
    <x v="13"/>
    <n v="7000"/>
    <x v="20"/>
    <n v="7000"/>
    <n v="700.00000000000091"/>
    <x v="5"/>
  </r>
  <r>
    <x v="741"/>
    <x v="83"/>
    <x v="725"/>
    <x v="1"/>
    <x v="1"/>
    <x v="1"/>
    <x v="7"/>
    <x v="1"/>
    <n v="2"/>
    <x v="0"/>
    <x v="11"/>
    <n v="9000"/>
    <x v="16"/>
    <n v="18000"/>
    <n v="1900"/>
    <x v="6"/>
  </r>
  <r>
    <x v="742"/>
    <x v="84"/>
    <x v="726"/>
    <x v="1"/>
    <x v="2"/>
    <x v="2"/>
    <x v="8"/>
    <x v="1"/>
    <n v="2"/>
    <x v="0"/>
    <x v="10"/>
    <n v="18000"/>
    <x v="15"/>
    <n v="36000"/>
    <n v="3600"/>
    <x v="0"/>
  </r>
  <r>
    <x v="743"/>
    <x v="85"/>
    <x v="727"/>
    <x v="1"/>
    <x v="3"/>
    <x v="3"/>
    <x v="15"/>
    <x v="0"/>
    <n v="1"/>
    <x v="0"/>
    <x v="7"/>
    <n v="40000"/>
    <x v="14"/>
    <n v="40000"/>
    <n v="4000"/>
    <x v="1"/>
  </r>
  <r>
    <x v="744"/>
    <x v="86"/>
    <x v="728"/>
    <x v="1"/>
    <x v="0"/>
    <x v="0"/>
    <x v="16"/>
    <x v="0"/>
    <n v="1"/>
    <x v="0"/>
    <x v="2"/>
    <n v="20000"/>
    <x v="2"/>
    <n v="20000"/>
    <n v="2000"/>
    <x v="2"/>
  </r>
  <r>
    <x v="745"/>
    <x v="87"/>
    <x v="729"/>
    <x v="0"/>
    <x v="0"/>
    <x v="0"/>
    <x v="17"/>
    <x v="2"/>
    <n v="2"/>
    <x v="0"/>
    <x v="0"/>
    <n v="12000"/>
    <x v="21"/>
    <n v="24000"/>
    <n v="2000"/>
    <x v="3"/>
  </r>
  <r>
    <x v="746"/>
    <x v="88"/>
    <x v="730"/>
    <x v="0"/>
    <x v="1"/>
    <x v="1"/>
    <x v="18"/>
    <x v="0"/>
    <n v="2"/>
    <x v="0"/>
    <x v="14"/>
    <n v="5000"/>
    <x v="22"/>
    <n v="10000"/>
    <n v="3400"/>
    <x v="4"/>
  </r>
  <r>
    <x v="747"/>
    <x v="89"/>
    <x v="731"/>
    <x v="0"/>
    <x v="2"/>
    <x v="2"/>
    <x v="0"/>
    <x v="0"/>
    <n v="1"/>
    <x v="0"/>
    <x v="14"/>
    <n v="5001"/>
    <x v="23"/>
    <n v="5001"/>
    <n v="1699"/>
    <x v="5"/>
  </r>
  <r>
    <x v="748"/>
    <x v="90"/>
    <x v="732"/>
    <x v="1"/>
    <x v="3"/>
    <x v="3"/>
    <x v="1"/>
    <x v="0"/>
    <n v="1"/>
    <x v="0"/>
    <x v="14"/>
    <n v="5002"/>
    <x v="23"/>
    <n v="5002"/>
    <n v="1698"/>
    <x v="6"/>
  </r>
  <r>
    <x v="749"/>
    <x v="91"/>
    <x v="733"/>
    <x v="1"/>
    <x v="0"/>
    <x v="0"/>
    <x v="2"/>
    <x v="0"/>
    <n v="2"/>
    <x v="0"/>
    <x v="14"/>
    <n v="5000"/>
    <x v="22"/>
    <n v="10000"/>
    <n v="3400"/>
    <x v="0"/>
  </r>
  <r>
    <x v="750"/>
    <x v="61"/>
    <x v="734"/>
    <x v="1"/>
    <x v="0"/>
    <x v="0"/>
    <x v="3"/>
    <x v="1"/>
    <n v="2"/>
    <x v="0"/>
    <x v="14"/>
    <n v="5001"/>
    <x v="22"/>
    <n v="10002"/>
    <n v="3398"/>
    <x v="5"/>
  </r>
  <r>
    <x v="751"/>
    <x v="62"/>
    <x v="735"/>
    <x v="1"/>
    <x v="1"/>
    <x v="1"/>
    <x v="4"/>
    <x v="0"/>
    <n v="1"/>
    <x v="0"/>
    <x v="14"/>
    <n v="5002"/>
    <x v="23"/>
    <n v="5002"/>
    <n v="1698"/>
    <x v="6"/>
  </r>
  <r>
    <x v="752"/>
    <x v="63"/>
    <x v="736"/>
    <x v="0"/>
    <x v="2"/>
    <x v="2"/>
    <x v="5"/>
    <x v="2"/>
    <n v="1"/>
    <x v="0"/>
    <x v="14"/>
    <n v="5000"/>
    <x v="23"/>
    <n v="5000"/>
    <n v="1700"/>
    <x v="0"/>
  </r>
  <r>
    <x v="753"/>
    <x v="92"/>
    <x v="737"/>
    <x v="1"/>
    <x v="3"/>
    <x v="3"/>
    <x v="0"/>
    <x v="0"/>
    <n v="1"/>
    <x v="0"/>
    <x v="19"/>
    <n v="2200"/>
    <x v="33"/>
    <n v="2200"/>
    <n v="50"/>
    <x v="4"/>
  </r>
  <r>
    <x v="754"/>
    <x v="93"/>
    <x v="738"/>
    <x v="1"/>
    <x v="0"/>
    <x v="0"/>
    <x v="1"/>
    <x v="0"/>
    <n v="1"/>
    <x v="0"/>
    <x v="5"/>
    <n v="90"/>
    <x v="34"/>
    <n v="90"/>
    <n v="10"/>
    <x v="5"/>
  </r>
  <r>
    <x v="755"/>
    <x v="94"/>
    <x v="739"/>
    <x v="1"/>
    <x v="3"/>
    <x v="3"/>
    <x v="2"/>
    <x v="0"/>
    <n v="2"/>
    <x v="0"/>
    <x v="5"/>
    <n v="80"/>
    <x v="35"/>
    <n v="160"/>
    <n v="40"/>
    <x v="6"/>
  </r>
  <r>
    <x v="756"/>
    <x v="95"/>
    <x v="740"/>
    <x v="0"/>
    <x v="0"/>
    <x v="0"/>
    <x v="3"/>
    <x v="1"/>
    <n v="2"/>
    <x v="0"/>
    <x v="20"/>
    <n v="1850"/>
    <x v="36"/>
    <n v="3700"/>
    <n v="300"/>
    <x v="0"/>
  </r>
  <r>
    <x v="757"/>
    <x v="96"/>
    <x v="741"/>
    <x v="0"/>
    <x v="3"/>
    <x v="3"/>
    <x v="4"/>
    <x v="0"/>
    <n v="1"/>
    <x v="0"/>
    <x v="21"/>
    <n v="8000"/>
    <x v="37"/>
    <n v="8000"/>
    <n v="1500"/>
    <x v="1"/>
  </r>
  <r>
    <x v="758"/>
    <x v="97"/>
    <x v="742"/>
    <x v="0"/>
    <x v="0"/>
    <x v="0"/>
    <x v="5"/>
    <x v="2"/>
    <n v="100"/>
    <x v="0"/>
    <x v="22"/>
    <n v="4000"/>
    <x v="56"/>
    <n v="400000"/>
    <n v="70000"/>
    <x v="2"/>
  </r>
  <r>
    <x v="759"/>
    <x v="98"/>
    <x v="743"/>
    <x v="1"/>
    <x v="3"/>
    <x v="3"/>
    <x v="6"/>
    <x v="0"/>
    <n v="2"/>
    <x v="0"/>
    <x v="23"/>
    <n v="360"/>
    <x v="39"/>
    <n v="720"/>
    <n v="80"/>
    <x v="3"/>
  </r>
  <r>
    <x v="760"/>
    <x v="96"/>
    <x v="744"/>
    <x v="1"/>
    <x v="0"/>
    <x v="0"/>
    <x v="7"/>
    <x v="1"/>
    <n v="2"/>
    <x v="0"/>
    <x v="5"/>
    <n v="90"/>
    <x v="35"/>
    <n v="180"/>
    <n v="20"/>
    <x v="1"/>
  </r>
  <r>
    <x v="761"/>
    <x v="99"/>
    <x v="0"/>
    <x v="1"/>
    <x v="3"/>
    <x v="3"/>
    <x v="0"/>
    <x v="0"/>
    <n v="20"/>
    <x v="0"/>
    <x v="3"/>
    <n v="1590"/>
    <x v="57"/>
    <n v="31800"/>
    <n v="200"/>
    <x v="5"/>
  </r>
  <r>
    <x v="762"/>
    <x v="100"/>
    <x v="1"/>
    <x v="1"/>
    <x v="0"/>
    <x v="0"/>
    <x v="12"/>
    <x v="0"/>
    <n v="1"/>
    <x v="0"/>
    <x v="24"/>
    <n v="45"/>
    <x v="40"/>
    <n v="45"/>
    <n v="5"/>
    <x v="6"/>
  </r>
  <r>
    <x v="763"/>
    <x v="101"/>
    <x v="2"/>
    <x v="0"/>
    <x v="3"/>
    <x v="3"/>
    <x v="13"/>
    <x v="0"/>
    <n v="2"/>
    <x v="0"/>
    <x v="25"/>
    <n v="450"/>
    <x v="41"/>
    <n v="900"/>
    <n v="300"/>
    <x v="0"/>
  </r>
  <r>
    <x v="764"/>
    <x v="102"/>
    <x v="3"/>
    <x v="1"/>
    <x v="0"/>
    <x v="0"/>
    <x v="8"/>
    <x v="1"/>
    <n v="2"/>
    <x v="0"/>
    <x v="6"/>
    <n v="150"/>
    <x v="42"/>
    <n v="300"/>
    <n v="40"/>
    <x v="1"/>
  </r>
  <r>
    <x v="765"/>
    <x v="103"/>
    <x v="4"/>
    <x v="1"/>
    <x v="3"/>
    <x v="3"/>
    <x v="0"/>
    <x v="0"/>
    <n v="1"/>
    <x v="0"/>
    <x v="26"/>
    <n v="20"/>
    <x v="43"/>
    <n v="20"/>
    <n v="5"/>
    <x v="2"/>
  </r>
  <r>
    <x v="766"/>
    <x v="104"/>
    <x v="5"/>
    <x v="1"/>
    <x v="0"/>
    <x v="0"/>
    <x v="1"/>
    <x v="0"/>
    <n v="1"/>
    <x v="0"/>
    <x v="4"/>
    <n v="9000"/>
    <x v="7"/>
    <n v="9000"/>
    <n v="1000"/>
    <x v="3"/>
  </r>
  <r>
    <x v="767"/>
    <x v="105"/>
    <x v="6"/>
    <x v="1"/>
    <x v="3"/>
    <x v="3"/>
    <x v="2"/>
    <x v="0"/>
    <n v="2"/>
    <x v="0"/>
    <x v="14"/>
    <n v="5001"/>
    <x v="22"/>
    <n v="10002"/>
    <n v="3398"/>
    <x v="4"/>
  </r>
  <r>
    <x v="768"/>
    <x v="106"/>
    <x v="7"/>
    <x v="1"/>
    <x v="0"/>
    <x v="0"/>
    <x v="3"/>
    <x v="1"/>
    <n v="2"/>
    <x v="0"/>
    <x v="14"/>
    <n v="5002"/>
    <x v="22"/>
    <n v="10004"/>
    <n v="3396"/>
    <x v="5"/>
  </r>
  <r>
    <x v="769"/>
    <x v="107"/>
    <x v="8"/>
    <x v="1"/>
    <x v="0"/>
    <x v="0"/>
    <x v="4"/>
    <x v="0"/>
    <n v="1"/>
    <x v="0"/>
    <x v="2"/>
    <n v="20000"/>
    <x v="2"/>
    <n v="20000"/>
    <n v="2000"/>
    <x v="6"/>
  </r>
  <r>
    <x v="770"/>
    <x v="105"/>
    <x v="9"/>
    <x v="1"/>
    <x v="0"/>
    <x v="0"/>
    <x v="5"/>
    <x v="2"/>
    <n v="1"/>
    <x v="1"/>
    <x v="4"/>
    <n v="9000"/>
    <x v="7"/>
    <n v="9000"/>
    <n v="1000"/>
    <x v="4"/>
  </r>
  <r>
    <x v="771"/>
    <x v="108"/>
    <x v="10"/>
    <x v="1"/>
    <x v="1"/>
    <x v="1"/>
    <x v="6"/>
    <x v="0"/>
    <n v="1"/>
    <x v="0"/>
    <x v="16"/>
    <n v="7600"/>
    <x v="25"/>
    <n v="7600"/>
    <n v="900"/>
    <x v="1"/>
  </r>
  <r>
    <x v="772"/>
    <x v="109"/>
    <x v="11"/>
    <x v="1"/>
    <x v="2"/>
    <x v="2"/>
    <x v="7"/>
    <x v="1"/>
    <n v="2"/>
    <x v="0"/>
    <x v="16"/>
    <n v="7600"/>
    <x v="44"/>
    <n v="15200"/>
    <n v="1800"/>
    <x v="2"/>
  </r>
  <r>
    <x v="773"/>
    <x v="110"/>
    <x v="12"/>
    <x v="1"/>
    <x v="3"/>
    <x v="3"/>
    <x v="0"/>
    <x v="0"/>
    <n v="3"/>
    <x v="0"/>
    <x v="1"/>
    <n v="12000"/>
    <x v="45"/>
    <n v="36000"/>
    <n v="3600.0000000000073"/>
    <x v="3"/>
  </r>
  <r>
    <x v="774"/>
    <x v="111"/>
    <x v="13"/>
    <x v="1"/>
    <x v="0"/>
    <x v="0"/>
    <x v="12"/>
    <x v="0"/>
    <n v="2"/>
    <x v="0"/>
    <x v="2"/>
    <n v="20000"/>
    <x v="14"/>
    <n v="40000"/>
    <n v="4000"/>
    <x v="4"/>
  </r>
  <r>
    <x v="775"/>
    <x v="112"/>
    <x v="14"/>
    <x v="1"/>
    <x v="0"/>
    <x v="0"/>
    <x v="13"/>
    <x v="0"/>
    <n v="2"/>
    <x v="0"/>
    <x v="9"/>
    <n v="7000"/>
    <x v="12"/>
    <n v="14000"/>
    <n v="1400"/>
    <x v="5"/>
  </r>
  <r>
    <x v="776"/>
    <x v="113"/>
    <x v="15"/>
    <x v="1"/>
    <x v="1"/>
    <x v="1"/>
    <x v="8"/>
    <x v="1"/>
    <n v="3"/>
    <x v="0"/>
    <x v="2"/>
    <n v="20000"/>
    <x v="13"/>
    <n v="60000"/>
    <n v="6000"/>
    <x v="6"/>
  </r>
  <r>
    <x v="777"/>
    <x v="114"/>
    <x v="16"/>
    <x v="0"/>
    <x v="2"/>
    <x v="2"/>
    <x v="0"/>
    <x v="0"/>
    <n v="1"/>
    <x v="0"/>
    <x v="7"/>
    <n v="40000"/>
    <x v="14"/>
    <n v="40000"/>
    <n v="4000"/>
    <x v="0"/>
  </r>
  <r>
    <x v="778"/>
    <x v="115"/>
    <x v="17"/>
    <x v="0"/>
    <x v="3"/>
    <x v="3"/>
    <x v="1"/>
    <x v="0"/>
    <n v="2"/>
    <x v="0"/>
    <x v="10"/>
    <n v="18000"/>
    <x v="15"/>
    <n v="36000"/>
    <n v="3600"/>
    <x v="1"/>
  </r>
  <r>
    <x v="779"/>
    <x v="116"/>
    <x v="18"/>
    <x v="0"/>
    <x v="0"/>
    <x v="0"/>
    <x v="2"/>
    <x v="0"/>
    <n v="2"/>
    <x v="0"/>
    <x v="11"/>
    <n v="9000"/>
    <x v="16"/>
    <n v="18000"/>
    <n v="1900"/>
    <x v="2"/>
  </r>
  <r>
    <x v="780"/>
    <x v="114"/>
    <x v="19"/>
    <x v="1"/>
    <x v="0"/>
    <x v="0"/>
    <x v="3"/>
    <x v="1"/>
    <n v="2"/>
    <x v="0"/>
    <x v="9"/>
    <n v="7000"/>
    <x v="12"/>
    <n v="14000"/>
    <n v="1400"/>
    <x v="0"/>
  </r>
  <r>
    <x v="781"/>
    <x v="117"/>
    <x v="20"/>
    <x v="1"/>
    <x v="1"/>
    <x v="1"/>
    <x v="4"/>
    <x v="0"/>
    <n v="4"/>
    <x v="0"/>
    <x v="12"/>
    <n v="10000"/>
    <x v="14"/>
    <n v="40000"/>
    <n v="4000"/>
    <x v="4"/>
  </r>
  <r>
    <x v="782"/>
    <x v="118"/>
    <x v="21"/>
    <x v="1"/>
    <x v="2"/>
    <x v="2"/>
    <x v="5"/>
    <x v="2"/>
    <n v="1"/>
    <x v="0"/>
    <x v="1"/>
    <n v="12000"/>
    <x v="1"/>
    <n v="12000"/>
    <n v="1200.0000000000018"/>
    <x v="5"/>
  </r>
  <r>
    <x v="783"/>
    <x v="119"/>
    <x v="22"/>
    <x v="1"/>
    <x v="3"/>
    <x v="3"/>
    <x v="6"/>
    <x v="0"/>
    <n v="2"/>
    <x v="0"/>
    <x v="11"/>
    <n v="9000"/>
    <x v="16"/>
    <n v="18000"/>
    <n v="1900"/>
    <x v="6"/>
  </r>
  <r>
    <x v="784"/>
    <x v="92"/>
    <x v="23"/>
    <x v="0"/>
    <x v="0"/>
    <x v="0"/>
    <x v="7"/>
    <x v="1"/>
    <n v="2"/>
    <x v="0"/>
    <x v="9"/>
    <n v="7000"/>
    <x v="12"/>
    <n v="14000"/>
    <n v="1400"/>
    <x v="4"/>
  </r>
  <r>
    <x v="785"/>
    <x v="93"/>
    <x v="24"/>
    <x v="1"/>
    <x v="3"/>
    <x v="3"/>
    <x v="0"/>
    <x v="0"/>
    <n v="4"/>
    <x v="0"/>
    <x v="12"/>
    <n v="10000"/>
    <x v="14"/>
    <n v="40000"/>
    <n v="4000"/>
    <x v="5"/>
  </r>
  <r>
    <x v="786"/>
    <x v="94"/>
    <x v="25"/>
    <x v="1"/>
    <x v="0"/>
    <x v="0"/>
    <x v="12"/>
    <x v="0"/>
    <n v="1"/>
    <x v="0"/>
    <x v="1"/>
    <n v="12000"/>
    <x v="1"/>
    <n v="12000"/>
    <n v="1200.0000000000018"/>
    <x v="6"/>
  </r>
  <r>
    <x v="787"/>
    <x v="95"/>
    <x v="26"/>
    <x v="1"/>
    <x v="3"/>
    <x v="3"/>
    <x v="13"/>
    <x v="0"/>
    <n v="2"/>
    <x v="0"/>
    <x v="11"/>
    <n v="9000"/>
    <x v="16"/>
    <n v="18000"/>
    <n v="1900"/>
    <x v="0"/>
  </r>
  <r>
    <x v="788"/>
    <x v="96"/>
    <x v="27"/>
    <x v="1"/>
    <x v="0"/>
    <x v="0"/>
    <x v="8"/>
    <x v="1"/>
    <n v="2"/>
    <x v="0"/>
    <x v="9"/>
    <n v="7000"/>
    <x v="12"/>
    <n v="14000"/>
    <n v="1400"/>
    <x v="1"/>
  </r>
  <r>
    <x v="789"/>
    <x v="97"/>
    <x v="28"/>
    <x v="1"/>
    <x v="3"/>
    <x v="3"/>
    <x v="0"/>
    <x v="0"/>
    <n v="1"/>
    <x v="0"/>
    <x v="12"/>
    <n v="10000"/>
    <x v="19"/>
    <n v="10000"/>
    <n v="1000"/>
    <x v="2"/>
  </r>
  <r>
    <x v="790"/>
    <x v="98"/>
    <x v="29"/>
    <x v="1"/>
    <x v="0"/>
    <x v="0"/>
    <x v="1"/>
    <x v="0"/>
    <n v="1"/>
    <x v="0"/>
    <x v="13"/>
    <n v="7000"/>
    <x v="20"/>
    <n v="7000"/>
    <n v="700.00000000000091"/>
    <x v="3"/>
  </r>
  <r>
    <x v="791"/>
    <x v="96"/>
    <x v="30"/>
    <x v="1"/>
    <x v="3"/>
    <x v="3"/>
    <x v="2"/>
    <x v="0"/>
    <n v="2"/>
    <x v="0"/>
    <x v="11"/>
    <n v="9000"/>
    <x v="16"/>
    <n v="18000"/>
    <n v="1900"/>
    <x v="1"/>
  </r>
  <r>
    <x v="792"/>
    <x v="99"/>
    <x v="31"/>
    <x v="1"/>
    <x v="0"/>
    <x v="0"/>
    <x v="3"/>
    <x v="1"/>
    <n v="2"/>
    <x v="0"/>
    <x v="10"/>
    <n v="18000"/>
    <x v="15"/>
    <n v="36000"/>
    <n v="3600"/>
    <x v="5"/>
  </r>
  <r>
    <x v="793"/>
    <x v="100"/>
    <x v="32"/>
    <x v="1"/>
    <x v="3"/>
    <x v="3"/>
    <x v="4"/>
    <x v="0"/>
    <n v="1"/>
    <x v="0"/>
    <x v="7"/>
    <n v="40000"/>
    <x v="14"/>
    <n v="40000"/>
    <n v="4000"/>
    <x v="6"/>
  </r>
  <r>
    <x v="794"/>
    <x v="101"/>
    <x v="33"/>
    <x v="1"/>
    <x v="0"/>
    <x v="0"/>
    <x v="5"/>
    <x v="2"/>
    <n v="1"/>
    <x v="0"/>
    <x v="2"/>
    <n v="20000"/>
    <x v="2"/>
    <n v="20000"/>
    <n v="2000"/>
    <x v="0"/>
  </r>
  <r>
    <x v="795"/>
    <x v="102"/>
    <x v="34"/>
    <x v="1"/>
    <x v="3"/>
    <x v="3"/>
    <x v="6"/>
    <x v="0"/>
    <n v="2"/>
    <x v="0"/>
    <x v="0"/>
    <n v="12000"/>
    <x v="21"/>
    <n v="24000"/>
    <n v="2000"/>
    <x v="1"/>
  </r>
  <r>
    <x v="796"/>
    <x v="103"/>
    <x v="35"/>
    <x v="1"/>
    <x v="0"/>
    <x v="0"/>
    <x v="7"/>
    <x v="1"/>
    <n v="2"/>
    <x v="0"/>
    <x v="14"/>
    <n v="5000"/>
    <x v="22"/>
    <n v="10000"/>
    <n v="3400"/>
    <x v="2"/>
  </r>
  <r>
    <x v="797"/>
    <x v="104"/>
    <x v="36"/>
    <x v="1"/>
    <x v="3"/>
    <x v="3"/>
    <x v="0"/>
    <x v="0"/>
    <n v="1"/>
    <x v="0"/>
    <x v="14"/>
    <n v="5001"/>
    <x v="23"/>
    <n v="5001"/>
    <n v="1699"/>
    <x v="3"/>
  </r>
  <r>
    <x v="798"/>
    <x v="105"/>
    <x v="37"/>
    <x v="0"/>
    <x v="0"/>
    <x v="0"/>
    <x v="12"/>
    <x v="0"/>
    <n v="1"/>
    <x v="0"/>
    <x v="14"/>
    <n v="5002"/>
    <x v="23"/>
    <n v="5002"/>
    <n v="1698"/>
    <x v="4"/>
  </r>
  <r>
    <x v="799"/>
    <x v="106"/>
    <x v="38"/>
    <x v="0"/>
    <x v="3"/>
    <x v="3"/>
    <x v="13"/>
    <x v="0"/>
    <n v="2"/>
    <x v="0"/>
    <x v="14"/>
    <n v="5000"/>
    <x v="22"/>
    <n v="10000"/>
    <n v="3400"/>
    <x v="5"/>
  </r>
  <r>
    <x v="800"/>
    <x v="107"/>
    <x v="39"/>
    <x v="0"/>
    <x v="0"/>
    <x v="0"/>
    <x v="8"/>
    <x v="1"/>
    <n v="2"/>
    <x v="0"/>
    <x v="14"/>
    <n v="5001"/>
    <x v="22"/>
    <n v="10002"/>
    <n v="3398"/>
    <x v="6"/>
  </r>
  <r>
    <x v="801"/>
    <x v="105"/>
    <x v="40"/>
    <x v="1"/>
    <x v="3"/>
    <x v="3"/>
    <x v="0"/>
    <x v="0"/>
    <n v="1"/>
    <x v="0"/>
    <x v="14"/>
    <n v="5002"/>
    <x v="23"/>
    <n v="5002"/>
    <n v="1698"/>
    <x v="4"/>
  </r>
  <r>
    <x v="802"/>
    <x v="108"/>
    <x v="41"/>
    <x v="1"/>
    <x v="0"/>
    <x v="0"/>
    <x v="1"/>
    <x v="0"/>
    <n v="1"/>
    <x v="0"/>
    <x v="14"/>
    <n v="5000"/>
    <x v="23"/>
    <n v="5000"/>
    <n v="1700"/>
    <x v="1"/>
  </r>
  <r>
    <x v="803"/>
    <x v="109"/>
    <x v="42"/>
    <x v="1"/>
    <x v="3"/>
    <x v="3"/>
    <x v="2"/>
    <x v="0"/>
    <n v="2"/>
    <x v="0"/>
    <x v="14"/>
    <n v="5001"/>
    <x v="22"/>
    <n v="10002"/>
    <n v="3398"/>
    <x v="2"/>
  </r>
  <r>
    <x v="804"/>
    <x v="110"/>
    <x v="43"/>
    <x v="1"/>
    <x v="0"/>
    <x v="0"/>
    <x v="3"/>
    <x v="1"/>
    <n v="2"/>
    <x v="0"/>
    <x v="14"/>
    <n v="5002"/>
    <x v="22"/>
    <n v="10004"/>
    <n v="3396"/>
    <x v="3"/>
  </r>
  <r>
    <x v="805"/>
    <x v="111"/>
    <x v="44"/>
    <x v="0"/>
    <x v="3"/>
    <x v="3"/>
    <x v="4"/>
    <x v="0"/>
    <n v="1"/>
    <x v="0"/>
    <x v="2"/>
    <n v="20000"/>
    <x v="2"/>
    <n v="20000"/>
    <n v="2000"/>
    <x v="4"/>
  </r>
  <r>
    <x v="806"/>
    <x v="112"/>
    <x v="45"/>
    <x v="1"/>
    <x v="0"/>
    <x v="0"/>
    <x v="5"/>
    <x v="2"/>
    <n v="1"/>
    <x v="1"/>
    <x v="4"/>
    <n v="9000"/>
    <x v="7"/>
    <n v="9000"/>
    <n v="1000"/>
    <x v="5"/>
  </r>
  <r>
    <x v="807"/>
    <x v="113"/>
    <x v="46"/>
    <x v="1"/>
    <x v="3"/>
    <x v="3"/>
    <x v="6"/>
    <x v="0"/>
    <n v="1"/>
    <x v="0"/>
    <x v="16"/>
    <n v="7600"/>
    <x v="25"/>
    <n v="7600"/>
    <n v="900"/>
    <x v="6"/>
  </r>
  <r>
    <x v="808"/>
    <x v="114"/>
    <x v="47"/>
    <x v="1"/>
    <x v="0"/>
    <x v="0"/>
    <x v="7"/>
    <x v="1"/>
    <n v="2"/>
    <x v="1"/>
    <x v="16"/>
    <n v="7600"/>
    <x v="44"/>
    <n v="15200"/>
    <n v="1800"/>
    <x v="0"/>
  </r>
  <r>
    <x v="809"/>
    <x v="115"/>
    <x v="48"/>
    <x v="1"/>
    <x v="3"/>
    <x v="3"/>
    <x v="0"/>
    <x v="0"/>
    <n v="3"/>
    <x v="0"/>
    <x v="1"/>
    <n v="12000"/>
    <x v="45"/>
    <n v="36000"/>
    <n v="3600.0000000000073"/>
    <x v="1"/>
  </r>
  <r>
    <x v="810"/>
    <x v="116"/>
    <x v="49"/>
    <x v="1"/>
    <x v="0"/>
    <x v="0"/>
    <x v="12"/>
    <x v="0"/>
    <n v="2"/>
    <x v="0"/>
    <x v="2"/>
    <n v="20000"/>
    <x v="14"/>
    <n v="40000"/>
    <n v="4000"/>
    <x v="2"/>
  </r>
  <r>
    <x v="811"/>
    <x v="114"/>
    <x v="50"/>
    <x v="1"/>
    <x v="3"/>
    <x v="3"/>
    <x v="13"/>
    <x v="0"/>
    <n v="2"/>
    <x v="0"/>
    <x v="9"/>
    <n v="7000"/>
    <x v="12"/>
    <n v="14000"/>
    <n v="1400"/>
    <x v="0"/>
  </r>
  <r>
    <x v="812"/>
    <x v="117"/>
    <x v="51"/>
    <x v="1"/>
    <x v="0"/>
    <x v="0"/>
    <x v="8"/>
    <x v="1"/>
    <n v="3"/>
    <x v="0"/>
    <x v="2"/>
    <n v="20000"/>
    <x v="13"/>
    <n v="60000"/>
    <n v="6000"/>
    <x v="4"/>
  </r>
  <r>
    <x v="813"/>
    <x v="118"/>
    <x v="52"/>
    <x v="1"/>
    <x v="3"/>
    <x v="3"/>
    <x v="0"/>
    <x v="0"/>
    <n v="1"/>
    <x v="0"/>
    <x v="7"/>
    <n v="40000"/>
    <x v="14"/>
    <n v="40000"/>
    <n v="4000"/>
    <x v="5"/>
  </r>
  <r>
    <x v="814"/>
    <x v="119"/>
    <x v="53"/>
    <x v="1"/>
    <x v="0"/>
    <x v="0"/>
    <x v="1"/>
    <x v="0"/>
    <n v="2"/>
    <x v="0"/>
    <x v="10"/>
    <n v="18000"/>
    <x v="15"/>
    <n v="36000"/>
    <n v="3600"/>
    <x v="6"/>
  </r>
  <r>
    <x v="815"/>
    <x v="92"/>
    <x v="50"/>
    <x v="1"/>
    <x v="3"/>
    <x v="3"/>
    <x v="2"/>
    <x v="0"/>
    <n v="2"/>
    <x v="0"/>
    <x v="11"/>
    <n v="9000"/>
    <x v="16"/>
    <n v="18000"/>
    <n v="1900"/>
    <x v="4"/>
  </r>
  <r>
    <x v="816"/>
    <x v="93"/>
    <x v="54"/>
    <x v="1"/>
    <x v="0"/>
    <x v="0"/>
    <x v="3"/>
    <x v="1"/>
    <n v="2"/>
    <x v="0"/>
    <x v="9"/>
    <n v="7000"/>
    <x v="12"/>
    <n v="14000"/>
    <n v="1400"/>
    <x v="5"/>
  </r>
  <r>
    <x v="817"/>
    <x v="94"/>
    <x v="55"/>
    <x v="1"/>
    <x v="0"/>
    <x v="0"/>
    <x v="4"/>
    <x v="0"/>
    <n v="4"/>
    <x v="0"/>
    <x v="12"/>
    <n v="10000"/>
    <x v="14"/>
    <n v="40000"/>
    <n v="4000"/>
    <x v="6"/>
  </r>
  <r>
    <x v="818"/>
    <x v="95"/>
    <x v="56"/>
    <x v="1"/>
    <x v="0"/>
    <x v="0"/>
    <x v="5"/>
    <x v="2"/>
    <n v="1"/>
    <x v="0"/>
    <x v="1"/>
    <n v="12000"/>
    <x v="1"/>
    <n v="12000"/>
    <n v="1200.0000000000018"/>
    <x v="0"/>
  </r>
  <r>
    <x v="819"/>
    <x v="96"/>
    <x v="57"/>
    <x v="0"/>
    <x v="0"/>
    <x v="0"/>
    <x v="6"/>
    <x v="0"/>
    <n v="2"/>
    <x v="0"/>
    <x v="11"/>
    <n v="9000"/>
    <x v="16"/>
    <n v="18000"/>
    <n v="1900"/>
    <x v="1"/>
  </r>
  <r>
    <x v="820"/>
    <x v="97"/>
    <x v="58"/>
    <x v="0"/>
    <x v="1"/>
    <x v="1"/>
    <x v="7"/>
    <x v="1"/>
    <n v="2"/>
    <x v="0"/>
    <x v="9"/>
    <n v="7000"/>
    <x v="12"/>
    <n v="14000"/>
    <n v="1400"/>
    <x v="2"/>
  </r>
  <r>
    <x v="821"/>
    <x v="98"/>
    <x v="59"/>
    <x v="0"/>
    <x v="2"/>
    <x v="2"/>
    <x v="0"/>
    <x v="0"/>
    <n v="4"/>
    <x v="0"/>
    <x v="12"/>
    <n v="10000"/>
    <x v="14"/>
    <n v="40000"/>
    <n v="4000"/>
    <x v="3"/>
  </r>
  <r>
    <x v="822"/>
    <x v="96"/>
    <x v="60"/>
    <x v="1"/>
    <x v="3"/>
    <x v="3"/>
    <x v="12"/>
    <x v="0"/>
    <n v="1"/>
    <x v="0"/>
    <x v="1"/>
    <n v="12000"/>
    <x v="1"/>
    <n v="12000"/>
    <n v="1200.0000000000018"/>
    <x v="1"/>
  </r>
  <r>
    <x v="823"/>
    <x v="99"/>
    <x v="61"/>
    <x v="1"/>
    <x v="0"/>
    <x v="0"/>
    <x v="13"/>
    <x v="0"/>
    <n v="2"/>
    <x v="0"/>
    <x v="17"/>
    <n v="1800"/>
    <x v="31"/>
    <n v="3600"/>
    <n v="200"/>
    <x v="5"/>
  </r>
  <r>
    <x v="824"/>
    <x v="100"/>
    <x v="62"/>
    <x v="1"/>
    <x v="0"/>
    <x v="0"/>
    <x v="8"/>
    <x v="1"/>
    <n v="2"/>
    <x v="0"/>
    <x v="18"/>
    <n v="190"/>
    <x v="32"/>
    <n v="380"/>
    <n v="20"/>
    <x v="6"/>
  </r>
  <r>
    <x v="825"/>
    <x v="101"/>
    <x v="63"/>
    <x v="1"/>
    <x v="1"/>
    <x v="1"/>
    <x v="0"/>
    <x v="0"/>
    <n v="1"/>
    <x v="0"/>
    <x v="19"/>
    <n v="2200"/>
    <x v="33"/>
    <n v="2200"/>
    <n v="50"/>
    <x v="0"/>
  </r>
  <r>
    <x v="826"/>
    <x v="102"/>
    <x v="64"/>
    <x v="0"/>
    <x v="2"/>
    <x v="2"/>
    <x v="1"/>
    <x v="0"/>
    <n v="1"/>
    <x v="0"/>
    <x v="5"/>
    <n v="90"/>
    <x v="34"/>
    <n v="90"/>
    <n v="10"/>
    <x v="1"/>
  </r>
  <r>
    <x v="827"/>
    <x v="103"/>
    <x v="65"/>
    <x v="1"/>
    <x v="3"/>
    <x v="3"/>
    <x v="2"/>
    <x v="0"/>
    <n v="2"/>
    <x v="0"/>
    <x v="5"/>
    <n v="80"/>
    <x v="35"/>
    <n v="160"/>
    <n v="40"/>
    <x v="2"/>
  </r>
  <r>
    <x v="828"/>
    <x v="104"/>
    <x v="66"/>
    <x v="1"/>
    <x v="0"/>
    <x v="0"/>
    <x v="3"/>
    <x v="1"/>
    <n v="2"/>
    <x v="0"/>
    <x v="20"/>
    <n v="1850"/>
    <x v="36"/>
    <n v="3700"/>
    <n v="300"/>
    <x v="3"/>
  </r>
  <r>
    <x v="829"/>
    <x v="105"/>
    <x v="67"/>
    <x v="1"/>
    <x v="0"/>
    <x v="0"/>
    <x v="4"/>
    <x v="0"/>
    <n v="1"/>
    <x v="0"/>
    <x v="21"/>
    <n v="8000"/>
    <x v="37"/>
    <n v="8000"/>
    <n v="1500"/>
    <x v="4"/>
  </r>
  <r>
    <x v="830"/>
    <x v="106"/>
    <x v="68"/>
    <x v="1"/>
    <x v="1"/>
    <x v="1"/>
    <x v="5"/>
    <x v="2"/>
    <n v="1"/>
    <x v="0"/>
    <x v="22"/>
    <n v="4000"/>
    <x v="38"/>
    <n v="4000"/>
    <n v="700"/>
    <x v="5"/>
  </r>
  <r>
    <x v="831"/>
    <x v="107"/>
    <x v="69"/>
    <x v="1"/>
    <x v="2"/>
    <x v="2"/>
    <x v="6"/>
    <x v="0"/>
    <n v="2"/>
    <x v="0"/>
    <x v="23"/>
    <n v="360"/>
    <x v="39"/>
    <n v="720"/>
    <n v="80"/>
    <x v="6"/>
  </r>
  <r>
    <x v="832"/>
    <x v="105"/>
    <x v="70"/>
    <x v="1"/>
    <x v="3"/>
    <x v="3"/>
    <x v="7"/>
    <x v="1"/>
    <n v="2"/>
    <x v="0"/>
    <x v="5"/>
    <n v="90"/>
    <x v="35"/>
    <n v="180"/>
    <n v="20"/>
    <x v="4"/>
  </r>
  <r>
    <x v="833"/>
    <x v="108"/>
    <x v="71"/>
    <x v="1"/>
    <x v="0"/>
    <x v="0"/>
    <x v="0"/>
    <x v="0"/>
    <n v="1"/>
    <x v="0"/>
    <x v="3"/>
    <n v="1590"/>
    <x v="3"/>
    <n v="1590"/>
    <n v="10"/>
    <x v="1"/>
  </r>
  <r>
    <x v="834"/>
    <x v="109"/>
    <x v="72"/>
    <x v="1"/>
    <x v="3"/>
    <x v="3"/>
    <x v="12"/>
    <x v="0"/>
    <n v="1"/>
    <x v="0"/>
    <x v="24"/>
    <n v="45"/>
    <x v="40"/>
    <n v="45"/>
    <n v="5"/>
    <x v="2"/>
  </r>
  <r>
    <x v="835"/>
    <x v="110"/>
    <x v="73"/>
    <x v="1"/>
    <x v="0"/>
    <x v="0"/>
    <x v="13"/>
    <x v="0"/>
    <n v="2"/>
    <x v="0"/>
    <x v="25"/>
    <n v="450"/>
    <x v="41"/>
    <n v="900"/>
    <n v="300"/>
    <x v="3"/>
  </r>
  <r>
    <x v="836"/>
    <x v="111"/>
    <x v="74"/>
    <x v="1"/>
    <x v="3"/>
    <x v="3"/>
    <x v="8"/>
    <x v="1"/>
    <n v="2"/>
    <x v="0"/>
    <x v="6"/>
    <n v="150"/>
    <x v="42"/>
    <n v="300"/>
    <n v="40"/>
    <x v="4"/>
  </r>
  <r>
    <x v="837"/>
    <x v="112"/>
    <x v="75"/>
    <x v="1"/>
    <x v="0"/>
    <x v="0"/>
    <x v="0"/>
    <x v="0"/>
    <n v="1"/>
    <x v="0"/>
    <x v="26"/>
    <n v="20"/>
    <x v="43"/>
    <n v="20"/>
    <n v="5"/>
    <x v="5"/>
  </r>
  <r>
    <x v="838"/>
    <x v="113"/>
    <x v="76"/>
    <x v="1"/>
    <x v="3"/>
    <x v="3"/>
    <x v="1"/>
    <x v="0"/>
    <n v="1"/>
    <x v="0"/>
    <x v="14"/>
    <n v="5000"/>
    <x v="23"/>
    <n v="5000"/>
    <n v="1700"/>
    <x v="6"/>
  </r>
  <r>
    <x v="839"/>
    <x v="114"/>
    <x v="77"/>
    <x v="1"/>
    <x v="0"/>
    <x v="0"/>
    <x v="2"/>
    <x v="0"/>
    <n v="2"/>
    <x v="0"/>
    <x v="14"/>
    <n v="5001"/>
    <x v="22"/>
    <n v="10002"/>
    <n v="3398"/>
    <x v="0"/>
  </r>
  <r>
    <x v="840"/>
    <x v="115"/>
    <x v="78"/>
    <x v="0"/>
    <x v="3"/>
    <x v="3"/>
    <x v="3"/>
    <x v="1"/>
    <n v="2"/>
    <x v="0"/>
    <x v="14"/>
    <n v="5002"/>
    <x v="22"/>
    <n v="10004"/>
    <n v="3396"/>
    <x v="1"/>
  </r>
  <r>
    <x v="841"/>
    <x v="116"/>
    <x v="79"/>
    <x v="0"/>
    <x v="0"/>
    <x v="0"/>
    <x v="4"/>
    <x v="0"/>
    <n v="1"/>
    <x v="0"/>
    <x v="2"/>
    <n v="20000"/>
    <x v="2"/>
    <n v="20000"/>
    <n v="2000"/>
    <x v="2"/>
  </r>
  <r>
    <x v="842"/>
    <x v="114"/>
    <x v="80"/>
    <x v="0"/>
    <x v="3"/>
    <x v="3"/>
    <x v="5"/>
    <x v="2"/>
    <n v="1"/>
    <x v="1"/>
    <x v="12"/>
    <n v="10000"/>
    <x v="19"/>
    <n v="10000"/>
    <n v="1000"/>
    <x v="0"/>
  </r>
  <r>
    <x v="843"/>
    <x v="117"/>
    <x v="81"/>
    <x v="1"/>
    <x v="0"/>
    <x v="0"/>
    <x v="6"/>
    <x v="0"/>
    <n v="1"/>
    <x v="0"/>
    <x v="16"/>
    <n v="7600"/>
    <x v="25"/>
    <n v="7600"/>
    <n v="900"/>
    <x v="4"/>
  </r>
  <r>
    <x v="844"/>
    <x v="118"/>
    <x v="82"/>
    <x v="1"/>
    <x v="3"/>
    <x v="3"/>
    <x v="7"/>
    <x v="1"/>
    <n v="2"/>
    <x v="0"/>
    <x v="16"/>
    <n v="7600"/>
    <x v="44"/>
    <n v="15200"/>
    <n v="1800"/>
    <x v="5"/>
  </r>
  <r>
    <x v="845"/>
    <x v="119"/>
    <x v="83"/>
    <x v="1"/>
    <x v="0"/>
    <x v="0"/>
    <x v="0"/>
    <x v="0"/>
    <n v="3"/>
    <x v="0"/>
    <x v="1"/>
    <n v="12000"/>
    <x v="45"/>
    <n v="36000"/>
    <n v="3600.0000000000073"/>
    <x v="6"/>
  </r>
  <r>
    <x v="846"/>
    <x v="92"/>
    <x v="84"/>
    <x v="1"/>
    <x v="3"/>
    <x v="3"/>
    <x v="12"/>
    <x v="0"/>
    <n v="2"/>
    <x v="0"/>
    <x v="2"/>
    <n v="20000"/>
    <x v="14"/>
    <n v="40000"/>
    <n v="4000"/>
    <x v="4"/>
  </r>
  <r>
    <x v="847"/>
    <x v="93"/>
    <x v="85"/>
    <x v="0"/>
    <x v="0"/>
    <x v="0"/>
    <x v="13"/>
    <x v="0"/>
    <n v="2"/>
    <x v="0"/>
    <x v="9"/>
    <n v="7000"/>
    <x v="12"/>
    <n v="14000"/>
    <n v="1400"/>
    <x v="5"/>
  </r>
  <r>
    <x v="848"/>
    <x v="94"/>
    <x v="86"/>
    <x v="1"/>
    <x v="3"/>
    <x v="3"/>
    <x v="8"/>
    <x v="1"/>
    <n v="3"/>
    <x v="0"/>
    <x v="2"/>
    <n v="20000"/>
    <x v="13"/>
    <n v="60000"/>
    <n v="6000"/>
    <x v="6"/>
  </r>
  <r>
    <x v="849"/>
    <x v="95"/>
    <x v="87"/>
    <x v="1"/>
    <x v="0"/>
    <x v="0"/>
    <x v="0"/>
    <x v="0"/>
    <n v="1"/>
    <x v="0"/>
    <x v="7"/>
    <n v="40000"/>
    <x v="14"/>
    <n v="40000"/>
    <n v="4000"/>
    <x v="0"/>
  </r>
  <r>
    <x v="850"/>
    <x v="96"/>
    <x v="88"/>
    <x v="1"/>
    <x v="3"/>
    <x v="3"/>
    <x v="1"/>
    <x v="0"/>
    <n v="2"/>
    <x v="0"/>
    <x v="10"/>
    <n v="18000"/>
    <x v="15"/>
    <n v="36000"/>
    <n v="3600"/>
    <x v="1"/>
  </r>
  <r>
    <x v="851"/>
    <x v="97"/>
    <x v="89"/>
    <x v="1"/>
    <x v="0"/>
    <x v="0"/>
    <x v="2"/>
    <x v="0"/>
    <n v="2"/>
    <x v="0"/>
    <x v="11"/>
    <n v="9000"/>
    <x v="16"/>
    <n v="18000"/>
    <n v="1900"/>
    <x v="2"/>
  </r>
  <r>
    <x v="852"/>
    <x v="98"/>
    <x v="90"/>
    <x v="1"/>
    <x v="3"/>
    <x v="3"/>
    <x v="3"/>
    <x v="1"/>
    <n v="2"/>
    <x v="0"/>
    <x v="9"/>
    <n v="7000"/>
    <x v="12"/>
    <n v="14000"/>
    <n v="1400"/>
    <x v="3"/>
  </r>
  <r>
    <x v="853"/>
    <x v="96"/>
    <x v="91"/>
    <x v="1"/>
    <x v="0"/>
    <x v="0"/>
    <x v="4"/>
    <x v="0"/>
    <n v="4"/>
    <x v="0"/>
    <x v="12"/>
    <n v="10000"/>
    <x v="14"/>
    <n v="40000"/>
    <n v="4000"/>
    <x v="1"/>
  </r>
  <r>
    <x v="854"/>
    <x v="99"/>
    <x v="92"/>
    <x v="1"/>
    <x v="3"/>
    <x v="3"/>
    <x v="5"/>
    <x v="2"/>
    <n v="1"/>
    <x v="0"/>
    <x v="1"/>
    <n v="12000"/>
    <x v="1"/>
    <n v="12000"/>
    <n v="1200.0000000000018"/>
    <x v="5"/>
  </r>
  <r>
    <x v="855"/>
    <x v="100"/>
    <x v="93"/>
    <x v="1"/>
    <x v="0"/>
    <x v="0"/>
    <x v="6"/>
    <x v="0"/>
    <n v="2"/>
    <x v="0"/>
    <x v="17"/>
    <n v="1800"/>
    <x v="31"/>
    <n v="3600"/>
    <n v="200"/>
    <x v="6"/>
  </r>
  <r>
    <x v="856"/>
    <x v="101"/>
    <x v="94"/>
    <x v="1"/>
    <x v="3"/>
    <x v="3"/>
    <x v="7"/>
    <x v="1"/>
    <n v="2"/>
    <x v="0"/>
    <x v="18"/>
    <n v="190"/>
    <x v="32"/>
    <n v="380"/>
    <n v="20"/>
    <x v="0"/>
  </r>
  <r>
    <x v="857"/>
    <x v="102"/>
    <x v="95"/>
    <x v="1"/>
    <x v="0"/>
    <x v="0"/>
    <x v="0"/>
    <x v="0"/>
    <n v="4"/>
    <x v="0"/>
    <x v="19"/>
    <n v="2200"/>
    <x v="46"/>
    <n v="8800"/>
    <n v="200"/>
    <x v="1"/>
  </r>
  <r>
    <x v="858"/>
    <x v="103"/>
    <x v="96"/>
    <x v="1"/>
    <x v="3"/>
    <x v="3"/>
    <x v="12"/>
    <x v="0"/>
    <n v="1"/>
    <x v="0"/>
    <x v="5"/>
    <n v="90"/>
    <x v="34"/>
    <n v="90"/>
    <n v="10"/>
    <x v="2"/>
  </r>
  <r>
    <x v="859"/>
    <x v="104"/>
    <x v="97"/>
    <x v="1"/>
    <x v="0"/>
    <x v="0"/>
    <x v="13"/>
    <x v="0"/>
    <n v="2"/>
    <x v="0"/>
    <x v="5"/>
    <n v="80"/>
    <x v="35"/>
    <n v="160"/>
    <n v="40"/>
    <x v="3"/>
  </r>
  <r>
    <x v="860"/>
    <x v="105"/>
    <x v="98"/>
    <x v="1"/>
    <x v="3"/>
    <x v="3"/>
    <x v="8"/>
    <x v="1"/>
    <n v="2"/>
    <x v="0"/>
    <x v="20"/>
    <n v="1850"/>
    <x v="36"/>
    <n v="3700"/>
    <n v="300"/>
    <x v="4"/>
  </r>
  <r>
    <x v="861"/>
    <x v="106"/>
    <x v="99"/>
    <x v="0"/>
    <x v="0"/>
    <x v="0"/>
    <x v="0"/>
    <x v="0"/>
    <n v="1"/>
    <x v="0"/>
    <x v="21"/>
    <n v="8000"/>
    <x v="37"/>
    <n v="8000"/>
    <n v="1500"/>
    <x v="5"/>
  </r>
  <r>
    <x v="862"/>
    <x v="107"/>
    <x v="100"/>
    <x v="0"/>
    <x v="3"/>
    <x v="3"/>
    <x v="1"/>
    <x v="0"/>
    <n v="1"/>
    <x v="0"/>
    <x v="22"/>
    <n v="4000"/>
    <x v="38"/>
    <n v="4000"/>
    <n v="700"/>
    <x v="6"/>
  </r>
  <r>
    <x v="863"/>
    <x v="105"/>
    <x v="101"/>
    <x v="0"/>
    <x v="0"/>
    <x v="0"/>
    <x v="2"/>
    <x v="0"/>
    <n v="2"/>
    <x v="0"/>
    <x v="23"/>
    <n v="360"/>
    <x v="39"/>
    <n v="720"/>
    <n v="80"/>
    <x v="4"/>
  </r>
  <r>
    <x v="864"/>
    <x v="108"/>
    <x v="102"/>
    <x v="1"/>
    <x v="3"/>
    <x v="3"/>
    <x v="3"/>
    <x v="1"/>
    <n v="2"/>
    <x v="0"/>
    <x v="5"/>
    <n v="90"/>
    <x v="35"/>
    <n v="180"/>
    <n v="20"/>
    <x v="1"/>
  </r>
  <r>
    <x v="865"/>
    <x v="109"/>
    <x v="103"/>
    <x v="1"/>
    <x v="0"/>
    <x v="0"/>
    <x v="4"/>
    <x v="0"/>
    <n v="1"/>
    <x v="0"/>
    <x v="3"/>
    <n v="1590"/>
    <x v="3"/>
    <n v="1590"/>
    <n v="10"/>
    <x v="2"/>
  </r>
  <r>
    <x v="866"/>
    <x v="110"/>
    <x v="104"/>
    <x v="1"/>
    <x v="0"/>
    <x v="0"/>
    <x v="5"/>
    <x v="2"/>
    <n v="1"/>
    <x v="0"/>
    <x v="24"/>
    <n v="45"/>
    <x v="40"/>
    <n v="45"/>
    <n v="5"/>
    <x v="3"/>
  </r>
  <r>
    <x v="867"/>
    <x v="111"/>
    <x v="105"/>
    <x v="1"/>
    <x v="0"/>
    <x v="0"/>
    <x v="6"/>
    <x v="0"/>
    <n v="2"/>
    <x v="0"/>
    <x v="25"/>
    <n v="450"/>
    <x v="41"/>
    <n v="900"/>
    <n v="300"/>
    <x v="4"/>
  </r>
  <r>
    <x v="868"/>
    <x v="112"/>
    <x v="106"/>
    <x v="0"/>
    <x v="0"/>
    <x v="0"/>
    <x v="7"/>
    <x v="1"/>
    <n v="2"/>
    <x v="0"/>
    <x v="6"/>
    <n v="150"/>
    <x v="42"/>
    <n v="300"/>
    <n v="40"/>
    <x v="5"/>
  </r>
  <r>
    <x v="869"/>
    <x v="113"/>
    <x v="107"/>
    <x v="1"/>
    <x v="1"/>
    <x v="1"/>
    <x v="0"/>
    <x v="0"/>
    <n v="1"/>
    <x v="0"/>
    <x v="26"/>
    <n v="20"/>
    <x v="43"/>
    <n v="20"/>
    <n v="5"/>
    <x v="6"/>
  </r>
  <r>
    <x v="870"/>
    <x v="114"/>
    <x v="108"/>
    <x v="1"/>
    <x v="2"/>
    <x v="2"/>
    <x v="12"/>
    <x v="0"/>
    <n v="1"/>
    <x v="0"/>
    <x v="14"/>
    <n v="5002"/>
    <x v="23"/>
    <n v="5002"/>
    <n v="1698"/>
    <x v="0"/>
  </r>
  <r>
    <x v="871"/>
    <x v="115"/>
    <x v="109"/>
    <x v="1"/>
    <x v="3"/>
    <x v="3"/>
    <x v="13"/>
    <x v="0"/>
    <n v="2"/>
    <x v="0"/>
    <x v="14"/>
    <n v="5000"/>
    <x v="22"/>
    <n v="10000"/>
    <n v="3400"/>
    <x v="1"/>
  </r>
  <r>
    <x v="872"/>
    <x v="116"/>
    <x v="110"/>
    <x v="1"/>
    <x v="0"/>
    <x v="0"/>
    <x v="8"/>
    <x v="1"/>
    <n v="2"/>
    <x v="0"/>
    <x v="14"/>
    <n v="5001"/>
    <x v="22"/>
    <n v="10002"/>
    <n v="3398"/>
    <x v="2"/>
  </r>
  <r>
    <x v="873"/>
    <x v="114"/>
    <x v="111"/>
    <x v="1"/>
    <x v="0"/>
    <x v="0"/>
    <x v="0"/>
    <x v="0"/>
    <n v="1"/>
    <x v="0"/>
    <x v="14"/>
    <n v="5002"/>
    <x v="23"/>
    <n v="5002"/>
    <n v="1698"/>
    <x v="0"/>
  </r>
  <r>
    <x v="874"/>
    <x v="117"/>
    <x v="112"/>
    <x v="1"/>
    <x v="1"/>
    <x v="1"/>
    <x v="1"/>
    <x v="0"/>
    <n v="1"/>
    <x v="0"/>
    <x v="14"/>
    <n v="5000"/>
    <x v="23"/>
    <n v="5000"/>
    <n v="1700"/>
    <x v="4"/>
  </r>
  <r>
    <x v="875"/>
    <x v="118"/>
    <x v="113"/>
    <x v="1"/>
    <x v="2"/>
    <x v="2"/>
    <x v="2"/>
    <x v="0"/>
    <n v="2"/>
    <x v="0"/>
    <x v="14"/>
    <n v="5001"/>
    <x v="22"/>
    <n v="10002"/>
    <n v="3398"/>
    <x v="5"/>
  </r>
  <r>
    <x v="876"/>
    <x v="119"/>
    <x v="114"/>
    <x v="1"/>
    <x v="3"/>
    <x v="3"/>
    <x v="3"/>
    <x v="1"/>
    <n v="2"/>
    <x v="0"/>
    <x v="14"/>
    <n v="5002"/>
    <x v="22"/>
    <n v="10004"/>
    <n v="3396"/>
    <x v="6"/>
  </r>
  <r>
    <x v="877"/>
    <x v="92"/>
    <x v="115"/>
    <x v="1"/>
    <x v="0"/>
    <x v="0"/>
    <x v="4"/>
    <x v="0"/>
    <n v="1"/>
    <x v="0"/>
    <x v="2"/>
    <n v="20000"/>
    <x v="2"/>
    <n v="20000"/>
    <n v="2000"/>
    <x v="4"/>
  </r>
  <r>
    <x v="878"/>
    <x v="93"/>
    <x v="116"/>
    <x v="1"/>
    <x v="0"/>
    <x v="0"/>
    <x v="5"/>
    <x v="2"/>
    <n v="1"/>
    <x v="1"/>
    <x v="12"/>
    <n v="10000"/>
    <x v="19"/>
    <n v="10000"/>
    <n v="1000"/>
    <x v="5"/>
  </r>
  <r>
    <x v="879"/>
    <x v="94"/>
    <x v="117"/>
    <x v="1"/>
    <x v="1"/>
    <x v="1"/>
    <x v="6"/>
    <x v="0"/>
    <n v="1"/>
    <x v="0"/>
    <x v="16"/>
    <n v="7600"/>
    <x v="25"/>
    <n v="7600"/>
    <n v="900"/>
    <x v="6"/>
  </r>
  <r>
    <x v="880"/>
    <x v="95"/>
    <x v="118"/>
    <x v="1"/>
    <x v="2"/>
    <x v="2"/>
    <x v="7"/>
    <x v="1"/>
    <n v="2"/>
    <x v="1"/>
    <x v="16"/>
    <n v="7600"/>
    <x v="44"/>
    <n v="15200"/>
    <n v="1800"/>
    <x v="0"/>
  </r>
  <r>
    <x v="881"/>
    <x v="96"/>
    <x v="119"/>
    <x v="1"/>
    <x v="3"/>
    <x v="3"/>
    <x v="0"/>
    <x v="0"/>
    <n v="3"/>
    <x v="0"/>
    <x v="1"/>
    <n v="12000"/>
    <x v="45"/>
    <n v="36000"/>
    <n v="3600.0000000000073"/>
    <x v="1"/>
  </r>
  <r>
    <x v="882"/>
    <x v="97"/>
    <x v="120"/>
    <x v="0"/>
    <x v="0"/>
    <x v="0"/>
    <x v="12"/>
    <x v="0"/>
    <n v="2"/>
    <x v="0"/>
    <x v="2"/>
    <n v="20000"/>
    <x v="14"/>
    <n v="40000"/>
    <n v="4000"/>
    <x v="2"/>
  </r>
  <r>
    <x v="883"/>
    <x v="98"/>
    <x v="121"/>
    <x v="0"/>
    <x v="3"/>
    <x v="3"/>
    <x v="13"/>
    <x v="0"/>
    <n v="2"/>
    <x v="0"/>
    <x v="9"/>
    <n v="7000"/>
    <x v="12"/>
    <n v="14000"/>
    <n v="1400"/>
    <x v="3"/>
  </r>
  <r>
    <x v="884"/>
    <x v="96"/>
    <x v="122"/>
    <x v="0"/>
    <x v="0"/>
    <x v="0"/>
    <x v="8"/>
    <x v="1"/>
    <n v="3"/>
    <x v="0"/>
    <x v="2"/>
    <n v="20000"/>
    <x v="13"/>
    <n v="60000"/>
    <n v="6000"/>
    <x v="1"/>
  </r>
  <r>
    <x v="885"/>
    <x v="99"/>
    <x v="123"/>
    <x v="1"/>
    <x v="3"/>
    <x v="3"/>
    <x v="0"/>
    <x v="0"/>
    <n v="1"/>
    <x v="0"/>
    <x v="7"/>
    <n v="40000"/>
    <x v="14"/>
    <n v="40000"/>
    <n v="4000"/>
    <x v="5"/>
  </r>
  <r>
    <x v="886"/>
    <x v="100"/>
    <x v="124"/>
    <x v="1"/>
    <x v="0"/>
    <x v="0"/>
    <x v="1"/>
    <x v="0"/>
    <n v="2"/>
    <x v="0"/>
    <x v="10"/>
    <n v="18000"/>
    <x v="15"/>
    <n v="36000"/>
    <n v="3600"/>
    <x v="6"/>
  </r>
  <r>
    <x v="887"/>
    <x v="101"/>
    <x v="125"/>
    <x v="1"/>
    <x v="3"/>
    <x v="3"/>
    <x v="2"/>
    <x v="0"/>
    <n v="2"/>
    <x v="0"/>
    <x v="11"/>
    <n v="9000"/>
    <x v="16"/>
    <n v="18000"/>
    <n v="1900"/>
    <x v="0"/>
  </r>
  <r>
    <x v="888"/>
    <x v="102"/>
    <x v="126"/>
    <x v="1"/>
    <x v="0"/>
    <x v="0"/>
    <x v="3"/>
    <x v="1"/>
    <n v="2"/>
    <x v="0"/>
    <x v="9"/>
    <n v="7000"/>
    <x v="12"/>
    <n v="14000"/>
    <n v="1400"/>
    <x v="1"/>
  </r>
  <r>
    <x v="889"/>
    <x v="103"/>
    <x v="127"/>
    <x v="0"/>
    <x v="3"/>
    <x v="3"/>
    <x v="4"/>
    <x v="0"/>
    <n v="4"/>
    <x v="0"/>
    <x v="12"/>
    <n v="10000"/>
    <x v="14"/>
    <n v="40000"/>
    <n v="4000"/>
    <x v="2"/>
  </r>
  <r>
    <x v="890"/>
    <x v="104"/>
    <x v="128"/>
    <x v="1"/>
    <x v="0"/>
    <x v="0"/>
    <x v="5"/>
    <x v="2"/>
    <n v="1"/>
    <x v="0"/>
    <x v="1"/>
    <n v="12000"/>
    <x v="1"/>
    <n v="12000"/>
    <n v="1200.0000000000018"/>
    <x v="3"/>
  </r>
  <r>
    <x v="891"/>
    <x v="105"/>
    <x v="129"/>
    <x v="1"/>
    <x v="3"/>
    <x v="3"/>
    <x v="6"/>
    <x v="0"/>
    <n v="2"/>
    <x v="0"/>
    <x v="11"/>
    <n v="9000"/>
    <x v="16"/>
    <n v="18000"/>
    <n v="1900"/>
    <x v="4"/>
  </r>
  <r>
    <x v="892"/>
    <x v="106"/>
    <x v="130"/>
    <x v="1"/>
    <x v="0"/>
    <x v="0"/>
    <x v="7"/>
    <x v="1"/>
    <n v="2"/>
    <x v="0"/>
    <x v="9"/>
    <n v="7000"/>
    <x v="12"/>
    <n v="14000"/>
    <n v="1400"/>
    <x v="5"/>
  </r>
  <r>
    <x v="893"/>
    <x v="107"/>
    <x v="131"/>
    <x v="1"/>
    <x v="3"/>
    <x v="3"/>
    <x v="0"/>
    <x v="0"/>
    <n v="4"/>
    <x v="0"/>
    <x v="12"/>
    <n v="10000"/>
    <x v="14"/>
    <n v="40000"/>
    <n v="4000"/>
    <x v="6"/>
  </r>
  <r>
    <x v="894"/>
    <x v="105"/>
    <x v="132"/>
    <x v="1"/>
    <x v="0"/>
    <x v="0"/>
    <x v="12"/>
    <x v="0"/>
    <n v="1"/>
    <x v="0"/>
    <x v="1"/>
    <n v="12000"/>
    <x v="1"/>
    <n v="12000"/>
    <n v="1200.0000000000018"/>
    <x v="4"/>
  </r>
  <r>
    <x v="895"/>
    <x v="108"/>
    <x v="133"/>
    <x v="1"/>
    <x v="3"/>
    <x v="3"/>
    <x v="13"/>
    <x v="2"/>
    <n v="2"/>
    <x v="0"/>
    <x v="11"/>
    <n v="9000"/>
    <x v="16"/>
    <n v="18000"/>
    <n v="1900"/>
    <x v="1"/>
  </r>
  <r>
    <x v="896"/>
    <x v="109"/>
    <x v="134"/>
    <x v="1"/>
    <x v="0"/>
    <x v="0"/>
    <x v="1"/>
    <x v="0"/>
    <n v="2"/>
    <x v="0"/>
    <x v="9"/>
    <n v="7000"/>
    <x v="12"/>
    <n v="14000"/>
    <n v="1400"/>
    <x v="2"/>
  </r>
  <r>
    <x v="897"/>
    <x v="110"/>
    <x v="135"/>
    <x v="1"/>
    <x v="3"/>
    <x v="3"/>
    <x v="2"/>
    <x v="1"/>
    <n v="1"/>
    <x v="0"/>
    <x v="12"/>
    <n v="10000"/>
    <x v="19"/>
    <n v="10000"/>
    <n v="1000"/>
    <x v="3"/>
  </r>
  <r>
    <x v="898"/>
    <x v="111"/>
    <x v="136"/>
    <x v="1"/>
    <x v="0"/>
    <x v="0"/>
    <x v="3"/>
    <x v="0"/>
    <n v="1"/>
    <x v="0"/>
    <x v="13"/>
    <n v="7000"/>
    <x v="20"/>
    <n v="7000"/>
    <n v="700.00000000000091"/>
    <x v="4"/>
  </r>
  <r>
    <x v="899"/>
    <x v="112"/>
    <x v="50"/>
    <x v="1"/>
    <x v="3"/>
    <x v="3"/>
    <x v="4"/>
    <x v="0"/>
    <n v="2"/>
    <x v="0"/>
    <x v="11"/>
    <n v="9000"/>
    <x v="16"/>
    <n v="18000"/>
    <n v="1900"/>
    <x v="5"/>
  </r>
  <r>
    <x v="900"/>
    <x v="113"/>
    <x v="137"/>
    <x v="1"/>
    <x v="0"/>
    <x v="0"/>
    <x v="5"/>
    <x v="2"/>
    <n v="2"/>
    <x v="0"/>
    <x v="10"/>
    <n v="18000"/>
    <x v="15"/>
    <n v="36000"/>
    <n v="3600"/>
    <x v="6"/>
  </r>
  <r>
    <x v="901"/>
    <x v="114"/>
    <x v="138"/>
    <x v="1"/>
    <x v="3"/>
    <x v="3"/>
    <x v="6"/>
    <x v="0"/>
    <n v="1"/>
    <x v="0"/>
    <x v="7"/>
    <n v="40000"/>
    <x v="14"/>
    <n v="40000"/>
    <n v="4000"/>
    <x v="0"/>
  </r>
  <r>
    <x v="902"/>
    <x v="115"/>
    <x v="139"/>
    <x v="1"/>
    <x v="0"/>
    <x v="0"/>
    <x v="7"/>
    <x v="1"/>
    <n v="1"/>
    <x v="0"/>
    <x v="2"/>
    <n v="20000"/>
    <x v="2"/>
    <n v="20000"/>
    <n v="2000"/>
    <x v="1"/>
  </r>
  <r>
    <x v="903"/>
    <x v="116"/>
    <x v="140"/>
    <x v="0"/>
    <x v="3"/>
    <x v="3"/>
    <x v="0"/>
    <x v="0"/>
    <n v="2"/>
    <x v="0"/>
    <x v="0"/>
    <n v="12000"/>
    <x v="21"/>
    <n v="24000"/>
    <n v="2000"/>
    <x v="2"/>
  </r>
  <r>
    <x v="904"/>
    <x v="114"/>
    <x v="141"/>
    <x v="0"/>
    <x v="0"/>
    <x v="0"/>
    <x v="12"/>
    <x v="0"/>
    <n v="2"/>
    <x v="0"/>
    <x v="14"/>
    <n v="5000"/>
    <x v="22"/>
    <n v="10000"/>
    <n v="3400"/>
    <x v="0"/>
  </r>
  <r>
    <x v="905"/>
    <x v="117"/>
    <x v="142"/>
    <x v="0"/>
    <x v="3"/>
    <x v="3"/>
    <x v="12"/>
    <x v="2"/>
    <n v="1"/>
    <x v="0"/>
    <x v="14"/>
    <n v="5001"/>
    <x v="23"/>
    <n v="5001"/>
    <n v="1699"/>
    <x v="4"/>
  </r>
  <r>
    <x v="906"/>
    <x v="118"/>
    <x v="143"/>
    <x v="1"/>
    <x v="0"/>
    <x v="0"/>
    <x v="12"/>
    <x v="0"/>
    <n v="1"/>
    <x v="0"/>
    <x v="14"/>
    <n v="5002"/>
    <x v="23"/>
    <n v="5002"/>
    <n v="1698"/>
    <x v="5"/>
  </r>
  <r>
    <x v="907"/>
    <x v="119"/>
    <x v="144"/>
    <x v="1"/>
    <x v="3"/>
    <x v="3"/>
    <x v="12"/>
    <x v="1"/>
    <n v="2"/>
    <x v="0"/>
    <x v="14"/>
    <n v="5000"/>
    <x v="22"/>
    <n v="10000"/>
    <n v="3400"/>
    <x v="6"/>
  </r>
  <r>
    <x v="908"/>
    <x v="92"/>
    <x v="145"/>
    <x v="1"/>
    <x v="0"/>
    <x v="0"/>
    <x v="12"/>
    <x v="0"/>
    <n v="2"/>
    <x v="0"/>
    <x v="14"/>
    <n v="5001"/>
    <x v="22"/>
    <n v="10002"/>
    <n v="3398"/>
    <x v="4"/>
  </r>
  <r>
    <x v="909"/>
    <x v="93"/>
    <x v="146"/>
    <x v="1"/>
    <x v="3"/>
    <x v="3"/>
    <x v="12"/>
    <x v="0"/>
    <n v="1"/>
    <x v="0"/>
    <x v="14"/>
    <n v="5002"/>
    <x v="23"/>
    <n v="5002"/>
    <n v="1698"/>
    <x v="5"/>
  </r>
  <r>
    <x v="910"/>
    <x v="94"/>
    <x v="50"/>
    <x v="0"/>
    <x v="0"/>
    <x v="0"/>
    <x v="12"/>
    <x v="2"/>
    <n v="1"/>
    <x v="0"/>
    <x v="14"/>
    <n v="5000"/>
    <x v="23"/>
    <n v="5000"/>
    <n v="1700"/>
    <x v="6"/>
  </r>
  <r>
    <x v="911"/>
    <x v="0"/>
    <x v="147"/>
    <x v="1"/>
    <x v="3"/>
    <x v="3"/>
    <x v="0"/>
    <x v="0"/>
    <n v="1"/>
    <x v="0"/>
    <x v="19"/>
    <n v="2200"/>
    <x v="33"/>
    <n v="2200"/>
    <n v="50"/>
    <x v="0"/>
  </r>
  <r>
    <x v="912"/>
    <x v="1"/>
    <x v="148"/>
    <x v="1"/>
    <x v="0"/>
    <x v="0"/>
    <x v="1"/>
    <x v="0"/>
    <n v="1"/>
    <x v="0"/>
    <x v="5"/>
    <n v="90"/>
    <x v="34"/>
    <n v="90"/>
    <n v="10"/>
    <x v="1"/>
  </r>
  <r>
    <x v="913"/>
    <x v="2"/>
    <x v="149"/>
    <x v="1"/>
    <x v="3"/>
    <x v="3"/>
    <x v="2"/>
    <x v="0"/>
    <n v="2"/>
    <x v="0"/>
    <x v="5"/>
    <n v="80"/>
    <x v="35"/>
    <n v="160"/>
    <n v="40"/>
    <x v="2"/>
  </r>
  <r>
    <x v="914"/>
    <x v="3"/>
    <x v="150"/>
    <x v="0"/>
    <x v="0"/>
    <x v="0"/>
    <x v="3"/>
    <x v="1"/>
    <n v="2"/>
    <x v="0"/>
    <x v="20"/>
    <n v="1850"/>
    <x v="36"/>
    <n v="3700"/>
    <n v="300"/>
    <x v="3"/>
  </r>
  <r>
    <x v="915"/>
    <x v="5"/>
    <x v="151"/>
    <x v="0"/>
    <x v="0"/>
    <x v="0"/>
    <x v="4"/>
    <x v="0"/>
    <n v="1"/>
    <x v="0"/>
    <x v="21"/>
    <n v="8000"/>
    <x v="37"/>
    <n v="8000"/>
    <n v="1500"/>
    <x v="5"/>
  </r>
  <r>
    <x v="916"/>
    <x v="5"/>
    <x v="152"/>
    <x v="0"/>
    <x v="1"/>
    <x v="1"/>
    <x v="5"/>
    <x v="2"/>
    <n v="100"/>
    <x v="0"/>
    <x v="22"/>
    <n v="4000"/>
    <x v="56"/>
    <n v="400000"/>
    <n v="70000"/>
    <x v="5"/>
  </r>
  <r>
    <x v="917"/>
    <x v="6"/>
    <x v="153"/>
    <x v="1"/>
    <x v="2"/>
    <x v="2"/>
    <x v="6"/>
    <x v="0"/>
    <n v="2"/>
    <x v="0"/>
    <x v="23"/>
    <n v="360"/>
    <x v="39"/>
    <n v="720"/>
    <n v="80"/>
    <x v="6"/>
  </r>
  <r>
    <x v="918"/>
    <x v="5"/>
    <x v="154"/>
    <x v="1"/>
    <x v="3"/>
    <x v="3"/>
    <x v="7"/>
    <x v="1"/>
    <n v="2"/>
    <x v="0"/>
    <x v="5"/>
    <n v="90"/>
    <x v="35"/>
    <n v="180"/>
    <n v="20"/>
    <x v="5"/>
  </r>
  <r>
    <x v="919"/>
    <x v="8"/>
    <x v="155"/>
    <x v="1"/>
    <x v="0"/>
    <x v="0"/>
    <x v="0"/>
    <x v="0"/>
    <n v="20"/>
    <x v="0"/>
    <x v="3"/>
    <n v="1590"/>
    <x v="57"/>
    <n v="31800"/>
    <n v="200"/>
    <x v="1"/>
  </r>
  <r>
    <x v="920"/>
    <x v="9"/>
    <x v="156"/>
    <x v="1"/>
    <x v="0"/>
    <x v="0"/>
    <x v="1"/>
    <x v="0"/>
    <n v="1"/>
    <x v="0"/>
    <x v="24"/>
    <n v="45"/>
    <x v="40"/>
    <n v="45"/>
    <n v="5"/>
    <x v="2"/>
  </r>
  <r>
    <x v="921"/>
    <x v="10"/>
    <x v="157"/>
    <x v="0"/>
    <x v="1"/>
    <x v="1"/>
    <x v="2"/>
    <x v="0"/>
    <n v="2"/>
    <x v="0"/>
    <x v="25"/>
    <n v="450"/>
    <x v="41"/>
    <n v="900"/>
    <n v="300"/>
    <x v="3"/>
  </r>
  <r>
    <x v="922"/>
    <x v="11"/>
    <x v="158"/>
    <x v="1"/>
    <x v="2"/>
    <x v="2"/>
    <x v="3"/>
    <x v="1"/>
    <n v="2"/>
    <x v="0"/>
    <x v="6"/>
    <n v="150"/>
    <x v="42"/>
    <n v="300"/>
    <n v="40"/>
    <x v="4"/>
  </r>
  <r>
    <x v="923"/>
    <x v="12"/>
    <x v="159"/>
    <x v="1"/>
    <x v="3"/>
    <x v="3"/>
    <x v="12"/>
    <x v="0"/>
    <n v="1"/>
    <x v="0"/>
    <x v="26"/>
    <n v="20"/>
    <x v="43"/>
    <n v="20"/>
    <n v="5"/>
    <x v="5"/>
  </r>
  <r>
    <x v="924"/>
    <x v="13"/>
    <x v="160"/>
    <x v="1"/>
    <x v="0"/>
    <x v="0"/>
    <x v="13"/>
    <x v="0"/>
    <n v="1"/>
    <x v="0"/>
    <x v="4"/>
    <n v="9000"/>
    <x v="7"/>
    <n v="9000"/>
    <n v="1000"/>
    <x v="6"/>
  </r>
  <r>
    <x v="925"/>
    <x v="15"/>
    <x v="161"/>
    <x v="1"/>
    <x v="0"/>
    <x v="0"/>
    <x v="5"/>
    <x v="2"/>
    <n v="2"/>
    <x v="0"/>
    <x v="14"/>
    <n v="5001"/>
    <x v="22"/>
    <n v="10002"/>
    <n v="3398"/>
    <x v="1"/>
  </r>
  <r>
    <x v="926"/>
    <x v="15"/>
    <x v="162"/>
    <x v="1"/>
    <x v="1"/>
    <x v="1"/>
    <x v="6"/>
    <x v="0"/>
    <n v="2"/>
    <x v="0"/>
    <x v="14"/>
    <n v="5002"/>
    <x v="22"/>
    <n v="10004"/>
    <n v="3396"/>
    <x v="1"/>
  </r>
  <r>
    <x v="927"/>
    <x v="16"/>
    <x v="163"/>
    <x v="1"/>
    <x v="2"/>
    <x v="2"/>
    <x v="7"/>
    <x v="1"/>
    <n v="1"/>
    <x v="0"/>
    <x v="2"/>
    <n v="20000"/>
    <x v="2"/>
    <n v="20000"/>
    <n v="2000"/>
    <x v="2"/>
  </r>
  <r>
    <x v="928"/>
    <x v="15"/>
    <x v="164"/>
    <x v="1"/>
    <x v="3"/>
    <x v="3"/>
    <x v="8"/>
    <x v="1"/>
    <n v="1"/>
    <x v="1"/>
    <x v="4"/>
    <n v="9000"/>
    <x v="7"/>
    <n v="9000"/>
    <n v="1000"/>
    <x v="1"/>
  </r>
  <r>
    <x v="929"/>
    <x v="18"/>
    <x v="165"/>
    <x v="1"/>
    <x v="0"/>
    <x v="0"/>
    <x v="18"/>
    <x v="0"/>
    <n v="1"/>
    <x v="0"/>
    <x v="16"/>
    <n v="7600"/>
    <x v="25"/>
    <n v="7600"/>
    <n v="900"/>
    <x v="4"/>
  </r>
  <r>
    <x v="930"/>
    <x v="19"/>
    <x v="166"/>
    <x v="1"/>
    <x v="0"/>
    <x v="0"/>
    <x v="0"/>
    <x v="0"/>
    <n v="2"/>
    <x v="0"/>
    <x v="16"/>
    <n v="7600"/>
    <x v="44"/>
    <n v="15200"/>
    <n v="1800"/>
    <x v="5"/>
  </r>
  <r>
    <x v="931"/>
    <x v="20"/>
    <x v="167"/>
    <x v="1"/>
    <x v="1"/>
    <x v="1"/>
    <x v="1"/>
    <x v="0"/>
    <n v="3"/>
    <x v="0"/>
    <x v="1"/>
    <n v="12000"/>
    <x v="45"/>
    <n v="36000"/>
    <n v="3600.0000000000073"/>
    <x v="6"/>
  </r>
  <r>
    <x v="932"/>
    <x v="21"/>
    <x v="168"/>
    <x v="1"/>
    <x v="2"/>
    <x v="2"/>
    <x v="2"/>
    <x v="0"/>
    <n v="2"/>
    <x v="0"/>
    <x v="2"/>
    <n v="20000"/>
    <x v="14"/>
    <n v="40000"/>
    <n v="4000"/>
    <x v="0"/>
  </r>
  <r>
    <x v="933"/>
    <x v="22"/>
    <x v="169"/>
    <x v="1"/>
    <x v="3"/>
    <x v="3"/>
    <x v="3"/>
    <x v="1"/>
    <n v="2"/>
    <x v="0"/>
    <x v="9"/>
    <n v="7000"/>
    <x v="12"/>
    <n v="14000"/>
    <n v="1400"/>
    <x v="1"/>
  </r>
  <r>
    <x v="934"/>
    <x v="23"/>
    <x v="170"/>
    <x v="1"/>
    <x v="0"/>
    <x v="0"/>
    <x v="4"/>
    <x v="0"/>
    <n v="3"/>
    <x v="0"/>
    <x v="2"/>
    <n v="20000"/>
    <x v="13"/>
    <n v="60000"/>
    <n v="6000"/>
    <x v="2"/>
  </r>
  <r>
    <x v="935"/>
    <x v="25"/>
    <x v="171"/>
    <x v="0"/>
    <x v="0"/>
    <x v="0"/>
    <x v="5"/>
    <x v="2"/>
    <n v="1"/>
    <x v="0"/>
    <x v="7"/>
    <n v="40000"/>
    <x v="14"/>
    <n v="40000"/>
    <n v="4000"/>
    <x v="4"/>
  </r>
  <r>
    <x v="936"/>
    <x v="25"/>
    <x v="172"/>
    <x v="0"/>
    <x v="1"/>
    <x v="1"/>
    <x v="6"/>
    <x v="0"/>
    <n v="2"/>
    <x v="0"/>
    <x v="10"/>
    <n v="18000"/>
    <x v="15"/>
    <n v="36000"/>
    <n v="3600"/>
    <x v="4"/>
  </r>
  <r>
    <x v="937"/>
    <x v="26"/>
    <x v="173"/>
    <x v="0"/>
    <x v="2"/>
    <x v="2"/>
    <x v="7"/>
    <x v="1"/>
    <n v="2"/>
    <x v="0"/>
    <x v="11"/>
    <n v="9000"/>
    <x v="16"/>
    <n v="18000"/>
    <n v="1900"/>
    <x v="5"/>
  </r>
  <r>
    <x v="938"/>
    <x v="25"/>
    <x v="174"/>
    <x v="1"/>
    <x v="3"/>
    <x v="3"/>
    <x v="8"/>
    <x v="1"/>
    <n v="2"/>
    <x v="0"/>
    <x v="9"/>
    <n v="7000"/>
    <x v="12"/>
    <n v="14000"/>
    <n v="1400"/>
    <x v="4"/>
  </r>
  <r>
    <x v="939"/>
    <x v="28"/>
    <x v="175"/>
    <x v="1"/>
    <x v="0"/>
    <x v="0"/>
    <x v="9"/>
    <x v="3"/>
    <n v="4"/>
    <x v="0"/>
    <x v="12"/>
    <n v="10000"/>
    <x v="14"/>
    <n v="40000"/>
    <n v="4000"/>
    <x v="0"/>
  </r>
  <r>
    <x v="940"/>
    <x v="29"/>
    <x v="176"/>
    <x v="1"/>
    <x v="0"/>
    <x v="0"/>
    <x v="10"/>
    <x v="2"/>
    <n v="1"/>
    <x v="0"/>
    <x v="1"/>
    <n v="12000"/>
    <x v="1"/>
    <n v="12000"/>
    <n v="1200.0000000000018"/>
    <x v="1"/>
  </r>
  <r>
    <x v="941"/>
    <x v="2"/>
    <x v="177"/>
    <x v="1"/>
    <x v="1"/>
    <x v="1"/>
    <x v="11"/>
    <x v="2"/>
    <n v="2"/>
    <x v="0"/>
    <x v="11"/>
    <n v="9000"/>
    <x v="16"/>
    <n v="18000"/>
    <n v="1900"/>
    <x v="2"/>
  </r>
  <r>
    <x v="942"/>
    <x v="0"/>
    <x v="178"/>
    <x v="0"/>
    <x v="2"/>
    <x v="2"/>
    <x v="12"/>
    <x v="0"/>
    <n v="2"/>
    <x v="0"/>
    <x v="9"/>
    <n v="7000"/>
    <x v="12"/>
    <n v="14000"/>
    <n v="1400"/>
    <x v="0"/>
  </r>
  <r>
    <x v="943"/>
    <x v="1"/>
    <x v="179"/>
    <x v="1"/>
    <x v="3"/>
    <x v="3"/>
    <x v="13"/>
    <x v="0"/>
    <n v="4"/>
    <x v="0"/>
    <x v="12"/>
    <n v="10000"/>
    <x v="14"/>
    <n v="40000"/>
    <n v="4000"/>
    <x v="1"/>
  </r>
  <r>
    <x v="944"/>
    <x v="2"/>
    <x v="180"/>
    <x v="1"/>
    <x v="0"/>
    <x v="0"/>
    <x v="14"/>
    <x v="1"/>
    <n v="1"/>
    <x v="0"/>
    <x v="1"/>
    <n v="12000"/>
    <x v="1"/>
    <n v="12000"/>
    <n v="1200.0000000000018"/>
    <x v="2"/>
  </r>
  <r>
    <x v="945"/>
    <x v="3"/>
    <x v="181"/>
    <x v="1"/>
    <x v="3"/>
    <x v="3"/>
    <x v="5"/>
    <x v="2"/>
    <n v="2"/>
    <x v="0"/>
    <x v="11"/>
    <n v="9000"/>
    <x v="16"/>
    <n v="18000"/>
    <n v="1900"/>
    <x v="3"/>
  </r>
  <r>
    <x v="946"/>
    <x v="5"/>
    <x v="182"/>
    <x v="1"/>
    <x v="0"/>
    <x v="0"/>
    <x v="6"/>
    <x v="0"/>
    <n v="2"/>
    <x v="0"/>
    <x v="9"/>
    <n v="7000"/>
    <x v="12"/>
    <n v="14000"/>
    <n v="1400"/>
    <x v="5"/>
  </r>
  <r>
    <x v="947"/>
    <x v="5"/>
    <x v="183"/>
    <x v="1"/>
    <x v="3"/>
    <x v="3"/>
    <x v="7"/>
    <x v="1"/>
    <n v="1"/>
    <x v="0"/>
    <x v="12"/>
    <n v="10000"/>
    <x v="19"/>
    <n v="10000"/>
    <n v="1000"/>
    <x v="5"/>
  </r>
  <r>
    <x v="948"/>
    <x v="6"/>
    <x v="184"/>
    <x v="1"/>
    <x v="0"/>
    <x v="0"/>
    <x v="8"/>
    <x v="1"/>
    <n v="1"/>
    <x v="0"/>
    <x v="13"/>
    <n v="7000"/>
    <x v="20"/>
    <n v="7000"/>
    <n v="700.00000000000091"/>
    <x v="6"/>
  </r>
  <r>
    <x v="949"/>
    <x v="5"/>
    <x v="185"/>
    <x v="1"/>
    <x v="3"/>
    <x v="3"/>
    <x v="0"/>
    <x v="0"/>
    <n v="2"/>
    <x v="0"/>
    <x v="11"/>
    <n v="9000"/>
    <x v="16"/>
    <n v="18000"/>
    <n v="1900"/>
    <x v="5"/>
  </r>
  <r>
    <x v="950"/>
    <x v="8"/>
    <x v="186"/>
    <x v="1"/>
    <x v="0"/>
    <x v="0"/>
    <x v="1"/>
    <x v="0"/>
    <n v="2"/>
    <x v="0"/>
    <x v="10"/>
    <n v="18000"/>
    <x v="15"/>
    <n v="36000"/>
    <n v="3600"/>
    <x v="1"/>
  </r>
  <r>
    <x v="951"/>
    <x v="9"/>
    <x v="187"/>
    <x v="1"/>
    <x v="3"/>
    <x v="3"/>
    <x v="0"/>
    <x v="0"/>
    <n v="1"/>
    <x v="0"/>
    <x v="7"/>
    <n v="40000"/>
    <x v="14"/>
    <n v="40000"/>
    <n v="4000"/>
    <x v="2"/>
  </r>
  <r>
    <x v="952"/>
    <x v="10"/>
    <x v="188"/>
    <x v="1"/>
    <x v="0"/>
    <x v="0"/>
    <x v="1"/>
    <x v="0"/>
    <n v="1"/>
    <x v="0"/>
    <x v="2"/>
    <n v="20000"/>
    <x v="2"/>
    <n v="20000"/>
    <n v="2000"/>
    <x v="3"/>
  </r>
  <r>
    <x v="953"/>
    <x v="11"/>
    <x v="189"/>
    <x v="1"/>
    <x v="3"/>
    <x v="3"/>
    <x v="2"/>
    <x v="0"/>
    <n v="2"/>
    <x v="0"/>
    <x v="0"/>
    <n v="12000"/>
    <x v="21"/>
    <n v="24000"/>
    <n v="2000"/>
    <x v="4"/>
  </r>
  <r>
    <x v="954"/>
    <x v="12"/>
    <x v="190"/>
    <x v="1"/>
    <x v="0"/>
    <x v="0"/>
    <x v="3"/>
    <x v="1"/>
    <n v="2"/>
    <x v="0"/>
    <x v="14"/>
    <n v="5000"/>
    <x v="22"/>
    <n v="10000"/>
    <n v="3400"/>
    <x v="5"/>
  </r>
  <r>
    <x v="955"/>
    <x v="13"/>
    <x v="191"/>
    <x v="1"/>
    <x v="3"/>
    <x v="3"/>
    <x v="6"/>
    <x v="0"/>
    <n v="1"/>
    <x v="0"/>
    <x v="14"/>
    <n v="5001"/>
    <x v="23"/>
    <n v="5001"/>
    <n v="1699"/>
    <x v="6"/>
  </r>
  <r>
    <x v="956"/>
    <x v="15"/>
    <x v="192"/>
    <x v="0"/>
    <x v="0"/>
    <x v="0"/>
    <x v="7"/>
    <x v="1"/>
    <n v="1"/>
    <x v="0"/>
    <x v="14"/>
    <n v="5002"/>
    <x v="23"/>
    <n v="5002"/>
    <n v="1698"/>
    <x v="1"/>
  </r>
  <r>
    <x v="957"/>
    <x v="15"/>
    <x v="193"/>
    <x v="0"/>
    <x v="3"/>
    <x v="3"/>
    <x v="8"/>
    <x v="1"/>
    <n v="2"/>
    <x v="0"/>
    <x v="14"/>
    <n v="5000"/>
    <x v="22"/>
    <n v="10000"/>
    <n v="3400"/>
    <x v="1"/>
  </r>
  <r>
    <x v="958"/>
    <x v="16"/>
    <x v="194"/>
    <x v="0"/>
    <x v="0"/>
    <x v="0"/>
    <x v="5"/>
    <x v="2"/>
    <n v="2"/>
    <x v="0"/>
    <x v="14"/>
    <n v="5001"/>
    <x v="22"/>
    <n v="10002"/>
    <n v="3398"/>
    <x v="2"/>
  </r>
  <r>
    <x v="959"/>
    <x v="15"/>
    <x v="195"/>
    <x v="1"/>
    <x v="3"/>
    <x v="3"/>
    <x v="6"/>
    <x v="0"/>
    <n v="1"/>
    <x v="0"/>
    <x v="14"/>
    <n v="5002"/>
    <x v="23"/>
    <n v="5002"/>
    <n v="1698"/>
    <x v="1"/>
  </r>
  <r>
    <x v="960"/>
    <x v="18"/>
    <x v="196"/>
    <x v="1"/>
    <x v="0"/>
    <x v="0"/>
    <x v="7"/>
    <x v="1"/>
    <n v="1"/>
    <x v="0"/>
    <x v="14"/>
    <n v="5000"/>
    <x v="23"/>
    <n v="5000"/>
    <n v="1700"/>
    <x v="4"/>
  </r>
  <r>
    <x v="961"/>
    <x v="19"/>
    <x v="197"/>
    <x v="1"/>
    <x v="3"/>
    <x v="3"/>
    <x v="8"/>
    <x v="1"/>
    <n v="2"/>
    <x v="0"/>
    <x v="14"/>
    <n v="5001"/>
    <x v="22"/>
    <n v="10002"/>
    <n v="3398"/>
    <x v="5"/>
  </r>
  <r>
    <x v="962"/>
    <x v="20"/>
    <x v="198"/>
    <x v="1"/>
    <x v="0"/>
    <x v="0"/>
    <x v="13"/>
    <x v="0"/>
    <n v="2"/>
    <x v="0"/>
    <x v="14"/>
    <n v="5002"/>
    <x v="22"/>
    <n v="10004"/>
    <n v="3396"/>
    <x v="6"/>
  </r>
  <r>
    <x v="963"/>
    <x v="21"/>
    <x v="199"/>
    <x v="0"/>
    <x v="3"/>
    <x v="3"/>
    <x v="14"/>
    <x v="1"/>
    <n v="1"/>
    <x v="0"/>
    <x v="2"/>
    <n v="20000"/>
    <x v="2"/>
    <n v="20000"/>
    <n v="2000"/>
    <x v="0"/>
  </r>
  <r>
    <x v="964"/>
    <x v="22"/>
    <x v="200"/>
    <x v="1"/>
    <x v="0"/>
    <x v="0"/>
    <x v="15"/>
    <x v="0"/>
    <n v="1"/>
    <x v="1"/>
    <x v="4"/>
    <n v="9000"/>
    <x v="7"/>
    <n v="9000"/>
    <n v="1000"/>
    <x v="1"/>
  </r>
  <r>
    <x v="965"/>
    <x v="23"/>
    <x v="201"/>
    <x v="1"/>
    <x v="0"/>
    <x v="0"/>
    <x v="16"/>
    <x v="0"/>
    <n v="1"/>
    <x v="0"/>
    <x v="16"/>
    <n v="7600"/>
    <x v="25"/>
    <n v="7600"/>
    <n v="900"/>
    <x v="2"/>
  </r>
  <r>
    <x v="966"/>
    <x v="25"/>
    <x v="202"/>
    <x v="1"/>
    <x v="1"/>
    <x v="1"/>
    <x v="17"/>
    <x v="2"/>
    <n v="2"/>
    <x v="1"/>
    <x v="16"/>
    <n v="7600"/>
    <x v="44"/>
    <n v="15200"/>
    <n v="1800"/>
    <x v="4"/>
  </r>
  <r>
    <x v="967"/>
    <x v="25"/>
    <x v="203"/>
    <x v="1"/>
    <x v="2"/>
    <x v="2"/>
    <x v="18"/>
    <x v="0"/>
    <n v="3"/>
    <x v="0"/>
    <x v="1"/>
    <n v="12000"/>
    <x v="45"/>
    <n v="36000"/>
    <n v="3600.0000000000073"/>
    <x v="4"/>
  </r>
  <r>
    <x v="968"/>
    <x v="26"/>
    <x v="204"/>
    <x v="1"/>
    <x v="3"/>
    <x v="3"/>
    <x v="0"/>
    <x v="0"/>
    <n v="2"/>
    <x v="0"/>
    <x v="2"/>
    <n v="20000"/>
    <x v="14"/>
    <n v="40000"/>
    <n v="4000"/>
    <x v="5"/>
  </r>
  <r>
    <x v="969"/>
    <x v="25"/>
    <x v="205"/>
    <x v="1"/>
    <x v="0"/>
    <x v="0"/>
    <x v="1"/>
    <x v="0"/>
    <n v="2"/>
    <x v="0"/>
    <x v="9"/>
    <n v="7000"/>
    <x v="12"/>
    <n v="14000"/>
    <n v="1400"/>
    <x v="4"/>
  </r>
  <r>
    <x v="970"/>
    <x v="28"/>
    <x v="206"/>
    <x v="1"/>
    <x v="0"/>
    <x v="0"/>
    <x v="5"/>
    <x v="2"/>
    <n v="3"/>
    <x v="0"/>
    <x v="2"/>
    <n v="20000"/>
    <x v="13"/>
    <n v="60000"/>
    <n v="6000"/>
    <x v="0"/>
  </r>
  <r>
    <x v="971"/>
    <x v="29"/>
    <x v="207"/>
    <x v="1"/>
    <x v="1"/>
    <x v="1"/>
    <x v="6"/>
    <x v="0"/>
    <n v="1"/>
    <x v="0"/>
    <x v="7"/>
    <n v="40000"/>
    <x v="14"/>
    <n v="40000"/>
    <n v="4000"/>
    <x v="1"/>
  </r>
  <r>
    <x v="972"/>
    <x v="0"/>
    <x v="50"/>
    <x v="1"/>
    <x v="2"/>
    <x v="2"/>
    <x v="0"/>
    <x v="0"/>
    <n v="2"/>
    <x v="0"/>
    <x v="10"/>
    <n v="18000"/>
    <x v="15"/>
    <n v="36000"/>
    <n v="3600"/>
    <x v="0"/>
  </r>
  <r>
    <x v="973"/>
    <x v="0"/>
    <x v="208"/>
    <x v="1"/>
    <x v="3"/>
    <x v="3"/>
    <x v="1"/>
    <x v="0"/>
    <n v="2"/>
    <x v="0"/>
    <x v="11"/>
    <n v="9000"/>
    <x v="16"/>
    <n v="18000"/>
    <n v="1900"/>
    <x v="0"/>
  </r>
  <r>
    <x v="974"/>
    <x v="1"/>
    <x v="209"/>
    <x v="1"/>
    <x v="0"/>
    <x v="0"/>
    <x v="2"/>
    <x v="0"/>
    <n v="2"/>
    <x v="0"/>
    <x v="9"/>
    <n v="7000"/>
    <x v="12"/>
    <n v="14000"/>
    <n v="1400"/>
    <x v="1"/>
  </r>
  <r>
    <x v="975"/>
    <x v="2"/>
    <x v="210"/>
    <x v="1"/>
    <x v="0"/>
    <x v="0"/>
    <x v="3"/>
    <x v="1"/>
    <n v="4"/>
    <x v="0"/>
    <x v="12"/>
    <n v="10000"/>
    <x v="14"/>
    <n v="40000"/>
    <n v="4000"/>
    <x v="2"/>
  </r>
  <r>
    <x v="976"/>
    <x v="3"/>
    <x v="211"/>
    <x v="1"/>
    <x v="1"/>
    <x v="1"/>
    <x v="8"/>
    <x v="1"/>
    <n v="1"/>
    <x v="0"/>
    <x v="1"/>
    <n v="12000"/>
    <x v="1"/>
    <n v="12000"/>
    <n v="1200.0000000000018"/>
    <x v="3"/>
  </r>
  <r>
    <x v="977"/>
    <x v="5"/>
    <x v="212"/>
    <x v="0"/>
    <x v="2"/>
    <x v="2"/>
    <x v="9"/>
    <x v="3"/>
    <n v="2"/>
    <x v="0"/>
    <x v="11"/>
    <n v="9000"/>
    <x v="16"/>
    <n v="18000"/>
    <n v="1900"/>
    <x v="5"/>
  </r>
  <r>
    <x v="978"/>
    <x v="5"/>
    <x v="213"/>
    <x v="0"/>
    <x v="3"/>
    <x v="3"/>
    <x v="10"/>
    <x v="2"/>
    <n v="2"/>
    <x v="0"/>
    <x v="9"/>
    <n v="7000"/>
    <x v="12"/>
    <n v="14000"/>
    <n v="1400"/>
    <x v="5"/>
  </r>
  <r>
    <x v="979"/>
    <x v="6"/>
    <x v="214"/>
    <x v="0"/>
    <x v="0"/>
    <x v="0"/>
    <x v="11"/>
    <x v="2"/>
    <n v="4"/>
    <x v="0"/>
    <x v="12"/>
    <n v="10000"/>
    <x v="14"/>
    <n v="40000"/>
    <n v="4000"/>
    <x v="6"/>
  </r>
  <r>
    <x v="980"/>
    <x v="5"/>
    <x v="215"/>
    <x v="1"/>
    <x v="0"/>
    <x v="0"/>
    <x v="12"/>
    <x v="0"/>
    <n v="1"/>
    <x v="0"/>
    <x v="1"/>
    <n v="12000"/>
    <x v="1"/>
    <n v="12000"/>
    <n v="1200.0000000000018"/>
    <x v="5"/>
  </r>
  <r>
    <x v="981"/>
    <x v="8"/>
    <x v="216"/>
    <x v="1"/>
    <x v="1"/>
    <x v="1"/>
    <x v="13"/>
    <x v="0"/>
    <n v="2"/>
    <x v="0"/>
    <x v="17"/>
    <n v="1800"/>
    <x v="31"/>
    <n v="3600"/>
    <n v="200"/>
    <x v="1"/>
  </r>
  <r>
    <x v="982"/>
    <x v="9"/>
    <x v="217"/>
    <x v="1"/>
    <x v="2"/>
    <x v="2"/>
    <x v="14"/>
    <x v="1"/>
    <n v="2"/>
    <x v="0"/>
    <x v="18"/>
    <n v="190"/>
    <x v="32"/>
    <n v="380"/>
    <n v="20"/>
    <x v="2"/>
  </r>
  <r>
    <x v="983"/>
    <x v="10"/>
    <x v="218"/>
    <x v="1"/>
    <x v="3"/>
    <x v="3"/>
    <x v="15"/>
    <x v="0"/>
    <n v="1"/>
    <x v="0"/>
    <x v="19"/>
    <n v="2200"/>
    <x v="33"/>
    <n v="2200"/>
    <n v="50"/>
    <x v="3"/>
  </r>
  <r>
    <x v="984"/>
    <x v="11"/>
    <x v="219"/>
    <x v="0"/>
    <x v="0"/>
    <x v="0"/>
    <x v="16"/>
    <x v="0"/>
    <n v="1"/>
    <x v="0"/>
    <x v="5"/>
    <n v="90"/>
    <x v="34"/>
    <n v="90"/>
    <n v="10"/>
    <x v="4"/>
  </r>
  <r>
    <x v="985"/>
    <x v="12"/>
    <x v="220"/>
    <x v="1"/>
    <x v="0"/>
    <x v="0"/>
    <x v="17"/>
    <x v="2"/>
    <n v="2"/>
    <x v="0"/>
    <x v="5"/>
    <n v="80"/>
    <x v="35"/>
    <n v="160"/>
    <n v="40"/>
    <x v="5"/>
  </r>
  <r>
    <x v="986"/>
    <x v="13"/>
    <x v="221"/>
    <x v="1"/>
    <x v="1"/>
    <x v="1"/>
    <x v="18"/>
    <x v="0"/>
    <n v="2"/>
    <x v="0"/>
    <x v="20"/>
    <n v="1850"/>
    <x v="36"/>
    <n v="3700"/>
    <n v="300"/>
    <x v="6"/>
  </r>
  <r>
    <x v="987"/>
    <x v="15"/>
    <x v="222"/>
    <x v="1"/>
    <x v="2"/>
    <x v="2"/>
    <x v="0"/>
    <x v="0"/>
    <n v="1"/>
    <x v="0"/>
    <x v="21"/>
    <n v="8000"/>
    <x v="37"/>
    <n v="8000"/>
    <n v="1500"/>
    <x v="1"/>
  </r>
  <r>
    <x v="988"/>
    <x v="15"/>
    <x v="223"/>
    <x v="1"/>
    <x v="3"/>
    <x v="3"/>
    <x v="1"/>
    <x v="0"/>
    <n v="1"/>
    <x v="0"/>
    <x v="22"/>
    <n v="4000"/>
    <x v="38"/>
    <n v="4000"/>
    <n v="700"/>
    <x v="1"/>
  </r>
  <r>
    <x v="989"/>
    <x v="16"/>
    <x v="224"/>
    <x v="1"/>
    <x v="0"/>
    <x v="0"/>
    <x v="2"/>
    <x v="0"/>
    <n v="2"/>
    <x v="0"/>
    <x v="23"/>
    <n v="360"/>
    <x v="39"/>
    <n v="720"/>
    <n v="80"/>
    <x v="2"/>
  </r>
  <r>
    <x v="990"/>
    <x v="15"/>
    <x v="225"/>
    <x v="1"/>
    <x v="0"/>
    <x v="0"/>
    <x v="3"/>
    <x v="1"/>
    <n v="2"/>
    <x v="0"/>
    <x v="5"/>
    <n v="90"/>
    <x v="35"/>
    <n v="180"/>
    <n v="20"/>
    <x v="1"/>
  </r>
  <r>
    <x v="991"/>
    <x v="18"/>
    <x v="226"/>
    <x v="1"/>
    <x v="1"/>
    <x v="1"/>
    <x v="4"/>
    <x v="0"/>
    <n v="1"/>
    <x v="0"/>
    <x v="3"/>
    <n v="1590"/>
    <x v="3"/>
    <n v="1590"/>
    <n v="10"/>
    <x v="4"/>
  </r>
  <r>
    <x v="992"/>
    <x v="19"/>
    <x v="227"/>
    <x v="1"/>
    <x v="2"/>
    <x v="2"/>
    <x v="0"/>
    <x v="0"/>
    <n v="1"/>
    <x v="0"/>
    <x v="24"/>
    <n v="45"/>
    <x v="40"/>
    <n v="45"/>
    <n v="5"/>
    <x v="5"/>
  </r>
  <r>
    <x v="993"/>
    <x v="20"/>
    <x v="228"/>
    <x v="1"/>
    <x v="3"/>
    <x v="3"/>
    <x v="1"/>
    <x v="0"/>
    <n v="2"/>
    <x v="0"/>
    <x v="25"/>
    <n v="450"/>
    <x v="41"/>
    <n v="900"/>
    <n v="300"/>
    <x v="6"/>
  </r>
  <r>
    <x v="994"/>
    <x v="21"/>
    <x v="229"/>
    <x v="1"/>
    <x v="0"/>
    <x v="0"/>
    <x v="2"/>
    <x v="0"/>
    <n v="2"/>
    <x v="0"/>
    <x v="6"/>
    <n v="150"/>
    <x v="42"/>
    <n v="300"/>
    <n v="40"/>
    <x v="0"/>
  </r>
  <r>
    <x v="995"/>
    <x v="22"/>
    <x v="230"/>
    <x v="1"/>
    <x v="0"/>
    <x v="0"/>
    <x v="3"/>
    <x v="1"/>
    <n v="1"/>
    <x v="0"/>
    <x v="26"/>
    <n v="20"/>
    <x v="43"/>
    <n v="20"/>
    <n v="5"/>
    <x v="1"/>
  </r>
  <r>
    <x v="996"/>
    <x v="23"/>
    <x v="231"/>
    <x v="1"/>
    <x v="1"/>
    <x v="1"/>
    <x v="9"/>
    <x v="3"/>
    <n v="1"/>
    <x v="0"/>
    <x v="14"/>
    <n v="5000"/>
    <x v="23"/>
    <n v="5000"/>
    <n v="1700"/>
    <x v="2"/>
  </r>
  <r>
    <x v="997"/>
    <x v="25"/>
    <x v="232"/>
    <x v="1"/>
    <x v="2"/>
    <x v="2"/>
    <x v="10"/>
    <x v="2"/>
    <n v="2"/>
    <x v="0"/>
    <x v="14"/>
    <n v="5001"/>
    <x v="22"/>
    <n v="10002"/>
    <n v="3398"/>
    <x v="4"/>
  </r>
  <r>
    <x v="998"/>
    <x v="25"/>
    <x v="233"/>
    <x v="0"/>
    <x v="3"/>
    <x v="3"/>
    <x v="11"/>
    <x v="2"/>
    <n v="2"/>
    <x v="0"/>
    <x v="14"/>
    <n v="5002"/>
    <x v="22"/>
    <n v="10004"/>
    <n v="3396"/>
    <x v="4"/>
  </r>
  <r>
    <x v="999"/>
    <x v="26"/>
    <x v="234"/>
    <x v="0"/>
    <x v="0"/>
    <x v="0"/>
    <x v="12"/>
    <x v="0"/>
    <n v="1"/>
    <x v="0"/>
    <x v="2"/>
    <n v="20000"/>
    <x v="2"/>
    <n v="20000"/>
    <n v="2000"/>
    <x v="5"/>
  </r>
  <r>
    <x v="1000"/>
    <x v="25"/>
    <x v="235"/>
    <x v="0"/>
    <x v="0"/>
    <x v="0"/>
    <x v="13"/>
    <x v="0"/>
    <n v="1"/>
    <x v="1"/>
    <x v="12"/>
    <n v="10000"/>
    <x v="19"/>
    <n v="10000"/>
    <n v="1000"/>
    <x v="4"/>
  </r>
  <r>
    <x v="1001"/>
    <x v="28"/>
    <x v="236"/>
    <x v="1"/>
    <x v="1"/>
    <x v="1"/>
    <x v="14"/>
    <x v="1"/>
    <n v="1"/>
    <x v="0"/>
    <x v="16"/>
    <n v="7600"/>
    <x v="25"/>
    <n v="7600"/>
    <n v="900"/>
    <x v="0"/>
  </r>
  <r>
    <x v="1002"/>
    <x v="29"/>
    <x v="237"/>
    <x v="1"/>
    <x v="2"/>
    <x v="2"/>
    <x v="5"/>
    <x v="2"/>
    <n v="2"/>
    <x v="0"/>
    <x v="16"/>
    <n v="7600"/>
    <x v="44"/>
    <n v="15200"/>
    <n v="1800"/>
    <x v="1"/>
  </r>
  <r>
    <x v="1003"/>
    <x v="0"/>
    <x v="238"/>
    <x v="1"/>
    <x v="3"/>
    <x v="3"/>
    <x v="6"/>
    <x v="0"/>
    <n v="3"/>
    <x v="0"/>
    <x v="1"/>
    <n v="12000"/>
    <x v="45"/>
    <n v="36000"/>
    <n v="3600.0000000000073"/>
    <x v="0"/>
  </r>
  <r>
    <x v="1004"/>
    <x v="0"/>
    <x v="239"/>
    <x v="1"/>
    <x v="0"/>
    <x v="0"/>
    <x v="7"/>
    <x v="1"/>
    <n v="2"/>
    <x v="0"/>
    <x v="2"/>
    <n v="20000"/>
    <x v="14"/>
    <n v="40000"/>
    <n v="4000"/>
    <x v="0"/>
  </r>
  <r>
    <x v="1005"/>
    <x v="1"/>
    <x v="240"/>
    <x v="0"/>
    <x v="0"/>
    <x v="0"/>
    <x v="8"/>
    <x v="1"/>
    <n v="2"/>
    <x v="0"/>
    <x v="9"/>
    <n v="7000"/>
    <x v="12"/>
    <n v="14000"/>
    <n v="1400"/>
    <x v="1"/>
  </r>
  <r>
    <x v="1006"/>
    <x v="2"/>
    <x v="241"/>
    <x v="1"/>
    <x v="1"/>
    <x v="1"/>
    <x v="0"/>
    <x v="0"/>
    <n v="3"/>
    <x v="0"/>
    <x v="2"/>
    <n v="20000"/>
    <x v="13"/>
    <n v="60000"/>
    <n v="6000"/>
    <x v="2"/>
  </r>
  <r>
    <x v="1007"/>
    <x v="3"/>
    <x v="242"/>
    <x v="1"/>
    <x v="2"/>
    <x v="2"/>
    <x v="1"/>
    <x v="0"/>
    <n v="1"/>
    <x v="0"/>
    <x v="7"/>
    <n v="40000"/>
    <x v="14"/>
    <n v="40000"/>
    <n v="4000"/>
    <x v="3"/>
  </r>
  <r>
    <x v="1008"/>
    <x v="5"/>
    <x v="243"/>
    <x v="1"/>
    <x v="3"/>
    <x v="3"/>
    <x v="2"/>
    <x v="0"/>
    <n v="2"/>
    <x v="0"/>
    <x v="10"/>
    <n v="18000"/>
    <x v="15"/>
    <n v="36000"/>
    <n v="3600"/>
    <x v="5"/>
  </r>
  <r>
    <x v="1009"/>
    <x v="5"/>
    <x v="244"/>
    <x v="1"/>
    <x v="0"/>
    <x v="0"/>
    <x v="3"/>
    <x v="1"/>
    <n v="2"/>
    <x v="0"/>
    <x v="11"/>
    <n v="9000"/>
    <x v="16"/>
    <n v="18000"/>
    <n v="1900"/>
    <x v="5"/>
  </r>
  <r>
    <x v="1010"/>
    <x v="6"/>
    <x v="245"/>
    <x v="1"/>
    <x v="0"/>
    <x v="0"/>
    <x v="4"/>
    <x v="0"/>
    <n v="2"/>
    <x v="0"/>
    <x v="9"/>
    <n v="7000"/>
    <x v="12"/>
    <n v="14000"/>
    <n v="1400"/>
    <x v="6"/>
  </r>
  <r>
    <x v="1011"/>
    <x v="5"/>
    <x v="246"/>
    <x v="1"/>
    <x v="1"/>
    <x v="1"/>
    <x v="5"/>
    <x v="2"/>
    <n v="4"/>
    <x v="0"/>
    <x v="12"/>
    <n v="10000"/>
    <x v="14"/>
    <n v="40000"/>
    <n v="4000"/>
    <x v="5"/>
  </r>
  <r>
    <x v="1012"/>
    <x v="8"/>
    <x v="247"/>
    <x v="1"/>
    <x v="2"/>
    <x v="2"/>
    <x v="0"/>
    <x v="0"/>
    <n v="1"/>
    <x v="0"/>
    <x v="1"/>
    <n v="12000"/>
    <x v="1"/>
    <n v="12000"/>
    <n v="1200.0000000000018"/>
    <x v="1"/>
  </r>
  <r>
    <x v="1013"/>
    <x v="9"/>
    <x v="248"/>
    <x v="1"/>
    <x v="3"/>
    <x v="3"/>
    <x v="1"/>
    <x v="0"/>
    <n v="2"/>
    <x v="0"/>
    <x v="17"/>
    <n v="1800"/>
    <x v="31"/>
    <n v="3600"/>
    <n v="200"/>
    <x v="2"/>
  </r>
  <r>
    <x v="1014"/>
    <x v="10"/>
    <x v="249"/>
    <x v="1"/>
    <x v="0"/>
    <x v="0"/>
    <x v="2"/>
    <x v="0"/>
    <n v="2"/>
    <x v="0"/>
    <x v="18"/>
    <n v="190"/>
    <x v="32"/>
    <n v="380"/>
    <n v="20"/>
    <x v="3"/>
  </r>
  <r>
    <x v="1015"/>
    <x v="11"/>
    <x v="250"/>
    <x v="1"/>
    <x v="0"/>
    <x v="0"/>
    <x v="3"/>
    <x v="1"/>
    <n v="4"/>
    <x v="0"/>
    <x v="19"/>
    <n v="2200"/>
    <x v="46"/>
    <n v="8800"/>
    <n v="200"/>
    <x v="4"/>
  </r>
  <r>
    <x v="1016"/>
    <x v="12"/>
    <x v="251"/>
    <x v="1"/>
    <x v="1"/>
    <x v="1"/>
    <x v="6"/>
    <x v="0"/>
    <n v="1"/>
    <x v="0"/>
    <x v="5"/>
    <n v="90"/>
    <x v="34"/>
    <n v="90"/>
    <n v="10"/>
    <x v="5"/>
  </r>
  <r>
    <x v="1017"/>
    <x v="13"/>
    <x v="252"/>
    <x v="1"/>
    <x v="2"/>
    <x v="2"/>
    <x v="7"/>
    <x v="1"/>
    <n v="2"/>
    <x v="0"/>
    <x v="5"/>
    <n v="80"/>
    <x v="35"/>
    <n v="160"/>
    <n v="40"/>
    <x v="6"/>
  </r>
  <r>
    <x v="1018"/>
    <x v="15"/>
    <x v="253"/>
    <x v="1"/>
    <x v="3"/>
    <x v="3"/>
    <x v="8"/>
    <x v="1"/>
    <n v="2"/>
    <x v="0"/>
    <x v="20"/>
    <n v="1850"/>
    <x v="36"/>
    <n v="3700"/>
    <n v="300"/>
    <x v="1"/>
  </r>
  <r>
    <x v="1019"/>
    <x v="15"/>
    <x v="254"/>
    <x v="0"/>
    <x v="0"/>
    <x v="0"/>
    <x v="13"/>
    <x v="0"/>
    <n v="1"/>
    <x v="0"/>
    <x v="21"/>
    <n v="8000"/>
    <x v="37"/>
    <n v="8000"/>
    <n v="1500"/>
    <x v="1"/>
  </r>
  <r>
    <x v="1020"/>
    <x v="16"/>
    <x v="255"/>
    <x v="0"/>
    <x v="0"/>
    <x v="0"/>
    <x v="14"/>
    <x v="1"/>
    <n v="1"/>
    <x v="0"/>
    <x v="22"/>
    <n v="4000"/>
    <x v="38"/>
    <n v="4000"/>
    <n v="700"/>
    <x v="2"/>
  </r>
  <r>
    <x v="1021"/>
    <x v="15"/>
    <x v="256"/>
    <x v="0"/>
    <x v="1"/>
    <x v="1"/>
    <x v="15"/>
    <x v="0"/>
    <n v="2"/>
    <x v="0"/>
    <x v="23"/>
    <n v="360"/>
    <x v="39"/>
    <n v="720"/>
    <n v="80"/>
    <x v="1"/>
  </r>
  <r>
    <x v="1022"/>
    <x v="18"/>
    <x v="257"/>
    <x v="1"/>
    <x v="2"/>
    <x v="2"/>
    <x v="16"/>
    <x v="0"/>
    <n v="2"/>
    <x v="0"/>
    <x v="5"/>
    <n v="90"/>
    <x v="35"/>
    <n v="180"/>
    <n v="20"/>
    <x v="4"/>
  </r>
  <r>
    <x v="1023"/>
    <x v="19"/>
    <x v="258"/>
    <x v="1"/>
    <x v="3"/>
    <x v="3"/>
    <x v="17"/>
    <x v="2"/>
    <n v="1"/>
    <x v="0"/>
    <x v="3"/>
    <n v="1590"/>
    <x v="3"/>
    <n v="1590"/>
    <n v="10"/>
    <x v="5"/>
  </r>
  <r>
    <x v="1024"/>
    <x v="20"/>
    <x v="259"/>
    <x v="1"/>
    <x v="0"/>
    <x v="0"/>
    <x v="18"/>
    <x v="0"/>
    <n v="1"/>
    <x v="0"/>
    <x v="24"/>
    <n v="45"/>
    <x v="40"/>
    <n v="45"/>
    <n v="5"/>
    <x v="6"/>
  </r>
  <r>
    <x v="1025"/>
    <x v="21"/>
    <x v="260"/>
    <x v="1"/>
    <x v="0"/>
    <x v="0"/>
    <x v="0"/>
    <x v="0"/>
    <n v="2"/>
    <x v="0"/>
    <x v="25"/>
    <n v="450"/>
    <x v="41"/>
    <n v="900"/>
    <n v="300"/>
    <x v="0"/>
  </r>
  <r>
    <x v="1026"/>
    <x v="22"/>
    <x v="261"/>
    <x v="0"/>
    <x v="1"/>
    <x v="1"/>
    <x v="1"/>
    <x v="0"/>
    <n v="2"/>
    <x v="0"/>
    <x v="6"/>
    <n v="150"/>
    <x v="42"/>
    <n v="300"/>
    <n v="40"/>
    <x v="1"/>
  </r>
  <r>
    <x v="1027"/>
    <x v="23"/>
    <x v="262"/>
    <x v="1"/>
    <x v="2"/>
    <x v="2"/>
    <x v="2"/>
    <x v="0"/>
    <n v="1"/>
    <x v="0"/>
    <x v="26"/>
    <n v="20"/>
    <x v="43"/>
    <n v="20"/>
    <n v="5"/>
    <x v="2"/>
  </r>
  <r>
    <x v="1028"/>
    <x v="25"/>
    <x v="263"/>
    <x v="1"/>
    <x v="3"/>
    <x v="3"/>
    <x v="3"/>
    <x v="1"/>
    <n v="1"/>
    <x v="0"/>
    <x v="14"/>
    <n v="5002"/>
    <x v="23"/>
    <n v="5002"/>
    <n v="1698"/>
    <x v="4"/>
  </r>
  <r>
    <x v="1029"/>
    <x v="25"/>
    <x v="50"/>
    <x v="1"/>
    <x v="0"/>
    <x v="0"/>
    <x v="4"/>
    <x v="0"/>
    <n v="2"/>
    <x v="0"/>
    <x v="14"/>
    <n v="5000"/>
    <x v="22"/>
    <n v="10000"/>
    <n v="3400"/>
    <x v="4"/>
  </r>
  <r>
    <x v="1030"/>
    <x v="26"/>
    <x v="264"/>
    <x v="1"/>
    <x v="0"/>
    <x v="0"/>
    <x v="5"/>
    <x v="2"/>
    <n v="2"/>
    <x v="0"/>
    <x v="14"/>
    <n v="5001"/>
    <x v="22"/>
    <n v="10002"/>
    <n v="3398"/>
    <x v="5"/>
  </r>
  <r>
    <x v="1031"/>
    <x v="25"/>
    <x v="265"/>
    <x v="1"/>
    <x v="1"/>
    <x v="1"/>
    <x v="6"/>
    <x v="0"/>
    <n v="1"/>
    <x v="0"/>
    <x v="14"/>
    <n v="5002"/>
    <x v="23"/>
    <n v="5002"/>
    <n v="1698"/>
    <x v="4"/>
  </r>
  <r>
    <x v="1032"/>
    <x v="28"/>
    <x v="266"/>
    <x v="1"/>
    <x v="2"/>
    <x v="2"/>
    <x v="0"/>
    <x v="0"/>
    <n v="1"/>
    <x v="0"/>
    <x v="14"/>
    <n v="5000"/>
    <x v="23"/>
    <n v="5000"/>
    <n v="1700"/>
    <x v="0"/>
  </r>
  <r>
    <x v="1033"/>
    <x v="29"/>
    <x v="50"/>
    <x v="1"/>
    <x v="3"/>
    <x v="3"/>
    <x v="1"/>
    <x v="0"/>
    <n v="2"/>
    <x v="0"/>
    <x v="14"/>
    <n v="5001"/>
    <x v="22"/>
    <n v="10002"/>
    <n v="3398"/>
    <x v="1"/>
  </r>
  <r>
    <x v="1034"/>
    <x v="0"/>
    <x v="267"/>
    <x v="1"/>
    <x v="0"/>
    <x v="0"/>
    <x v="2"/>
    <x v="0"/>
    <n v="2"/>
    <x v="0"/>
    <x v="14"/>
    <n v="5002"/>
    <x v="22"/>
    <n v="10004"/>
    <n v="3396"/>
    <x v="0"/>
  </r>
  <r>
    <x v="1035"/>
    <x v="0"/>
    <x v="268"/>
    <x v="1"/>
    <x v="0"/>
    <x v="0"/>
    <x v="3"/>
    <x v="1"/>
    <n v="1"/>
    <x v="0"/>
    <x v="2"/>
    <n v="20000"/>
    <x v="2"/>
    <n v="20000"/>
    <n v="2000"/>
    <x v="0"/>
  </r>
  <r>
    <x v="1036"/>
    <x v="1"/>
    <x v="269"/>
    <x v="1"/>
    <x v="1"/>
    <x v="1"/>
    <x v="11"/>
    <x v="2"/>
    <n v="1"/>
    <x v="1"/>
    <x v="12"/>
    <n v="10000"/>
    <x v="19"/>
    <n v="10000"/>
    <n v="1000"/>
    <x v="1"/>
  </r>
  <r>
    <x v="1037"/>
    <x v="2"/>
    <x v="270"/>
    <x v="1"/>
    <x v="2"/>
    <x v="2"/>
    <x v="12"/>
    <x v="0"/>
    <n v="1"/>
    <x v="0"/>
    <x v="16"/>
    <n v="7600"/>
    <x v="25"/>
    <n v="7600"/>
    <n v="900"/>
    <x v="2"/>
  </r>
  <r>
    <x v="1038"/>
    <x v="3"/>
    <x v="271"/>
    <x v="1"/>
    <x v="3"/>
    <x v="3"/>
    <x v="13"/>
    <x v="0"/>
    <n v="2"/>
    <x v="1"/>
    <x v="16"/>
    <n v="7600"/>
    <x v="44"/>
    <n v="15200"/>
    <n v="1800"/>
    <x v="3"/>
  </r>
  <r>
    <x v="1039"/>
    <x v="5"/>
    <x v="272"/>
    <x v="1"/>
    <x v="0"/>
    <x v="0"/>
    <x v="14"/>
    <x v="1"/>
    <n v="3"/>
    <x v="0"/>
    <x v="1"/>
    <n v="12000"/>
    <x v="45"/>
    <n v="36000"/>
    <n v="3600.0000000000073"/>
    <x v="5"/>
  </r>
  <r>
    <x v="1040"/>
    <x v="5"/>
    <x v="273"/>
    <x v="0"/>
    <x v="0"/>
    <x v="0"/>
    <x v="15"/>
    <x v="0"/>
    <n v="2"/>
    <x v="0"/>
    <x v="2"/>
    <n v="20000"/>
    <x v="14"/>
    <n v="40000"/>
    <n v="4000"/>
    <x v="5"/>
  </r>
  <r>
    <x v="1041"/>
    <x v="6"/>
    <x v="274"/>
    <x v="0"/>
    <x v="1"/>
    <x v="1"/>
    <x v="16"/>
    <x v="0"/>
    <n v="2"/>
    <x v="0"/>
    <x v="9"/>
    <n v="7000"/>
    <x v="12"/>
    <n v="14000"/>
    <n v="1400"/>
    <x v="6"/>
  </r>
  <r>
    <x v="1042"/>
    <x v="5"/>
    <x v="275"/>
    <x v="0"/>
    <x v="2"/>
    <x v="2"/>
    <x v="17"/>
    <x v="2"/>
    <n v="3"/>
    <x v="0"/>
    <x v="2"/>
    <n v="20000"/>
    <x v="13"/>
    <n v="60000"/>
    <n v="6000"/>
    <x v="5"/>
  </r>
  <r>
    <x v="1043"/>
    <x v="8"/>
    <x v="276"/>
    <x v="1"/>
    <x v="3"/>
    <x v="3"/>
    <x v="18"/>
    <x v="0"/>
    <n v="1"/>
    <x v="0"/>
    <x v="7"/>
    <n v="40000"/>
    <x v="14"/>
    <n v="40000"/>
    <n v="4000"/>
    <x v="1"/>
  </r>
  <r>
    <x v="1044"/>
    <x v="9"/>
    <x v="277"/>
    <x v="1"/>
    <x v="0"/>
    <x v="0"/>
    <x v="0"/>
    <x v="0"/>
    <n v="2"/>
    <x v="0"/>
    <x v="10"/>
    <n v="18000"/>
    <x v="15"/>
    <n v="36000"/>
    <n v="3600"/>
    <x v="2"/>
  </r>
  <r>
    <x v="1045"/>
    <x v="10"/>
    <x v="278"/>
    <x v="1"/>
    <x v="0"/>
    <x v="0"/>
    <x v="1"/>
    <x v="0"/>
    <n v="2"/>
    <x v="0"/>
    <x v="11"/>
    <n v="9000"/>
    <x v="16"/>
    <n v="18000"/>
    <n v="1900"/>
    <x v="3"/>
  </r>
  <r>
    <x v="1046"/>
    <x v="11"/>
    <x v="279"/>
    <x v="1"/>
    <x v="1"/>
    <x v="1"/>
    <x v="2"/>
    <x v="0"/>
    <n v="2"/>
    <x v="0"/>
    <x v="9"/>
    <n v="7000"/>
    <x v="12"/>
    <n v="14000"/>
    <n v="1400"/>
    <x v="4"/>
  </r>
  <r>
    <x v="1047"/>
    <x v="12"/>
    <x v="280"/>
    <x v="0"/>
    <x v="2"/>
    <x v="2"/>
    <x v="3"/>
    <x v="1"/>
    <n v="4"/>
    <x v="0"/>
    <x v="12"/>
    <n v="10000"/>
    <x v="14"/>
    <n v="40000"/>
    <n v="4000"/>
    <x v="5"/>
  </r>
  <r>
    <x v="1048"/>
    <x v="13"/>
    <x v="281"/>
    <x v="1"/>
    <x v="3"/>
    <x v="3"/>
    <x v="4"/>
    <x v="0"/>
    <n v="1"/>
    <x v="0"/>
    <x v="1"/>
    <n v="12000"/>
    <x v="1"/>
    <n v="12000"/>
    <n v="1200.0000000000018"/>
    <x v="6"/>
  </r>
  <r>
    <x v="1049"/>
    <x v="15"/>
    <x v="282"/>
    <x v="1"/>
    <x v="0"/>
    <x v="0"/>
    <x v="5"/>
    <x v="2"/>
    <n v="2"/>
    <x v="0"/>
    <x v="11"/>
    <n v="9000"/>
    <x v="16"/>
    <n v="18000"/>
    <n v="1900"/>
    <x v="1"/>
  </r>
  <r>
    <x v="1050"/>
    <x v="15"/>
    <x v="283"/>
    <x v="1"/>
    <x v="0"/>
    <x v="0"/>
    <x v="6"/>
    <x v="0"/>
    <n v="2"/>
    <x v="0"/>
    <x v="9"/>
    <n v="7000"/>
    <x v="12"/>
    <n v="14000"/>
    <n v="1400"/>
    <x v="1"/>
  </r>
  <r>
    <x v="1051"/>
    <x v="16"/>
    <x v="284"/>
    <x v="1"/>
    <x v="1"/>
    <x v="1"/>
    <x v="7"/>
    <x v="1"/>
    <n v="4"/>
    <x v="0"/>
    <x v="12"/>
    <n v="10000"/>
    <x v="14"/>
    <n v="40000"/>
    <n v="4000"/>
    <x v="2"/>
  </r>
  <r>
    <x v="1052"/>
    <x v="15"/>
    <x v="285"/>
    <x v="1"/>
    <x v="2"/>
    <x v="2"/>
    <x v="0"/>
    <x v="0"/>
    <n v="1"/>
    <x v="0"/>
    <x v="1"/>
    <n v="12000"/>
    <x v="1"/>
    <n v="12000"/>
    <n v="1200.0000000000018"/>
    <x v="1"/>
  </r>
  <r>
    <x v="1053"/>
    <x v="18"/>
    <x v="286"/>
    <x v="1"/>
    <x v="3"/>
    <x v="3"/>
    <x v="1"/>
    <x v="0"/>
    <n v="2"/>
    <x v="0"/>
    <x v="11"/>
    <n v="9000"/>
    <x v="16"/>
    <n v="18000"/>
    <n v="1900"/>
    <x v="4"/>
  </r>
  <r>
    <x v="1054"/>
    <x v="19"/>
    <x v="287"/>
    <x v="1"/>
    <x v="3"/>
    <x v="3"/>
    <x v="2"/>
    <x v="0"/>
    <n v="2"/>
    <x v="0"/>
    <x v="9"/>
    <n v="7000"/>
    <x v="12"/>
    <n v="14000"/>
    <n v="1400"/>
    <x v="5"/>
  </r>
  <r>
    <x v="1055"/>
    <x v="20"/>
    <x v="288"/>
    <x v="1"/>
    <x v="3"/>
    <x v="3"/>
    <x v="3"/>
    <x v="1"/>
    <n v="1"/>
    <x v="0"/>
    <x v="12"/>
    <n v="10000"/>
    <x v="19"/>
    <n v="10000"/>
    <n v="1000"/>
    <x v="6"/>
  </r>
  <r>
    <x v="1056"/>
    <x v="21"/>
    <x v="50"/>
    <x v="1"/>
    <x v="3"/>
    <x v="3"/>
    <x v="6"/>
    <x v="0"/>
    <n v="1"/>
    <x v="0"/>
    <x v="13"/>
    <n v="7000"/>
    <x v="20"/>
    <n v="7000"/>
    <n v="700.00000000000091"/>
    <x v="0"/>
  </r>
  <r>
    <x v="1057"/>
    <x v="22"/>
    <x v="289"/>
    <x v="1"/>
    <x v="3"/>
    <x v="3"/>
    <x v="7"/>
    <x v="1"/>
    <n v="2"/>
    <x v="0"/>
    <x v="11"/>
    <n v="9000"/>
    <x v="16"/>
    <n v="18000"/>
    <n v="1900"/>
    <x v="1"/>
  </r>
  <r>
    <x v="1058"/>
    <x v="23"/>
    <x v="290"/>
    <x v="1"/>
    <x v="3"/>
    <x v="3"/>
    <x v="8"/>
    <x v="1"/>
    <n v="2"/>
    <x v="0"/>
    <x v="10"/>
    <n v="18000"/>
    <x v="15"/>
    <n v="36000"/>
    <n v="3600"/>
    <x v="2"/>
  </r>
  <r>
    <x v="1059"/>
    <x v="25"/>
    <x v="291"/>
    <x v="1"/>
    <x v="3"/>
    <x v="3"/>
    <x v="15"/>
    <x v="0"/>
    <n v="1"/>
    <x v="0"/>
    <x v="7"/>
    <n v="40000"/>
    <x v="14"/>
    <n v="40000"/>
    <n v="4000"/>
    <x v="4"/>
  </r>
  <r>
    <x v="1060"/>
    <x v="25"/>
    <x v="292"/>
    <x v="1"/>
    <x v="3"/>
    <x v="3"/>
    <x v="16"/>
    <x v="0"/>
    <n v="1"/>
    <x v="0"/>
    <x v="2"/>
    <n v="20000"/>
    <x v="2"/>
    <n v="20000"/>
    <n v="2000"/>
    <x v="4"/>
  </r>
  <r>
    <x v="1061"/>
    <x v="26"/>
    <x v="293"/>
    <x v="0"/>
    <x v="3"/>
    <x v="3"/>
    <x v="17"/>
    <x v="2"/>
    <n v="2"/>
    <x v="0"/>
    <x v="0"/>
    <n v="12000"/>
    <x v="21"/>
    <n v="24000"/>
    <n v="2000"/>
    <x v="5"/>
  </r>
  <r>
    <x v="1062"/>
    <x v="25"/>
    <x v="294"/>
    <x v="0"/>
    <x v="3"/>
    <x v="3"/>
    <x v="18"/>
    <x v="0"/>
    <n v="2"/>
    <x v="0"/>
    <x v="14"/>
    <n v="5000"/>
    <x v="22"/>
    <n v="10000"/>
    <n v="3400"/>
    <x v="4"/>
  </r>
  <r>
    <x v="1063"/>
    <x v="28"/>
    <x v="295"/>
    <x v="0"/>
    <x v="3"/>
    <x v="3"/>
    <x v="0"/>
    <x v="0"/>
    <n v="1"/>
    <x v="0"/>
    <x v="14"/>
    <n v="5001"/>
    <x v="23"/>
    <n v="5001"/>
    <n v="1699"/>
    <x v="0"/>
  </r>
  <r>
    <x v="1064"/>
    <x v="29"/>
    <x v="296"/>
    <x v="1"/>
    <x v="3"/>
    <x v="3"/>
    <x v="1"/>
    <x v="0"/>
    <n v="1"/>
    <x v="0"/>
    <x v="14"/>
    <n v="5002"/>
    <x v="23"/>
    <n v="5002"/>
    <n v="1698"/>
    <x v="1"/>
  </r>
  <r>
    <x v="1065"/>
    <x v="0"/>
    <x v="297"/>
    <x v="1"/>
    <x v="3"/>
    <x v="3"/>
    <x v="2"/>
    <x v="0"/>
    <n v="2"/>
    <x v="0"/>
    <x v="14"/>
    <n v="5000"/>
    <x v="22"/>
    <n v="10000"/>
    <n v="3400"/>
    <x v="0"/>
  </r>
  <r>
    <x v="1066"/>
    <x v="0"/>
    <x v="298"/>
    <x v="1"/>
    <x v="3"/>
    <x v="3"/>
    <x v="3"/>
    <x v="1"/>
    <n v="2"/>
    <x v="0"/>
    <x v="14"/>
    <n v="5001"/>
    <x v="22"/>
    <n v="10002"/>
    <n v="3398"/>
    <x v="0"/>
  </r>
  <r>
    <x v="1067"/>
    <x v="1"/>
    <x v="299"/>
    <x v="1"/>
    <x v="3"/>
    <x v="3"/>
    <x v="4"/>
    <x v="0"/>
    <n v="1"/>
    <x v="0"/>
    <x v="14"/>
    <n v="5002"/>
    <x v="23"/>
    <n v="5002"/>
    <n v="1698"/>
    <x v="1"/>
  </r>
  <r>
    <x v="1068"/>
    <x v="2"/>
    <x v="300"/>
    <x v="0"/>
    <x v="3"/>
    <x v="3"/>
    <x v="5"/>
    <x v="2"/>
    <n v="1"/>
    <x v="0"/>
    <x v="14"/>
    <n v="5000"/>
    <x v="23"/>
    <n v="5000"/>
    <n v="1700"/>
    <x v="2"/>
  </r>
  <r>
    <x v="1069"/>
    <x v="30"/>
    <x v="301"/>
    <x v="1"/>
    <x v="3"/>
    <x v="3"/>
    <x v="0"/>
    <x v="0"/>
    <n v="1"/>
    <x v="0"/>
    <x v="19"/>
    <n v="2200"/>
    <x v="33"/>
    <n v="2200"/>
    <n v="50"/>
    <x v="2"/>
  </r>
  <r>
    <x v="1070"/>
    <x v="31"/>
    <x v="302"/>
    <x v="1"/>
    <x v="0"/>
    <x v="0"/>
    <x v="1"/>
    <x v="0"/>
    <n v="1"/>
    <x v="0"/>
    <x v="5"/>
    <n v="90"/>
    <x v="34"/>
    <n v="90"/>
    <n v="10"/>
    <x v="3"/>
  </r>
  <r>
    <x v="1071"/>
    <x v="32"/>
    <x v="303"/>
    <x v="1"/>
    <x v="1"/>
    <x v="1"/>
    <x v="2"/>
    <x v="0"/>
    <n v="2"/>
    <x v="0"/>
    <x v="5"/>
    <n v="80"/>
    <x v="35"/>
    <n v="160"/>
    <n v="40"/>
    <x v="4"/>
  </r>
  <r>
    <x v="1072"/>
    <x v="33"/>
    <x v="304"/>
    <x v="0"/>
    <x v="2"/>
    <x v="2"/>
    <x v="0"/>
    <x v="1"/>
    <n v="2"/>
    <x v="0"/>
    <x v="20"/>
    <n v="1850"/>
    <x v="36"/>
    <n v="3700"/>
    <n v="300"/>
    <x v="5"/>
  </r>
  <r>
    <x v="1073"/>
    <x v="36"/>
    <x v="305"/>
    <x v="0"/>
    <x v="3"/>
    <x v="3"/>
    <x v="1"/>
    <x v="0"/>
    <n v="1"/>
    <x v="0"/>
    <x v="21"/>
    <n v="8000"/>
    <x v="37"/>
    <n v="8000"/>
    <n v="1500"/>
    <x v="1"/>
  </r>
  <r>
    <x v="1074"/>
    <x v="36"/>
    <x v="306"/>
    <x v="0"/>
    <x v="0"/>
    <x v="0"/>
    <x v="2"/>
    <x v="2"/>
    <n v="100"/>
    <x v="0"/>
    <x v="22"/>
    <n v="4000"/>
    <x v="56"/>
    <n v="400000"/>
    <n v="70000"/>
    <x v="1"/>
  </r>
  <r>
    <x v="1075"/>
    <x v="36"/>
    <x v="307"/>
    <x v="1"/>
    <x v="0"/>
    <x v="0"/>
    <x v="0"/>
    <x v="0"/>
    <n v="2"/>
    <x v="0"/>
    <x v="23"/>
    <n v="360"/>
    <x v="39"/>
    <n v="720"/>
    <n v="80"/>
    <x v="1"/>
  </r>
  <r>
    <x v="1076"/>
    <x v="36"/>
    <x v="308"/>
    <x v="1"/>
    <x v="1"/>
    <x v="1"/>
    <x v="1"/>
    <x v="1"/>
    <n v="2"/>
    <x v="0"/>
    <x v="5"/>
    <n v="90"/>
    <x v="35"/>
    <n v="180"/>
    <n v="20"/>
    <x v="1"/>
  </r>
  <r>
    <x v="1077"/>
    <x v="36"/>
    <x v="50"/>
    <x v="1"/>
    <x v="2"/>
    <x v="2"/>
    <x v="2"/>
    <x v="0"/>
    <n v="20"/>
    <x v="0"/>
    <x v="3"/>
    <n v="1590"/>
    <x v="57"/>
    <n v="31800"/>
    <n v="200"/>
    <x v="1"/>
  </r>
  <r>
    <x v="1078"/>
    <x v="39"/>
    <x v="309"/>
    <x v="1"/>
    <x v="3"/>
    <x v="3"/>
    <x v="0"/>
    <x v="0"/>
    <n v="1"/>
    <x v="0"/>
    <x v="24"/>
    <n v="45"/>
    <x v="40"/>
    <n v="45"/>
    <n v="5"/>
    <x v="4"/>
  </r>
  <r>
    <x v="1079"/>
    <x v="40"/>
    <x v="310"/>
    <x v="0"/>
    <x v="0"/>
    <x v="0"/>
    <x v="1"/>
    <x v="0"/>
    <n v="2"/>
    <x v="0"/>
    <x v="25"/>
    <n v="450"/>
    <x v="41"/>
    <n v="900"/>
    <n v="300"/>
    <x v="5"/>
  </r>
  <r>
    <x v="1080"/>
    <x v="41"/>
    <x v="311"/>
    <x v="1"/>
    <x v="0"/>
    <x v="0"/>
    <x v="2"/>
    <x v="1"/>
    <n v="2"/>
    <x v="0"/>
    <x v="6"/>
    <n v="150"/>
    <x v="42"/>
    <n v="300"/>
    <n v="40"/>
    <x v="6"/>
  </r>
  <r>
    <x v="1081"/>
    <x v="42"/>
    <x v="312"/>
    <x v="1"/>
    <x v="1"/>
    <x v="1"/>
    <x v="0"/>
    <x v="0"/>
    <n v="1"/>
    <x v="0"/>
    <x v="26"/>
    <n v="20"/>
    <x v="43"/>
    <n v="20"/>
    <n v="5"/>
    <x v="0"/>
  </r>
  <r>
    <x v="1082"/>
    <x v="43"/>
    <x v="313"/>
    <x v="1"/>
    <x v="2"/>
    <x v="2"/>
    <x v="1"/>
    <x v="0"/>
    <n v="1"/>
    <x v="0"/>
    <x v="4"/>
    <n v="9000"/>
    <x v="7"/>
    <n v="9000"/>
    <n v="1000"/>
    <x v="1"/>
  </r>
  <r>
    <x v="1083"/>
    <x v="46"/>
    <x v="314"/>
    <x v="1"/>
    <x v="3"/>
    <x v="3"/>
    <x v="2"/>
    <x v="2"/>
    <n v="2"/>
    <x v="0"/>
    <x v="14"/>
    <n v="5001"/>
    <x v="22"/>
    <n v="10002"/>
    <n v="3398"/>
    <x v="4"/>
  </r>
  <r>
    <x v="1084"/>
    <x v="46"/>
    <x v="315"/>
    <x v="1"/>
    <x v="0"/>
    <x v="0"/>
    <x v="0"/>
    <x v="0"/>
    <n v="2"/>
    <x v="0"/>
    <x v="14"/>
    <n v="5002"/>
    <x v="22"/>
    <n v="10004"/>
    <n v="3396"/>
    <x v="4"/>
  </r>
  <r>
    <x v="1085"/>
    <x v="46"/>
    <x v="316"/>
    <x v="1"/>
    <x v="0"/>
    <x v="0"/>
    <x v="1"/>
    <x v="1"/>
    <n v="1"/>
    <x v="0"/>
    <x v="2"/>
    <n v="20000"/>
    <x v="2"/>
    <n v="20000"/>
    <n v="2000"/>
    <x v="4"/>
  </r>
  <r>
    <x v="1086"/>
    <x v="46"/>
    <x v="317"/>
    <x v="1"/>
    <x v="1"/>
    <x v="1"/>
    <x v="2"/>
    <x v="1"/>
    <n v="1"/>
    <x v="1"/>
    <x v="4"/>
    <n v="9000"/>
    <x v="7"/>
    <n v="9000"/>
    <n v="1000"/>
    <x v="4"/>
  </r>
  <r>
    <x v="1087"/>
    <x v="46"/>
    <x v="318"/>
    <x v="1"/>
    <x v="2"/>
    <x v="2"/>
    <x v="0"/>
    <x v="0"/>
    <n v="1"/>
    <x v="0"/>
    <x v="16"/>
    <n v="7600"/>
    <x v="25"/>
    <n v="7600"/>
    <n v="900"/>
    <x v="4"/>
  </r>
  <r>
    <x v="1088"/>
    <x v="49"/>
    <x v="319"/>
    <x v="1"/>
    <x v="3"/>
    <x v="3"/>
    <x v="1"/>
    <x v="0"/>
    <n v="2"/>
    <x v="0"/>
    <x v="16"/>
    <n v="7600"/>
    <x v="44"/>
    <n v="15200"/>
    <n v="1800"/>
    <x v="0"/>
  </r>
  <r>
    <x v="1089"/>
    <x v="50"/>
    <x v="320"/>
    <x v="1"/>
    <x v="0"/>
    <x v="0"/>
    <x v="2"/>
    <x v="0"/>
    <n v="3"/>
    <x v="0"/>
    <x v="1"/>
    <n v="12000"/>
    <x v="45"/>
    <n v="36000"/>
    <n v="3600.0000000000073"/>
    <x v="1"/>
  </r>
  <r>
    <x v="1090"/>
    <x v="51"/>
    <x v="321"/>
    <x v="1"/>
    <x v="0"/>
    <x v="0"/>
    <x v="0"/>
    <x v="0"/>
    <n v="2"/>
    <x v="0"/>
    <x v="2"/>
    <n v="20000"/>
    <x v="14"/>
    <n v="40000"/>
    <n v="4000"/>
    <x v="2"/>
  </r>
  <r>
    <x v="1091"/>
    <x v="52"/>
    <x v="322"/>
    <x v="1"/>
    <x v="1"/>
    <x v="1"/>
    <x v="1"/>
    <x v="1"/>
    <n v="2"/>
    <x v="0"/>
    <x v="9"/>
    <n v="7000"/>
    <x v="12"/>
    <n v="14000"/>
    <n v="1400"/>
    <x v="3"/>
  </r>
  <r>
    <x v="1092"/>
    <x v="53"/>
    <x v="323"/>
    <x v="1"/>
    <x v="2"/>
    <x v="2"/>
    <x v="2"/>
    <x v="0"/>
    <n v="3"/>
    <x v="0"/>
    <x v="2"/>
    <n v="20000"/>
    <x v="13"/>
    <n v="60000"/>
    <n v="6000"/>
    <x v="4"/>
  </r>
  <r>
    <x v="1093"/>
    <x v="56"/>
    <x v="324"/>
    <x v="0"/>
    <x v="3"/>
    <x v="3"/>
    <x v="0"/>
    <x v="2"/>
    <n v="1"/>
    <x v="0"/>
    <x v="7"/>
    <n v="40000"/>
    <x v="14"/>
    <n v="40000"/>
    <n v="4000"/>
    <x v="0"/>
  </r>
  <r>
    <x v="1094"/>
    <x v="56"/>
    <x v="325"/>
    <x v="0"/>
    <x v="0"/>
    <x v="0"/>
    <x v="1"/>
    <x v="0"/>
    <n v="2"/>
    <x v="0"/>
    <x v="10"/>
    <n v="18000"/>
    <x v="15"/>
    <n v="36000"/>
    <n v="3600"/>
    <x v="0"/>
  </r>
  <r>
    <x v="1095"/>
    <x v="56"/>
    <x v="326"/>
    <x v="0"/>
    <x v="0"/>
    <x v="0"/>
    <x v="2"/>
    <x v="1"/>
    <n v="2"/>
    <x v="0"/>
    <x v="11"/>
    <n v="9000"/>
    <x v="16"/>
    <n v="18000"/>
    <n v="1900"/>
    <x v="0"/>
  </r>
  <r>
    <x v="1096"/>
    <x v="56"/>
    <x v="327"/>
    <x v="1"/>
    <x v="1"/>
    <x v="1"/>
    <x v="0"/>
    <x v="1"/>
    <n v="2"/>
    <x v="0"/>
    <x v="9"/>
    <n v="7000"/>
    <x v="12"/>
    <n v="14000"/>
    <n v="1400"/>
    <x v="0"/>
  </r>
  <r>
    <x v="1097"/>
    <x v="56"/>
    <x v="328"/>
    <x v="1"/>
    <x v="2"/>
    <x v="2"/>
    <x v="1"/>
    <x v="3"/>
    <n v="4"/>
    <x v="0"/>
    <x v="12"/>
    <n v="10000"/>
    <x v="14"/>
    <n v="40000"/>
    <n v="4000"/>
    <x v="0"/>
  </r>
  <r>
    <x v="1098"/>
    <x v="59"/>
    <x v="329"/>
    <x v="1"/>
    <x v="3"/>
    <x v="3"/>
    <x v="2"/>
    <x v="2"/>
    <n v="1"/>
    <x v="0"/>
    <x v="1"/>
    <n v="12000"/>
    <x v="1"/>
    <n v="12000"/>
    <n v="1200.0000000000018"/>
    <x v="3"/>
  </r>
  <r>
    <x v="1099"/>
    <x v="32"/>
    <x v="330"/>
    <x v="1"/>
    <x v="0"/>
    <x v="0"/>
    <x v="0"/>
    <x v="2"/>
    <n v="2"/>
    <x v="0"/>
    <x v="11"/>
    <n v="9000"/>
    <x v="16"/>
    <n v="18000"/>
    <n v="1900"/>
    <x v="4"/>
  </r>
  <r>
    <x v="1100"/>
    <x v="30"/>
    <x v="331"/>
    <x v="0"/>
    <x v="0"/>
    <x v="0"/>
    <x v="1"/>
    <x v="0"/>
    <n v="2"/>
    <x v="0"/>
    <x v="9"/>
    <n v="7000"/>
    <x v="12"/>
    <n v="14000"/>
    <n v="1400"/>
    <x v="2"/>
  </r>
  <r>
    <x v="1101"/>
    <x v="31"/>
    <x v="332"/>
    <x v="1"/>
    <x v="1"/>
    <x v="1"/>
    <x v="2"/>
    <x v="0"/>
    <n v="4"/>
    <x v="0"/>
    <x v="12"/>
    <n v="10000"/>
    <x v="14"/>
    <n v="40000"/>
    <n v="4000"/>
    <x v="3"/>
  </r>
  <r>
    <x v="1102"/>
    <x v="32"/>
    <x v="333"/>
    <x v="1"/>
    <x v="2"/>
    <x v="2"/>
    <x v="0"/>
    <x v="1"/>
    <n v="1"/>
    <x v="0"/>
    <x v="1"/>
    <n v="12000"/>
    <x v="1"/>
    <n v="12000"/>
    <n v="1200.0000000000018"/>
    <x v="4"/>
  </r>
  <r>
    <x v="1103"/>
    <x v="33"/>
    <x v="334"/>
    <x v="1"/>
    <x v="3"/>
    <x v="3"/>
    <x v="1"/>
    <x v="2"/>
    <n v="2"/>
    <x v="0"/>
    <x v="11"/>
    <n v="9000"/>
    <x v="16"/>
    <n v="18000"/>
    <n v="1900"/>
    <x v="5"/>
  </r>
  <r>
    <x v="1104"/>
    <x v="36"/>
    <x v="335"/>
    <x v="1"/>
    <x v="0"/>
    <x v="0"/>
    <x v="2"/>
    <x v="0"/>
    <n v="2"/>
    <x v="0"/>
    <x v="9"/>
    <n v="7000"/>
    <x v="12"/>
    <n v="14000"/>
    <n v="1400"/>
    <x v="1"/>
  </r>
  <r>
    <x v="1105"/>
    <x v="36"/>
    <x v="336"/>
    <x v="1"/>
    <x v="0"/>
    <x v="0"/>
    <x v="0"/>
    <x v="1"/>
    <n v="1"/>
    <x v="0"/>
    <x v="12"/>
    <n v="10000"/>
    <x v="19"/>
    <n v="10000"/>
    <n v="1000"/>
    <x v="1"/>
  </r>
  <r>
    <x v="1106"/>
    <x v="36"/>
    <x v="337"/>
    <x v="1"/>
    <x v="1"/>
    <x v="1"/>
    <x v="1"/>
    <x v="1"/>
    <n v="1"/>
    <x v="0"/>
    <x v="13"/>
    <n v="7000"/>
    <x v="20"/>
    <n v="7000"/>
    <n v="700.00000000000091"/>
    <x v="1"/>
  </r>
  <r>
    <x v="1107"/>
    <x v="36"/>
    <x v="338"/>
    <x v="1"/>
    <x v="2"/>
    <x v="2"/>
    <x v="2"/>
    <x v="0"/>
    <n v="2"/>
    <x v="0"/>
    <x v="11"/>
    <n v="9000"/>
    <x v="16"/>
    <n v="18000"/>
    <n v="1900"/>
    <x v="1"/>
  </r>
  <r>
    <x v="1108"/>
    <x v="36"/>
    <x v="339"/>
    <x v="1"/>
    <x v="3"/>
    <x v="3"/>
    <x v="0"/>
    <x v="0"/>
    <n v="2"/>
    <x v="0"/>
    <x v="10"/>
    <n v="18000"/>
    <x v="15"/>
    <n v="36000"/>
    <n v="3600"/>
    <x v="1"/>
  </r>
  <r>
    <x v="1109"/>
    <x v="39"/>
    <x v="340"/>
    <x v="1"/>
    <x v="0"/>
    <x v="0"/>
    <x v="1"/>
    <x v="0"/>
    <n v="1"/>
    <x v="0"/>
    <x v="7"/>
    <n v="40000"/>
    <x v="14"/>
    <n v="40000"/>
    <n v="4000"/>
    <x v="4"/>
  </r>
  <r>
    <x v="1110"/>
    <x v="40"/>
    <x v="341"/>
    <x v="1"/>
    <x v="0"/>
    <x v="0"/>
    <x v="2"/>
    <x v="0"/>
    <n v="1"/>
    <x v="0"/>
    <x v="2"/>
    <n v="20000"/>
    <x v="2"/>
    <n v="20000"/>
    <n v="2000"/>
    <x v="5"/>
  </r>
  <r>
    <x v="1111"/>
    <x v="41"/>
    <x v="342"/>
    <x v="1"/>
    <x v="1"/>
    <x v="1"/>
    <x v="0"/>
    <x v="0"/>
    <n v="2"/>
    <x v="0"/>
    <x v="0"/>
    <n v="12000"/>
    <x v="21"/>
    <n v="24000"/>
    <n v="2000"/>
    <x v="6"/>
  </r>
  <r>
    <x v="1112"/>
    <x v="42"/>
    <x v="343"/>
    <x v="1"/>
    <x v="2"/>
    <x v="2"/>
    <x v="1"/>
    <x v="1"/>
    <n v="2"/>
    <x v="0"/>
    <x v="14"/>
    <n v="5000"/>
    <x v="22"/>
    <n v="10000"/>
    <n v="3400"/>
    <x v="0"/>
  </r>
  <r>
    <x v="1113"/>
    <x v="43"/>
    <x v="344"/>
    <x v="1"/>
    <x v="3"/>
    <x v="3"/>
    <x v="2"/>
    <x v="0"/>
    <n v="1"/>
    <x v="0"/>
    <x v="14"/>
    <n v="5001"/>
    <x v="23"/>
    <n v="5001"/>
    <n v="1699"/>
    <x v="1"/>
  </r>
  <r>
    <x v="1114"/>
    <x v="46"/>
    <x v="345"/>
    <x v="0"/>
    <x v="0"/>
    <x v="0"/>
    <x v="0"/>
    <x v="1"/>
    <n v="1"/>
    <x v="0"/>
    <x v="14"/>
    <n v="5002"/>
    <x v="23"/>
    <n v="5002"/>
    <n v="1698"/>
    <x v="4"/>
  </r>
  <r>
    <x v="1115"/>
    <x v="46"/>
    <x v="346"/>
    <x v="0"/>
    <x v="0"/>
    <x v="0"/>
    <x v="1"/>
    <x v="1"/>
    <n v="2"/>
    <x v="0"/>
    <x v="14"/>
    <n v="5000"/>
    <x v="22"/>
    <n v="10000"/>
    <n v="3400"/>
    <x v="4"/>
  </r>
  <r>
    <x v="1116"/>
    <x v="46"/>
    <x v="347"/>
    <x v="0"/>
    <x v="1"/>
    <x v="1"/>
    <x v="2"/>
    <x v="2"/>
    <n v="2"/>
    <x v="0"/>
    <x v="14"/>
    <n v="5001"/>
    <x v="22"/>
    <n v="10002"/>
    <n v="3398"/>
    <x v="4"/>
  </r>
  <r>
    <x v="1117"/>
    <x v="46"/>
    <x v="348"/>
    <x v="1"/>
    <x v="2"/>
    <x v="2"/>
    <x v="0"/>
    <x v="0"/>
    <n v="1"/>
    <x v="0"/>
    <x v="14"/>
    <n v="5002"/>
    <x v="23"/>
    <n v="5002"/>
    <n v="1698"/>
    <x v="4"/>
  </r>
  <r>
    <x v="1118"/>
    <x v="46"/>
    <x v="349"/>
    <x v="1"/>
    <x v="3"/>
    <x v="3"/>
    <x v="1"/>
    <x v="1"/>
    <n v="1"/>
    <x v="0"/>
    <x v="14"/>
    <n v="5000"/>
    <x v="23"/>
    <n v="5000"/>
    <n v="1700"/>
    <x v="4"/>
  </r>
  <r>
    <x v="1119"/>
    <x v="49"/>
    <x v="350"/>
    <x v="1"/>
    <x v="0"/>
    <x v="0"/>
    <x v="2"/>
    <x v="1"/>
    <n v="2"/>
    <x v="0"/>
    <x v="14"/>
    <n v="5001"/>
    <x v="22"/>
    <n v="10002"/>
    <n v="3398"/>
    <x v="0"/>
  </r>
  <r>
    <x v="1120"/>
    <x v="50"/>
    <x v="351"/>
    <x v="1"/>
    <x v="0"/>
    <x v="0"/>
    <x v="0"/>
    <x v="0"/>
    <n v="2"/>
    <x v="0"/>
    <x v="14"/>
    <n v="5002"/>
    <x v="22"/>
    <n v="10004"/>
    <n v="3396"/>
    <x v="1"/>
  </r>
  <r>
    <x v="1121"/>
    <x v="51"/>
    <x v="352"/>
    <x v="0"/>
    <x v="1"/>
    <x v="1"/>
    <x v="1"/>
    <x v="1"/>
    <n v="1"/>
    <x v="0"/>
    <x v="2"/>
    <n v="20000"/>
    <x v="2"/>
    <n v="20000"/>
    <n v="2000"/>
    <x v="2"/>
  </r>
  <r>
    <x v="1122"/>
    <x v="52"/>
    <x v="353"/>
    <x v="1"/>
    <x v="2"/>
    <x v="2"/>
    <x v="2"/>
    <x v="0"/>
    <n v="1"/>
    <x v="1"/>
    <x v="4"/>
    <n v="9000"/>
    <x v="7"/>
    <n v="9000"/>
    <n v="1000"/>
    <x v="3"/>
  </r>
  <r>
    <x v="1123"/>
    <x v="53"/>
    <x v="354"/>
    <x v="1"/>
    <x v="3"/>
    <x v="3"/>
    <x v="0"/>
    <x v="0"/>
    <n v="1"/>
    <x v="0"/>
    <x v="16"/>
    <n v="7600"/>
    <x v="25"/>
    <n v="7600"/>
    <n v="900"/>
    <x v="4"/>
  </r>
  <r>
    <x v="1124"/>
    <x v="56"/>
    <x v="355"/>
    <x v="1"/>
    <x v="0"/>
    <x v="0"/>
    <x v="1"/>
    <x v="2"/>
    <n v="2"/>
    <x v="1"/>
    <x v="16"/>
    <n v="7600"/>
    <x v="44"/>
    <n v="15200"/>
    <n v="1800"/>
    <x v="0"/>
  </r>
  <r>
    <x v="1125"/>
    <x v="56"/>
    <x v="356"/>
    <x v="1"/>
    <x v="0"/>
    <x v="0"/>
    <x v="2"/>
    <x v="0"/>
    <n v="3"/>
    <x v="0"/>
    <x v="1"/>
    <n v="12000"/>
    <x v="45"/>
    <n v="36000"/>
    <n v="3600.0000000000073"/>
    <x v="0"/>
  </r>
  <r>
    <x v="1126"/>
    <x v="56"/>
    <x v="357"/>
    <x v="1"/>
    <x v="1"/>
    <x v="1"/>
    <x v="0"/>
    <x v="0"/>
    <n v="2"/>
    <x v="0"/>
    <x v="2"/>
    <n v="20000"/>
    <x v="14"/>
    <n v="40000"/>
    <n v="4000"/>
    <x v="0"/>
  </r>
  <r>
    <x v="1127"/>
    <x v="56"/>
    <x v="358"/>
    <x v="1"/>
    <x v="2"/>
    <x v="2"/>
    <x v="1"/>
    <x v="0"/>
    <n v="2"/>
    <x v="0"/>
    <x v="9"/>
    <n v="7000"/>
    <x v="12"/>
    <n v="14000"/>
    <n v="1400"/>
    <x v="0"/>
  </r>
  <r>
    <x v="1128"/>
    <x v="56"/>
    <x v="359"/>
    <x v="1"/>
    <x v="3"/>
    <x v="3"/>
    <x v="2"/>
    <x v="2"/>
    <n v="3"/>
    <x v="0"/>
    <x v="2"/>
    <n v="20000"/>
    <x v="13"/>
    <n v="60000"/>
    <n v="6000"/>
    <x v="0"/>
  </r>
  <r>
    <x v="1129"/>
    <x v="59"/>
    <x v="360"/>
    <x v="1"/>
    <x v="0"/>
    <x v="0"/>
    <x v="0"/>
    <x v="0"/>
    <n v="1"/>
    <x v="0"/>
    <x v="7"/>
    <n v="40000"/>
    <x v="14"/>
    <n v="40000"/>
    <n v="4000"/>
    <x v="3"/>
  </r>
  <r>
    <x v="1130"/>
    <x v="30"/>
    <x v="361"/>
    <x v="1"/>
    <x v="0"/>
    <x v="0"/>
    <x v="1"/>
    <x v="0"/>
    <n v="2"/>
    <x v="0"/>
    <x v="10"/>
    <n v="18000"/>
    <x v="15"/>
    <n v="36000"/>
    <n v="3600"/>
    <x v="2"/>
  </r>
  <r>
    <x v="1131"/>
    <x v="30"/>
    <x v="362"/>
    <x v="1"/>
    <x v="1"/>
    <x v="1"/>
    <x v="2"/>
    <x v="0"/>
    <n v="2"/>
    <x v="0"/>
    <x v="11"/>
    <n v="9000"/>
    <x v="16"/>
    <n v="18000"/>
    <n v="1900"/>
    <x v="2"/>
  </r>
  <r>
    <x v="1132"/>
    <x v="31"/>
    <x v="363"/>
    <x v="1"/>
    <x v="2"/>
    <x v="2"/>
    <x v="0"/>
    <x v="0"/>
    <n v="2"/>
    <x v="0"/>
    <x v="9"/>
    <n v="7000"/>
    <x v="12"/>
    <n v="14000"/>
    <n v="1400"/>
    <x v="3"/>
  </r>
  <r>
    <x v="1133"/>
    <x v="32"/>
    <x v="364"/>
    <x v="1"/>
    <x v="3"/>
    <x v="3"/>
    <x v="1"/>
    <x v="1"/>
    <n v="4"/>
    <x v="0"/>
    <x v="12"/>
    <n v="10000"/>
    <x v="14"/>
    <n v="40000"/>
    <n v="4000"/>
    <x v="4"/>
  </r>
  <r>
    <x v="1134"/>
    <x v="33"/>
    <x v="365"/>
    <x v="1"/>
    <x v="0"/>
    <x v="0"/>
    <x v="2"/>
    <x v="1"/>
    <n v="1"/>
    <x v="0"/>
    <x v="1"/>
    <n v="12000"/>
    <x v="1"/>
    <n v="12000"/>
    <n v="1200.0000000000018"/>
    <x v="5"/>
  </r>
  <r>
    <x v="1135"/>
    <x v="36"/>
    <x v="366"/>
    <x v="0"/>
    <x v="0"/>
    <x v="0"/>
    <x v="0"/>
    <x v="3"/>
    <n v="2"/>
    <x v="0"/>
    <x v="11"/>
    <n v="9000"/>
    <x v="16"/>
    <n v="18000"/>
    <n v="1900"/>
    <x v="1"/>
  </r>
  <r>
    <x v="1136"/>
    <x v="36"/>
    <x v="367"/>
    <x v="0"/>
    <x v="1"/>
    <x v="1"/>
    <x v="1"/>
    <x v="2"/>
    <n v="2"/>
    <x v="0"/>
    <x v="9"/>
    <n v="7000"/>
    <x v="12"/>
    <n v="14000"/>
    <n v="1400"/>
    <x v="1"/>
  </r>
  <r>
    <x v="1137"/>
    <x v="36"/>
    <x v="368"/>
    <x v="0"/>
    <x v="2"/>
    <x v="2"/>
    <x v="2"/>
    <x v="2"/>
    <n v="4"/>
    <x v="0"/>
    <x v="12"/>
    <n v="10000"/>
    <x v="14"/>
    <n v="40000"/>
    <n v="4000"/>
    <x v="1"/>
  </r>
  <r>
    <x v="1138"/>
    <x v="36"/>
    <x v="369"/>
    <x v="1"/>
    <x v="3"/>
    <x v="3"/>
    <x v="0"/>
    <x v="0"/>
    <n v="1"/>
    <x v="0"/>
    <x v="1"/>
    <n v="12000"/>
    <x v="1"/>
    <n v="12000"/>
    <n v="1200.0000000000018"/>
    <x v="1"/>
  </r>
  <r>
    <x v="1139"/>
    <x v="36"/>
    <x v="370"/>
    <x v="1"/>
    <x v="0"/>
    <x v="0"/>
    <x v="1"/>
    <x v="0"/>
    <n v="2"/>
    <x v="0"/>
    <x v="17"/>
    <n v="1800"/>
    <x v="31"/>
    <n v="3600"/>
    <n v="200"/>
    <x v="1"/>
  </r>
  <r>
    <x v="1140"/>
    <x v="39"/>
    <x v="371"/>
    <x v="1"/>
    <x v="0"/>
    <x v="0"/>
    <x v="2"/>
    <x v="1"/>
    <n v="2"/>
    <x v="0"/>
    <x v="18"/>
    <n v="190"/>
    <x v="32"/>
    <n v="380"/>
    <n v="20"/>
    <x v="4"/>
  </r>
  <r>
    <x v="1141"/>
    <x v="40"/>
    <x v="372"/>
    <x v="1"/>
    <x v="1"/>
    <x v="1"/>
    <x v="0"/>
    <x v="0"/>
    <n v="1"/>
    <x v="0"/>
    <x v="19"/>
    <n v="2200"/>
    <x v="33"/>
    <n v="2200"/>
    <n v="50"/>
    <x v="5"/>
  </r>
  <r>
    <x v="1142"/>
    <x v="41"/>
    <x v="50"/>
    <x v="0"/>
    <x v="2"/>
    <x v="2"/>
    <x v="1"/>
    <x v="0"/>
    <n v="1"/>
    <x v="0"/>
    <x v="5"/>
    <n v="90"/>
    <x v="34"/>
    <n v="90"/>
    <n v="10"/>
    <x v="6"/>
  </r>
  <r>
    <x v="1143"/>
    <x v="42"/>
    <x v="373"/>
    <x v="1"/>
    <x v="3"/>
    <x v="3"/>
    <x v="2"/>
    <x v="2"/>
    <n v="2"/>
    <x v="0"/>
    <x v="5"/>
    <n v="80"/>
    <x v="35"/>
    <n v="160"/>
    <n v="40"/>
    <x v="0"/>
  </r>
  <r>
    <x v="1144"/>
    <x v="43"/>
    <x v="374"/>
    <x v="1"/>
    <x v="0"/>
    <x v="0"/>
    <x v="0"/>
    <x v="0"/>
    <n v="2"/>
    <x v="0"/>
    <x v="20"/>
    <n v="1850"/>
    <x v="36"/>
    <n v="3700"/>
    <n v="300"/>
    <x v="1"/>
  </r>
  <r>
    <x v="1145"/>
    <x v="46"/>
    <x v="375"/>
    <x v="1"/>
    <x v="0"/>
    <x v="0"/>
    <x v="1"/>
    <x v="0"/>
    <n v="1"/>
    <x v="0"/>
    <x v="21"/>
    <n v="8000"/>
    <x v="37"/>
    <n v="8000"/>
    <n v="1500"/>
    <x v="4"/>
  </r>
  <r>
    <x v="1146"/>
    <x v="46"/>
    <x v="376"/>
    <x v="1"/>
    <x v="1"/>
    <x v="1"/>
    <x v="2"/>
    <x v="0"/>
    <n v="1"/>
    <x v="0"/>
    <x v="22"/>
    <n v="4000"/>
    <x v="38"/>
    <n v="4000"/>
    <n v="700"/>
    <x v="4"/>
  </r>
  <r>
    <x v="1147"/>
    <x v="46"/>
    <x v="377"/>
    <x v="1"/>
    <x v="2"/>
    <x v="2"/>
    <x v="0"/>
    <x v="0"/>
    <n v="2"/>
    <x v="0"/>
    <x v="23"/>
    <n v="360"/>
    <x v="39"/>
    <n v="720"/>
    <n v="80"/>
    <x v="4"/>
  </r>
  <r>
    <x v="1148"/>
    <x v="46"/>
    <x v="378"/>
    <x v="1"/>
    <x v="3"/>
    <x v="3"/>
    <x v="1"/>
    <x v="1"/>
    <n v="2"/>
    <x v="0"/>
    <x v="5"/>
    <n v="90"/>
    <x v="35"/>
    <n v="180"/>
    <n v="20"/>
    <x v="4"/>
  </r>
  <r>
    <x v="1149"/>
    <x v="46"/>
    <x v="379"/>
    <x v="1"/>
    <x v="0"/>
    <x v="0"/>
    <x v="2"/>
    <x v="0"/>
    <n v="1"/>
    <x v="0"/>
    <x v="3"/>
    <n v="1590"/>
    <x v="3"/>
    <n v="1590"/>
    <n v="10"/>
    <x v="4"/>
  </r>
  <r>
    <x v="1150"/>
    <x v="49"/>
    <x v="380"/>
    <x v="1"/>
    <x v="0"/>
    <x v="0"/>
    <x v="0"/>
    <x v="0"/>
    <n v="1"/>
    <x v="0"/>
    <x v="24"/>
    <n v="45"/>
    <x v="40"/>
    <n v="45"/>
    <n v="5"/>
    <x v="0"/>
  </r>
  <r>
    <x v="1151"/>
    <x v="50"/>
    <x v="381"/>
    <x v="1"/>
    <x v="0"/>
    <x v="0"/>
    <x v="1"/>
    <x v="0"/>
    <n v="2"/>
    <x v="0"/>
    <x v="25"/>
    <n v="450"/>
    <x v="41"/>
    <n v="900"/>
    <n v="300"/>
    <x v="1"/>
  </r>
  <r>
    <x v="1152"/>
    <x v="51"/>
    <x v="382"/>
    <x v="1"/>
    <x v="0"/>
    <x v="0"/>
    <x v="2"/>
    <x v="0"/>
    <n v="2"/>
    <x v="0"/>
    <x v="6"/>
    <n v="150"/>
    <x v="42"/>
    <n v="300"/>
    <n v="40"/>
    <x v="2"/>
  </r>
  <r>
    <x v="1153"/>
    <x v="52"/>
    <x v="383"/>
    <x v="1"/>
    <x v="0"/>
    <x v="0"/>
    <x v="0"/>
    <x v="1"/>
    <n v="1"/>
    <x v="0"/>
    <x v="26"/>
    <n v="20"/>
    <x v="43"/>
    <n v="20"/>
    <n v="5"/>
    <x v="3"/>
  </r>
  <r>
    <x v="1154"/>
    <x v="53"/>
    <x v="384"/>
    <x v="1"/>
    <x v="0"/>
    <x v="0"/>
    <x v="1"/>
    <x v="3"/>
    <n v="1"/>
    <x v="0"/>
    <x v="14"/>
    <n v="5000"/>
    <x v="23"/>
    <n v="5000"/>
    <n v="1700"/>
    <x v="4"/>
  </r>
  <r>
    <x v="1155"/>
    <x v="56"/>
    <x v="385"/>
    <x v="1"/>
    <x v="0"/>
    <x v="0"/>
    <x v="2"/>
    <x v="2"/>
    <n v="2"/>
    <x v="0"/>
    <x v="14"/>
    <n v="5001"/>
    <x v="22"/>
    <n v="10002"/>
    <n v="3398"/>
    <x v="0"/>
  </r>
  <r>
    <x v="1156"/>
    <x v="56"/>
    <x v="386"/>
    <x v="0"/>
    <x v="0"/>
    <x v="0"/>
    <x v="0"/>
    <x v="2"/>
    <n v="2"/>
    <x v="0"/>
    <x v="14"/>
    <n v="5002"/>
    <x v="22"/>
    <n v="10004"/>
    <n v="3396"/>
    <x v="0"/>
  </r>
  <r>
    <x v="1157"/>
    <x v="56"/>
    <x v="387"/>
    <x v="0"/>
    <x v="0"/>
    <x v="0"/>
    <x v="1"/>
    <x v="0"/>
    <n v="1"/>
    <x v="0"/>
    <x v="2"/>
    <n v="20000"/>
    <x v="2"/>
    <n v="20000"/>
    <n v="2000"/>
    <x v="0"/>
  </r>
  <r>
    <x v="1158"/>
    <x v="56"/>
    <x v="388"/>
    <x v="0"/>
    <x v="0"/>
    <x v="0"/>
    <x v="2"/>
    <x v="0"/>
    <n v="1"/>
    <x v="1"/>
    <x v="12"/>
    <n v="10000"/>
    <x v="19"/>
    <n v="10000"/>
    <n v="1000"/>
    <x v="0"/>
  </r>
  <r>
    <x v="1159"/>
    <x v="56"/>
    <x v="389"/>
    <x v="1"/>
    <x v="0"/>
    <x v="0"/>
    <x v="0"/>
    <x v="1"/>
    <n v="1"/>
    <x v="0"/>
    <x v="16"/>
    <n v="7600"/>
    <x v="25"/>
    <n v="7600"/>
    <n v="900"/>
    <x v="0"/>
  </r>
  <r>
    <x v="1160"/>
    <x v="59"/>
    <x v="390"/>
    <x v="1"/>
    <x v="0"/>
    <x v="0"/>
    <x v="1"/>
    <x v="2"/>
    <n v="2"/>
    <x v="0"/>
    <x v="16"/>
    <n v="7600"/>
    <x v="44"/>
    <n v="15200"/>
    <n v="1800"/>
    <x v="3"/>
  </r>
  <r>
    <x v="1161"/>
    <x v="32"/>
    <x v="391"/>
    <x v="1"/>
    <x v="0"/>
    <x v="0"/>
    <x v="2"/>
    <x v="0"/>
    <n v="3"/>
    <x v="0"/>
    <x v="1"/>
    <n v="12000"/>
    <x v="45"/>
    <n v="36000"/>
    <n v="3600.0000000000073"/>
    <x v="4"/>
  </r>
  <r>
    <x v="1162"/>
    <x v="30"/>
    <x v="392"/>
    <x v="1"/>
    <x v="0"/>
    <x v="0"/>
    <x v="0"/>
    <x v="1"/>
    <n v="2"/>
    <x v="0"/>
    <x v="2"/>
    <n v="20000"/>
    <x v="14"/>
    <n v="40000"/>
    <n v="4000"/>
    <x v="2"/>
  </r>
  <r>
    <x v="1163"/>
    <x v="31"/>
    <x v="393"/>
    <x v="0"/>
    <x v="0"/>
    <x v="0"/>
    <x v="1"/>
    <x v="1"/>
    <n v="2"/>
    <x v="0"/>
    <x v="9"/>
    <n v="7000"/>
    <x v="12"/>
    <n v="14000"/>
    <n v="1400"/>
    <x v="3"/>
  </r>
  <r>
    <x v="1164"/>
    <x v="32"/>
    <x v="394"/>
    <x v="1"/>
    <x v="0"/>
    <x v="0"/>
    <x v="2"/>
    <x v="0"/>
    <n v="3"/>
    <x v="0"/>
    <x v="2"/>
    <n v="20000"/>
    <x v="13"/>
    <n v="60000"/>
    <n v="6000"/>
    <x v="4"/>
  </r>
  <r>
    <x v="1165"/>
    <x v="33"/>
    <x v="395"/>
    <x v="1"/>
    <x v="0"/>
    <x v="0"/>
    <x v="0"/>
    <x v="0"/>
    <n v="1"/>
    <x v="0"/>
    <x v="7"/>
    <n v="40000"/>
    <x v="14"/>
    <n v="40000"/>
    <n v="4000"/>
    <x v="5"/>
  </r>
  <r>
    <x v="1166"/>
    <x v="36"/>
    <x v="396"/>
    <x v="1"/>
    <x v="1"/>
    <x v="1"/>
    <x v="1"/>
    <x v="0"/>
    <n v="2"/>
    <x v="0"/>
    <x v="10"/>
    <n v="18000"/>
    <x v="15"/>
    <n v="36000"/>
    <n v="3600"/>
    <x v="1"/>
  </r>
  <r>
    <x v="1167"/>
    <x v="36"/>
    <x v="397"/>
    <x v="1"/>
    <x v="2"/>
    <x v="2"/>
    <x v="2"/>
    <x v="1"/>
    <n v="2"/>
    <x v="0"/>
    <x v="11"/>
    <n v="9000"/>
    <x v="16"/>
    <n v="18000"/>
    <n v="1900"/>
    <x v="1"/>
  </r>
  <r>
    <x v="1168"/>
    <x v="36"/>
    <x v="398"/>
    <x v="1"/>
    <x v="3"/>
    <x v="3"/>
    <x v="0"/>
    <x v="0"/>
    <n v="2"/>
    <x v="0"/>
    <x v="9"/>
    <n v="7000"/>
    <x v="12"/>
    <n v="14000"/>
    <n v="1400"/>
    <x v="1"/>
  </r>
  <r>
    <x v="1169"/>
    <x v="36"/>
    <x v="399"/>
    <x v="1"/>
    <x v="0"/>
    <x v="0"/>
    <x v="1"/>
    <x v="2"/>
    <n v="4"/>
    <x v="0"/>
    <x v="12"/>
    <n v="10000"/>
    <x v="14"/>
    <n v="40000"/>
    <n v="4000"/>
    <x v="1"/>
  </r>
  <r>
    <x v="1170"/>
    <x v="36"/>
    <x v="400"/>
    <x v="1"/>
    <x v="0"/>
    <x v="0"/>
    <x v="2"/>
    <x v="0"/>
    <n v="1"/>
    <x v="0"/>
    <x v="1"/>
    <n v="12000"/>
    <x v="1"/>
    <n v="12000"/>
    <n v="1200.0000000000018"/>
    <x v="1"/>
  </r>
  <r>
    <x v="1171"/>
    <x v="39"/>
    <x v="401"/>
    <x v="1"/>
    <x v="1"/>
    <x v="1"/>
    <x v="0"/>
    <x v="0"/>
    <n v="2"/>
    <x v="0"/>
    <x v="17"/>
    <n v="1800"/>
    <x v="31"/>
    <n v="3600"/>
    <n v="200"/>
    <x v="4"/>
  </r>
  <r>
    <x v="1172"/>
    <x v="40"/>
    <x v="402"/>
    <x v="1"/>
    <x v="2"/>
    <x v="2"/>
    <x v="1"/>
    <x v="0"/>
    <n v="2"/>
    <x v="0"/>
    <x v="18"/>
    <n v="190"/>
    <x v="32"/>
    <n v="380"/>
    <n v="20"/>
    <x v="5"/>
  </r>
  <r>
    <x v="1173"/>
    <x v="41"/>
    <x v="403"/>
    <x v="1"/>
    <x v="3"/>
    <x v="3"/>
    <x v="2"/>
    <x v="1"/>
    <n v="4"/>
    <x v="0"/>
    <x v="19"/>
    <n v="2200"/>
    <x v="46"/>
    <n v="8800"/>
    <n v="200"/>
    <x v="6"/>
  </r>
  <r>
    <x v="1174"/>
    <x v="42"/>
    <x v="404"/>
    <x v="1"/>
    <x v="0"/>
    <x v="0"/>
    <x v="0"/>
    <x v="0"/>
    <n v="1"/>
    <x v="0"/>
    <x v="5"/>
    <n v="90"/>
    <x v="34"/>
    <n v="90"/>
    <n v="10"/>
    <x v="0"/>
  </r>
  <r>
    <x v="1175"/>
    <x v="43"/>
    <x v="405"/>
    <x v="1"/>
    <x v="0"/>
    <x v="0"/>
    <x v="1"/>
    <x v="1"/>
    <n v="2"/>
    <x v="0"/>
    <x v="5"/>
    <n v="80"/>
    <x v="35"/>
    <n v="160"/>
    <n v="40"/>
    <x v="1"/>
  </r>
  <r>
    <x v="1176"/>
    <x v="46"/>
    <x v="406"/>
    <x v="1"/>
    <x v="1"/>
    <x v="1"/>
    <x v="2"/>
    <x v="1"/>
    <n v="2"/>
    <x v="0"/>
    <x v="20"/>
    <n v="1850"/>
    <x v="36"/>
    <n v="3700"/>
    <n v="300"/>
    <x v="4"/>
  </r>
  <r>
    <x v="1177"/>
    <x v="46"/>
    <x v="407"/>
    <x v="0"/>
    <x v="2"/>
    <x v="2"/>
    <x v="0"/>
    <x v="0"/>
    <n v="1"/>
    <x v="0"/>
    <x v="21"/>
    <n v="8000"/>
    <x v="37"/>
    <n v="8000"/>
    <n v="1500"/>
    <x v="4"/>
  </r>
  <r>
    <x v="1178"/>
    <x v="46"/>
    <x v="408"/>
    <x v="0"/>
    <x v="3"/>
    <x v="3"/>
    <x v="1"/>
    <x v="1"/>
    <n v="1"/>
    <x v="0"/>
    <x v="22"/>
    <n v="4000"/>
    <x v="38"/>
    <n v="4000"/>
    <n v="700"/>
    <x v="4"/>
  </r>
  <r>
    <x v="1179"/>
    <x v="46"/>
    <x v="409"/>
    <x v="0"/>
    <x v="0"/>
    <x v="0"/>
    <x v="2"/>
    <x v="0"/>
    <n v="2"/>
    <x v="0"/>
    <x v="23"/>
    <n v="360"/>
    <x v="39"/>
    <n v="720"/>
    <n v="80"/>
    <x v="4"/>
  </r>
  <r>
    <x v="1180"/>
    <x v="46"/>
    <x v="410"/>
    <x v="1"/>
    <x v="0"/>
    <x v="0"/>
    <x v="0"/>
    <x v="0"/>
    <n v="2"/>
    <x v="0"/>
    <x v="5"/>
    <n v="90"/>
    <x v="35"/>
    <n v="180"/>
    <n v="20"/>
    <x v="4"/>
  </r>
  <r>
    <x v="1181"/>
    <x v="49"/>
    <x v="411"/>
    <x v="1"/>
    <x v="1"/>
    <x v="1"/>
    <x v="1"/>
    <x v="2"/>
    <n v="1"/>
    <x v="0"/>
    <x v="3"/>
    <n v="1590"/>
    <x v="3"/>
    <n v="1590"/>
    <n v="10"/>
    <x v="0"/>
  </r>
  <r>
    <x v="1182"/>
    <x v="50"/>
    <x v="412"/>
    <x v="1"/>
    <x v="2"/>
    <x v="2"/>
    <x v="2"/>
    <x v="0"/>
    <n v="1"/>
    <x v="0"/>
    <x v="24"/>
    <n v="45"/>
    <x v="40"/>
    <n v="45"/>
    <n v="5"/>
    <x v="1"/>
  </r>
  <r>
    <x v="1183"/>
    <x v="51"/>
    <x v="413"/>
    <x v="1"/>
    <x v="3"/>
    <x v="3"/>
    <x v="0"/>
    <x v="0"/>
    <n v="2"/>
    <x v="0"/>
    <x v="25"/>
    <n v="450"/>
    <x v="41"/>
    <n v="900"/>
    <n v="300"/>
    <x v="2"/>
  </r>
  <r>
    <x v="1184"/>
    <x v="52"/>
    <x v="414"/>
    <x v="0"/>
    <x v="0"/>
    <x v="0"/>
    <x v="1"/>
    <x v="0"/>
    <n v="2"/>
    <x v="0"/>
    <x v="6"/>
    <n v="150"/>
    <x v="42"/>
    <n v="300"/>
    <n v="40"/>
    <x v="3"/>
  </r>
  <r>
    <x v="1185"/>
    <x v="53"/>
    <x v="415"/>
    <x v="1"/>
    <x v="0"/>
    <x v="0"/>
    <x v="2"/>
    <x v="0"/>
    <n v="1"/>
    <x v="0"/>
    <x v="26"/>
    <n v="20"/>
    <x v="43"/>
    <n v="20"/>
    <n v="5"/>
    <x v="4"/>
  </r>
  <r>
    <x v="1186"/>
    <x v="56"/>
    <x v="416"/>
    <x v="1"/>
    <x v="1"/>
    <x v="1"/>
    <x v="0"/>
    <x v="1"/>
    <n v="1"/>
    <x v="0"/>
    <x v="14"/>
    <n v="5002"/>
    <x v="23"/>
    <n v="5002"/>
    <n v="1698"/>
    <x v="0"/>
  </r>
  <r>
    <x v="1187"/>
    <x v="56"/>
    <x v="417"/>
    <x v="1"/>
    <x v="2"/>
    <x v="2"/>
    <x v="1"/>
    <x v="0"/>
    <n v="2"/>
    <x v="0"/>
    <x v="14"/>
    <n v="5000"/>
    <x v="22"/>
    <n v="10000"/>
    <n v="3400"/>
    <x v="0"/>
  </r>
  <r>
    <x v="1188"/>
    <x v="56"/>
    <x v="418"/>
    <x v="1"/>
    <x v="3"/>
    <x v="3"/>
    <x v="2"/>
    <x v="2"/>
    <n v="2"/>
    <x v="0"/>
    <x v="14"/>
    <n v="5001"/>
    <x v="22"/>
    <n v="10002"/>
    <n v="3398"/>
    <x v="0"/>
  </r>
  <r>
    <x v="1189"/>
    <x v="56"/>
    <x v="419"/>
    <x v="1"/>
    <x v="0"/>
    <x v="0"/>
    <x v="0"/>
    <x v="0"/>
    <n v="1"/>
    <x v="0"/>
    <x v="14"/>
    <n v="5002"/>
    <x v="23"/>
    <n v="5002"/>
    <n v="1698"/>
    <x v="0"/>
  </r>
  <r>
    <x v="1190"/>
    <x v="56"/>
    <x v="420"/>
    <x v="1"/>
    <x v="0"/>
    <x v="0"/>
    <x v="1"/>
    <x v="0"/>
    <n v="1"/>
    <x v="0"/>
    <x v="14"/>
    <n v="5000"/>
    <x v="23"/>
    <n v="5000"/>
    <n v="1700"/>
    <x v="0"/>
  </r>
  <r>
    <x v="1191"/>
    <x v="59"/>
    <x v="421"/>
    <x v="1"/>
    <x v="1"/>
    <x v="1"/>
    <x v="2"/>
    <x v="0"/>
    <n v="2"/>
    <x v="0"/>
    <x v="14"/>
    <n v="5001"/>
    <x v="22"/>
    <n v="10002"/>
    <n v="3398"/>
    <x v="3"/>
  </r>
  <r>
    <x v="1192"/>
    <x v="32"/>
    <x v="422"/>
    <x v="1"/>
    <x v="2"/>
    <x v="2"/>
    <x v="0"/>
    <x v="0"/>
    <n v="2"/>
    <x v="0"/>
    <x v="14"/>
    <n v="5002"/>
    <x v="22"/>
    <n v="10004"/>
    <n v="3396"/>
    <x v="4"/>
  </r>
  <r>
    <x v="1193"/>
    <x v="30"/>
    <x v="423"/>
    <x v="1"/>
    <x v="3"/>
    <x v="3"/>
    <x v="1"/>
    <x v="1"/>
    <n v="1"/>
    <x v="0"/>
    <x v="2"/>
    <n v="20000"/>
    <x v="2"/>
    <n v="20000"/>
    <n v="2000"/>
    <x v="2"/>
  </r>
  <r>
    <x v="1194"/>
    <x v="31"/>
    <x v="424"/>
    <x v="1"/>
    <x v="0"/>
    <x v="0"/>
    <x v="2"/>
    <x v="2"/>
    <n v="1"/>
    <x v="1"/>
    <x v="12"/>
    <n v="10000"/>
    <x v="19"/>
    <n v="10000"/>
    <n v="1000"/>
    <x v="3"/>
  </r>
  <r>
    <x v="1195"/>
    <x v="32"/>
    <x v="425"/>
    <x v="1"/>
    <x v="0"/>
    <x v="0"/>
    <x v="0"/>
    <x v="0"/>
    <n v="1"/>
    <x v="0"/>
    <x v="16"/>
    <n v="7600"/>
    <x v="25"/>
    <n v="7600"/>
    <n v="900"/>
    <x v="4"/>
  </r>
  <r>
    <x v="1196"/>
    <x v="33"/>
    <x v="426"/>
    <x v="1"/>
    <x v="1"/>
    <x v="1"/>
    <x v="1"/>
    <x v="0"/>
    <n v="2"/>
    <x v="1"/>
    <x v="16"/>
    <n v="7600"/>
    <x v="44"/>
    <n v="15200"/>
    <n v="1800"/>
    <x v="5"/>
  </r>
  <r>
    <x v="1197"/>
    <x v="36"/>
    <x v="427"/>
    <x v="1"/>
    <x v="2"/>
    <x v="2"/>
    <x v="2"/>
    <x v="1"/>
    <n v="3"/>
    <x v="0"/>
    <x v="1"/>
    <n v="12000"/>
    <x v="45"/>
    <n v="36000"/>
    <n v="3600.0000000000073"/>
    <x v="1"/>
  </r>
  <r>
    <x v="1198"/>
    <x v="36"/>
    <x v="428"/>
    <x v="0"/>
    <x v="3"/>
    <x v="3"/>
    <x v="0"/>
    <x v="0"/>
    <n v="2"/>
    <x v="0"/>
    <x v="2"/>
    <n v="20000"/>
    <x v="14"/>
    <n v="40000"/>
    <n v="4000"/>
    <x v="1"/>
  </r>
  <r>
    <x v="1199"/>
    <x v="36"/>
    <x v="50"/>
    <x v="0"/>
    <x v="0"/>
    <x v="0"/>
    <x v="1"/>
    <x v="0"/>
    <n v="2"/>
    <x v="0"/>
    <x v="9"/>
    <n v="7000"/>
    <x v="12"/>
    <n v="14000"/>
    <n v="1400"/>
    <x v="1"/>
  </r>
  <r>
    <x v="1200"/>
    <x v="36"/>
    <x v="429"/>
    <x v="0"/>
    <x v="0"/>
    <x v="0"/>
    <x v="2"/>
    <x v="2"/>
    <n v="3"/>
    <x v="0"/>
    <x v="2"/>
    <n v="20000"/>
    <x v="13"/>
    <n v="60000"/>
    <n v="6000"/>
    <x v="1"/>
  </r>
  <r>
    <x v="1201"/>
    <x v="36"/>
    <x v="430"/>
    <x v="1"/>
    <x v="1"/>
    <x v="1"/>
    <x v="0"/>
    <x v="0"/>
    <n v="1"/>
    <x v="0"/>
    <x v="7"/>
    <n v="40000"/>
    <x v="14"/>
    <n v="40000"/>
    <n v="4000"/>
    <x v="1"/>
  </r>
  <r>
    <x v="1202"/>
    <x v="39"/>
    <x v="431"/>
    <x v="1"/>
    <x v="2"/>
    <x v="2"/>
    <x v="1"/>
    <x v="0"/>
    <n v="2"/>
    <x v="0"/>
    <x v="10"/>
    <n v="18000"/>
    <x v="15"/>
    <n v="36000"/>
    <n v="3600"/>
    <x v="4"/>
  </r>
  <r>
    <x v="1203"/>
    <x v="40"/>
    <x v="432"/>
    <x v="1"/>
    <x v="3"/>
    <x v="3"/>
    <x v="2"/>
    <x v="0"/>
    <n v="2"/>
    <x v="0"/>
    <x v="11"/>
    <n v="9000"/>
    <x v="16"/>
    <n v="18000"/>
    <n v="1900"/>
    <x v="5"/>
  </r>
  <r>
    <x v="1204"/>
    <x v="41"/>
    <x v="433"/>
    <x v="1"/>
    <x v="0"/>
    <x v="0"/>
    <x v="0"/>
    <x v="0"/>
    <n v="2"/>
    <x v="0"/>
    <x v="9"/>
    <n v="7000"/>
    <x v="12"/>
    <n v="14000"/>
    <n v="1400"/>
    <x v="6"/>
  </r>
  <r>
    <x v="1205"/>
    <x v="42"/>
    <x v="434"/>
    <x v="0"/>
    <x v="0"/>
    <x v="0"/>
    <x v="1"/>
    <x v="1"/>
    <n v="4"/>
    <x v="0"/>
    <x v="12"/>
    <n v="10000"/>
    <x v="14"/>
    <n v="40000"/>
    <n v="4000"/>
    <x v="0"/>
  </r>
  <r>
    <x v="1206"/>
    <x v="43"/>
    <x v="435"/>
    <x v="1"/>
    <x v="1"/>
    <x v="1"/>
    <x v="2"/>
    <x v="0"/>
    <n v="1"/>
    <x v="0"/>
    <x v="1"/>
    <n v="12000"/>
    <x v="1"/>
    <n v="12000"/>
    <n v="1200.0000000000018"/>
    <x v="1"/>
  </r>
  <r>
    <x v="1207"/>
    <x v="46"/>
    <x v="436"/>
    <x v="1"/>
    <x v="2"/>
    <x v="2"/>
    <x v="0"/>
    <x v="2"/>
    <n v="2"/>
    <x v="0"/>
    <x v="11"/>
    <n v="9000"/>
    <x v="16"/>
    <n v="18000"/>
    <n v="1900"/>
    <x v="4"/>
  </r>
  <r>
    <x v="1208"/>
    <x v="46"/>
    <x v="437"/>
    <x v="1"/>
    <x v="3"/>
    <x v="3"/>
    <x v="1"/>
    <x v="0"/>
    <n v="2"/>
    <x v="0"/>
    <x v="9"/>
    <n v="7000"/>
    <x v="12"/>
    <n v="14000"/>
    <n v="1400"/>
    <x v="4"/>
  </r>
  <r>
    <x v="1209"/>
    <x v="46"/>
    <x v="438"/>
    <x v="1"/>
    <x v="0"/>
    <x v="0"/>
    <x v="2"/>
    <x v="1"/>
    <n v="4"/>
    <x v="0"/>
    <x v="12"/>
    <n v="10000"/>
    <x v="14"/>
    <n v="40000"/>
    <n v="4000"/>
    <x v="4"/>
  </r>
  <r>
    <x v="1210"/>
    <x v="46"/>
    <x v="439"/>
    <x v="1"/>
    <x v="0"/>
    <x v="0"/>
    <x v="0"/>
    <x v="0"/>
    <n v="1"/>
    <x v="0"/>
    <x v="1"/>
    <n v="12000"/>
    <x v="1"/>
    <n v="12000"/>
    <n v="1200.0000000000018"/>
    <x v="4"/>
  </r>
  <r>
    <x v="1211"/>
    <x v="46"/>
    <x v="440"/>
    <x v="1"/>
    <x v="1"/>
    <x v="1"/>
    <x v="1"/>
    <x v="0"/>
    <n v="2"/>
    <x v="0"/>
    <x v="11"/>
    <n v="9000"/>
    <x v="16"/>
    <n v="18000"/>
    <n v="1900"/>
    <x v="4"/>
  </r>
  <r>
    <x v="1212"/>
    <x v="49"/>
    <x v="441"/>
    <x v="1"/>
    <x v="2"/>
    <x v="2"/>
    <x v="2"/>
    <x v="0"/>
    <n v="2"/>
    <x v="0"/>
    <x v="9"/>
    <n v="7000"/>
    <x v="12"/>
    <n v="14000"/>
    <n v="1400"/>
    <x v="0"/>
  </r>
  <r>
    <x v="1213"/>
    <x v="50"/>
    <x v="442"/>
    <x v="1"/>
    <x v="3"/>
    <x v="3"/>
    <x v="0"/>
    <x v="1"/>
    <n v="1"/>
    <x v="0"/>
    <x v="12"/>
    <n v="10000"/>
    <x v="19"/>
    <n v="10000"/>
    <n v="1000"/>
    <x v="1"/>
  </r>
  <r>
    <x v="1214"/>
    <x v="51"/>
    <x v="443"/>
    <x v="1"/>
    <x v="0"/>
    <x v="0"/>
    <x v="1"/>
    <x v="0"/>
    <n v="1"/>
    <x v="0"/>
    <x v="13"/>
    <n v="7000"/>
    <x v="20"/>
    <n v="7000"/>
    <n v="700.00000000000091"/>
    <x v="2"/>
  </r>
  <r>
    <x v="1215"/>
    <x v="52"/>
    <x v="444"/>
    <x v="1"/>
    <x v="0"/>
    <x v="0"/>
    <x v="2"/>
    <x v="1"/>
    <n v="2"/>
    <x v="0"/>
    <x v="11"/>
    <n v="9000"/>
    <x v="16"/>
    <n v="18000"/>
    <n v="1900"/>
    <x v="3"/>
  </r>
  <r>
    <x v="1216"/>
    <x v="53"/>
    <x v="445"/>
    <x v="1"/>
    <x v="1"/>
    <x v="1"/>
    <x v="0"/>
    <x v="1"/>
    <n v="2"/>
    <x v="0"/>
    <x v="10"/>
    <n v="18000"/>
    <x v="15"/>
    <n v="36000"/>
    <n v="3600"/>
    <x v="4"/>
  </r>
  <r>
    <x v="1217"/>
    <x v="56"/>
    <x v="446"/>
    <x v="1"/>
    <x v="2"/>
    <x v="2"/>
    <x v="1"/>
    <x v="0"/>
    <n v="1"/>
    <x v="0"/>
    <x v="7"/>
    <n v="40000"/>
    <x v="14"/>
    <n v="40000"/>
    <n v="4000"/>
    <x v="0"/>
  </r>
  <r>
    <x v="1218"/>
    <x v="56"/>
    <x v="447"/>
    <x v="1"/>
    <x v="3"/>
    <x v="3"/>
    <x v="2"/>
    <x v="0"/>
    <n v="1"/>
    <x v="0"/>
    <x v="2"/>
    <n v="20000"/>
    <x v="2"/>
    <n v="20000"/>
    <n v="2000"/>
    <x v="0"/>
  </r>
  <r>
    <x v="1219"/>
    <x v="56"/>
    <x v="448"/>
    <x v="0"/>
    <x v="0"/>
    <x v="0"/>
    <x v="0"/>
    <x v="2"/>
    <n v="2"/>
    <x v="0"/>
    <x v="0"/>
    <n v="12000"/>
    <x v="21"/>
    <n v="24000"/>
    <n v="2000"/>
    <x v="0"/>
  </r>
  <r>
    <x v="1220"/>
    <x v="56"/>
    <x v="449"/>
    <x v="0"/>
    <x v="0"/>
    <x v="0"/>
    <x v="1"/>
    <x v="0"/>
    <n v="2"/>
    <x v="0"/>
    <x v="14"/>
    <n v="5000"/>
    <x v="22"/>
    <n v="10000"/>
    <n v="3400"/>
    <x v="0"/>
  </r>
  <r>
    <x v="1221"/>
    <x v="56"/>
    <x v="450"/>
    <x v="0"/>
    <x v="1"/>
    <x v="1"/>
    <x v="2"/>
    <x v="0"/>
    <n v="1"/>
    <x v="0"/>
    <x v="14"/>
    <n v="5001"/>
    <x v="23"/>
    <n v="5001"/>
    <n v="1699"/>
    <x v="0"/>
  </r>
  <r>
    <x v="1222"/>
    <x v="59"/>
    <x v="451"/>
    <x v="1"/>
    <x v="2"/>
    <x v="2"/>
    <x v="0"/>
    <x v="0"/>
    <n v="1"/>
    <x v="0"/>
    <x v="14"/>
    <n v="5002"/>
    <x v="23"/>
    <n v="5002"/>
    <n v="1698"/>
    <x v="3"/>
  </r>
  <r>
    <x v="1223"/>
    <x v="30"/>
    <x v="452"/>
    <x v="1"/>
    <x v="3"/>
    <x v="3"/>
    <x v="1"/>
    <x v="0"/>
    <n v="2"/>
    <x v="0"/>
    <x v="14"/>
    <n v="5000"/>
    <x v="22"/>
    <n v="10000"/>
    <n v="3400"/>
    <x v="2"/>
  </r>
  <r>
    <x v="1224"/>
    <x v="30"/>
    <x v="453"/>
    <x v="1"/>
    <x v="0"/>
    <x v="0"/>
    <x v="2"/>
    <x v="1"/>
    <n v="2"/>
    <x v="0"/>
    <x v="14"/>
    <n v="5001"/>
    <x v="22"/>
    <n v="10002"/>
    <n v="3398"/>
    <x v="2"/>
  </r>
  <r>
    <x v="1225"/>
    <x v="31"/>
    <x v="454"/>
    <x v="1"/>
    <x v="0"/>
    <x v="0"/>
    <x v="0"/>
    <x v="0"/>
    <n v="1"/>
    <x v="0"/>
    <x v="14"/>
    <n v="5002"/>
    <x v="23"/>
    <n v="5002"/>
    <n v="1698"/>
    <x v="3"/>
  </r>
  <r>
    <x v="1226"/>
    <x v="32"/>
    <x v="455"/>
    <x v="0"/>
    <x v="1"/>
    <x v="1"/>
    <x v="1"/>
    <x v="2"/>
    <n v="100"/>
    <x v="0"/>
    <x v="14"/>
    <n v="5000"/>
    <x v="58"/>
    <n v="500000"/>
    <n v="170000"/>
    <x v="4"/>
  </r>
  <r>
    <x v="1227"/>
    <x v="92"/>
    <x v="456"/>
    <x v="1"/>
    <x v="0"/>
    <x v="0"/>
    <x v="2"/>
    <x v="1"/>
    <n v="100"/>
    <x v="0"/>
    <x v="14"/>
    <n v="5000"/>
    <x v="58"/>
    <n v="500000"/>
    <n v="170000"/>
    <x v="4"/>
  </r>
  <r>
    <x v="1228"/>
    <x v="93"/>
    <x v="457"/>
    <x v="1"/>
    <x v="1"/>
    <x v="1"/>
    <x v="0"/>
    <x v="0"/>
    <n v="100"/>
    <x v="0"/>
    <x v="14"/>
    <n v="5000"/>
    <x v="58"/>
    <n v="500000"/>
    <n v="170000"/>
    <x v="5"/>
  </r>
  <r>
    <x v="1229"/>
    <x v="94"/>
    <x v="458"/>
    <x v="0"/>
    <x v="2"/>
    <x v="2"/>
    <x v="1"/>
    <x v="0"/>
    <n v="100"/>
    <x v="0"/>
    <x v="14"/>
    <n v="5000"/>
    <x v="58"/>
    <n v="500000"/>
    <n v="170000"/>
    <x v="6"/>
  </r>
  <r>
    <x v="1230"/>
    <x v="95"/>
    <x v="459"/>
    <x v="1"/>
    <x v="3"/>
    <x v="3"/>
    <x v="2"/>
    <x v="2"/>
    <n v="100"/>
    <x v="0"/>
    <x v="14"/>
    <n v="5000"/>
    <x v="58"/>
    <n v="500000"/>
    <n v="170000"/>
    <x v="0"/>
  </r>
  <r>
    <x v="1231"/>
    <x v="96"/>
    <x v="460"/>
    <x v="1"/>
    <x v="0"/>
    <x v="0"/>
    <x v="0"/>
    <x v="0"/>
    <n v="100"/>
    <x v="0"/>
    <x v="14"/>
    <n v="5000"/>
    <x v="58"/>
    <n v="500000"/>
    <n v="170000"/>
    <x v="1"/>
  </r>
  <r>
    <x v="1232"/>
    <x v="97"/>
    <x v="461"/>
    <x v="1"/>
    <x v="0"/>
    <x v="0"/>
    <x v="2"/>
    <x v="1"/>
    <n v="100"/>
    <x v="0"/>
    <x v="18"/>
    <n v="190"/>
    <x v="5"/>
    <n v="19000"/>
    <n v="1000"/>
    <x v="2"/>
  </r>
  <r>
    <x v="1233"/>
    <x v="98"/>
    <x v="462"/>
    <x v="1"/>
    <x v="1"/>
    <x v="1"/>
    <x v="0"/>
    <x v="0"/>
    <n v="1"/>
    <x v="0"/>
    <x v="19"/>
    <n v="2200"/>
    <x v="33"/>
    <n v="2200"/>
    <n v="50"/>
    <x v="3"/>
  </r>
  <r>
    <x v="1234"/>
    <x v="96"/>
    <x v="463"/>
    <x v="0"/>
    <x v="2"/>
    <x v="2"/>
    <x v="1"/>
    <x v="0"/>
    <n v="1"/>
    <x v="0"/>
    <x v="5"/>
    <n v="90"/>
    <x v="34"/>
    <n v="90"/>
    <n v="10"/>
    <x v="1"/>
  </r>
  <r>
    <x v="1235"/>
    <x v="99"/>
    <x v="464"/>
    <x v="1"/>
    <x v="3"/>
    <x v="3"/>
    <x v="2"/>
    <x v="2"/>
    <n v="2"/>
    <x v="0"/>
    <x v="5"/>
    <n v="80"/>
    <x v="35"/>
    <n v="160"/>
    <n v="40"/>
    <x v="5"/>
  </r>
  <r>
    <x v="1236"/>
    <x v="100"/>
    <x v="465"/>
    <x v="1"/>
    <x v="0"/>
    <x v="0"/>
    <x v="0"/>
    <x v="0"/>
    <n v="2"/>
    <x v="0"/>
    <x v="20"/>
    <n v="1850"/>
    <x v="36"/>
    <n v="3700"/>
    <n v="300"/>
    <x v="6"/>
  </r>
  <r>
    <x v="1237"/>
    <x v="101"/>
    <x v="466"/>
    <x v="1"/>
    <x v="0"/>
    <x v="0"/>
    <x v="1"/>
    <x v="0"/>
    <n v="1"/>
    <x v="0"/>
    <x v="22"/>
    <n v="8000"/>
    <x v="38"/>
    <n v="8000"/>
    <n v="-3300"/>
    <x v="0"/>
  </r>
  <r>
    <x v="1238"/>
    <x v="102"/>
    <x v="467"/>
    <x v="1"/>
    <x v="1"/>
    <x v="1"/>
    <x v="2"/>
    <x v="0"/>
    <n v="1"/>
    <x v="0"/>
    <x v="22"/>
    <n v="4000"/>
    <x v="38"/>
    <n v="4000"/>
    <n v="700"/>
    <x v="1"/>
  </r>
  <r>
    <x v="1239"/>
    <x v="103"/>
    <x v="468"/>
    <x v="1"/>
    <x v="2"/>
    <x v="2"/>
    <x v="0"/>
    <x v="0"/>
    <n v="2"/>
    <x v="0"/>
    <x v="23"/>
    <n v="360"/>
    <x v="39"/>
    <n v="720"/>
    <n v="80"/>
    <x v="2"/>
  </r>
  <r>
    <x v="1240"/>
    <x v="104"/>
    <x v="469"/>
    <x v="1"/>
    <x v="3"/>
    <x v="3"/>
    <x v="1"/>
    <x v="1"/>
    <n v="2"/>
    <x v="0"/>
    <x v="5"/>
    <n v="90"/>
    <x v="35"/>
    <n v="180"/>
    <n v="20"/>
    <x v="3"/>
  </r>
  <r>
    <x v="1241"/>
    <x v="105"/>
    <x v="470"/>
    <x v="1"/>
    <x v="0"/>
    <x v="0"/>
    <x v="2"/>
    <x v="0"/>
    <n v="1"/>
    <x v="0"/>
    <x v="3"/>
    <n v="1590"/>
    <x v="3"/>
    <n v="1590"/>
    <n v="10"/>
    <x v="4"/>
  </r>
  <r>
    <x v="1242"/>
    <x v="106"/>
    <x v="471"/>
    <x v="1"/>
    <x v="0"/>
    <x v="0"/>
    <x v="0"/>
    <x v="0"/>
    <n v="1"/>
    <x v="0"/>
    <x v="24"/>
    <n v="45"/>
    <x v="40"/>
    <n v="45"/>
    <n v="5"/>
    <x v="5"/>
  </r>
  <r>
    <x v="1243"/>
    <x v="107"/>
    <x v="472"/>
    <x v="1"/>
    <x v="0"/>
    <x v="0"/>
    <x v="1"/>
    <x v="0"/>
    <n v="2"/>
    <x v="0"/>
    <x v="25"/>
    <n v="450"/>
    <x v="41"/>
    <n v="900"/>
    <n v="300"/>
    <x v="6"/>
  </r>
  <r>
    <x v="1244"/>
    <x v="105"/>
    <x v="473"/>
    <x v="1"/>
    <x v="0"/>
    <x v="0"/>
    <x v="2"/>
    <x v="0"/>
    <n v="2"/>
    <x v="0"/>
    <x v="6"/>
    <n v="150"/>
    <x v="42"/>
    <n v="300"/>
    <n v="40"/>
    <x v="4"/>
  </r>
  <r>
    <x v="1245"/>
    <x v="108"/>
    <x v="474"/>
    <x v="1"/>
    <x v="0"/>
    <x v="0"/>
    <x v="0"/>
    <x v="1"/>
    <n v="1"/>
    <x v="0"/>
    <x v="26"/>
    <n v="20"/>
    <x v="43"/>
    <n v="20"/>
    <n v="5"/>
    <x v="1"/>
  </r>
  <r>
    <x v="1246"/>
    <x v="109"/>
    <x v="475"/>
    <x v="1"/>
    <x v="0"/>
    <x v="0"/>
    <x v="1"/>
    <x v="3"/>
    <n v="1"/>
    <x v="0"/>
    <x v="14"/>
    <n v="5000"/>
    <x v="23"/>
    <n v="5000"/>
    <n v="1700"/>
    <x v="2"/>
  </r>
  <r>
    <x v="1247"/>
    <x v="110"/>
    <x v="476"/>
    <x v="1"/>
    <x v="0"/>
    <x v="0"/>
    <x v="2"/>
    <x v="2"/>
    <n v="2"/>
    <x v="0"/>
    <x v="14"/>
    <n v="5001"/>
    <x v="22"/>
    <n v="10002"/>
    <n v="3398"/>
    <x v="3"/>
  </r>
  <r>
    <x v="1248"/>
    <x v="111"/>
    <x v="477"/>
    <x v="0"/>
    <x v="0"/>
    <x v="0"/>
    <x v="0"/>
    <x v="2"/>
    <n v="2"/>
    <x v="0"/>
    <x v="14"/>
    <n v="5002"/>
    <x v="22"/>
    <n v="10004"/>
    <n v="3396"/>
    <x v="4"/>
  </r>
  <r>
    <x v="1249"/>
    <x v="112"/>
    <x v="478"/>
    <x v="0"/>
    <x v="0"/>
    <x v="0"/>
    <x v="1"/>
    <x v="0"/>
    <n v="1"/>
    <x v="0"/>
    <x v="2"/>
    <n v="20000"/>
    <x v="2"/>
    <n v="20000"/>
    <n v="2000"/>
    <x v="5"/>
  </r>
  <r>
    <x v="1250"/>
    <x v="113"/>
    <x v="479"/>
    <x v="0"/>
    <x v="0"/>
    <x v="0"/>
    <x v="2"/>
    <x v="0"/>
    <n v="1"/>
    <x v="1"/>
    <x v="12"/>
    <n v="10000"/>
    <x v="19"/>
    <n v="10000"/>
    <n v="1000"/>
    <x v="6"/>
  </r>
  <r>
    <x v="1251"/>
    <x v="114"/>
    <x v="480"/>
    <x v="1"/>
    <x v="0"/>
    <x v="0"/>
    <x v="0"/>
    <x v="1"/>
    <n v="1"/>
    <x v="0"/>
    <x v="16"/>
    <n v="7600"/>
    <x v="25"/>
    <n v="7600"/>
    <n v="900"/>
    <x v="0"/>
  </r>
  <r>
    <x v="1252"/>
    <x v="115"/>
    <x v="481"/>
    <x v="1"/>
    <x v="0"/>
    <x v="0"/>
    <x v="1"/>
    <x v="2"/>
    <n v="2"/>
    <x v="0"/>
    <x v="16"/>
    <n v="7600"/>
    <x v="44"/>
    <n v="15200"/>
    <n v="1800"/>
    <x v="1"/>
  </r>
  <r>
    <x v="1253"/>
    <x v="116"/>
    <x v="482"/>
    <x v="1"/>
    <x v="0"/>
    <x v="0"/>
    <x v="2"/>
    <x v="0"/>
    <n v="3"/>
    <x v="0"/>
    <x v="1"/>
    <n v="12000"/>
    <x v="45"/>
    <n v="36000"/>
    <n v="3600.0000000000073"/>
    <x v="2"/>
  </r>
  <r>
    <x v="1254"/>
    <x v="114"/>
    <x v="483"/>
    <x v="1"/>
    <x v="0"/>
    <x v="0"/>
    <x v="0"/>
    <x v="1"/>
    <n v="2"/>
    <x v="0"/>
    <x v="2"/>
    <n v="20000"/>
    <x v="14"/>
    <n v="40000"/>
    <n v="4000"/>
    <x v="0"/>
  </r>
  <r>
    <x v="1255"/>
    <x v="117"/>
    <x v="484"/>
    <x v="0"/>
    <x v="0"/>
    <x v="0"/>
    <x v="1"/>
    <x v="1"/>
    <n v="2"/>
    <x v="0"/>
    <x v="9"/>
    <n v="7000"/>
    <x v="12"/>
    <n v="14000"/>
    <n v="1400"/>
    <x v="4"/>
  </r>
  <r>
    <x v="1256"/>
    <x v="118"/>
    <x v="485"/>
    <x v="1"/>
    <x v="0"/>
    <x v="0"/>
    <x v="2"/>
    <x v="0"/>
    <n v="3"/>
    <x v="0"/>
    <x v="2"/>
    <n v="20000"/>
    <x v="13"/>
    <n v="60000"/>
    <n v="6000"/>
    <x v="5"/>
  </r>
  <r>
    <x v="1257"/>
    <x v="119"/>
    <x v="486"/>
    <x v="1"/>
    <x v="0"/>
    <x v="0"/>
    <x v="0"/>
    <x v="0"/>
    <n v="1"/>
    <x v="0"/>
    <x v="7"/>
    <n v="40000"/>
    <x v="14"/>
    <n v="40000"/>
    <n v="4000"/>
    <x v="6"/>
  </r>
  <r>
    <x v="1258"/>
    <x v="92"/>
    <x v="487"/>
    <x v="1"/>
    <x v="1"/>
    <x v="1"/>
    <x v="1"/>
    <x v="0"/>
    <n v="2"/>
    <x v="0"/>
    <x v="10"/>
    <n v="18000"/>
    <x v="15"/>
    <n v="36000"/>
    <n v="3600"/>
    <x v="4"/>
  </r>
  <r>
    <x v="1259"/>
    <x v="93"/>
    <x v="488"/>
    <x v="1"/>
    <x v="2"/>
    <x v="2"/>
    <x v="2"/>
    <x v="1"/>
    <n v="2"/>
    <x v="0"/>
    <x v="11"/>
    <n v="9000"/>
    <x v="16"/>
    <n v="18000"/>
    <n v="1900"/>
    <x v="5"/>
  </r>
  <r>
    <x v="1260"/>
    <x v="94"/>
    <x v="489"/>
    <x v="1"/>
    <x v="3"/>
    <x v="3"/>
    <x v="0"/>
    <x v="0"/>
    <n v="2"/>
    <x v="0"/>
    <x v="9"/>
    <n v="7000"/>
    <x v="12"/>
    <n v="14000"/>
    <n v="1400"/>
    <x v="6"/>
  </r>
  <r>
    <x v="1261"/>
    <x v="95"/>
    <x v="490"/>
    <x v="1"/>
    <x v="0"/>
    <x v="0"/>
    <x v="1"/>
    <x v="2"/>
    <n v="4"/>
    <x v="0"/>
    <x v="12"/>
    <n v="10000"/>
    <x v="14"/>
    <n v="40000"/>
    <n v="4000"/>
    <x v="0"/>
  </r>
  <r>
    <x v="1262"/>
    <x v="96"/>
    <x v="491"/>
    <x v="1"/>
    <x v="0"/>
    <x v="0"/>
    <x v="2"/>
    <x v="0"/>
    <n v="1"/>
    <x v="0"/>
    <x v="1"/>
    <n v="12000"/>
    <x v="1"/>
    <n v="12000"/>
    <n v="1200.0000000000018"/>
    <x v="1"/>
  </r>
  <r>
    <x v="1263"/>
    <x v="97"/>
    <x v="492"/>
    <x v="1"/>
    <x v="1"/>
    <x v="1"/>
    <x v="0"/>
    <x v="0"/>
    <n v="2"/>
    <x v="0"/>
    <x v="17"/>
    <n v="1800"/>
    <x v="31"/>
    <n v="3600"/>
    <n v="200"/>
    <x v="2"/>
  </r>
  <r>
    <x v="1264"/>
    <x v="98"/>
    <x v="493"/>
    <x v="1"/>
    <x v="2"/>
    <x v="2"/>
    <x v="1"/>
    <x v="0"/>
    <n v="2"/>
    <x v="0"/>
    <x v="18"/>
    <n v="190"/>
    <x v="32"/>
    <n v="380"/>
    <n v="20"/>
    <x v="3"/>
  </r>
  <r>
    <x v="1265"/>
    <x v="96"/>
    <x v="494"/>
    <x v="1"/>
    <x v="3"/>
    <x v="3"/>
    <x v="2"/>
    <x v="1"/>
    <n v="4"/>
    <x v="0"/>
    <x v="19"/>
    <n v="2200"/>
    <x v="46"/>
    <n v="8800"/>
    <n v="200"/>
    <x v="1"/>
  </r>
  <r>
    <x v="1266"/>
    <x v="99"/>
    <x v="495"/>
    <x v="1"/>
    <x v="0"/>
    <x v="0"/>
    <x v="0"/>
    <x v="0"/>
    <n v="1"/>
    <x v="0"/>
    <x v="5"/>
    <n v="90"/>
    <x v="34"/>
    <n v="90"/>
    <n v="10"/>
    <x v="5"/>
  </r>
  <r>
    <x v="1267"/>
    <x v="100"/>
    <x v="496"/>
    <x v="1"/>
    <x v="0"/>
    <x v="0"/>
    <x v="1"/>
    <x v="1"/>
    <n v="2"/>
    <x v="0"/>
    <x v="5"/>
    <n v="80"/>
    <x v="35"/>
    <n v="160"/>
    <n v="40"/>
    <x v="6"/>
  </r>
  <r>
    <x v="1268"/>
    <x v="101"/>
    <x v="497"/>
    <x v="1"/>
    <x v="1"/>
    <x v="1"/>
    <x v="2"/>
    <x v="1"/>
    <n v="2"/>
    <x v="0"/>
    <x v="20"/>
    <n v="1850"/>
    <x v="36"/>
    <n v="3700"/>
    <n v="300"/>
    <x v="0"/>
  </r>
  <r>
    <x v="1269"/>
    <x v="102"/>
    <x v="498"/>
    <x v="0"/>
    <x v="2"/>
    <x v="2"/>
    <x v="0"/>
    <x v="0"/>
    <n v="1"/>
    <x v="0"/>
    <x v="21"/>
    <n v="8000"/>
    <x v="37"/>
    <n v="8000"/>
    <n v="1500"/>
    <x v="1"/>
  </r>
  <r>
    <x v="1270"/>
    <x v="103"/>
    <x v="499"/>
    <x v="0"/>
    <x v="3"/>
    <x v="3"/>
    <x v="1"/>
    <x v="1"/>
    <n v="1"/>
    <x v="0"/>
    <x v="22"/>
    <n v="4000"/>
    <x v="38"/>
    <n v="4000"/>
    <n v="700"/>
    <x v="2"/>
  </r>
  <r>
    <x v="1271"/>
    <x v="104"/>
    <x v="500"/>
    <x v="0"/>
    <x v="0"/>
    <x v="0"/>
    <x v="2"/>
    <x v="0"/>
    <n v="2"/>
    <x v="0"/>
    <x v="23"/>
    <n v="360"/>
    <x v="39"/>
    <n v="720"/>
    <n v="80"/>
    <x v="3"/>
  </r>
  <r>
    <x v="1272"/>
    <x v="105"/>
    <x v="501"/>
    <x v="1"/>
    <x v="0"/>
    <x v="0"/>
    <x v="0"/>
    <x v="0"/>
    <n v="2"/>
    <x v="0"/>
    <x v="5"/>
    <n v="90"/>
    <x v="35"/>
    <n v="180"/>
    <n v="20"/>
    <x v="4"/>
  </r>
  <r>
    <x v="1273"/>
    <x v="106"/>
    <x v="502"/>
    <x v="1"/>
    <x v="1"/>
    <x v="1"/>
    <x v="1"/>
    <x v="2"/>
    <n v="1"/>
    <x v="0"/>
    <x v="3"/>
    <n v="1590"/>
    <x v="3"/>
    <n v="1590"/>
    <n v="10"/>
    <x v="5"/>
  </r>
  <r>
    <x v="1274"/>
    <x v="107"/>
    <x v="503"/>
    <x v="1"/>
    <x v="2"/>
    <x v="2"/>
    <x v="2"/>
    <x v="0"/>
    <n v="1"/>
    <x v="0"/>
    <x v="24"/>
    <n v="45"/>
    <x v="40"/>
    <n v="45"/>
    <n v="5"/>
    <x v="6"/>
  </r>
  <r>
    <x v="1275"/>
    <x v="105"/>
    <x v="504"/>
    <x v="1"/>
    <x v="3"/>
    <x v="3"/>
    <x v="0"/>
    <x v="0"/>
    <n v="2"/>
    <x v="0"/>
    <x v="25"/>
    <n v="450"/>
    <x v="41"/>
    <n v="900"/>
    <n v="300"/>
    <x v="4"/>
  </r>
  <r>
    <x v="1276"/>
    <x v="108"/>
    <x v="505"/>
    <x v="0"/>
    <x v="0"/>
    <x v="0"/>
    <x v="1"/>
    <x v="0"/>
    <n v="2"/>
    <x v="0"/>
    <x v="6"/>
    <n v="150"/>
    <x v="42"/>
    <n v="300"/>
    <n v="40"/>
    <x v="1"/>
  </r>
  <r>
    <x v="1277"/>
    <x v="109"/>
    <x v="506"/>
    <x v="1"/>
    <x v="0"/>
    <x v="0"/>
    <x v="2"/>
    <x v="0"/>
    <n v="1"/>
    <x v="0"/>
    <x v="26"/>
    <n v="20"/>
    <x v="43"/>
    <n v="20"/>
    <n v="5"/>
    <x v="2"/>
  </r>
  <r>
    <x v="1278"/>
    <x v="110"/>
    <x v="507"/>
    <x v="1"/>
    <x v="1"/>
    <x v="1"/>
    <x v="0"/>
    <x v="1"/>
    <n v="1"/>
    <x v="0"/>
    <x v="14"/>
    <n v="5002"/>
    <x v="23"/>
    <n v="5002"/>
    <n v="1698"/>
    <x v="3"/>
  </r>
  <r>
    <x v="1279"/>
    <x v="111"/>
    <x v="508"/>
    <x v="1"/>
    <x v="2"/>
    <x v="2"/>
    <x v="1"/>
    <x v="0"/>
    <n v="2"/>
    <x v="0"/>
    <x v="14"/>
    <n v="5000"/>
    <x v="22"/>
    <n v="10000"/>
    <n v="3400"/>
    <x v="4"/>
  </r>
  <r>
    <x v="1280"/>
    <x v="112"/>
    <x v="509"/>
    <x v="1"/>
    <x v="3"/>
    <x v="3"/>
    <x v="2"/>
    <x v="2"/>
    <n v="2"/>
    <x v="0"/>
    <x v="14"/>
    <n v="5001"/>
    <x v="22"/>
    <n v="10002"/>
    <n v="3398"/>
    <x v="5"/>
  </r>
  <r>
    <x v="1281"/>
    <x v="113"/>
    <x v="510"/>
    <x v="1"/>
    <x v="0"/>
    <x v="0"/>
    <x v="0"/>
    <x v="0"/>
    <n v="1"/>
    <x v="0"/>
    <x v="14"/>
    <n v="5002"/>
    <x v="23"/>
    <n v="5002"/>
    <n v="1698"/>
    <x v="6"/>
  </r>
  <r>
    <x v="1282"/>
    <x v="114"/>
    <x v="511"/>
    <x v="1"/>
    <x v="0"/>
    <x v="0"/>
    <x v="1"/>
    <x v="0"/>
    <n v="1"/>
    <x v="0"/>
    <x v="14"/>
    <n v="5000"/>
    <x v="23"/>
    <n v="5000"/>
    <n v="1700"/>
    <x v="0"/>
  </r>
  <r>
    <x v="1283"/>
    <x v="115"/>
    <x v="512"/>
    <x v="1"/>
    <x v="1"/>
    <x v="1"/>
    <x v="2"/>
    <x v="0"/>
    <n v="2"/>
    <x v="0"/>
    <x v="14"/>
    <n v="5001"/>
    <x v="22"/>
    <n v="10002"/>
    <n v="3398"/>
    <x v="1"/>
  </r>
  <r>
    <x v="1284"/>
    <x v="116"/>
    <x v="513"/>
    <x v="1"/>
    <x v="2"/>
    <x v="2"/>
    <x v="0"/>
    <x v="0"/>
    <n v="2"/>
    <x v="0"/>
    <x v="14"/>
    <n v="5002"/>
    <x v="22"/>
    <n v="10004"/>
    <n v="3396"/>
    <x v="2"/>
  </r>
  <r>
    <x v="1285"/>
    <x v="114"/>
    <x v="514"/>
    <x v="1"/>
    <x v="3"/>
    <x v="3"/>
    <x v="1"/>
    <x v="1"/>
    <n v="1"/>
    <x v="0"/>
    <x v="2"/>
    <n v="20000"/>
    <x v="2"/>
    <n v="20000"/>
    <n v="2000"/>
    <x v="0"/>
  </r>
  <r>
    <x v="1286"/>
    <x v="117"/>
    <x v="515"/>
    <x v="1"/>
    <x v="0"/>
    <x v="0"/>
    <x v="2"/>
    <x v="2"/>
    <n v="1"/>
    <x v="1"/>
    <x v="12"/>
    <n v="10000"/>
    <x v="19"/>
    <n v="10000"/>
    <n v="1000"/>
    <x v="4"/>
  </r>
  <r>
    <x v="1287"/>
    <x v="118"/>
    <x v="516"/>
    <x v="1"/>
    <x v="0"/>
    <x v="0"/>
    <x v="0"/>
    <x v="0"/>
    <n v="1"/>
    <x v="0"/>
    <x v="16"/>
    <n v="7600"/>
    <x v="25"/>
    <n v="7600"/>
    <n v="900"/>
    <x v="5"/>
  </r>
  <r>
    <x v="1288"/>
    <x v="119"/>
    <x v="517"/>
    <x v="1"/>
    <x v="1"/>
    <x v="1"/>
    <x v="1"/>
    <x v="0"/>
    <n v="2"/>
    <x v="1"/>
    <x v="16"/>
    <n v="7600"/>
    <x v="44"/>
    <n v="15200"/>
    <n v="1800"/>
    <x v="6"/>
  </r>
  <r>
    <x v="1289"/>
    <x v="92"/>
    <x v="518"/>
    <x v="1"/>
    <x v="2"/>
    <x v="2"/>
    <x v="2"/>
    <x v="1"/>
    <n v="3"/>
    <x v="0"/>
    <x v="1"/>
    <n v="12000"/>
    <x v="45"/>
    <n v="36000"/>
    <n v="3600.0000000000073"/>
    <x v="4"/>
  </r>
  <r>
    <x v="1290"/>
    <x v="93"/>
    <x v="519"/>
    <x v="0"/>
    <x v="3"/>
    <x v="3"/>
    <x v="0"/>
    <x v="0"/>
    <n v="2"/>
    <x v="0"/>
    <x v="2"/>
    <n v="20000"/>
    <x v="14"/>
    <n v="40000"/>
    <n v="4000"/>
    <x v="5"/>
  </r>
  <r>
    <x v="1291"/>
    <x v="94"/>
    <x v="520"/>
    <x v="0"/>
    <x v="0"/>
    <x v="0"/>
    <x v="1"/>
    <x v="0"/>
    <n v="2"/>
    <x v="0"/>
    <x v="9"/>
    <n v="7000"/>
    <x v="12"/>
    <n v="14000"/>
    <n v="1400"/>
    <x v="6"/>
  </r>
  <r>
    <x v="1292"/>
    <x v="95"/>
    <x v="521"/>
    <x v="0"/>
    <x v="0"/>
    <x v="0"/>
    <x v="2"/>
    <x v="2"/>
    <n v="3"/>
    <x v="0"/>
    <x v="2"/>
    <n v="20000"/>
    <x v="13"/>
    <n v="60000"/>
    <n v="6000"/>
    <x v="0"/>
  </r>
  <r>
    <x v="1293"/>
    <x v="96"/>
    <x v="522"/>
    <x v="1"/>
    <x v="1"/>
    <x v="1"/>
    <x v="0"/>
    <x v="0"/>
    <n v="1"/>
    <x v="0"/>
    <x v="7"/>
    <n v="40000"/>
    <x v="14"/>
    <n v="40000"/>
    <n v="4000"/>
    <x v="1"/>
  </r>
  <r>
    <x v="1294"/>
    <x v="97"/>
    <x v="523"/>
    <x v="1"/>
    <x v="2"/>
    <x v="2"/>
    <x v="1"/>
    <x v="0"/>
    <n v="2"/>
    <x v="0"/>
    <x v="10"/>
    <n v="18000"/>
    <x v="15"/>
    <n v="36000"/>
    <n v="3600"/>
    <x v="2"/>
  </r>
  <r>
    <x v="1295"/>
    <x v="98"/>
    <x v="524"/>
    <x v="1"/>
    <x v="3"/>
    <x v="3"/>
    <x v="2"/>
    <x v="0"/>
    <n v="2"/>
    <x v="0"/>
    <x v="11"/>
    <n v="9000"/>
    <x v="16"/>
    <n v="18000"/>
    <n v="1900"/>
    <x v="3"/>
  </r>
  <r>
    <x v="1296"/>
    <x v="96"/>
    <x v="525"/>
    <x v="1"/>
    <x v="0"/>
    <x v="0"/>
    <x v="0"/>
    <x v="0"/>
    <n v="2"/>
    <x v="0"/>
    <x v="9"/>
    <n v="7000"/>
    <x v="12"/>
    <n v="14000"/>
    <n v="1400"/>
    <x v="1"/>
  </r>
  <r>
    <x v="1297"/>
    <x v="99"/>
    <x v="526"/>
    <x v="0"/>
    <x v="0"/>
    <x v="0"/>
    <x v="1"/>
    <x v="1"/>
    <n v="4"/>
    <x v="0"/>
    <x v="12"/>
    <n v="10000"/>
    <x v="14"/>
    <n v="40000"/>
    <n v="4000"/>
    <x v="5"/>
  </r>
  <r>
    <x v="1298"/>
    <x v="100"/>
    <x v="527"/>
    <x v="1"/>
    <x v="1"/>
    <x v="1"/>
    <x v="2"/>
    <x v="0"/>
    <n v="1"/>
    <x v="0"/>
    <x v="1"/>
    <n v="12000"/>
    <x v="1"/>
    <n v="12000"/>
    <n v="1200.0000000000018"/>
    <x v="6"/>
  </r>
  <r>
    <x v="1299"/>
    <x v="101"/>
    <x v="528"/>
    <x v="1"/>
    <x v="2"/>
    <x v="2"/>
    <x v="0"/>
    <x v="2"/>
    <n v="2"/>
    <x v="0"/>
    <x v="11"/>
    <n v="9000"/>
    <x v="16"/>
    <n v="18000"/>
    <n v="1900"/>
    <x v="0"/>
  </r>
  <r>
    <x v="1300"/>
    <x v="102"/>
    <x v="529"/>
    <x v="1"/>
    <x v="3"/>
    <x v="3"/>
    <x v="1"/>
    <x v="0"/>
    <n v="2"/>
    <x v="0"/>
    <x v="9"/>
    <n v="7000"/>
    <x v="12"/>
    <n v="14000"/>
    <n v="1400"/>
    <x v="1"/>
  </r>
  <r>
    <x v="1301"/>
    <x v="103"/>
    <x v="530"/>
    <x v="1"/>
    <x v="0"/>
    <x v="0"/>
    <x v="2"/>
    <x v="1"/>
    <n v="4"/>
    <x v="0"/>
    <x v="12"/>
    <n v="10000"/>
    <x v="14"/>
    <n v="40000"/>
    <n v="4000"/>
    <x v="2"/>
  </r>
  <r>
    <x v="1302"/>
    <x v="104"/>
    <x v="531"/>
    <x v="1"/>
    <x v="0"/>
    <x v="0"/>
    <x v="0"/>
    <x v="0"/>
    <n v="1"/>
    <x v="0"/>
    <x v="1"/>
    <n v="12000"/>
    <x v="1"/>
    <n v="12000"/>
    <n v="1200.0000000000018"/>
    <x v="3"/>
  </r>
  <r>
    <x v="1303"/>
    <x v="105"/>
    <x v="532"/>
    <x v="1"/>
    <x v="1"/>
    <x v="1"/>
    <x v="1"/>
    <x v="0"/>
    <n v="2"/>
    <x v="0"/>
    <x v="11"/>
    <n v="9000"/>
    <x v="16"/>
    <n v="18000"/>
    <n v="1900"/>
    <x v="4"/>
  </r>
  <r>
    <x v="1304"/>
    <x v="106"/>
    <x v="533"/>
    <x v="1"/>
    <x v="2"/>
    <x v="2"/>
    <x v="2"/>
    <x v="0"/>
    <n v="2"/>
    <x v="0"/>
    <x v="9"/>
    <n v="7000"/>
    <x v="12"/>
    <n v="14000"/>
    <n v="1400"/>
    <x v="5"/>
  </r>
  <r>
    <x v="1305"/>
    <x v="107"/>
    <x v="534"/>
    <x v="1"/>
    <x v="3"/>
    <x v="3"/>
    <x v="0"/>
    <x v="1"/>
    <n v="1"/>
    <x v="0"/>
    <x v="12"/>
    <n v="10000"/>
    <x v="19"/>
    <n v="10000"/>
    <n v="1000"/>
    <x v="6"/>
  </r>
  <r>
    <x v="1306"/>
    <x v="105"/>
    <x v="535"/>
    <x v="1"/>
    <x v="0"/>
    <x v="0"/>
    <x v="1"/>
    <x v="0"/>
    <n v="1"/>
    <x v="0"/>
    <x v="13"/>
    <n v="7000"/>
    <x v="20"/>
    <n v="7000"/>
    <n v="700.00000000000091"/>
    <x v="4"/>
  </r>
  <r>
    <x v="1307"/>
    <x v="108"/>
    <x v="536"/>
    <x v="1"/>
    <x v="0"/>
    <x v="0"/>
    <x v="2"/>
    <x v="1"/>
    <n v="2"/>
    <x v="0"/>
    <x v="11"/>
    <n v="9000"/>
    <x v="16"/>
    <n v="18000"/>
    <n v="1900"/>
    <x v="1"/>
  </r>
  <r>
    <x v="1308"/>
    <x v="109"/>
    <x v="537"/>
    <x v="1"/>
    <x v="1"/>
    <x v="1"/>
    <x v="0"/>
    <x v="1"/>
    <n v="2"/>
    <x v="0"/>
    <x v="10"/>
    <n v="18000"/>
    <x v="15"/>
    <n v="36000"/>
    <n v="3600"/>
    <x v="2"/>
  </r>
  <r>
    <x v="1309"/>
    <x v="110"/>
    <x v="538"/>
    <x v="1"/>
    <x v="2"/>
    <x v="2"/>
    <x v="1"/>
    <x v="0"/>
    <n v="1"/>
    <x v="0"/>
    <x v="7"/>
    <n v="40000"/>
    <x v="14"/>
    <n v="40000"/>
    <n v="4000"/>
    <x v="3"/>
  </r>
  <r>
    <x v="1310"/>
    <x v="111"/>
    <x v="539"/>
    <x v="1"/>
    <x v="3"/>
    <x v="3"/>
    <x v="2"/>
    <x v="0"/>
    <n v="1"/>
    <x v="0"/>
    <x v="2"/>
    <n v="20000"/>
    <x v="2"/>
    <n v="20000"/>
    <n v="2000"/>
    <x v="4"/>
  </r>
  <r>
    <x v="1311"/>
    <x v="112"/>
    <x v="50"/>
    <x v="0"/>
    <x v="0"/>
    <x v="0"/>
    <x v="0"/>
    <x v="2"/>
    <n v="2"/>
    <x v="0"/>
    <x v="0"/>
    <n v="12000"/>
    <x v="21"/>
    <n v="24000"/>
    <n v="2000"/>
    <x v="5"/>
  </r>
  <r>
    <x v="1312"/>
    <x v="113"/>
    <x v="540"/>
    <x v="0"/>
    <x v="0"/>
    <x v="0"/>
    <x v="1"/>
    <x v="0"/>
    <n v="2"/>
    <x v="0"/>
    <x v="14"/>
    <n v="5000"/>
    <x v="22"/>
    <n v="10000"/>
    <n v="3400"/>
    <x v="6"/>
  </r>
  <r>
    <x v="1313"/>
    <x v="114"/>
    <x v="541"/>
    <x v="0"/>
    <x v="1"/>
    <x v="1"/>
    <x v="2"/>
    <x v="0"/>
    <n v="1"/>
    <x v="0"/>
    <x v="14"/>
    <n v="5001"/>
    <x v="23"/>
    <n v="5001"/>
    <n v="1699"/>
    <x v="0"/>
  </r>
  <r>
    <x v="1314"/>
    <x v="115"/>
    <x v="542"/>
    <x v="1"/>
    <x v="2"/>
    <x v="2"/>
    <x v="0"/>
    <x v="0"/>
    <n v="1"/>
    <x v="0"/>
    <x v="14"/>
    <n v="5002"/>
    <x v="23"/>
    <n v="5002"/>
    <n v="1698"/>
    <x v="1"/>
  </r>
  <r>
    <x v="1315"/>
    <x v="116"/>
    <x v="543"/>
    <x v="1"/>
    <x v="3"/>
    <x v="3"/>
    <x v="1"/>
    <x v="0"/>
    <n v="2"/>
    <x v="0"/>
    <x v="14"/>
    <n v="5000"/>
    <x v="22"/>
    <n v="10000"/>
    <n v="3400"/>
    <x v="2"/>
  </r>
  <r>
    <x v="1316"/>
    <x v="114"/>
    <x v="544"/>
    <x v="1"/>
    <x v="0"/>
    <x v="0"/>
    <x v="2"/>
    <x v="1"/>
    <n v="2"/>
    <x v="0"/>
    <x v="14"/>
    <n v="5001"/>
    <x v="22"/>
    <n v="10002"/>
    <n v="3398"/>
    <x v="0"/>
  </r>
  <r>
    <x v="1317"/>
    <x v="117"/>
    <x v="545"/>
    <x v="1"/>
    <x v="0"/>
    <x v="0"/>
    <x v="0"/>
    <x v="0"/>
    <n v="1"/>
    <x v="0"/>
    <x v="14"/>
    <n v="5002"/>
    <x v="23"/>
    <n v="5002"/>
    <n v="1698"/>
    <x v="4"/>
  </r>
  <r>
    <x v="1318"/>
    <x v="118"/>
    <x v="546"/>
    <x v="0"/>
    <x v="1"/>
    <x v="1"/>
    <x v="1"/>
    <x v="2"/>
    <n v="11"/>
    <x v="0"/>
    <x v="14"/>
    <n v="5000"/>
    <x v="59"/>
    <n v="55000"/>
    <n v="18700"/>
    <x v="5"/>
  </r>
  <r>
    <x v="1319"/>
    <x v="119"/>
    <x v="547"/>
    <x v="1"/>
    <x v="0"/>
    <x v="0"/>
    <x v="2"/>
    <x v="1"/>
    <n v="11"/>
    <x v="0"/>
    <x v="14"/>
    <n v="5000"/>
    <x v="59"/>
    <n v="55000"/>
    <n v="18700"/>
    <x v="6"/>
  </r>
  <r>
    <x v="1320"/>
    <x v="92"/>
    <x v="548"/>
    <x v="1"/>
    <x v="1"/>
    <x v="1"/>
    <x v="0"/>
    <x v="0"/>
    <n v="11"/>
    <x v="0"/>
    <x v="14"/>
    <n v="5000"/>
    <x v="59"/>
    <n v="55000"/>
    <n v="18700"/>
    <x v="4"/>
  </r>
  <r>
    <x v="1321"/>
    <x v="93"/>
    <x v="549"/>
    <x v="0"/>
    <x v="2"/>
    <x v="2"/>
    <x v="1"/>
    <x v="0"/>
    <n v="11"/>
    <x v="0"/>
    <x v="14"/>
    <n v="5000"/>
    <x v="59"/>
    <n v="55000"/>
    <n v="18700"/>
    <x v="5"/>
  </r>
  <r>
    <x v="1322"/>
    <x v="94"/>
    <x v="550"/>
    <x v="1"/>
    <x v="3"/>
    <x v="3"/>
    <x v="2"/>
    <x v="2"/>
    <n v="11"/>
    <x v="0"/>
    <x v="14"/>
    <n v="5000"/>
    <x v="59"/>
    <n v="55000"/>
    <n v="18700"/>
    <x v="6"/>
  </r>
  <r>
    <x v="1323"/>
    <x v="95"/>
    <x v="551"/>
    <x v="1"/>
    <x v="0"/>
    <x v="0"/>
    <x v="0"/>
    <x v="0"/>
    <n v="11"/>
    <x v="0"/>
    <x v="14"/>
    <n v="5000"/>
    <x v="59"/>
    <n v="55000"/>
    <n v="18700"/>
    <x v="0"/>
  </r>
  <r>
    <x v="1324"/>
    <x v="96"/>
    <x v="552"/>
    <x v="1"/>
    <x v="0"/>
    <x v="0"/>
    <x v="2"/>
    <x v="1"/>
    <n v="11"/>
    <x v="0"/>
    <x v="18"/>
    <n v="190"/>
    <x v="60"/>
    <n v="2090"/>
    <n v="110"/>
    <x v="1"/>
  </r>
  <r>
    <x v="1325"/>
    <x v="97"/>
    <x v="553"/>
    <x v="1"/>
    <x v="1"/>
    <x v="1"/>
    <x v="0"/>
    <x v="0"/>
    <n v="1"/>
    <x v="0"/>
    <x v="19"/>
    <n v="2200"/>
    <x v="33"/>
    <n v="2200"/>
    <n v="50"/>
    <x v="2"/>
  </r>
  <r>
    <x v="1326"/>
    <x v="98"/>
    <x v="554"/>
    <x v="0"/>
    <x v="2"/>
    <x v="2"/>
    <x v="1"/>
    <x v="0"/>
    <n v="1"/>
    <x v="0"/>
    <x v="5"/>
    <n v="90"/>
    <x v="34"/>
    <n v="90"/>
    <n v="10"/>
    <x v="3"/>
  </r>
  <r>
    <x v="1327"/>
    <x v="96"/>
    <x v="555"/>
    <x v="1"/>
    <x v="3"/>
    <x v="3"/>
    <x v="2"/>
    <x v="2"/>
    <n v="2"/>
    <x v="0"/>
    <x v="5"/>
    <n v="80"/>
    <x v="35"/>
    <n v="160"/>
    <n v="40"/>
    <x v="1"/>
  </r>
  <r>
    <x v="1328"/>
    <x v="99"/>
    <x v="556"/>
    <x v="1"/>
    <x v="0"/>
    <x v="0"/>
    <x v="0"/>
    <x v="0"/>
    <n v="2"/>
    <x v="0"/>
    <x v="20"/>
    <n v="1850"/>
    <x v="36"/>
    <n v="3700"/>
    <n v="300"/>
    <x v="5"/>
  </r>
  <r>
    <x v="1329"/>
    <x v="100"/>
    <x v="557"/>
    <x v="1"/>
    <x v="0"/>
    <x v="0"/>
    <x v="1"/>
    <x v="0"/>
    <n v="1"/>
    <x v="0"/>
    <x v="21"/>
    <n v="8000"/>
    <x v="37"/>
    <n v="8000"/>
    <n v="1500"/>
    <x v="6"/>
  </r>
  <r>
    <x v="1330"/>
    <x v="101"/>
    <x v="558"/>
    <x v="1"/>
    <x v="1"/>
    <x v="1"/>
    <x v="2"/>
    <x v="0"/>
    <n v="1"/>
    <x v="0"/>
    <x v="22"/>
    <n v="4000"/>
    <x v="38"/>
    <n v="4000"/>
    <n v="700"/>
    <x v="0"/>
  </r>
  <r>
    <x v="1331"/>
    <x v="102"/>
    <x v="559"/>
    <x v="1"/>
    <x v="2"/>
    <x v="2"/>
    <x v="0"/>
    <x v="0"/>
    <n v="2"/>
    <x v="0"/>
    <x v="23"/>
    <n v="360"/>
    <x v="39"/>
    <n v="720"/>
    <n v="80"/>
    <x v="1"/>
  </r>
  <r>
    <x v="1332"/>
    <x v="103"/>
    <x v="560"/>
    <x v="1"/>
    <x v="3"/>
    <x v="3"/>
    <x v="1"/>
    <x v="1"/>
    <n v="2"/>
    <x v="0"/>
    <x v="5"/>
    <n v="90"/>
    <x v="35"/>
    <n v="180"/>
    <n v="20"/>
    <x v="2"/>
  </r>
  <r>
    <x v="1333"/>
    <x v="104"/>
    <x v="561"/>
    <x v="1"/>
    <x v="0"/>
    <x v="0"/>
    <x v="2"/>
    <x v="0"/>
    <n v="1"/>
    <x v="0"/>
    <x v="3"/>
    <n v="1590"/>
    <x v="3"/>
    <n v="1590"/>
    <n v="10"/>
    <x v="3"/>
  </r>
  <r>
    <x v="1334"/>
    <x v="105"/>
    <x v="562"/>
    <x v="1"/>
    <x v="0"/>
    <x v="0"/>
    <x v="0"/>
    <x v="0"/>
    <n v="1"/>
    <x v="0"/>
    <x v="24"/>
    <n v="45"/>
    <x v="40"/>
    <n v="45"/>
    <n v="5"/>
    <x v="4"/>
  </r>
  <r>
    <x v="1335"/>
    <x v="106"/>
    <x v="563"/>
    <x v="1"/>
    <x v="0"/>
    <x v="0"/>
    <x v="1"/>
    <x v="0"/>
    <n v="2"/>
    <x v="0"/>
    <x v="25"/>
    <n v="450"/>
    <x v="41"/>
    <n v="900"/>
    <n v="300"/>
    <x v="5"/>
  </r>
  <r>
    <x v="1336"/>
    <x v="107"/>
    <x v="564"/>
    <x v="1"/>
    <x v="0"/>
    <x v="0"/>
    <x v="2"/>
    <x v="0"/>
    <n v="2"/>
    <x v="0"/>
    <x v="6"/>
    <n v="150"/>
    <x v="42"/>
    <n v="300"/>
    <n v="40"/>
    <x v="6"/>
  </r>
  <r>
    <x v="1337"/>
    <x v="105"/>
    <x v="565"/>
    <x v="1"/>
    <x v="0"/>
    <x v="0"/>
    <x v="0"/>
    <x v="1"/>
    <n v="1"/>
    <x v="0"/>
    <x v="26"/>
    <n v="20"/>
    <x v="43"/>
    <n v="20"/>
    <n v="5"/>
    <x v="4"/>
  </r>
  <r>
    <x v="1338"/>
    <x v="108"/>
    <x v="566"/>
    <x v="1"/>
    <x v="0"/>
    <x v="0"/>
    <x v="1"/>
    <x v="3"/>
    <n v="1"/>
    <x v="0"/>
    <x v="14"/>
    <n v="5000"/>
    <x v="23"/>
    <n v="5000"/>
    <n v="1700"/>
    <x v="1"/>
  </r>
  <r>
    <x v="1339"/>
    <x v="109"/>
    <x v="567"/>
    <x v="1"/>
    <x v="0"/>
    <x v="0"/>
    <x v="2"/>
    <x v="2"/>
    <n v="2"/>
    <x v="0"/>
    <x v="14"/>
    <n v="5001"/>
    <x v="22"/>
    <n v="10002"/>
    <n v="3398"/>
    <x v="2"/>
  </r>
  <r>
    <x v="1340"/>
    <x v="110"/>
    <x v="568"/>
    <x v="0"/>
    <x v="0"/>
    <x v="0"/>
    <x v="0"/>
    <x v="2"/>
    <n v="2"/>
    <x v="0"/>
    <x v="14"/>
    <n v="5002"/>
    <x v="22"/>
    <n v="10004"/>
    <n v="3396"/>
    <x v="3"/>
  </r>
  <r>
    <x v="1341"/>
    <x v="111"/>
    <x v="569"/>
    <x v="0"/>
    <x v="0"/>
    <x v="0"/>
    <x v="1"/>
    <x v="0"/>
    <n v="1"/>
    <x v="0"/>
    <x v="2"/>
    <n v="20000"/>
    <x v="2"/>
    <n v="20000"/>
    <n v="2000"/>
    <x v="4"/>
  </r>
  <r>
    <x v="1342"/>
    <x v="112"/>
    <x v="570"/>
    <x v="0"/>
    <x v="0"/>
    <x v="0"/>
    <x v="2"/>
    <x v="0"/>
    <n v="1"/>
    <x v="1"/>
    <x v="12"/>
    <n v="10000"/>
    <x v="19"/>
    <n v="10000"/>
    <n v="1000"/>
    <x v="5"/>
  </r>
  <r>
    <x v="1343"/>
    <x v="113"/>
    <x v="571"/>
    <x v="1"/>
    <x v="0"/>
    <x v="0"/>
    <x v="0"/>
    <x v="1"/>
    <n v="1"/>
    <x v="0"/>
    <x v="16"/>
    <n v="7600"/>
    <x v="25"/>
    <n v="7600"/>
    <n v="900"/>
    <x v="6"/>
  </r>
  <r>
    <x v="1344"/>
    <x v="114"/>
    <x v="572"/>
    <x v="1"/>
    <x v="0"/>
    <x v="0"/>
    <x v="1"/>
    <x v="2"/>
    <n v="2"/>
    <x v="0"/>
    <x v="16"/>
    <n v="7600"/>
    <x v="44"/>
    <n v="15200"/>
    <n v="1800"/>
    <x v="0"/>
  </r>
  <r>
    <x v="1345"/>
    <x v="115"/>
    <x v="573"/>
    <x v="1"/>
    <x v="0"/>
    <x v="0"/>
    <x v="2"/>
    <x v="0"/>
    <n v="3"/>
    <x v="0"/>
    <x v="1"/>
    <n v="12000"/>
    <x v="45"/>
    <n v="36000"/>
    <n v="3600.0000000000073"/>
    <x v="1"/>
  </r>
  <r>
    <x v="1346"/>
    <x v="116"/>
    <x v="50"/>
    <x v="1"/>
    <x v="0"/>
    <x v="0"/>
    <x v="0"/>
    <x v="1"/>
    <n v="2"/>
    <x v="0"/>
    <x v="2"/>
    <n v="20000"/>
    <x v="14"/>
    <n v="40000"/>
    <n v="4000"/>
    <x v="2"/>
  </r>
  <r>
    <x v="1347"/>
    <x v="114"/>
    <x v="574"/>
    <x v="0"/>
    <x v="0"/>
    <x v="0"/>
    <x v="1"/>
    <x v="1"/>
    <n v="2"/>
    <x v="0"/>
    <x v="9"/>
    <n v="7000"/>
    <x v="12"/>
    <n v="14000"/>
    <n v="1400"/>
    <x v="0"/>
  </r>
  <r>
    <x v="1348"/>
    <x v="117"/>
    <x v="575"/>
    <x v="1"/>
    <x v="0"/>
    <x v="0"/>
    <x v="2"/>
    <x v="0"/>
    <n v="3"/>
    <x v="0"/>
    <x v="2"/>
    <n v="20000"/>
    <x v="13"/>
    <n v="60000"/>
    <n v="6000"/>
    <x v="4"/>
  </r>
  <r>
    <x v="1349"/>
    <x v="118"/>
    <x v="576"/>
    <x v="1"/>
    <x v="0"/>
    <x v="0"/>
    <x v="0"/>
    <x v="0"/>
    <n v="1"/>
    <x v="0"/>
    <x v="7"/>
    <n v="40000"/>
    <x v="14"/>
    <n v="40000"/>
    <n v="4000"/>
    <x v="5"/>
  </r>
  <r>
    <x v="1350"/>
    <x v="119"/>
    <x v="577"/>
    <x v="1"/>
    <x v="1"/>
    <x v="1"/>
    <x v="1"/>
    <x v="0"/>
    <n v="2"/>
    <x v="0"/>
    <x v="10"/>
    <n v="18000"/>
    <x v="15"/>
    <n v="36000"/>
    <n v="3600"/>
    <x v="6"/>
  </r>
  <r>
    <x v="1351"/>
    <x v="92"/>
    <x v="578"/>
    <x v="1"/>
    <x v="2"/>
    <x v="2"/>
    <x v="2"/>
    <x v="1"/>
    <n v="2"/>
    <x v="0"/>
    <x v="11"/>
    <n v="9000"/>
    <x v="16"/>
    <n v="18000"/>
    <n v="1900"/>
    <x v="4"/>
  </r>
  <r>
    <x v="1352"/>
    <x v="93"/>
    <x v="579"/>
    <x v="1"/>
    <x v="3"/>
    <x v="3"/>
    <x v="0"/>
    <x v="0"/>
    <n v="2"/>
    <x v="0"/>
    <x v="9"/>
    <n v="7000"/>
    <x v="12"/>
    <n v="14000"/>
    <n v="1400"/>
    <x v="5"/>
  </r>
  <r>
    <x v="1353"/>
    <x v="94"/>
    <x v="580"/>
    <x v="1"/>
    <x v="0"/>
    <x v="0"/>
    <x v="1"/>
    <x v="2"/>
    <n v="4"/>
    <x v="0"/>
    <x v="12"/>
    <n v="10000"/>
    <x v="14"/>
    <n v="40000"/>
    <n v="4000"/>
    <x v="6"/>
  </r>
  <r>
    <x v="1354"/>
    <x v="95"/>
    <x v="581"/>
    <x v="1"/>
    <x v="0"/>
    <x v="0"/>
    <x v="2"/>
    <x v="0"/>
    <n v="1"/>
    <x v="0"/>
    <x v="1"/>
    <n v="12000"/>
    <x v="1"/>
    <n v="12000"/>
    <n v="1200.0000000000018"/>
    <x v="0"/>
  </r>
  <r>
    <x v="1355"/>
    <x v="96"/>
    <x v="582"/>
    <x v="1"/>
    <x v="1"/>
    <x v="1"/>
    <x v="0"/>
    <x v="0"/>
    <n v="2"/>
    <x v="0"/>
    <x v="17"/>
    <n v="1800"/>
    <x v="31"/>
    <n v="3600"/>
    <n v="200"/>
    <x v="1"/>
  </r>
  <r>
    <x v="1356"/>
    <x v="97"/>
    <x v="583"/>
    <x v="1"/>
    <x v="2"/>
    <x v="2"/>
    <x v="1"/>
    <x v="0"/>
    <n v="2"/>
    <x v="0"/>
    <x v="18"/>
    <n v="190"/>
    <x v="32"/>
    <n v="380"/>
    <n v="20"/>
    <x v="2"/>
  </r>
  <r>
    <x v="1357"/>
    <x v="98"/>
    <x v="584"/>
    <x v="1"/>
    <x v="3"/>
    <x v="3"/>
    <x v="2"/>
    <x v="1"/>
    <n v="4"/>
    <x v="0"/>
    <x v="19"/>
    <n v="2200"/>
    <x v="46"/>
    <n v="8800"/>
    <n v="200"/>
    <x v="3"/>
  </r>
  <r>
    <x v="1358"/>
    <x v="96"/>
    <x v="585"/>
    <x v="1"/>
    <x v="0"/>
    <x v="0"/>
    <x v="0"/>
    <x v="0"/>
    <n v="1"/>
    <x v="0"/>
    <x v="5"/>
    <n v="90"/>
    <x v="34"/>
    <n v="90"/>
    <n v="10"/>
    <x v="1"/>
  </r>
  <r>
    <x v="1359"/>
    <x v="99"/>
    <x v="586"/>
    <x v="1"/>
    <x v="0"/>
    <x v="0"/>
    <x v="1"/>
    <x v="1"/>
    <n v="2"/>
    <x v="0"/>
    <x v="5"/>
    <n v="80"/>
    <x v="35"/>
    <n v="160"/>
    <n v="40"/>
    <x v="5"/>
  </r>
  <r>
    <x v="1360"/>
    <x v="100"/>
    <x v="587"/>
    <x v="1"/>
    <x v="1"/>
    <x v="1"/>
    <x v="2"/>
    <x v="1"/>
    <n v="2"/>
    <x v="0"/>
    <x v="20"/>
    <n v="1850"/>
    <x v="36"/>
    <n v="3700"/>
    <n v="300"/>
    <x v="6"/>
  </r>
  <r>
    <x v="1361"/>
    <x v="101"/>
    <x v="588"/>
    <x v="0"/>
    <x v="2"/>
    <x v="2"/>
    <x v="0"/>
    <x v="0"/>
    <n v="1"/>
    <x v="0"/>
    <x v="21"/>
    <n v="8000"/>
    <x v="37"/>
    <n v="8000"/>
    <n v="1500"/>
    <x v="0"/>
  </r>
  <r>
    <x v="1362"/>
    <x v="102"/>
    <x v="589"/>
    <x v="0"/>
    <x v="3"/>
    <x v="3"/>
    <x v="1"/>
    <x v="1"/>
    <n v="1"/>
    <x v="0"/>
    <x v="22"/>
    <n v="4000"/>
    <x v="38"/>
    <n v="4000"/>
    <n v="700"/>
    <x v="1"/>
  </r>
  <r>
    <x v="1363"/>
    <x v="103"/>
    <x v="590"/>
    <x v="0"/>
    <x v="0"/>
    <x v="0"/>
    <x v="2"/>
    <x v="0"/>
    <n v="2"/>
    <x v="0"/>
    <x v="23"/>
    <n v="360"/>
    <x v="39"/>
    <n v="720"/>
    <n v="80"/>
    <x v="2"/>
  </r>
  <r>
    <x v="1364"/>
    <x v="104"/>
    <x v="591"/>
    <x v="1"/>
    <x v="0"/>
    <x v="0"/>
    <x v="0"/>
    <x v="0"/>
    <n v="2"/>
    <x v="0"/>
    <x v="5"/>
    <n v="90"/>
    <x v="35"/>
    <n v="180"/>
    <n v="20"/>
    <x v="3"/>
  </r>
  <r>
    <x v="1365"/>
    <x v="92"/>
    <x v="592"/>
    <x v="1"/>
    <x v="1"/>
    <x v="1"/>
    <x v="1"/>
    <x v="2"/>
    <n v="1"/>
    <x v="0"/>
    <x v="3"/>
    <n v="1590"/>
    <x v="3"/>
    <n v="1590"/>
    <n v="10"/>
    <x v="4"/>
  </r>
  <r>
    <x v="1366"/>
    <x v="93"/>
    <x v="593"/>
    <x v="1"/>
    <x v="2"/>
    <x v="2"/>
    <x v="2"/>
    <x v="0"/>
    <n v="1"/>
    <x v="0"/>
    <x v="24"/>
    <n v="45"/>
    <x v="40"/>
    <n v="45"/>
    <n v="5"/>
    <x v="5"/>
  </r>
  <r>
    <x v="1367"/>
    <x v="94"/>
    <x v="594"/>
    <x v="1"/>
    <x v="3"/>
    <x v="3"/>
    <x v="0"/>
    <x v="0"/>
    <n v="2"/>
    <x v="0"/>
    <x v="25"/>
    <n v="450"/>
    <x v="41"/>
    <n v="900"/>
    <n v="300"/>
    <x v="6"/>
  </r>
  <r>
    <x v="1368"/>
    <x v="95"/>
    <x v="595"/>
    <x v="0"/>
    <x v="0"/>
    <x v="0"/>
    <x v="1"/>
    <x v="0"/>
    <n v="2"/>
    <x v="0"/>
    <x v="6"/>
    <n v="150"/>
    <x v="42"/>
    <n v="300"/>
    <n v="40"/>
    <x v="0"/>
  </r>
  <r>
    <x v="1369"/>
    <x v="96"/>
    <x v="596"/>
    <x v="1"/>
    <x v="0"/>
    <x v="0"/>
    <x v="2"/>
    <x v="0"/>
    <n v="1"/>
    <x v="0"/>
    <x v="26"/>
    <n v="20"/>
    <x v="43"/>
    <n v="20"/>
    <n v="5"/>
    <x v="1"/>
  </r>
  <r>
    <x v="1370"/>
    <x v="97"/>
    <x v="597"/>
    <x v="1"/>
    <x v="1"/>
    <x v="1"/>
    <x v="0"/>
    <x v="1"/>
    <n v="1"/>
    <x v="0"/>
    <x v="14"/>
    <n v="5002"/>
    <x v="23"/>
    <n v="5002"/>
    <n v="1698"/>
    <x v="2"/>
  </r>
  <r>
    <x v="1371"/>
    <x v="98"/>
    <x v="598"/>
    <x v="1"/>
    <x v="2"/>
    <x v="2"/>
    <x v="1"/>
    <x v="0"/>
    <n v="2"/>
    <x v="0"/>
    <x v="14"/>
    <n v="5000"/>
    <x v="22"/>
    <n v="10000"/>
    <n v="3400"/>
    <x v="3"/>
  </r>
  <r>
    <x v="1372"/>
    <x v="96"/>
    <x v="599"/>
    <x v="1"/>
    <x v="3"/>
    <x v="3"/>
    <x v="2"/>
    <x v="2"/>
    <n v="2"/>
    <x v="0"/>
    <x v="14"/>
    <n v="5001"/>
    <x v="22"/>
    <n v="10002"/>
    <n v="3398"/>
    <x v="1"/>
  </r>
  <r>
    <x v="1373"/>
    <x v="99"/>
    <x v="600"/>
    <x v="1"/>
    <x v="0"/>
    <x v="0"/>
    <x v="0"/>
    <x v="0"/>
    <n v="1"/>
    <x v="0"/>
    <x v="14"/>
    <n v="5002"/>
    <x v="23"/>
    <n v="5002"/>
    <n v="1698"/>
    <x v="5"/>
  </r>
  <r>
    <x v="1374"/>
    <x v="100"/>
    <x v="601"/>
    <x v="1"/>
    <x v="0"/>
    <x v="0"/>
    <x v="1"/>
    <x v="0"/>
    <n v="1"/>
    <x v="0"/>
    <x v="14"/>
    <n v="5000"/>
    <x v="23"/>
    <n v="5000"/>
    <n v="1700"/>
    <x v="6"/>
  </r>
  <r>
    <x v="1375"/>
    <x v="101"/>
    <x v="602"/>
    <x v="1"/>
    <x v="1"/>
    <x v="1"/>
    <x v="2"/>
    <x v="0"/>
    <n v="2"/>
    <x v="0"/>
    <x v="14"/>
    <n v="5001"/>
    <x v="22"/>
    <n v="10002"/>
    <n v="3398"/>
    <x v="0"/>
  </r>
  <r>
    <x v="1376"/>
    <x v="102"/>
    <x v="603"/>
    <x v="1"/>
    <x v="2"/>
    <x v="2"/>
    <x v="0"/>
    <x v="0"/>
    <n v="2"/>
    <x v="0"/>
    <x v="14"/>
    <n v="5002"/>
    <x v="22"/>
    <n v="10004"/>
    <n v="3396"/>
    <x v="1"/>
  </r>
  <r>
    <x v="1377"/>
    <x v="103"/>
    <x v="604"/>
    <x v="1"/>
    <x v="3"/>
    <x v="3"/>
    <x v="1"/>
    <x v="1"/>
    <n v="1"/>
    <x v="0"/>
    <x v="2"/>
    <n v="20000"/>
    <x v="2"/>
    <n v="20000"/>
    <n v="2000"/>
    <x v="2"/>
  </r>
  <r>
    <x v="1378"/>
    <x v="104"/>
    <x v="605"/>
    <x v="1"/>
    <x v="0"/>
    <x v="0"/>
    <x v="2"/>
    <x v="2"/>
    <n v="1"/>
    <x v="1"/>
    <x v="12"/>
    <n v="10000"/>
    <x v="19"/>
    <n v="10000"/>
    <n v="1000"/>
    <x v="3"/>
  </r>
  <r>
    <x v="1379"/>
    <x v="105"/>
    <x v="606"/>
    <x v="1"/>
    <x v="0"/>
    <x v="0"/>
    <x v="0"/>
    <x v="0"/>
    <n v="1"/>
    <x v="0"/>
    <x v="16"/>
    <n v="7600"/>
    <x v="25"/>
    <n v="7600"/>
    <n v="900"/>
    <x v="4"/>
  </r>
  <r>
    <x v="1380"/>
    <x v="106"/>
    <x v="607"/>
    <x v="1"/>
    <x v="1"/>
    <x v="1"/>
    <x v="1"/>
    <x v="0"/>
    <n v="2"/>
    <x v="1"/>
    <x v="16"/>
    <n v="7600"/>
    <x v="44"/>
    <n v="15200"/>
    <n v="1800"/>
    <x v="5"/>
  </r>
  <r>
    <x v="1381"/>
    <x v="107"/>
    <x v="608"/>
    <x v="1"/>
    <x v="2"/>
    <x v="2"/>
    <x v="2"/>
    <x v="1"/>
    <n v="3"/>
    <x v="0"/>
    <x v="1"/>
    <n v="12000"/>
    <x v="45"/>
    <n v="36000"/>
    <n v="3600.0000000000073"/>
    <x v="6"/>
  </r>
  <r>
    <x v="1382"/>
    <x v="105"/>
    <x v="609"/>
    <x v="0"/>
    <x v="3"/>
    <x v="3"/>
    <x v="0"/>
    <x v="0"/>
    <n v="2"/>
    <x v="0"/>
    <x v="2"/>
    <n v="20000"/>
    <x v="14"/>
    <n v="40000"/>
    <n v="4000"/>
    <x v="4"/>
  </r>
  <r>
    <x v="1383"/>
    <x v="108"/>
    <x v="50"/>
    <x v="0"/>
    <x v="0"/>
    <x v="0"/>
    <x v="1"/>
    <x v="0"/>
    <n v="2"/>
    <x v="0"/>
    <x v="9"/>
    <n v="7000"/>
    <x v="12"/>
    <n v="14000"/>
    <n v="1400"/>
    <x v="1"/>
  </r>
  <r>
    <x v="1384"/>
    <x v="109"/>
    <x v="610"/>
    <x v="0"/>
    <x v="0"/>
    <x v="0"/>
    <x v="2"/>
    <x v="2"/>
    <n v="3"/>
    <x v="0"/>
    <x v="2"/>
    <n v="20000"/>
    <x v="13"/>
    <n v="60000"/>
    <n v="6000"/>
    <x v="2"/>
  </r>
  <r>
    <x v="1385"/>
    <x v="110"/>
    <x v="611"/>
    <x v="1"/>
    <x v="1"/>
    <x v="1"/>
    <x v="0"/>
    <x v="0"/>
    <n v="1"/>
    <x v="0"/>
    <x v="7"/>
    <n v="40000"/>
    <x v="14"/>
    <n v="40000"/>
    <n v="4000"/>
    <x v="3"/>
  </r>
  <r>
    <x v="1386"/>
    <x v="111"/>
    <x v="612"/>
    <x v="1"/>
    <x v="2"/>
    <x v="2"/>
    <x v="1"/>
    <x v="0"/>
    <n v="2"/>
    <x v="0"/>
    <x v="10"/>
    <n v="18000"/>
    <x v="15"/>
    <n v="36000"/>
    <n v="3600"/>
    <x v="4"/>
  </r>
  <r>
    <x v="1387"/>
    <x v="112"/>
    <x v="613"/>
    <x v="1"/>
    <x v="3"/>
    <x v="3"/>
    <x v="2"/>
    <x v="0"/>
    <n v="2"/>
    <x v="0"/>
    <x v="11"/>
    <n v="9000"/>
    <x v="16"/>
    <n v="18000"/>
    <n v="1900"/>
    <x v="5"/>
  </r>
  <r>
    <x v="1388"/>
    <x v="113"/>
    <x v="614"/>
    <x v="1"/>
    <x v="0"/>
    <x v="0"/>
    <x v="0"/>
    <x v="0"/>
    <n v="2"/>
    <x v="0"/>
    <x v="9"/>
    <n v="7000"/>
    <x v="12"/>
    <n v="14000"/>
    <n v="1400"/>
    <x v="6"/>
  </r>
  <r>
    <x v="1389"/>
    <x v="114"/>
    <x v="615"/>
    <x v="0"/>
    <x v="0"/>
    <x v="0"/>
    <x v="1"/>
    <x v="1"/>
    <n v="4"/>
    <x v="0"/>
    <x v="12"/>
    <n v="10000"/>
    <x v="14"/>
    <n v="40000"/>
    <n v="4000"/>
    <x v="0"/>
  </r>
  <r>
    <x v="1390"/>
    <x v="115"/>
    <x v="616"/>
    <x v="1"/>
    <x v="1"/>
    <x v="1"/>
    <x v="2"/>
    <x v="0"/>
    <n v="1"/>
    <x v="0"/>
    <x v="1"/>
    <n v="12000"/>
    <x v="1"/>
    <n v="12000"/>
    <n v="1200.0000000000018"/>
    <x v="1"/>
  </r>
  <r>
    <x v="1391"/>
    <x v="116"/>
    <x v="617"/>
    <x v="1"/>
    <x v="2"/>
    <x v="2"/>
    <x v="0"/>
    <x v="2"/>
    <n v="2"/>
    <x v="0"/>
    <x v="11"/>
    <n v="9000"/>
    <x v="16"/>
    <n v="18000"/>
    <n v="1900"/>
    <x v="2"/>
  </r>
  <r>
    <x v="1392"/>
    <x v="114"/>
    <x v="618"/>
    <x v="1"/>
    <x v="3"/>
    <x v="3"/>
    <x v="1"/>
    <x v="0"/>
    <n v="2"/>
    <x v="0"/>
    <x v="9"/>
    <n v="7000"/>
    <x v="12"/>
    <n v="14000"/>
    <n v="1400"/>
    <x v="0"/>
  </r>
  <r>
    <x v="1393"/>
    <x v="117"/>
    <x v="619"/>
    <x v="1"/>
    <x v="0"/>
    <x v="0"/>
    <x v="2"/>
    <x v="1"/>
    <n v="4"/>
    <x v="0"/>
    <x v="12"/>
    <n v="10000"/>
    <x v="14"/>
    <n v="40000"/>
    <n v="4000"/>
    <x v="4"/>
  </r>
  <r>
    <x v="1394"/>
    <x v="118"/>
    <x v="620"/>
    <x v="1"/>
    <x v="0"/>
    <x v="0"/>
    <x v="0"/>
    <x v="0"/>
    <n v="1"/>
    <x v="0"/>
    <x v="1"/>
    <n v="12000"/>
    <x v="1"/>
    <n v="12000"/>
    <n v="1200.0000000000018"/>
    <x v="5"/>
  </r>
  <r>
    <x v="1395"/>
    <x v="119"/>
    <x v="621"/>
    <x v="1"/>
    <x v="1"/>
    <x v="1"/>
    <x v="1"/>
    <x v="0"/>
    <n v="2"/>
    <x v="0"/>
    <x v="11"/>
    <n v="9000"/>
    <x v="16"/>
    <n v="18000"/>
    <n v="1900"/>
    <x v="6"/>
  </r>
  <r>
    <x v="1396"/>
    <x v="92"/>
    <x v="622"/>
    <x v="1"/>
    <x v="2"/>
    <x v="2"/>
    <x v="2"/>
    <x v="0"/>
    <n v="2"/>
    <x v="0"/>
    <x v="9"/>
    <n v="7000"/>
    <x v="12"/>
    <n v="14000"/>
    <n v="1400"/>
    <x v="4"/>
  </r>
  <r>
    <x v="1397"/>
    <x v="93"/>
    <x v="623"/>
    <x v="1"/>
    <x v="3"/>
    <x v="3"/>
    <x v="0"/>
    <x v="1"/>
    <n v="1"/>
    <x v="0"/>
    <x v="12"/>
    <n v="10000"/>
    <x v="19"/>
    <n v="10000"/>
    <n v="1000"/>
    <x v="5"/>
  </r>
  <r>
    <x v="1398"/>
    <x v="94"/>
    <x v="624"/>
    <x v="1"/>
    <x v="0"/>
    <x v="0"/>
    <x v="1"/>
    <x v="0"/>
    <n v="1"/>
    <x v="0"/>
    <x v="13"/>
    <n v="7000"/>
    <x v="20"/>
    <n v="7000"/>
    <n v="700.00000000000091"/>
    <x v="6"/>
  </r>
  <r>
    <x v="1399"/>
    <x v="95"/>
    <x v="625"/>
    <x v="1"/>
    <x v="0"/>
    <x v="0"/>
    <x v="2"/>
    <x v="1"/>
    <n v="2"/>
    <x v="0"/>
    <x v="11"/>
    <n v="9000"/>
    <x v="16"/>
    <n v="18000"/>
    <n v="1900"/>
    <x v="0"/>
  </r>
  <r>
    <x v="1400"/>
    <x v="96"/>
    <x v="626"/>
    <x v="1"/>
    <x v="1"/>
    <x v="1"/>
    <x v="0"/>
    <x v="1"/>
    <n v="2"/>
    <x v="0"/>
    <x v="10"/>
    <n v="18000"/>
    <x v="15"/>
    <n v="36000"/>
    <n v="3600"/>
    <x v="1"/>
  </r>
  <r>
    <x v="1401"/>
    <x v="97"/>
    <x v="627"/>
    <x v="1"/>
    <x v="2"/>
    <x v="2"/>
    <x v="1"/>
    <x v="0"/>
    <n v="1"/>
    <x v="0"/>
    <x v="7"/>
    <n v="40000"/>
    <x v="14"/>
    <n v="40000"/>
    <n v="4000"/>
    <x v="2"/>
  </r>
  <r>
    <x v="1402"/>
    <x v="98"/>
    <x v="628"/>
    <x v="1"/>
    <x v="3"/>
    <x v="3"/>
    <x v="2"/>
    <x v="0"/>
    <n v="1"/>
    <x v="0"/>
    <x v="2"/>
    <n v="20000"/>
    <x v="2"/>
    <n v="20000"/>
    <n v="2000"/>
    <x v="3"/>
  </r>
  <r>
    <x v="1403"/>
    <x v="96"/>
    <x v="629"/>
    <x v="0"/>
    <x v="0"/>
    <x v="0"/>
    <x v="0"/>
    <x v="2"/>
    <n v="2"/>
    <x v="0"/>
    <x v="0"/>
    <n v="12000"/>
    <x v="21"/>
    <n v="24000"/>
    <n v="2000"/>
    <x v="1"/>
  </r>
  <r>
    <x v="1404"/>
    <x v="99"/>
    <x v="630"/>
    <x v="0"/>
    <x v="0"/>
    <x v="0"/>
    <x v="1"/>
    <x v="0"/>
    <n v="2"/>
    <x v="0"/>
    <x v="14"/>
    <n v="5000"/>
    <x v="22"/>
    <n v="10000"/>
    <n v="3400"/>
    <x v="5"/>
  </r>
  <r>
    <x v="1405"/>
    <x v="100"/>
    <x v="631"/>
    <x v="0"/>
    <x v="1"/>
    <x v="1"/>
    <x v="2"/>
    <x v="0"/>
    <n v="1"/>
    <x v="0"/>
    <x v="14"/>
    <n v="5001"/>
    <x v="23"/>
    <n v="5001"/>
    <n v="1699"/>
    <x v="6"/>
  </r>
  <r>
    <x v="1406"/>
    <x v="101"/>
    <x v="50"/>
    <x v="1"/>
    <x v="2"/>
    <x v="2"/>
    <x v="0"/>
    <x v="0"/>
    <n v="1"/>
    <x v="0"/>
    <x v="14"/>
    <n v="5002"/>
    <x v="23"/>
    <n v="5002"/>
    <n v="1698"/>
    <x v="0"/>
  </r>
  <r>
    <x v="1407"/>
    <x v="102"/>
    <x v="632"/>
    <x v="1"/>
    <x v="3"/>
    <x v="3"/>
    <x v="1"/>
    <x v="0"/>
    <n v="2"/>
    <x v="0"/>
    <x v="14"/>
    <n v="5000"/>
    <x v="22"/>
    <n v="10000"/>
    <n v="3400"/>
    <x v="1"/>
  </r>
  <r>
    <x v="1408"/>
    <x v="103"/>
    <x v="633"/>
    <x v="1"/>
    <x v="0"/>
    <x v="0"/>
    <x v="2"/>
    <x v="1"/>
    <n v="2"/>
    <x v="0"/>
    <x v="14"/>
    <n v="5001"/>
    <x v="22"/>
    <n v="10002"/>
    <n v="3398"/>
    <x v="2"/>
  </r>
  <r>
    <x v="1409"/>
    <x v="104"/>
    <x v="634"/>
    <x v="1"/>
    <x v="0"/>
    <x v="0"/>
    <x v="0"/>
    <x v="0"/>
    <n v="1"/>
    <x v="0"/>
    <x v="14"/>
    <n v="5002"/>
    <x v="23"/>
    <n v="5002"/>
    <n v="1698"/>
    <x v="3"/>
  </r>
  <r>
    <x v="1410"/>
    <x v="105"/>
    <x v="635"/>
    <x v="0"/>
    <x v="1"/>
    <x v="1"/>
    <x v="1"/>
    <x v="2"/>
    <n v="4"/>
    <x v="0"/>
    <x v="14"/>
    <n v="5000"/>
    <x v="30"/>
    <n v="20000"/>
    <n v="6800"/>
    <x v="4"/>
  </r>
  <r>
    <x v="1411"/>
    <x v="106"/>
    <x v="636"/>
    <x v="1"/>
    <x v="0"/>
    <x v="0"/>
    <x v="2"/>
    <x v="1"/>
    <n v="4"/>
    <x v="0"/>
    <x v="14"/>
    <n v="5000"/>
    <x v="30"/>
    <n v="20000"/>
    <n v="6800"/>
    <x v="5"/>
  </r>
  <r>
    <x v="1412"/>
    <x v="107"/>
    <x v="637"/>
    <x v="1"/>
    <x v="1"/>
    <x v="1"/>
    <x v="0"/>
    <x v="0"/>
    <n v="4"/>
    <x v="0"/>
    <x v="14"/>
    <n v="5000"/>
    <x v="30"/>
    <n v="20000"/>
    <n v="6800"/>
    <x v="6"/>
  </r>
  <r>
    <x v="1413"/>
    <x v="105"/>
    <x v="638"/>
    <x v="0"/>
    <x v="2"/>
    <x v="2"/>
    <x v="1"/>
    <x v="0"/>
    <n v="4"/>
    <x v="0"/>
    <x v="14"/>
    <n v="5000"/>
    <x v="30"/>
    <n v="20000"/>
    <n v="6800"/>
    <x v="4"/>
  </r>
  <r>
    <x v="1414"/>
    <x v="108"/>
    <x v="639"/>
    <x v="1"/>
    <x v="3"/>
    <x v="3"/>
    <x v="2"/>
    <x v="2"/>
    <n v="4"/>
    <x v="0"/>
    <x v="14"/>
    <n v="5000"/>
    <x v="30"/>
    <n v="20000"/>
    <n v="6800"/>
    <x v="1"/>
  </r>
  <r>
    <x v="1415"/>
    <x v="109"/>
    <x v="640"/>
    <x v="1"/>
    <x v="0"/>
    <x v="0"/>
    <x v="0"/>
    <x v="0"/>
    <n v="4"/>
    <x v="0"/>
    <x v="14"/>
    <n v="5000"/>
    <x v="30"/>
    <n v="20000"/>
    <n v="6800"/>
    <x v="2"/>
  </r>
  <r>
    <x v="1416"/>
    <x v="110"/>
    <x v="641"/>
    <x v="1"/>
    <x v="0"/>
    <x v="0"/>
    <x v="2"/>
    <x v="1"/>
    <n v="4"/>
    <x v="0"/>
    <x v="18"/>
    <n v="190"/>
    <x v="39"/>
    <n v="760"/>
    <n v="40"/>
    <x v="3"/>
  </r>
  <r>
    <x v="1417"/>
    <x v="111"/>
    <x v="642"/>
    <x v="1"/>
    <x v="1"/>
    <x v="1"/>
    <x v="0"/>
    <x v="0"/>
    <n v="1"/>
    <x v="0"/>
    <x v="19"/>
    <n v="2200"/>
    <x v="33"/>
    <n v="2200"/>
    <n v="50"/>
    <x v="4"/>
  </r>
  <r>
    <x v="1418"/>
    <x v="112"/>
    <x v="643"/>
    <x v="0"/>
    <x v="2"/>
    <x v="2"/>
    <x v="1"/>
    <x v="0"/>
    <n v="1"/>
    <x v="0"/>
    <x v="5"/>
    <n v="90"/>
    <x v="34"/>
    <n v="90"/>
    <n v="10"/>
    <x v="5"/>
  </r>
  <r>
    <x v="1419"/>
    <x v="113"/>
    <x v="644"/>
    <x v="1"/>
    <x v="3"/>
    <x v="3"/>
    <x v="2"/>
    <x v="2"/>
    <n v="2"/>
    <x v="0"/>
    <x v="5"/>
    <n v="80"/>
    <x v="35"/>
    <n v="160"/>
    <n v="40"/>
    <x v="6"/>
  </r>
  <r>
    <x v="1420"/>
    <x v="114"/>
    <x v="645"/>
    <x v="1"/>
    <x v="0"/>
    <x v="0"/>
    <x v="0"/>
    <x v="0"/>
    <n v="2"/>
    <x v="0"/>
    <x v="20"/>
    <n v="1850"/>
    <x v="36"/>
    <n v="3700"/>
    <n v="300"/>
    <x v="0"/>
  </r>
  <r>
    <x v="1421"/>
    <x v="115"/>
    <x v="646"/>
    <x v="1"/>
    <x v="0"/>
    <x v="0"/>
    <x v="1"/>
    <x v="0"/>
    <n v="1"/>
    <x v="0"/>
    <x v="21"/>
    <n v="8000"/>
    <x v="37"/>
    <n v="8000"/>
    <n v="1500"/>
    <x v="1"/>
  </r>
  <r>
    <x v="1422"/>
    <x v="116"/>
    <x v="647"/>
    <x v="1"/>
    <x v="1"/>
    <x v="1"/>
    <x v="2"/>
    <x v="0"/>
    <n v="1"/>
    <x v="0"/>
    <x v="22"/>
    <n v="4000"/>
    <x v="38"/>
    <n v="4000"/>
    <n v="700"/>
    <x v="2"/>
  </r>
  <r>
    <x v="1423"/>
    <x v="114"/>
    <x v="648"/>
    <x v="1"/>
    <x v="2"/>
    <x v="2"/>
    <x v="0"/>
    <x v="0"/>
    <n v="2"/>
    <x v="0"/>
    <x v="23"/>
    <n v="360"/>
    <x v="39"/>
    <n v="720"/>
    <n v="80"/>
    <x v="0"/>
  </r>
  <r>
    <x v="1424"/>
    <x v="117"/>
    <x v="649"/>
    <x v="1"/>
    <x v="3"/>
    <x v="3"/>
    <x v="1"/>
    <x v="1"/>
    <n v="2"/>
    <x v="0"/>
    <x v="5"/>
    <n v="90"/>
    <x v="35"/>
    <n v="180"/>
    <n v="20"/>
    <x v="4"/>
  </r>
  <r>
    <x v="1425"/>
    <x v="118"/>
    <x v="650"/>
    <x v="1"/>
    <x v="0"/>
    <x v="0"/>
    <x v="2"/>
    <x v="0"/>
    <n v="1"/>
    <x v="0"/>
    <x v="3"/>
    <n v="1590"/>
    <x v="3"/>
    <n v="1590"/>
    <n v="10"/>
    <x v="5"/>
  </r>
  <r>
    <x v="1426"/>
    <x v="119"/>
    <x v="651"/>
    <x v="1"/>
    <x v="0"/>
    <x v="0"/>
    <x v="0"/>
    <x v="0"/>
    <n v="1"/>
    <x v="0"/>
    <x v="24"/>
    <n v="45"/>
    <x v="40"/>
    <n v="45"/>
    <n v="5"/>
    <x v="6"/>
  </r>
  <r>
    <x v="1427"/>
    <x v="92"/>
    <x v="652"/>
    <x v="1"/>
    <x v="0"/>
    <x v="0"/>
    <x v="1"/>
    <x v="0"/>
    <n v="2"/>
    <x v="0"/>
    <x v="25"/>
    <n v="450"/>
    <x v="41"/>
    <n v="900"/>
    <n v="300"/>
    <x v="4"/>
  </r>
  <r>
    <x v="1428"/>
    <x v="93"/>
    <x v="653"/>
    <x v="1"/>
    <x v="0"/>
    <x v="0"/>
    <x v="2"/>
    <x v="0"/>
    <n v="2"/>
    <x v="0"/>
    <x v="6"/>
    <n v="150"/>
    <x v="42"/>
    <n v="300"/>
    <n v="40"/>
    <x v="5"/>
  </r>
  <r>
    <x v="1429"/>
    <x v="94"/>
    <x v="654"/>
    <x v="1"/>
    <x v="0"/>
    <x v="0"/>
    <x v="0"/>
    <x v="1"/>
    <n v="1"/>
    <x v="0"/>
    <x v="26"/>
    <n v="20"/>
    <x v="43"/>
    <n v="20"/>
    <n v="5"/>
    <x v="6"/>
  </r>
  <r>
    <x v="1430"/>
    <x v="95"/>
    <x v="655"/>
    <x v="1"/>
    <x v="0"/>
    <x v="0"/>
    <x v="1"/>
    <x v="3"/>
    <n v="1"/>
    <x v="0"/>
    <x v="14"/>
    <n v="5000"/>
    <x v="23"/>
    <n v="5000"/>
    <n v="1700"/>
    <x v="0"/>
  </r>
  <r>
    <x v="1431"/>
    <x v="96"/>
    <x v="656"/>
    <x v="1"/>
    <x v="0"/>
    <x v="0"/>
    <x v="2"/>
    <x v="2"/>
    <n v="2"/>
    <x v="0"/>
    <x v="14"/>
    <n v="5001"/>
    <x v="22"/>
    <n v="10002"/>
    <n v="3398"/>
    <x v="1"/>
  </r>
  <r>
    <x v="1432"/>
    <x v="97"/>
    <x v="657"/>
    <x v="0"/>
    <x v="0"/>
    <x v="0"/>
    <x v="0"/>
    <x v="2"/>
    <n v="2"/>
    <x v="0"/>
    <x v="14"/>
    <n v="5002"/>
    <x v="22"/>
    <n v="10004"/>
    <n v="3396"/>
    <x v="2"/>
  </r>
  <r>
    <x v="1433"/>
    <x v="98"/>
    <x v="658"/>
    <x v="0"/>
    <x v="0"/>
    <x v="0"/>
    <x v="1"/>
    <x v="0"/>
    <n v="1"/>
    <x v="0"/>
    <x v="2"/>
    <n v="20000"/>
    <x v="2"/>
    <n v="20000"/>
    <n v="2000"/>
    <x v="3"/>
  </r>
  <r>
    <x v="1434"/>
    <x v="96"/>
    <x v="659"/>
    <x v="0"/>
    <x v="0"/>
    <x v="0"/>
    <x v="2"/>
    <x v="0"/>
    <n v="1"/>
    <x v="1"/>
    <x v="12"/>
    <n v="10000"/>
    <x v="19"/>
    <n v="10000"/>
    <n v="1000"/>
    <x v="1"/>
  </r>
  <r>
    <x v="1435"/>
    <x v="99"/>
    <x v="660"/>
    <x v="1"/>
    <x v="0"/>
    <x v="0"/>
    <x v="0"/>
    <x v="1"/>
    <n v="1"/>
    <x v="0"/>
    <x v="16"/>
    <n v="7600"/>
    <x v="25"/>
    <n v="7600"/>
    <n v="900"/>
    <x v="5"/>
  </r>
  <r>
    <x v="1436"/>
    <x v="100"/>
    <x v="661"/>
    <x v="1"/>
    <x v="0"/>
    <x v="0"/>
    <x v="1"/>
    <x v="2"/>
    <n v="2"/>
    <x v="0"/>
    <x v="16"/>
    <n v="7600"/>
    <x v="44"/>
    <n v="15200"/>
    <n v="1800"/>
    <x v="6"/>
  </r>
  <r>
    <x v="1437"/>
    <x v="101"/>
    <x v="662"/>
    <x v="1"/>
    <x v="0"/>
    <x v="0"/>
    <x v="2"/>
    <x v="0"/>
    <n v="3"/>
    <x v="0"/>
    <x v="1"/>
    <n v="12000"/>
    <x v="45"/>
    <n v="36000"/>
    <n v="3600.0000000000073"/>
    <x v="0"/>
  </r>
  <r>
    <x v="1438"/>
    <x v="102"/>
    <x v="663"/>
    <x v="1"/>
    <x v="0"/>
    <x v="0"/>
    <x v="0"/>
    <x v="1"/>
    <n v="2"/>
    <x v="0"/>
    <x v="2"/>
    <n v="20000"/>
    <x v="14"/>
    <n v="40000"/>
    <n v="4000"/>
    <x v="1"/>
  </r>
  <r>
    <x v="1439"/>
    <x v="103"/>
    <x v="664"/>
    <x v="0"/>
    <x v="0"/>
    <x v="0"/>
    <x v="1"/>
    <x v="1"/>
    <n v="2"/>
    <x v="0"/>
    <x v="9"/>
    <n v="7000"/>
    <x v="12"/>
    <n v="14000"/>
    <n v="1400"/>
    <x v="2"/>
  </r>
  <r>
    <x v="1440"/>
    <x v="104"/>
    <x v="665"/>
    <x v="1"/>
    <x v="0"/>
    <x v="0"/>
    <x v="2"/>
    <x v="0"/>
    <n v="3"/>
    <x v="0"/>
    <x v="2"/>
    <n v="20000"/>
    <x v="13"/>
    <n v="60000"/>
    <n v="6000"/>
    <x v="3"/>
  </r>
  <r>
    <x v="1441"/>
    <x v="105"/>
    <x v="666"/>
    <x v="1"/>
    <x v="0"/>
    <x v="0"/>
    <x v="0"/>
    <x v="0"/>
    <n v="1"/>
    <x v="0"/>
    <x v="7"/>
    <n v="40000"/>
    <x v="14"/>
    <n v="40000"/>
    <n v="4000"/>
    <x v="4"/>
  </r>
  <r>
    <x v="1442"/>
    <x v="106"/>
    <x v="667"/>
    <x v="1"/>
    <x v="1"/>
    <x v="1"/>
    <x v="1"/>
    <x v="0"/>
    <n v="2"/>
    <x v="0"/>
    <x v="10"/>
    <n v="18000"/>
    <x v="15"/>
    <n v="36000"/>
    <n v="3600"/>
    <x v="5"/>
  </r>
  <r>
    <x v="1443"/>
    <x v="107"/>
    <x v="668"/>
    <x v="1"/>
    <x v="2"/>
    <x v="2"/>
    <x v="2"/>
    <x v="1"/>
    <n v="2"/>
    <x v="0"/>
    <x v="11"/>
    <n v="9000"/>
    <x v="16"/>
    <n v="18000"/>
    <n v="1900"/>
    <x v="6"/>
  </r>
  <r>
    <x v="1444"/>
    <x v="105"/>
    <x v="669"/>
    <x v="1"/>
    <x v="3"/>
    <x v="3"/>
    <x v="0"/>
    <x v="0"/>
    <n v="2"/>
    <x v="0"/>
    <x v="9"/>
    <n v="7000"/>
    <x v="12"/>
    <n v="14000"/>
    <n v="1400"/>
    <x v="4"/>
  </r>
  <r>
    <x v="1445"/>
    <x v="108"/>
    <x v="670"/>
    <x v="1"/>
    <x v="0"/>
    <x v="0"/>
    <x v="1"/>
    <x v="2"/>
    <n v="4"/>
    <x v="0"/>
    <x v="12"/>
    <n v="10000"/>
    <x v="14"/>
    <n v="40000"/>
    <n v="4000"/>
    <x v="1"/>
  </r>
  <r>
    <x v="1446"/>
    <x v="109"/>
    <x v="671"/>
    <x v="1"/>
    <x v="0"/>
    <x v="0"/>
    <x v="2"/>
    <x v="0"/>
    <n v="1"/>
    <x v="0"/>
    <x v="1"/>
    <n v="12000"/>
    <x v="1"/>
    <n v="12000"/>
    <n v="1200.0000000000018"/>
    <x v="2"/>
  </r>
  <r>
    <x v="1447"/>
    <x v="110"/>
    <x v="672"/>
    <x v="1"/>
    <x v="1"/>
    <x v="1"/>
    <x v="0"/>
    <x v="0"/>
    <n v="2"/>
    <x v="0"/>
    <x v="17"/>
    <n v="1800"/>
    <x v="31"/>
    <n v="3600"/>
    <n v="200"/>
    <x v="3"/>
  </r>
  <r>
    <x v="1448"/>
    <x v="111"/>
    <x v="673"/>
    <x v="1"/>
    <x v="2"/>
    <x v="2"/>
    <x v="1"/>
    <x v="0"/>
    <n v="2"/>
    <x v="0"/>
    <x v="18"/>
    <n v="190"/>
    <x v="32"/>
    <n v="380"/>
    <n v="20"/>
    <x v="4"/>
  </r>
  <r>
    <x v="1449"/>
    <x v="112"/>
    <x v="674"/>
    <x v="1"/>
    <x v="3"/>
    <x v="3"/>
    <x v="2"/>
    <x v="1"/>
    <n v="4"/>
    <x v="0"/>
    <x v="19"/>
    <n v="2200"/>
    <x v="46"/>
    <n v="8800"/>
    <n v="200"/>
    <x v="5"/>
  </r>
  <r>
    <x v="1450"/>
    <x v="113"/>
    <x v="675"/>
    <x v="1"/>
    <x v="0"/>
    <x v="0"/>
    <x v="0"/>
    <x v="0"/>
    <n v="1"/>
    <x v="0"/>
    <x v="5"/>
    <n v="90"/>
    <x v="34"/>
    <n v="90"/>
    <n v="10"/>
    <x v="6"/>
  </r>
  <r>
    <x v="1451"/>
    <x v="114"/>
    <x v="676"/>
    <x v="1"/>
    <x v="0"/>
    <x v="0"/>
    <x v="1"/>
    <x v="1"/>
    <n v="2"/>
    <x v="0"/>
    <x v="5"/>
    <n v="80"/>
    <x v="35"/>
    <n v="160"/>
    <n v="40"/>
    <x v="0"/>
  </r>
  <r>
    <x v="1452"/>
    <x v="115"/>
    <x v="677"/>
    <x v="1"/>
    <x v="1"/>
    <x v="1"/>
    <x v="2"/>
    <x v="1"/>
    <n v="2"/>
    <x v="0"/>
    <x v="20"/>
    <n v="1850"/>
    <x v="36"/>
    <n v="3700"/>
    <n v="300"/>
    <x v="1"/>
  </r>
  <r>
    <x v="1453"/>
    <x v="116"/>
    <x v="678"/>
    <x v="0"/>
    <x v="2"/>
    <x v="2"/>
    <x v="0"/>
    <x v="0"/>
    <n v="1"/>
    <x v="0"/>
    <x v="21"/>
    <n v="8000"/>
    <x v="37"/>
    <n v="8000"/>
    <n v="1500"/>
    <x v="2"/>
  </r>
  <r>
    <x v="1454"/>
    <x v="114"/>
    <x v="679"/>
    <x v="0"/>
    <x v="3"/>
    <x v="3"/>
    <x v="1"/>
    <x v="1"/>
    <n v="1"/>
    <x v="0"/>
    <x v="22"/>
    <n v="4000"/>
    <x v="38"/>
    <n v="4000"/>
    <n v="700"/>
    <x v="0"/>
  </r>
  <r>
    <x v="1455"/>
    <x v="117"/>
    <x v="680"/>
    <x v="0"/>
    <x v="0"/>
    <x v="0"/>
    <x v="2"/>
    <x v="0"/>
    <n v="2"/>
    <x v="0"/>
    <x v="23"/>
    <n v="360"/>
    <x v="39"/>
    <n v="720"/>
    <n v="80"/>
    <x v="4"/>
  </r>
  <r>
    <x v="1456"/>
    <x v="118"/>
    <x v="681"/>
    <x v="1"/>
    <x v="0"/>
    <x v="0"/>
    <x v="0"/>
    <x v="0"/>
    <n v="2"/>
    <x v="0"/>
    <x v="5"/>
    <n v="90"/>
    <x v="35"/>
    <n v="180"/>
    <n v="20"/>
    <x v="5"/>
  </r>
  <r>
    <x v="1457"/>
    <x v="119"/>
    <x v="682"/>
    <x v="1"/>
    <x v="1"/>
    <x v="1"/>
    <x v="1"/>
    <x v="2"/>
    <n v="1"/>
    <x v="0"/>
    <x v="3"/>
    <n v="1590"/>
    <x v="3"/>
    <n v="1590"/>
    <n v="10"/>
    <x v="6"/>
  </r>
  <r>
    <x v="1458"/>
    <x v="92"/>
    <x v="683"/>
    <x v="1"/>
    <x v="2"/>
    <x v="2"/>
    <x v="2"/>
    <x v="0"/>
    <n v="1"/>
    <x v="0"/>
    <x v="24"/>
    <n v="45"/>
    <x v="40"/>
    <n v="45"/>
    <n v="5"/>
    <x v="4"/>
  </r>
  <r>
    <x v="1459"/>
    <x v="93"/>
    <x v="684"/>
    <x v="1"/>
    <x v="3"/>
    <x v="3"/>
    <x v="0"/>
    <x v="0"/>
    <n v="2"/>
    <x v="0"/>
    <x v="25"/>
    <n v="450"/>
    <x v="41"/>
    <n v="900"/>
    <n v="300"/>
    <x v="5"/>
  </r>
  <r>
    <x v="1460"/>
    <x v="94"/>
    <x v="685"/>
    <x v="0"/>
    <x v="0"/>
    <x v="0"/>
    <x v="1"/>
    <x v="0"/>
    <n v="2"/>
    <x v="0"/>
    <x v="6"/>
    <n v="150"/>
    <x v="42"/>
    <n v="300"/>
    <n v="40"/>
    <x v="6"/>
  </r>
  <r>
    <x v="1461"/>
    <x v="95"/>
    <x v="686"/>
    <x v="1"/>
    <x v="0"/>
    <x v="0"/>
    <x v="2"/>
    <x v="0"/>
    <n v="1"/>
    <x v="0"/>
    <x v="26"/>
    <n v="20"/>
    <x v="43"/>
    <n v="20"/>
    <n v="5"/>
    <x v="0"/>
  </r>
  <r>
    <x v="1462"/>
    <x v="96"/>
    <x v="687"/>
    <x v="1"/>
    <x v="1"/>
    <x v="1"/>
    <x v="0"/>
    <x v="1"/>
    <n v="1"/>
    <x v="0"/>
    <x v="14"/>
    <n v="5002"/>
    <x v="23"/>
    <n v="5002"/>
    <n v="1698"/>
    <x v="1"/>
  </r>
  <r>
    <x v="1463"/>
    <x v="97"/>
    <x v="688"/>
    <x v="1"/>
    <x v="2"/>
    <x v="2"/>
    <x v="1"/>
    <x v="0"/>
    <n v="2"/>
    <x v="0"/>
    <x v="14"/>
    <n v="5000"/>
    <x v="22"/>
    <n v="10000"/>
    <n v="3400"/>
    <x v="2"/>
  </r>
  <r>
    <x v="1464"/>
    <x v="98"/>
    <x v="689"/>
    <x v="1"/>
    <x v="3"/>
    <x v="3"/>
    <x v="2"/>
    <x v="2"/>
    <n v="2"/>
    <x v="0"/>
    <x v="14"/>
    <n v="5001"/>
    <x v="22"/>
    <n v="10002"/>
    <n v="3398"/>
    <x v="3"/>
  </r>
  <r>
    <x v="1465"/>
    <x v="96"/>
    <x v="690"/>
    <x v="1"/>
    <x v="0"/>
    <x v="0"/>
    <x v="0"/>
    <x v="0"/>
    <n v="1"/>
    <x v="0"/>
    <x v="14"/>
    <n v="5002"/>
    <x v="23"/>
    <n v="5002"/>
    <n v="1698"/>
    <x v="1"/>
  </r>
  <r>
    <x v="1466"/>
    <x v="99"/>
    <x v="691"/>
    <x v="1"/>
    <x v="0"/>
    <x v="0"/>
    <x v="1"/>
    <x v="0"/>
    <n v="1"/>
    <x v="0"/>
    <x v="14"/>
    <n v="5000"/>
    <x v="23"/>
    <n v="5000"/>
    <n v="1700"/>
    <x v="5"/>
  </r>
  <r>
    <x v="1467"/>
    <x v="100"/>
    <x v="50"/>
    <x v="1"/>
    <x v="1"/>
    <x v="1"/>
    <x v="2"/>
    <x v="0"/>
    <n v="2"/>
    <x v="0"/>
    <x v="14"/>
    <n v="5001"/>
    <x v="22"/>
    <n v="10002"/>
    <n v="3398"/>
    <x v="6"/>
  </r>
  <r>
    <x v="1468"/>
    <x v="101"/>
    <x v="692"/>
    <x v="1"/>
    <x v="2"/>
    <x v="2"/>
    <x v="0"/>
    <x v="0"/>
    <n v="2"/>
    <x v="0"/>
    <x v="14"/>
    <n v="5002"/>
    <x v="22"/>
    <n v="10004"/>
    <n v="3396"/>
    <x v="0"/>
  </r>
  <r>
    <x v="1469"/>
    <x v="102"/>
    <x v="693"/>
    <x v="1"/>
    <x v="3"/>
    <x v="3"/>
    <x v="1"/>
    <x v="1"/>
    <n v="1"/>
    <x v="0"/>
    <x v="2"/>
    <n v="20000"/>
    <x v="2"/>
    <n v="20000"/>
    <n v="2000"/>
    <x v="1"/>
  </r>
  <r>
    <x v="1470"/>
    <x v="103"/>
    <x v="694"/>
    <x v="1"/>
    <x v="0"/>
    <x v="0"/>
    <x v="2"/>
    <x v="2"/>
    <n v="1"/>
    <x v="1"/>
    <x v="12"/>
    <n v="10000"/>
    <x v="19"/>
    <n v="10000"/>
    <n v="1000"/>
    <x v="2"/>
  </r>
  <r>
    <x v="1471"/>
    <x v="104"/>
    <x v="695"/>
    <x v="1"/>
    <x v="0"/>
    <x v="0"/>
    <x v="0"/>
    <x v="0"/>
    <n v="1"/>
    <x v="0"/>
    <x v="16"/>
    <n v="7600"/>
    <x v="25"/>
    <n v="7600"/>
    <n v="900"/>
    <x v="3"/>
  </r>
  <r>
    <x v="1472"/>
    <x v="105"/>
    <x v="696"/>
    <x v="1"/>
    <x v="1"/>
    <x v="1"/>
    <x v="1"/>
    <x v="0"/>
    <n v="2"/>
    <x v="1"/>
    <x v="16"/>
    <n v="7600"/>
    <x v="44"/>
    <n v="15200"/>
    <n v="1800"/>
    <x v="4"/>
  </r>
  <r>
    <x v="1473"/>
    <x v="106"/>
    <x v="50"/>
    <x v="1"/>
    <x v="2"/>
    <x v="2"/>
    <x v="2"/>
    <x v="1"/>
    <n v="3"/>
    <x v="0"/>
    <x v="1"/>
    <n v="12000"/>
    <x v="45"/>
    <n v="36000"/>
    <n v="3600.0000000000073"/>
    <x v="5"/>
  </r>
  <r>
    <x v="1474"/>
    <x v="107"/>
    <x v="697"/>
    <x v="0"/>
    <x v="3"/>
    <x v="3"/>
    <x v="0"/>
    <x v="0"/>
    <n v="2"/>
    <x v="0"/>
    <x v="2"/>
    <n v="20000"/>
    <x v="14"/>
    <n v="40000"/>
    <n v="4000"/>
    <x v="6"/>
  </r>
  <r>
    <x v="1475"/>
    <x v="105"/>
    <x v="698"/>
    <x v="0"/>
    <x v="0"/>
    <x v="0"/>
    <x v="1"/>
    <x v="0"/>
    <n v="2"/>
    <x v="0"/>
    <x v="9"/>
    <n v="7000"/>
    <x v="12"/>
    <n v="14000"/>
    <n v="1400"/>
    <x v="4"/>
  </r>
  <r>
    <x v="1476"/>
    <x v="108"/>
    <x v="699"/>
    <x v="0"/>
    <x v="0"/>
    <x v="0"/>
    <x v="2"/>
    <x v="2"/>
    <n v="3"/>
    <x v="0"/>
    <x v="2"/>
    <n v="20000"/>
    <x v="13"/>
    <n v="60000"/>
    <n v="6000"/>
    <x v="1"/>
  </r>
  <r>
    <x v="1477"/>
    <x v="109"/>
    <x v="700"/>
    <x v="1"/>
    <x v="1"/>
    <x v="1"/>
    <x v="0"/>
    <x v="0"/>
    <n v="1"/>
    <x v="0"/>
    <x v="7"/>
    <n v="40000"/>
    <x v="14"/>
    <n v="40000"/>
    <n v="4000"/>
    <x v="2"/>
  </r>
  <r>
    <x v="1478"/>
    <x v="110"/>
    <x v="701"/>
    <x v="1"/>
    <x v="2"/>
    <x v="2"/>
    <x v="1"/>
    <x v="0"/>
    <n v="2"/>
    <x v="0"/>
    <x v="10"/>
    <n v="18000"/>
    <x v="15"/>
    <n v="36000"/>
    <n v="3600"/>
    <x v="3"/>
  </r>
  <r>
    <x v="1479"/>
    <x v="111"/>
    <x v="702"/>
    <x v="1"/>
    <x v="3"/>
    <x v="3"/>
    <x v="2"/>
    <x v="0"/>
    <n v="2"/>
    <x v="0"/>
    <x v="11"/>
    <n v="9000"/>
    <x v="16"/>
    <n v="18000"/>
    <n v="1900"/>
    <x v="4"/>
  </r>
  <r>
    <x v="1480"/>
    <x v="112"/>
    <x v="703"/>
    <x v="1"/>
    <x v="0"/>
    <x v="0"/>
    <x v="0"/>
    <x v="0"/>
    <n v="2"/>
    <x v="0"/>
    <x v="9"/>
    <n v="7000"/>
    <x v="12"/>
    <n v="14000"/>
    <n v="1400"/>
    <x v="5"/>
  </r>
  <r>
    <x v="1481"/>
    <x v="113"/>
    <x v="704"/>
    <x v="0"/>
    <x v="0"/>
    <x v="0"/>
    <x v="1"/>
    <x v="1"/>
    <n v="4"/>
    <x v="0"/>
    <x v="12"/>
    <n v="10000"/>
    <x v="14"/>
    <n v="40000"/>
    <n v="4000"/>
    <x v="6"/>
  </r>
  <r>
    <x v="1482"/>
    <x v="114"/>
    <x v="705"/>
    <x v="1"/>
    <x v="1"/>
    <x v="1"/>
    <x v="2"/>
    <x v="0"/>
    <n v="1"/>
    <x v="0"/>
    <x v="1"/>
    <n v="12000"/>
    <x v="1"/>
    <n v="12000"/>
    <n v="1200.0000000000018"/>
    <x v="0"/>
  </r>
  <r>
    <x v="1483"/>
    <x v="115"/>
    <x v="706"/>
    <x v="1"/>
    <x v="2"/>
    <x v="2"/>
    <x v="0"/>
    <x v="2"/>
    <n v="2"/>
    <x v="0"/>
    <x v="11"/>
    <n v="9000"/>
    <x v="16"/>
    <n v="18000"/>
    <n v="1900"/>
    <x v="1"/>
  </r>
  <r>
    <x v="1484"/>
    <x v="116"/>
    <x v="707"/>
    <x v="1"/>
    <x v="3"/>
    <x v="3"/>
    <x v="1"/>
    <x v="0"/>
    <n v="2"/>
    <x v="0"/>
    <x v="9"/>
    <n v="7000"/>
    <x v="12"/>
    <n v="14000"/>
    <n v="1400"/>
    <x v="2"/>
  </r>
  <r>
    <x v="1485"/>
    <x v="114"/>
    <x v="708"/>
    <x v="1"/>
    <x v="0"/>
    <x v="0"/>
    <x v="2"/>
    <x v="1"/>
    <n v="4"/>
    <x v="0"/>
    <x v="12"/>
    <n v="10000"/>
    <x v="14"/>
    <n v="40000"/>
    <n v="4000"/>
    <x v="0"/>
  </r>
  <r>
    <x v="1486"/>
    <x v="117"/>
    <x v="709"/>
    <x v="1"/>
    <x v="0"/>
    <x v="0"/>
    <x v="0"/>
    <x v="0"/>
    <n v="1"/>
    <x v="0"/>
    <x v="1"/>
    <n v="12000"/>
    <x v="1"/>
    <n v="12000"/>
    <n v="1200.0000000000018"/>
    <x v="4"/>
  </r>
  <r>
    <x v="1487"/>
    <x v="118"/>
    <x v="710"/>
    <x v="1"/>
    <x v="1"/>
    <x v="1"/>
    <x v="1"/>
    <x v="0"/>
    <n v="2"/>
    <x v="0"/>
    <x v="11"/>
    <n v="9000"/>
    <x v="16"/>
    <n v="18000"/>
    <n v="1900"/>
    <x v="5"/>
  </r>
  <r>
    <x v="1488"/>
    <x v="119"/>
    <x v="711"/>
    <x v="1"/>
    <x v="2"/>
    <x v="2"/>
    <x v="2"/>
    <x v="0"/>
    <n v="2"/>
    <x v="0"/>
    <x v="9"/>
    <n v="7000"/>
    <x v="12"/>
    <n v="14000"/>
    <n v="1400"/>
    <x v="6"/>
  </r>
  <r>
    <x v="1489"/>
    <x v="92"/>
    <x v="712"/>
    <x v="1"/>
    <x v="3"/>
    <x v="3"/>
    <x v="0"/>
    <x v="1"/>
    <n v="1"/>
    <x v="0"/>
    <x v="12"/>
    <n v="10000"/>
    <x v="19"/>
    <n v="10000"/>
    <n v="1000"/>
    <x v="4"/>
  </r>
  <r>
    <x v="1490"/>
    <x v="93"/>
    <x v="713"/>
    <x v="1"/>
    <x v="0"/>
    <x v="0"/>
    <x v="1"/>
    <x v="0"/>
    <n v="1"/>
    <x v="0"/>
    <x v="13"/>
    <n v="7000"/>
    <x v="20"/>
    <n v="7000"/>
    <n v="700.00000000000091"/>
    <x v="5"/>
  </r>
  <r>
    <x v="1491"/>
    <x v="94"/>
    <x v="714"/>
    <x v="1"/>
    <x v="0"/>
    <x v="0"/>
    <x v="2"/>
    <x v="1"/>
    <n v="2"/>
    <x v="0"/>
    <x v="11"/>
    <n v="9000"/>
    <x v="16"/>
    <n v="18000"/>
    <n v="1900"/>
    <x v="6"/>
  </r>
  <r>
    <x v="1492"/>
    <x v="95"/>
    <x v="715"/>
    <x v="1"/>
    <x v="1"/>
    <x v="1"/>
    <x v="0"/>
    <x v="1"/>
    <n v="2"/>
    <x v="0"/>
    <x v="10"/>
    <n v="18000"/>
    <x v="15"/>
    <n v="36000"/>
    <n v="3600"/>
    <x v="0"/>
  </r>
  <r>
    <x v="1493"/>
    <x v="96"/>
    <x v="716"/>
    <x v="1"/>
    <x v="2"/>
    <x v="2"/>
    <x v="1"/>
    <x v="0"/>
    <n v="1"/>
    <x v="0"/>
    <x v="7"/>
    <n v="40000"/>
    <x v="14"/>
    <n v="40000"/>
    <n v="4000"/>
    <x v="1"/>
  </r>
  <r>
    <x v="1494"/>
    <x v="97"/>
    <x v="717"/>
    <x v="1"/>
    <x v="3"/>
    <x v="3"/>
    <x v="2"/>
    <x v="0"/>
    <n v="1"/>
    <x v="0"/>
    <x v="2"/>
    <n v="20000"/>
    <x v="2"/>
    <n v="20000"/>
    <n v="2000"/>
    <x v="2"/>
  </r>
  <r>
    <x v="1495"/>
    <x v="98"/>
    <x v="718"/>
    <x v="0"/>
    <x v="0"/>
    <x v="0"/>
    <x v="0"/>
    <x v="2"/>
    <n v="2"/>
    <x v="0"/>
    <x v="0"/>
    <n v="12000"/>
    <x v="21"/>
    <n v="24000"/>
    <n v="2000"/>
    <x v="3"/>
  </r>
  <r>
    <x v="1496"/>
    <x v="96"/>
    <x v="719"/>
    <x v="0"/>
    <x v="0"/>
    <x v="0"/>
    <x v="1"/>
    <x v="0"/>
    <n v="2"/>
    <x v="0"/>
    <x v="14"/>
    <n v="5000"/>
    <x v="22"/>
    <n v="10000"/>
    <n v="3400"/>
    <x v="1"/>
  </r>
  <r>
    <x v="1497"/>
    <x v="99"/>
    <x v="720"/>
    <x v="0"/>
    <x v="1"/>
    <x v="1"/>
    <x v="2"/>
    <x v="0"/>
    <n v="1"/>
    <x v="0"/>
    <x v="14"/>
    <n v="5001"/>
    <x v="23"/>
    <n v="5001"/>
    <n v="1699"/>
    <x v="5"/>
  </r>
  <r>
    <x v="1498"/>
    <x v="100"/>
    <x v="721"/>
    <x v="1"/>
    <x v="2"/>
    <x v="2"/>
    <x v="0"/>
    <x v="0"/>
    <n v="1"/>
    <x v="0"/>
    <x v="14"/>
    <n v="5002"/>
    <x v="23"/>
    <n v="5002"/>
    <n v="1698"/>
    <x v="6"/>
  </r>
  <r>
    <x v="1499"/>
    <x v="101"/>
    <x v="722"/>
    <x v="1"/>
    <x v="3"/>
    <x v="3"/>
    <x v="1"/>
    <x v="0"/>
    <n v="2"/>
    <x v="0"/>
    <x v="14"/>
    <n v="5000"/>
    <x v="22"/>
    <n v="10000"/>
    <n v="3400"/>
    <x v="0"/>
  </r>
  <r>
    <x v="1500"/>
    <x v="102"/>
    <x v="723"/>
    <x v="1"/>
    <x v="0"/>
    <x v="0"/>
    <x v="2"/>
    <x v="1"/>
    <n v="2"/>
    <x v="0"/>
    <x v="14"/>
    <n v="5001"/>
    <x v="22"/>
    <n v="10002"/>
    <n v="3398"/>
    <x v="1"/>
  </r>
  <r>
    <x v="1501"/>
    <x v="103"/>
    <x v="724"/>
    <x v="1"/>
    <x v="0"/>
    <x v="0"/>
    <x v="0"/>
    <x v="0"/>
    <n v="1"/>
    <x v="0"/>
    <x v="14"/>
    <n v="5002"/>
    <x v="23"/>
    <n v="5002"/>
    <n v="1698"/>
    <x v="2"/>
  </r>
  <r>
    <x v="1502"/>
    <x v="104"/>
    <x v="725"/>
    <x v="0"/>
    <x v="1"/>
    <x v="1"/>
    <x v="1"/>
    <x v="2"/>
    <n v="1"/>
    <x v="0"/>
    <x v="14"/>
    <n v="5000"/>
    <x v="23"/>
    <n v="5000"/>
    <n v="1700"/>
    <x v="3"/>
  </r>
  <r>
    <x v="1503"/>
    <x v="105"/>
    <x v="726"/>
    <x v="1"/>
    <x v="0"/>
    <x v="0"/>
    <x v="2"/>
    <x v="1"/>
    <n v="1"/>
    <x v="0"/>
    <x v="14"/>
    <n v="5000"/>
    <x v="23"/>
    <n v="5000"/>
    <n v="1700"/>
    <x v="4"/>
  </r>
  <r>
    <x v="1504"/>
    <x v="106"/>
    <x v="727"/>
    <x v="1"/>
    <x v="1"/>
    <x v="1"/>
    <x v="0"/>
    <x v="0"/>
    <n v="1"/>
    <x v="0"/>
    <x v="14"/>
    <n v="5000"/>
    <x v="23"/>
    <n v="5000"/>
    <n v="1700"/>
    <x v="5"/>
  </r>
  <r>
    <x v="1505"/>
    <x v="107"/>
    <x v="728"/>
    <x v="0"/>
    <x v="2"/>
    <x v="2"/>
    <x v="1"/>
    <x v="0"/>
    <n v="1"/>
    <x v="0"/>
    <x v="14"/>
    <n v="5000"/>
    <x v="23"/>
    <n v="5000"/>
    <n v="1700"/>
    <x v="6"/>
  </r>
  <r>
    <x v="1506"/>
    <x v="120"/>
    <x v="729"/>
    <x v="1"/>
    <x v="3"/>
    <x v="3"/>
    <x v="2"/>
    <x v="2"/>
    <n v="1"/>
    <x v="0"/>
    <x v="14"/>
    <n v="5000"/>
    <x v="23"/>
    <n v="5000"/>
    <n v="1700"/>
    <x v="0"/>
  </r>
  <r>
    <x v="1507"/>
    <x v="108"/>
    <x v="730"/>
    <x v="1"/>
    <x v="0"/>
    <x v="0"/>
    <x v="0"/>
    <x v="0"/>
    <n v="1"/>
    <x v="0"/>
    <x v="14"/>
    <n v="5000"/>
    <x v="23"/>
    <n v="5000"/>
    <n v="1700"/>
    <x v="1"/>
  </r>
  <r>
    <x v="1508"/>
    <x v="109"/>
    <x v="731"/>
    <x v="1"/>
    <x v="0"/>
    <x v="0"/>
    <x v="2"/>
    <x v="1"/>
    <n v="1"/>
    <x v="0"/>
    <x v="18"/>
    <n v="190"/>
    <x v="35"/>
    <n v="190"/>
    <n v="10"/>
    <x v="2"/>
  </r>
  <r>
    <x v="1509"/>
    <x v="110"/>
    <x v="732"/>
    <x v="1"/>
    <x v="1"/>
    <x v="1"/>
    <x v="0"/>
    <x v="0"/>
    <n v="1"/>
    <x v="0"/>
    <x v="19"/>
    <n v="2200"/>
    <x v="33"/>
    <n v="2200"/>
    <n v="50"/>
    <x v="3"/>
  </r>
  <r>
    <x v="1510"/>
    <x v="111"/>
    <x v="733"/>
    <x v="0"/>
    <x v="2"/>
    <x v="2"/>
    <x v="1"/>
    <x v="0"/>
    <n v="1"/>
    <x v="0"/>
    <x v="5"/>
    <n v="90"/>
    <x v="34"/>
    <n v="90"/>
    <n v="10"/>
    <x v="4"/>
  </r>
  <r>
    <x v="1511"/>
    <x v="112"/>
    <x v="734"/>
    <x v="1"/>
    <x v="3"/>
    <x v="3"/>
    <x v="2"/>
    <x v="2"/>
    <n v="2"/>
    <x v="0"/>
    <x v="5"/>
    <n v="80"/>
    <x v="35"/>
    <n v="160"/>
    <n v="40"/>
    <x v="5"/>
  </r>
  <r>
    <x v="1512"/>
    <x v="113"/>
    <x v="735"/>
    <x v="1"/>
    <x v="0"/>
    <x v="0"/>
    <x v="0"/>
    <x v="0"/>
    <n v="2"/>
    <x v="0"/>
    <x v="20"/>
    <n v="1850"/>
    <x v="36"/>
    <n v="3700"/>
    <n v="300"/>
    <x v="6"/>
  </r>
  <r>
    <x v="1513"/>
    <x v="114"/>
    <x v="736"/>
    <x v="1"/>
    <x v="0"/>
    <x v="0"/>
    <x v="1"/>
    <x v="0"/>
    <n v="1"/>
    <x v="0"/>
    <x v="21"/>
    <n v="8000"/>
    <x v="37"/>
    <n v="8000"/>
    <n v="1500"/>
    <x v="0"/>
  </r>
  <r>
    <x v="1514"/>
    <x v="115"/>
    <x v="737"/>
    <x v="1"/>
    <x v="1"/>
    <x v="1"/>
    <x v="2"/>
    <x v="0"/>
    <n v="1"/>
    <x v="0"/>
    <x v="22"/>
    <n v="4000"/>
    <x v="38"/>
    <n v="4000"/>
    <n v="700"/>
    <x v="1"/>
  </r>
  <r>
    <x v="1515"/>
    <x v="116"/>
    <x v="738"/>
    <x v="1"/>
    <x v="2"/>
    <x v="2"/>
    <x v="0"/>
    <x v="0"/>
    <n v="2"/>
    <x v="0"/>
    <x v="23"/>
    <n v="360"/>
    <x v="39"/>
    <n v="720"/>
    <n v="80"/>
    <x v="2"/>
  </r>
  <r>
    <x v="1516"/>
    <x v="121"/>
    <x v="739"/>
    <x v="1"/>
    <x v="3"/>
    <x v="3"/>
    <x v="1"/>
    <x v="1"/>
    <n v="2"/>
    <x v="0"/>
    <x v="5"/>
    <n v="90"/>
    <x v="35"/>
    <n v="180"/>
    <n v="20"/>
    <x v="3"/>
  </r>
  <r>
    <x v="1517"/>
    <x v="117"/>
    <x v="740"/>
    <x v="1"/>
    <x v="0"/>
    <x v="0"/>
    <x v="2"/>
    <x v="0"/>
    <n v="1"/>
    <x v="0"/>
    <x v="3"/>
    <n v="1590"/>
    <x v="3"/>
    <n v="1590"/>
    <n v="10"/>
    <x v="4"/>
  </r>
  <r>
    <x v="1518"/>
    <x v="118"/>
    <x v="741"/>
    <x v="1"/>
    <x v="0"/>
    <x v="0"/>
    <x v="0"/>
    <x v="0"/>
    <n v="1"/>
    <x v="0"/>
    <x v="24"/>
    <n v="45"/>
    <x v="40"/>
    <n v="45"/>
    <n v="5"/>
    <x v="5"/>
  </r>
  <r>
    <x v="1519"/>
    <x v="119"/>
    <x v="742"/>
    <x v="1"/>
    <x v="0"/>
    <x v="0"/>
    <x v="1"/>
    <x v="0"/>
    <n v="2"/>
    <x v="0"/>
    <x v="25"/>
    <n v="450"/>
    <x v="41"/>
    <n v="900"/>
    <n v="300"/>
    <x v="6"/>
  </r>
  <r>
    <x v="1520"/>
    <x v="0"/>
    <x v="743"/>
    <x v="1"/>
    <x v="0"/>
    <x v="0"/>
    <x v="2"/>
    <x v="0"/>
    <n v="2"/>
    <x v="0"/>
    <x v="6"/>
    <n v="150"/>
    <x v="42"/>
    <n v="300"/>
    <n v="40"/>
    <x v="0"/>
  </r>
  <r>
    <x v="1521"/>
    <x v="1"/>
    <x v="744"/>
    <x v="1"/>
    <x v="0"/>
    <x v="0"/>
    <x v="0"/>
    <x v="1"/>
    <n v="1"/>
    <x v="0"/>
    <x v="26"/>
    <n v="20"/>
    <x v="43"/>
    <n v="20"/>
    <n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FDEFEC-F0AC-4E46-B73F-BFD8B8FEE14B}" name="PivotTable27"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rice">
  <location ref="AS4:AX10" firstHeaderRow="1" firstDataRow="2" firstDataCol="1"/>
  <pivotFields count="17">
    <pivotField showAll="0"/>
    <pivotField numFmtId="14" showAll="0"/>
    <pivotField showAll="0"/>
    <pivotField showAll="0"/>
    <pivotField showAll="0"/>
    <pivotField showAll="0"/>
    <pivotField showAll="0"/>
    <pivotField axis="axisCol" showAll="0">
      <items count="5">
        <item x="1"/>
        <item x="3"/>
        <item x="2"/>
        <item x="0"/>
        <item t="default"/>
      </items>
    </pivotField>
    <pivotField showAll="0"/>
    <pivotField showAll="0"/>
    <pivotField axis="axisRow" dataField="1"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pivotFields>
  <rowFields count="1">
    <field x="10"/>
  </rowFields>
  <rowItems count="5">
    <i>
      <x v="1"/>
    </i>
    <i>
      <x v="2"/>
    </i>
    <i>
      <x v="3"/>
    </i>
    <i>
      <x v="5"/>
    </i>
    <i t="grand">
      <x/>
    </i>
  </rowItems>
  <colFields count="1">
    <field x="7"/>
  </colFields>
  <colItems count="5">
    <i>
      <x/>
    </i>
    <i>
      <x v="1"/>
    </i>
    <i>
      <x v="2"/>
    </i>
    <i>
      <x v="3"/>
    </i>
    <i t="grand">
      <x/>
    </i>
  </colItems>
  <dataFields count="1">
    <dataField name="Count of Price" fld="10" subtotal="count" baseField="10" baseItem="3"/>
  </dataFields>
  <chartFormats count="9">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2"/>
          </reference>
        </references>
      </pivotArea>
    </chartFormat>
    <chartFormat chart="3" format="5" series="1">
      <pivotArea type="data" outline="0" fieldPosition="0">
        <references count="2">
          <reference field="4294967294" count="1" selected="0">
            <x v="0"/>
          </reference>
          <reference field="7" count="1" selected="0">
            <x v="3"/>
          </reference>
        </references>
      </pivotArea>
    </chartFormat>
    <chartFormat chart="17" format="10" series="1">
      <pivotArea type="data" outline="0" fieldPosition="0">
        <references count="2">
          <reference field="4294967294" count="1" selected="0">
            <x v="0"/>
          </reference>
          <reference field="7" count="1" selected="0">
            <x v="0"/>
          </reference>
        </references>
      </pivotArea>
    </chartFormat>
    <chartFormat chart="17" format="11" series="1">
      <pivotArea type="data" outline="0" fieldPosition="0">
        <references count="2">
          <reference field="4294967294" count="1" selected="0">
            <x v="0"/>
          </reference>
          <reference field="7" count="1" selected="0">
            <x v="1"/>
          </reference>
        </references>
      </pivotArea>
    </chartFormat>
    <chartFormat chart="17" format="12" series="1">
      <pivotArea type="data" outline="0" fieldPosition="0">
        <references count="2">
          <reference field="4294967294" count="1" selected="0">
            <x v="0"/>
          </reference>
          <reference field="7" count="1" selected="0">
            <x v="2"/>
          </reference>
        </references>
      </pivotArea>
    </chartFormat>
    <chartFormat chart="17" format="13" series="1">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236005-DB64-40FA-8630-FDEDD2273E09}" name="PTA"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s">
  <location ref="AG4:AI24" firstHeaderRow="1" firstDataRow="2"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axis="axisCol" showAll="0">
      <items count="5">
        <item h="1" x="0"/>
        <item h="1" x="1"/>
        <item h="1" x="2"/>
        <item x="3"/>
        <item t="default"/>
      </items>
    </pivotField>
    <pivotField showAll="0">
      <items count="5">
        <item x="0"/>
        <item x="1"/>
        <item x="3"/>
        <item x="2"/>
        <item t="default"/>
      </items>
    </pivotField>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19">
    <i>
      <x v="1"/>
    </i>
    <i>
      <x v="2"/>
    </i>
    <i>
      <x v="3"/>
    </i>
    <i>
      <x v="4"/>
    </i>
    <i>
      <x v="5"/>
    </i>
    <i>
      <x v="6"/>
    </i>
    <i>
      <x v="7"/>
    </i>
    <i>
      <x v="8"/>
    </i>
    <i>
      <x v="9"/>
    </i>
    <i>
      <x v="10"/>
    </i>
    <i>
      <x v="11"/>
    </i>
    <i>
      <x v="12"/>
    </i>
    <i>
      <x v="13"/>
    </i>
    <i>
      <x v="14"/>
    </i>
    <i>
      <x v="15"/>
    </i>
    <i>
      <x v="16"/>
    </i>
    <i>
      <x v="17"/>
    </i>
    <i>
      <x v="18"/>
    </i>
    <i t="grand">
      <x/>
    </i>
  </rowItems>
  <colFields count="1">
    <field x="4"/>
  </colFields>
  <colItems count="2">
    <i>
      <x v="3"/>
    </i>
    <i t="grand">
      <x/>
    </i>
  </colItems>
  <dataFields count="1">
    <dataField name="Sum of Total Sales" fld="12" baseField="0" baseItem="0"/>
  </dataFields>
  <formats count="1">
    <format dxfId="476">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623382-5143-4718-8D2C-4F667233E90D}" name="PivotTable21"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5:P7" firstHeaderRow="1" firstDataRow="1" firstDataCol="1"/>
  <pivotFields count="17">
    <pivotField showAll="0"/>
    <pivotField numFmtId="14" showAll="0"/>
    <pivotField showAll="0"/>
    <pivotField showAll="0">
      <items count="3">
        <item x="0"/>
        <item h="1" x="1"/>
        <item t="default"/>
      </items>
    </pivotField>
    <pivotField axis="axisRow"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4"/>
  </rowFields>
  <rowItems count="2">
    <i>
      <x v="3"/>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E5F11A-ED64-4EF6-B271-CD0CEDABFC7D}" name="PivotTable18"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1:Z73" firstHeaderRow="1" firstDataRow="1" firstDataCol="1"/>
  <pivotFields count="17">
    <pivotField axis="axisRow" showAll="0">
      <items count="1523">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4" showAll="0"/>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0"/>
  </rowFields>
  <rowItems count="62">
    <i>
      <x v="71"/>
    </i>
    <i>
      <x v="72"/>
    </i>
    <i>
      <x v="73"/>
    </i>
    <i>
      <x v="78"/>
    </i>
    <i>
      <x v="84"/>
    </i>
    <i>
      <x v="101"/>
    </i>
    <i>
      <x v="106"/>
    </i>
    <i>
      <x v="112"/>
    </i>
    <i>
      <x v="200"/>
    </i>
    <i>
      <x v="222"/>
    </i>
    <i>
      <x v="303"/>
    </i>
    <i>
      <x v="323"/>
    </i>
    <i>
      <x v="325"/>
    </i>
    <i>
      <x v="334"/>
    </i>
    <i>
      <x v="405"/>
    </i>
    <i>
      <x v="427"/>
    </i>
    <i>
      <x v="507"/>
    </i>
    <i>
      <x v="529"/>
    </i>
    <i>
      <x v="556"/>
    </i>
    <i>
      <x v="628"/>
    </i>
    <i>
      <x v="633"/>
    </i>
    <i>
      <x v="650"/>
    </i>
    <i>
      <x v="651"/>
    </i>
    <i>
      <x v="652"/>
    </i>
    <i>
      <x v="673"/>
    </i>
    <i>
      <x v="690"/>
    </i>
    <i>
      <x v="744"/>
    </i>
    <i>
      <x v="751"/>
    </i>
    <i>
      <x v="767"/>
    </i>
    <i>
      <x v="789"/>
    </i>
    <i>
      <x v="856"/>
    </i>
    <i>
      <x v="906"/>
    </i>
    <i>
      <x v="911"/>
    </i>
    <i>
      <x v="928"/>
    </i>
    <i>
      <x v="950"/>
    </i>
    <i>
      <x v="1022"/>
    </i>
    <i>
      <x v="1028"/>
    </i>
    <i>
      <x v="1044"/>
    </i>
    <i>
      <x v="1077"/>
    </i>
    <i>
      <x v="1150"/>
    </i>
    <i>
      <x v="1155"/>
    </i>
    <i>
      <x v="1172"/>
    </i>
    <i>
      <x v="1195"/>
    </i>
    <i>
      <x v="1254"/>
    </i>
    <i>
      <x v="1261"/>
    </i>
    <i>
      <x v="1277"/>
    </i>
    <i>
      <x v="1302"/>
    </i>
    <i>
      <x v="1308"/>
    </i>
    <i>
      <x v="1347"/>
    </i>
    <i>
      <x v="1349"/>
    </i>
    <i>
      <x v="1371"/>
    </i>
    <i>
      <x v="1394"/>
    </i>
    <i>
      <x v="1400"/>
    </i>
    <i>
      <x v="1401"/>
    </i>
    <i>
      <x v="1417"/>
    </i>
    <i>
      <x v="1419"/>
    </i>
    <i>
      <x v="1456"/>
    </i>
    <i>
      <x v="1476"/>
    </i>
    <i>
      <x v="1483"/>
    </i>
    <i>
      <x v="1499"/>
    </i>
    <i>
      <x v="1521"/>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6C3A56-2D59-4612-800F-695459EDAC06}" name="PivotTable13" cacheId="77" applyNumberFormats="0" applyBorderFormats="0" applyFontFormats="0" applyPatternFormats="0" applyAlignmentFormats="0" applyWidthHeightFormats="1" dataCaption="Values" updatedVersion="8" minRefreshableVersion="3" useAutoFormatting="1" itemPrintTitles="1" createdVersion="8" indent="0" outline="1" outlineData="1">
  <location ref="F17:I18" firstHeaderRow="0" firstDataRow="1" firstDataCol="0"/>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dataField="1"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4">
    <i>
      <x/>
    </i>
    <i i="1">
      <x v="1"/>
    </i>
    <i i="2">
      <x v="2"/>
    </i>
    <i i="3">
      <x v="3"/>
    </i>
  </colItems>
  <dataFields count="4">
    <dataField name=" Qty" fld="8" baseField="0" baseItem="0" numFmtId="4"/>
    <dataField name=" Gross Profit" fld="14" baseField="0" baseItem="0" numFmtId="166"/>
    <dataField name=" COGS" fld="13" baseField="0" baseItem="0" numFmtId="166"/>
    <dataField name=" Total Sales" fld="12" baseField="0" baseItem="0" numFmtId="166"/>
  </dataFields>
  <formats count="3">
    <format dxfId="479">
      <pivotArea outline="0" collapsedLevelsAreSubtotals="1" fieldPosition="0">
        <references count="1">
          <reference field="4294967294" count="1" selected="0">
            <x v="0"/>
          </reference>
        </references>
      </pivotArea>
    </format>
    <format dxfId="478">
      <pivotArea outline="0" collapsedLevelsAreSubtotals="1" fieldPosition="0"/>
    </format>
    <format dxfId="477">
      <pivotArea outline="0" collapsedLevelsAreSubtotals="1" fieldPosition="0">
        <references count="1">
          <reference field="4294967294" count="3" selected="0">
            <x v="1"/>
            <x v="2"/>
            <x v="3"/>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A919EC-8398-4E9D-8157-C2BA4FE87752}" name="PivotTable11" cacheId="7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location ref="A10:D14" firstHeaderRow="0" firstDataRow="1" firstDataCol="1"/>
  <pivotFields count="17">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6"/>
    <field x="1"/>
  </rowFields>
  <rowItems count="4">
    <i>
      <x v="5"/>
    </i>
    <i>
      <x v="6"/>
    </i>
    <i>
      <x v="7"/>
    </i>
    <i>
      <x v="8"/>
    </i>
  </rowItems>
  <colFields count="1">
    <field x="-2"/>
  </colFields>
  <colItems count="3">
    <i>
      <x/>
    </i>
    <i i="1">
      <x v="1"/>
    </i>
    <i i="2">
      <x v="2"/>
    </i>
  </colItems>
  <dataFields count="3">
    <dataField name=" Total Sales" fld="12" baseField="0" baseItem="0"/>
    <dataField name=" COGS" fld="13" baseField="0" baseItem="0"/>
    <dataField name=" Gross Profit" fld="1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4D44A6-9047-4D8D-A2E7-62D30C87A6B9}" name="PivotTable25"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4:AO9" firstHeaderRow="1" firstDataRow="1" firstDataCol="1"/>
  <pivotFields count="17">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6"/>
    <field x="1"/>
  </rowFields>
  <rowItems count="5">
    <i>
      <x v="5"/>
    </i>
    <i>
      <x v="6"/>
    </i>
    <i>
      <x v="7"/>
    </i>
    <i>
      <x v="8"/>
    </i>
    <i t="grand">
      <x/>
    </i>
  </rowItems>
  <colItems count="1">
    <i/>
  </colItems>
  <dataFields count="1">
    <dataField name="Sum of Total Sales" fld="12" baseField="0" baseItem="0"/>
  </dataFields>
  <conditionalFormats count="1">
    <conditionalFormat priority="4">
      <pivotAreas count="4">
        <pivotArea type="data" collapsedLevelsAreSubtotals="1" fieldPosition="0">
          <references count="2">
            <reference field="4294967294" count="1" selected="0">
              <x v="0"/>
            </reference>
            <reference field="16" count="1">
              <x v="5"/>
            </reference>
          </references>
        </pivotArea>
        <pivotArea type="data" collapsedLevelsAreSubtotals="1" fieldPosition="0">
          <references count="2">
            <reference field="4294967294" count="1" selected="0">
              <x v="0"/>
            </reference>
            <reference field="16" count="1">
              <x v="6"/>
            </reference>
          </references>
        </pivotArea>
        <pivotArea type="data" collapsedLevelsAreSubtotals="1" fieldPosition="0">
          <references count="2">
            <reference field="4294967294" count="1" selected="0">
              <x v="0"/>
            </reference>
            <reference field="16" count="1">
              <x v="7"/>
            </reference>
          </references>
        </pivotArea>
        <pivotArea type="data" collapsedLevelsAreSubtotals="1" fieldPosition="0">
          <references count="2">
            <reference field="4294967294" count="1" selected="0">
              <x v="0"/>
            </reference>
            <reference field="16" count="1">
              <x v="8"/>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DE09A4B-6B3E-4B71-BBDF-7ECF73379BA4}" name="PivotTable20"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N5:N24" firstHeaderRow="1" firstDataRow="1" firstDataCol="1"/>
  <pivotFields count="17">
    <pivotField showAll="0"/>
    <pivotField numFmtId="14" showAll="0"/>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6"/>
  </rowFields>
  <rowItems count="19">
    <i>
      <x v="1"/>
    </i>
    <i>
      <x v="2"/>
    </i>
    <i>
      <x v="3"/>
    </i>
    <i>
      <x v="4"/>
    </i>
    <i>
      <x v="5"/>
    </i>
    <i>
      <x v="6"/>
    </i>
    <i>
      <x v="7"/>
    </i>
    <i>
      <x v="8"/>
    </i>
    <i>
      <x v="9"/>
    </i>
    <i>
      <x v="10"/>
    </i>
    <i>
      <x v="11"/>
    </i>
    <i>
      <x v="12"/>
    </i>
    <i>
      <x v="13"/>
    </i>
    <i>
      <x v="14"/>
    </i>
    <i>
      <x v="15"/>
    </i>
    <i>
      <x v="16"/>
    </i>
    <i>
      <x v="17"/>
    </i>
    <i>
      <x v="18"/>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927B49-8898-42E3-B6E3-15E45C28C515}" name="PTB"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roducts">
  <location ref="U4:X8" firstHeaderRow="0"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axis="axisRow" showAll="0" measureFilter="1">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4">
    <i>
      <x v="6"/>
    </i>
    <i>
      <x v="13"/>
    </i>
    <i>
      <x v="14"/>
    </i>
    <i t="grand">
      <x/>
    </i>
  </rowItems>
  <colFields count="1">
    <field x="-2"/>
  </colFields>
  <colItems count="3">
    <i>
      <x/>
    </i>
    <i i="1">
      <x v="1"/>
    </i>
    <i i="2">
      <x v="2"/>
    </i>
  </colItems>
  <dataFields count="3">
    <dataField name="Sum of Total Sales" fld="12" baseField="0" baseItem="0" numFmtId="167"/>
    <dataField name="Sum of COGS" fld="13" baseField="0" baseItem="0" numFmtId="168"/>
    <dataField name="Sum of  Gross Profit" fld="14" baseField="0" baseItem="0" numFmtId="168"/>
  </dataFields>
  <formats count="5">
    <format dxfId="484">
      <pivotArea outline="0" collapsedLevelsAreSubtotals="1" fieldPosition="0"/>
    </format>
    <format dxfId="483">
      <pivotArea outline="0" fieldPosition="0">
        <references count="1">
          <reference field="4294967294" count="1">
            <x v="1"/>
          </reference>
        </references>
      </pivotArea>
    </format>
    <format dxfId="482">
      <pivotArea outline="0" fieldPosition="0">
        <references count="1">
          <reference field="4294967294" count="1">
            <x v="0"/>
          </reference>
        </references>
      </pivotArea>
    </format>
    <format dxfId="481">
      <pivotArea outline="0" fieldPosition="0">
        <references count="1">
          <reference field="4294967294" count="1">
            <x v="2"/>
          </reference>
        </references>
      </pivotArea>
    </format>
    <format dxfId="480">
      <pivotArea outline="0" collapsedLevelsAreSubtotals="1" fieldPosition="0">
        <references count="1">
          <reference field="4294967294" count="2" selected="0">
            <x v="1"/>
            <x v="2"/>
          </reference>
        </references>
      </pivotArea>
    </format>
  </formats>
  <chartFormats count="20">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series="1">
      <pivotArea type="data" outline="0" fieldPosition="0">
        <references count="1">
          <reference field="4294967294" count="1" selected="0">
            <x v="1"/>
          </reference>
        </references>
      </pivotArea>
    </chartFormat>
    <chartFormat chart="15" format="11">
      <pivotArea type="data" outline="0" fieldPosition="0">
        <references count="2">
          <reference field="4294967294" count="1" selected="0">
            <x v="1"/>
          </reference>
          <reference field="6" count="1" selected="0">
            <x v="6"/>
          </reference>
        </references>
      </pivotArea>
    </chartFormat>
    <chartFormat chart="15" format="12">
      <pivotArea type="data" outline="0" fieldPosition="0">
        <references count="2">
          <reference field="4294967294" count="1" selected="0">
            <x v="1"/>
          </reference>
          <reference field="6" count="1" selected="0">
            <x v="11"/>
          </reference>
        </references>
      </pivotArea>
    </chartFormat>
    <chartFormat chart="15" format="13">
      <pivotArea type="data" outline="0" fieldPosition="0">
        <references count="2">
          <reference field="4294967294" count="1" selected="0">
            <x v="1"/>
          </reference>
          <reference field="6" count="1" selected="0">
            <x v="13"/>
          </reference>
        </references>
      </pivotArea>
    </chartFormat>
    <chartFormat chart="15" format="14" series="1">
      <pivotArea type="data" outline="0" fieldPosition="0">
        <references count="1">
          <reference field="4294967294" count="1" selected="0">
            <x v="2"/>
          </reference>
        </references>
      </pivotArea>
    </chartFormat>
    <chartFormat chart="15" format="15">
      <pivotArea type="data" outline="0" fieldPosition="0">
        <references count="2">
          <reference field="4294967294" count="1" selected="0">
            <x v="2"/>
          </reference>
          <reference field="6" count="1" selected="0">
            <x v="6"/>
          </reference>
        </references>
      </pivotArea>
    </chartFormat>
    <chartFormat chart="15" format="16">
      <pivotArea type="data" outline="0" fieldPosition="0">
        <references count="2">
          <reference field="4294967294" count="1" selected="0">
            <x v="2"/>
          </reference>
          <reference field="6" count="1" selected="0">
            <x v="11"/>
          </reference>
        </references>
      </pivotArea>
    </chartFormat>
    <chartFormat chart="15" format="17">
      <pivotArea type="data" outline="0" fieldPosition="0">
        <references count="2">
          <reference field="4294967294" count="1" selected="0">
            <x v="2"/>
          </reference>
          <reference field="6" count="1" selected="0">
            <x v="13"/>
          </reference>
        </references>
      </pivotArea>
    </chartFormat>
    <chartFormat chart="16" format="18" series="1">
      <pivotArea type="data" outline="0" fieldPosition="0">
        <references count="1">
          <reference field="4294967294" count="1" selected="0">
            <x v="0"/>
          </reference>
        </references>
      </pivotArea>
    </chartFormat>
    <chartFormat chart="16" format="19" series="1">
      <pivotArea type="data" outline="0" fieldPosition="0">
        <references count="1">
          <reference field="4294967294" count="1" selected="0">
            <x v="1"/>
          </reference>
        </references>
      </pivotArea>
    </chartFormat>
    <chartFormat chart="16" format="20">
      <pivotArea type="data" outline="0" fieldPosition="0">
        <references count="2">
          <reference field="4294967294" count="1" selected="0">
            <x v="1"/>
          </reference>
          <reference field="6" count="1" selected="0">
            <x v="6"/>
          </reference>
        </references>
      </pivotArea>
    </chartFormat>
    <chartFormat chart="16" format="21">
      <pivotArea type="data" outline="0" fieldPosition="0">
        <references count="2">
          <reference field="4294967294" count="1" selected="0">
            <x v="1"/>
          </reference>
          <reference field="6" count="1" selected="0">
            <x v="11"/>
          </reference>
        </references>
      </pivotArea>
    </chartFormat>
    <chartFormat chart="16" format="22">
      <pivotArea type="data" outline="0" fieldPosition="0">
        <references count="2">
          <reference field="4294967294" count="1" selected="0">
            <x v="1"/>
          </reference>
          <reference field="6" count="1" selected="0">
            <x v="13"/>
          </reference>
        </references>
      </pivotArea>
    </chartFormat>
    <chartFormat chart="16" format="23" series="1">
      <pivotArea type="data" outline="0" fieldPosition="0">
        <references count="1">
          <reference field="4294967294" count="1" selected="0">
            <x v="2"/>
          </reference>
        </references>
      </pivotArea>
    </chartFormat>
    <chartFormat chart="16" format="24">
      <pivotArea type="data" outline="0" fieldPosition="0">
        <references count="2">
          <reference field="4294967294" count="1" selected="0">
            <x v="2"/>
          </reference>
          <reference field="6" count="1" selected="0">
            <x v="6"/>
          </reference>
        </references>
      </pivotArea>
    </chartFormat>
    <chartFormat chart="16" format="25">
      <pivotArea type="data" outline="0" fieldPosition="0">
        <references count="2">
          <reference field="4294967294" count="1" selected="0">
            <x v="2"/>
          </reference>
          <reference field="6" count="1" selected="0">
            <x v="11"/>
          </reference>
        </references>
      </pivotArea>
    </chartFormat>
    <chartFormat chart="16" format="26">
      <pivotArea type="data" outline="0" fieldPosition="0">
        <references count="2">
          <reference field="4294967294" count="1" selected="0">
            <x v="2"/>
          </reference>
          <reference field="6" count="1" selected="0">
            <x v="13"/>
          </reference>
        </references>
      </pivotArea>
    </chartFormat>
  </chartFormats>
  <pivotTableStyleInfo name="PivotStyleMedium9" showRowHeaders="1" showColHeaders="1" showRowStripes="0" showColStripes="0" showLastColumn="1"/>
  <filters count="1">
    <filter fld="6"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83CFC4-B3CB-4C7B-8F8C-B2924EEF8939}" name="PivotTable26"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13:AO18"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6"/>
  </rowFields>
  <rowItems count="5">
    <i>
      <x v="5"/>
    </i>
    <i>
      <x v="6"/>
    </i>
    <i>
      <x v="7"/>
    </i>
    <i>
      <x v="8"/>
    </i>
    <i t="grand">
      <x/>
    </i>
  </rowItems>
  <colItems count="1">
    <i/>
  </colItems>
  <dataFields count="1">
    <dataField name="Sum of Total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7E40D61-0FAB-4B7C-8B45-43D211CBDB5D}" name="PivotTable19"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location ref="K5:K66" firstHeaderRow="1" firstDataRow="1" firstDataCol="1"/>
  <pivotFields count="17">
    <pivotField showAll="0"/>
    <pivotField numFmtId="14" showAll="0"/>
    <pivotField axis="axisRow"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2"/>
  </rowFields>
  <rowItems count="61">
    <i>
      <x/>
    </i>
    <i>
      <x v="5"/>
    </i>
    <i>
      <x v="25"/>
    </i>
    <i>
      <x v="46"/>
    </i>
    <i>
      <x v="67"/>
    </i>
    <i>
      <x v="75"/>
    </i>
    <i>
      <x v="76"/>
    </i>
    <i>
      <x v="106"/>
    </i>
    <i>
      <x v="128"/>
    </i>
    <i>
      <x v="138"/>
    </i>
    <i>
      <x v="139"/>
    </i>
    <i>
      <x v="167"/>
    </i>
    <i>
      <x v="170"/>
    </i>
    <i>
      <x v="204"/>
    </i>
    <i>
      <x v="232"/>
    </i>
    <i>
      <x v="245"/>
    </i>
    <i>
      <x v="252"/>
    </i>
    <i>
      <x v="254"/>
    </i>
    <i>
      <x v="255"/>
    </i>
    <i>
      <x v="264"/>
    </i>
    <i>
      <x v="268"/>
    </i>
    <i>
      <x v="280"/>
    </i>
    <i>
      <x v="284"/>
    </i>
    <i>
      <x v="291"/>
    </i>
    <i>
      <x v="302"/>
    </i>
    <i>
      <x v="313"/>
    </i>
    <i>
      <x v="353"/>
    </i>
    <i>
      <x v="378"/>
    </i>
    <i>
      <x v="389"/>
    </i>
    <i>
      <x v="390"/>
    </i>
    <i>
      <x v="408"/>
    </i>
    <i>
      <x v="410"/>
    </i>
    <i>
      <x v="411"/>
    </i>
    <i>
      <x v="414"/>
    </i>
    <i>
      <x v="417"/>
    </i>
    <i>
      <x v="423"/>
    </i>
    <i>
      <x v="436"/>
    </i>
    <i>
      <x v="451"/>
    </i>
    <i>
      <x v="537"/>
    </i>
    <i>
      <x v="540"/>
    </i>
    <i>
      <x v="560"/>
    </i>
    <i>
      <x v="563"/>
    </i>
    <i>
      <x v="564"/>
    </i>
    <i>
      <x v="580"/>
    </i>
    <i>
      <x v="598"/>
    </i>
    <i>
      <x v="601"/>
    </i>
    <i>
      <x v="620"/>
    </i>
    <i>
      <x v="622"/>
    </i>
    <i>
      <x v="634"/>
    </i>
    <i>
      <x v="640"/>
    </i>
    <i>
      <x v="649"/>
    </i>
    <i>
      <x v="676"/>
    </i>
    <i>
      <x v="687"/>
    </i>
    <i>
      <x v="706"/>
    </i>
    <i>
      <x v="716"/>
    </i>
    <i>
      <x v="718"/>
    </i>
    <i>
      <x v="720"/>
    </i>
    <i>
      <x v="721"/>
    </i>
    <i>
      <x v="725"/>
    </i>
    <i>
      <x v="740"/>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DF25FC-0B78-4B71-9569-75C68C9923F7}" name="PivotTable23" cacheId="7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E31:AF35"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5">
        <item x="0"/>
        <item x="1"/>
        <item x="2"/>
        <item x="3"/>
        <item t="default"/>
      </items>
    </pivotField>
    <pivotField showAll="0"/>
    <pivotField showAll="0"/>
    <pivotField showAll="0">
      <items count="5">
        <item x="1"/>
        <item x="3"/>
        <item x="2"/>
        <item x="0"/>
        <item t="default"/>
      </items>
    </pivotField>
    <pivotField showAll="0"/>
    <pivotField showAll="0"/>
    <pivotField showAll="0"/>
    <pivotField showAll="0"/>
    <pivotField dataField="1" showAll="0"/>
    <pivotField showAll="0"/>
    <pivotField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4">
    <i>
      <x v="5"/>
    </i>
    <i>
      <x v="6"/>
    </i>
    <i>
      <x v="7"/>
    </i>
    <i>
      <x v="8"/>
    </i>
  </rowItems>
  <colItems count="1">
    <i/>
  </colItems>
  <dataFields count="1">
    <dataField name="Sum of Total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727FB80-F2C3-463B-91BD-CEE9510F4A14}" name="PTC"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ducts" fieldListSortAscending="1">
  <location ref="Z4:AA8"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axis="axisRow" showAll="0" measureFilter="1">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4">
    <i>
      <x v="7"/>
    </i>
    <i>
      <x v="8"/>
    </i>
    <i>
      <x v="11"/>
    </i>
    <i t="grand">
      <x/>
    </i>
  </rowItems>
  <colItems count="1">
    <i/>
  </colItems>
  <dataFields count="1">
    <dataField name="Sum of Total Sales" fld="12" baseField="0" baseItem="0" numFmtId="167"/>
  </dataFields>
  <formats count="1">
    <format dxfId="485">
      <pivotArea outline="0" collapsedLevelsAreSubtotals="1" fieldPosition="0"/>
    </format>
  </format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12"/>
          </reference>
        </references>
      </pivotArea>
    </chartFormat>
    <chartFormat chart="8" format="10">
      <pivotArea type="data" outline="0" fieldPosition="0">
        <references count="2">
          <reference field="4294967294" count="1" selected="0">
            <x v="0"/>
          </reference>
          <reference field="6" count="1" selected="0">
            <x v="14"/>
          </reference>
        </references>
      </pivotArea>
    </chartFormat>
    <chartFormat chart="8" format="11">
      <pivotArea type="data" outline="0" fieldPosition="0">
        <references count="2">
          <reference field="4294967294" count="1" selected="0">
            <x v="0"/>
          </reference>
          <reference field="6" count="1" selected="0">
            <x v="16"/>
          </reference>
        </references>
      </pivotArea>
    </chartFormat>
  </chartFormats>
  <pivotTableStyleInfo name="PivotStyleMedium9" showRowHeaders="1" showColHeaders="1" showRowStripes="0" showColStripes="0" showLastColumn="1"/>
  <filters count="1">
    <filter fld="6"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53E8A34-7A5B-4A5D-A1DE-082483199E93}" name="PivotTable17"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C11:AC32" firstHeaderRow="1" firstDataRow="1" firstDataCol="1"/>
  <pivotFields count="17">
    <pivotField showAll="0"/>
    <pivotField numFmtId="14" showAll="0"/>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axis="axisRow"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12"/>
  </rowFields>
  <rowItems count="21">
    <i>
      <x v="2"/>
    </i>
    <i>
      <x v="8"/>
    </i>
    <i>
      <x v="9"/>
    </i>
    <i>
      <x v="13"/>
    </i>
    <i>
      <x v="14"/>
    </i>
    <i>
      <x v="16"/>
    </i>
    <i>
      <x v="18"/>
    </i>
    <i>
      <x v="20"/>
    </i>
    <i>
      <x v="22"/>
    </i>
    <i>
      <x v="24"/>
    </i>
    <i>
      <x v="25"/>
    </i>
    <i>
      <x v="27"/>
    </i>
    <i>
      <x v="28"/>
    </i>
    <i>
      <x v="30"/>
    </i>
    <i>
      <x v="31"/>
    </i>
    <i>
      <x v="36"/>
    </i>
    <i>
      <x v="37"/>
    </i>
    <i>
      <x v="39"/>
    </i>
    <i>
      <x v="40"/>
    </i>
    <i>
      <x v="49"/>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108548C-6F28-4223-B0CB-9769869ABDBD}" name="PT1" cacheId="77"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location ref="B3:D6" firstHeaderRow="0" firstDataRow="1" firstDataCol="1"/>
  <pivotFields count="17">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0"/>
        <item h="1" x="1"/>
        <item t="default"/>
      </items>
    </pivotField>
    <pivotField compact="0" outline="0" showAll="0">
      <items count="5">
        <item h="1" x="0"/>
        <item h="1" x="1"/>
        <item h="1" x="2"/>
        <item x="3"/>
        <item t="default"/>
      </items>
    </pivotField>
    <pivotField compact="0" outline="0" showAll="0">
      <items count="5">
        <item x="0"/>
        <item x="1"/>
        <item x="3"/>
        <item x="2"/>
        <item t="default"/>
      </items>
    </pivotField>
    <pivotField compact="0" outline="0" showAll="0"/>
    <pivotField axis="axisRow" compact="0" outline="0" showAll="0">
      <items count="5">
        <item x="1"/>
        <item x="3"/>
        <item x="2"/>
        <item n="Women Shoes" x="0"/>
        <item t="default"/>
      </items>
    </pivotField>
    <pivotField compact="0" outline="0" showAll="0"/>
    <pivotField compact="0" outline="0" showAll="0"/>
    <pivotField compact="0" outline="0" showAll="0">
      <items count="8">
        <item x="0"/>
        <item x="1"/>
        <item x="2"/>
        <item x="3"/>
        <item x="4"/>
        <item x="5"/>
        <item x="6"/>
        <item t="default"/>
      </items>
    </pivotField>
    <pivotField compact="0" outline="0" showAll="0"/>
    <pivotField dataField="1" compact="0" outline="0"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compact="0" outline="0" showAll="0"/>
    <pivotField compact="0" outline="0" showAll="0"/>
    <pivotField compact="0" numFmtId="164" outline="0" showAll="0"/>
    <pivotField compact="0" outline="0" showAll="0">
      <items count="15">
        <item x="0"/>
        <item x="1"/>
        <item x="2"/>
        <item x="3"/>
        <item x="4"/>
        <item x="5"/>
        <item x="6"/>
        <item x="7"/>
        <item x="8"/>
        <item x="9"/>
        <item x="10"/>
        <item x="11"/>
        <item x="12"/>
        <item x="13"/>
        <item t="default"/>
      </items>
    </pivotField>
  </pivotFields>
  <rowFields count="1">
    <field x="7"/>
  </rowFields>
  <rowItems count="3">
    <i>
      <x/>
    </i>
    <i>
      <x v="2"/>
    </i>
    <i>
      <x v="3"/>
    </i>
  </rowItems>
  <colFields count="1">
    <field x="-2"/>
  </colFields>
  <colItems count="2">
    <i>
      <x/>
    </i>
    <i i="1">
      <x v="1"/>
    </i>
  </colItems>
  <dataFields count="2">
    <dataField name="Sum of Total Sales" fld="12" baseField="0" baseItem="0" numFmtId="165"/>
    <dataField name="Sum of Total Sales2" fld="12" showDataAs="percentOfCol" baseField="0" baseItem="0" numFmtId="10"/>
  </dataFields>
  <formats count="1">
    <format dxfId="486">
      <pivotArea outline="0" fieldPosition="0">
        <references count="1">
          <reference field="4294967294" count="1" selected="0">
            <x v="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E8F2FE-8AF7-4CD0-A1CD-8709C75FF84F}" name="PivotTable12" cacheId="7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location ref="A17:B24"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axis="axisRow" numFmtId="164" showAll="0">
      <items count="8">
        <item x="6"/>
        <item x="0"/>
        <item x="1"/>
        <item x="2"/>
        <item x="3"/>
        <item x="4"/>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7">
    <i>
      <x/>
    </i>
    <i>
      <x v="1"/>
    </i>
    <i>
      <x v="2"/>
    </i>
    <i>
      <x v="3"/>
    </i>
    <i>
      <x v="4"/>
    </i>
    <i>
      <x v="5"/>
    </i>
    <i>
      <x v="6"/>
    </i>
  </rowItems>
  <colItems count="1">
    <i/>
  </colItems>
  <dataFields count="1">
    <dataField name="Sum of Total Sales" fld="12" showDataAs="percentOfCo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C6DECB5-23F7-432F-B467-A230A0BAB9D5}" name="PivotTable22"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5:R67" firstHeaderRow="1" firstDataRow="1" firstDataCol="1"/>
  <pivotFields count="17">
    <pivotField axis="axisRow" showAll="0">
      <items count="1523">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4" showAll="0"/>
    <pivotField showAll="0"/>
    <pivotField showAll="0">
      <items count="3">
        <item x="0"/>
        <item h="1" x="1"/>
        <item t="default"/>
      </items>
    </pivotField>
    <pivotField showAll="0">
      <items count="5">
        <item h="1" x="0"/>
        <item h="1" x="1"/>
        <item h="1"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0"/>
  </rowFields>
  <rowItems count="62">
    <i>
      <x v="71"/>
    </i>
    <i>
      <x v="72"/>
    </i>
    <i>
      <x v="73"/>
    </i>
    <i>
      <x v="78"/>
    </i>
    <i>
      <x v="84"/>
    </i>
    <i>
      <x v="101"/>
    </i>
    <i>
      <x v="106"/>
    </i>
    <i>
      <x v="112"/>
    </i>
    <i>
      <x v="200"/>
    </i>
    <i>
      <x v="222"/>
    </i>
    <i>
      <x v="303"/>
    </i>
    <i>
      <x v="323"/>
    </i>
    <i>
      <x v="325"/>
    </i>
    <i>
      <x v="334"/>
    </i>
    <i>
      <x v="405"/>
    </i>
    <i>
      <x v="427"/>
    </i>
    <i>
      <x v="507"/>
    </i>
    <i>
      <x v="529"/>
    </i>
    <i>
      <x v="556"/>
    </i>
    <i>
      <x v="628"/>
    </i>
    <i>
      <x v="633"/>
    </i>
    <i>
      <x v="650"/>
    </i>
    <i>
      <x v="651"/>
    </i>
    <i>
      <x v="652"/>
    </i>
    <i>
      <x v="673"/>
    </i>
    <i>
      <x v="690"/>
    </i>
    <i>
      <x v="744"/>
    </i>
    <i>
      <x v="751"/>
    </i>
    <i>
      <x v="767"/>
    </i>
    <i>
      <x v="789"/>
    </i>
    <i>
      <x v="856"/>
    </i>
    <i>
      <x v="906"/>
    </i>
    <i>
      <x v="911"/>
    </i>
    <i>
      <x v="928"/>
    </i>
    <i>
      <x v="950"/>
    </i>
    <i>
      <x v="1022"/>
    </i>
    <i>
      <x v="1028"/>
    </i>
    <i>
      <x v="1044"/>
    </i>
    <i>
      <x v="1077"/>
    </i>
    <i>
      <x v="1150"/>
    </i>
    <i>
      <x v="1155"/>
    </i>
    <i>
      <x v="1172"/>
    </i>
    <i>
      <x v="1195"/>
    </i>
    <i>
      <x v="1254"/>
    </i>
    <i>
      <x v="1261"/>
    </i>
    <i>
      <x v="1277"/>
    </i>
    <i>
      <x v="1302"/>
    </i>
    <i>
      <x v="1308"/>
    </i>
    <i>
      <x v="1347"/>
    </i>
    <i>
      <x v="1349"/>
    </i>
    <i>
      <x v="1371"/>
    </i>
    <i>
      <x v="1394"/>
    </i>
    <i>
      <x v="1400"/>
    </i>
    <i>
      <x v="1401"/>
    </i>
    <i>
      <x v="1417"/>
    </i>
    <i>
      <x v="1419"/>
    </i>
    <i>
      <x v="1456"/>
    </i>
    <i>
      <x v="1476"/>
    </i>
    <i>
      <x v="1483"/>
    </i>
    <i>
      <x v="1499"/>
    </i>
    <i>
      <x v="1521"/>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562CE15-ED79-4C26-A6B8-B55D1F71E451}" name="PivotTable28" cacheId="77"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gridDropZones="1" multipleFieldFilters="0" chartFormat="12">
  <location ref="P60:Q80" firstHeaderRow="1" firstDataRow="2" firstDataCol="1"/>
  <pivotFields count="17">
    <pivotField dataField="1" compact="0" outline="0" showAll="0"/>
    <pivotField compact="0" numFmtId="14" outline="0" showAll="0"/>
    <pivotField compact="0" outline="0" showAll="0"/>
    <pivotField axis="axisCol" compact="0" outline="0" showAll="0">
      <items count="3">
        <item x="0"/>
        <item h="1" x="1"/>
        <item t="default"/>
      </items>
    </pivotField>
    <pivotField compact="0" outline="0" showAll="0">
      <items count="5">
        <item h="1" x="0"/>
        <item h="1" x="1"/>
        <item h="1" x="2"/>
        <item x="3"/>
        <item t="default"/>
      </items>
    </pivotField>
    <pivotField compact="0" outline="0" showAll="0">
      <items count="5">
        <item x="0"/>
        <item x="1"/>
        <item x="3"/>
        <item x="2"/>
        <item t="default"/>
      </items>
    </pivotField>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compact="0" outline="0"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compact="0" outline="0" showAll="0"/>
    <pivotField compact="0" outline="0" showAll="0"/>
    <pivotField compact="0" numFmtId="164" outline="0" showAll="0"/>
    <pivotField compact="0" outline="0" showAll="0">
      <items count="15">
        <item x="0"/>
        <item x="1"/>
        <item x="2"/>
        <item x="3"/>
        <item x="4"/>
        <item x="5"/>
        <item x="6"/>
        <item x="7"/>
        <item x="8"/>
        <item x="9"/>
        <item x="10"/>
        <item x="11"/>
        <item x="12"/>
        <item x="13"/>
        <item t="default"/>
      </items>
    </pivotField>
  </pivotFields>
  <rowFields count="1">
    <field x="6"/>
  </rowFields>
  <rowItems count="19">
    <i>
      <x v="1"/>
    </i>
    <i>
      <x v="2"/>
    </i>
    <i>
      <x v="3"/>
    </i>
    <i>
      <x v="4"/>
    </i>
    <i>
      <x v="5"/>
    </i>
    <i>
      <x v="6"/>
    </i>
    <i>
      <x v="7"/>
    </i>
    <i>
      <x v="8"/>
    </i>
    <i>
      <x v="9"/>
    </i>
    <i>
      <x v="10"/>
    </i>
    <i>
      <x v="11"/>
    </i>
    <i>
      <x v="12"/>
    </i>
    <i>
      <x v="13"/>
    </i>
    <i>
      <x v="14"/>
    </i>
    <i>
      <x v="15"/>
    </i>
    <i>
      <x v="16"/>
    </i>
    <i>
      <x v="17"/>
    </i>
    <i>
      <x v="18"/>
    </i>
    <i t="grand">
      <x/>
    </i>
  </rowItems>
  <colFields count="1">
    <field x="3"/>
  </colFields>
  <colItems count="1">
    <i>
      <x/>
    </i>
  </colItems>
  <dataFields count="1">
    <dataField name="Count of Sales ID" fld="0" subtotal="count" baseField="0" baseItem="0"/>
  </dataFields>
  <formats count="30">
    <format dxfId="385">
      <pivotArea field="6" type="button" dataOnly="0" labelOnly="1" outline="0" axis="axisRow" fieldPosition="0"/>
    </format>
    <format dxfId="384">
      <pivotArea field="3" type="button" dataOnly="0" labelOnly="1" outline="0" axis="axisCol" fieldPosition="0"/>
    </format>
    <format dxfId="383">
      <pivotArea dataOnly="0" labelOnly="1" outline="0" fieldPosition="0">
        <references count="1">
          <reference field="3" count="1">
            <x v="0"/>
          </reference>
        </references>
      </pivotArea>
    </format>
    <format dxfId="382">
      <pivotArea dataOnly="0" labelOnly="1" outline="0" fieldPosition="0">
        <references count="1">
          <reference field="3" count="1">
            <x v="1"/>
          </reference>
        </references>
      </pivotArea>
    </format>
    <format dxfId="381">
      <pivotArea dataOnly="0" labelOnly="1" outline="0" fieldPosition="0">
        <references count="1">
          <reference field="6" count="0"/>
        </references>
      </pivotArea>
    </format>
    <format dxfId="380">
      <pivotArea type="all" dataOnly="0" outline="0" fieldPosition="0"/>
    </format>
    <format dxfId="379">
      <pivotArea dataOnly="0" labelOnly="1" outline="0" fieldPosition="0">
        <references count="1">
          <reference field="6" count="0"/>
        </references>
      </pivotArea>
    </format>
    <format dxfId="378">
      <pivotArea dataOnly="0" labelOnly="1" grandRow="1" outline="0" fieldPosition="0"/>
    </format>
    <format dxfId="377">
      <pivotArea outline="0" fieldPosition="0">
        <references count="1">
          <reference field="6" count="2" selected="0">
            <x v="17"/>
            <x v="18"/>
          </reference>
        </references>
      </pivotArea>
    </format>
    <format dxfId="376">
      <pivotArea dataOnly="0" labelOnly="1" outline="0" fieldPosition="0">
        <references count="1">
          <reference field="6" count="2">
            <x v="17"/>
            <x v="18"/>
          </reference>
        </references>
      </pivotArea>
    </format>
    <format dxfId="375">
      <pivotArea grandRow="1" outline="0" collapsedLevelsAreSubtotals="1" fieldPosition="0"/>
    </format>
    <format dxfId="374">
      <pivotArea dataOnly="0" labelOnly="1" grandRow="1" outline="0" fieldPosition="0"/>
    </format>
    <format dxfId="373">
      <pivotArea type="all" dataOnly="0" outline="0" fieldPosition="0"/>
    </format>
    <format dxfId="372">
      <pivotArea outline="0" collapsedLevelsAreSubtotals="1" fieldPosition="0"/>
    </format>
    <format dxfId="371">
      <pivotArea type="origin" dataOnly="0" labelOnly="1" outline="0" fieldPosition="0"/>
    </format>
    <format dxfId="370">
      <pivotArea field="3" type="button" dataOnly="0" labelOnly="1" outline="0" axis="axisCol" fieldPosition="0"/>
    </format>
    <format dxfId="369">
      <pivotArea type="topRight" dataOnly="0" labelOnly="1" outline="0" fieldPosition="0"/>
    </format>
    <format dxfId="368">
      <pivotArea field="6" type="button" dataOnly="0" labelOnly="1" outline="0" axis="axisRow" fieldPosition="0"/>
    </format>
    <format dxfId="367">
      <pivotArea dataOnly="0" labelOnly="1" outline="0" fieldPosition="0">
        <references count="1">
          <reference field="6" count="0"/>
        </references>
      </pivotArea>
    </format>
    <format dxfId="366">
      <pivotArea dataOnly="0" labelOnly="1" grandRow="1" outline="0" fieldPosition="0"/>
    </format>
    <format dxfId="365">
      <pivotArea dataOnly="0" labelOnly="1" outline="0" fieldPosition="0">
        <references count="1">
          <reference field="3" count="0"/>
        </references>
      </pivotArea>
    </format>
    <format dxfId="364">
      <pivotArea type="all" dataOnly="0" outline="0" fieldPosition="0"/>
    </format>
    <format dxfId="363">
      <pivotArea outline="0" collapsedLevelsAreSubtotals="1" fieldPosition="0"/>
    </format>
    <format dxfId="362">
      <pivotArea type="origin" dataOnly="0" labelOnly="1" outline="0" fieldPosition="0"/>
    </format>
    <format dxfId="361">
      <pivotArea field="3" type="button" dataOnly="0" labelOnly="1" outline="0" axis="axisCol" fieldPosition="0"/>
    </format>
    <format dxfId="360">
      <pivotArea type="topRight" dataOnly="0" labelOnly="1" outline="0" fieldPosition="0"/>
    </format>
    <format dxfId="359">
      <pivotArea field="6" type="button" dataOnly="0" labelOnly="1" outline="0" axis="axisRow" fieldPosition="0"/>
    </format>
    <format dxfId="358">
      <pivotArea dataOnly="0" labelOnly="1" outline="0" fieldPosition="0">
        <references count="1">
          <reference field="6" count="0"/>
        </references>
      </pivotArea>
    </format>
    <format dxfId="357">
      <pivotArea dataOnly="0" labelOnly="1" grandRow="1" outline="0" fieldPosition="0"/>
    </format>
    <format dxfId="356">
      <pivotArea dataOnly="0" labelOnly="1" outline="0" fieldPosition="0">
        <references count="1">
          <reference field="3" count="0"/>
        </references>
      </pivotArea>
    </format>
  </formats>
  <conditionalFormats count="4">
    <conditionalFormat priority="2">
      <pivotAreas count="1">
        <pivotArea type="data" outline="0" collapsedLevelsAreSubtotals="1" fieldPosition="0">
          <references count="3">
            <reference field="4294967294" count="1" selected="0">
              <x v="0"/>
            </reference>
            <reference field="3" count="1" selected="0">
              <x v="1"/>
            </reference>
            <reference field="6" count="19" selected="0">
              <x v="0"/>
              <x v="1"/>
              <x v="2"/>
              <x v="3"/>
              <x v="4"/>
              <x v="5"/>
              <x v="6"/>
              <x v="7"/>
              <x v="8"/>
              <x v="9"/>
              <x v="10"/>
              <x v="11"/>
              <x v="12"/>
              <x v="13"/>
              <x v="14"/>
              <x v="15"/>
              <x v="16"/>
              <x v="17"/>
              <x v="18"/>
            </reference>
          </references>
        </pivotArea>
      </pivotAreas>
    </conditionalFormat>
    <conditionalFormat priority="1">
      <pivotAreas count="1">
        <pivotArea type="data" outline="0" collapsedLevelsAreSubtotals="1" fieldPosition="0">
          <references count="3">
            <reference field="4294967294" count="1" selected="0">
              <x v="0"/>
            </reference>
            <reference field="3" count="1" selected="0">
              <x v="0"/>
            </reference>
            <reference field="6" count="19" selected="0">
              <x v="0"/>
              <x v="1"/>
              <x v="2"/>
              <x v="3"/>
              <x v="4"/>
              <x v="5"/>
              <x v="6"/>
              <x v="7"/>
              <x v="8"/>
              <x v="9"/>
              <x v="10"/>
              <x v="11"/>
              <x v="12"/>
              <x v="13"/>
              <x v="14"/>
              <x v="15"/>
              <x v="16"/>
              <x v="17"/>
              <x v="18"/>
            </reference>
          </references>
        </pivotArea>
      </pivotAreas>
    </conditionalFormat>
    <conditionalFormat priority="4">
      <pivotAreas count="1">
        <pivotArea type="data" outline="0" collapsedLevelsAreSubtotals="1" fieldPosition="0">
          <references count="3">
            <reference field="4294967294" count="1" selected="0">
              <x v="0"/>
            </reference>
            <reference field="3" count="1" selected="0">
              <x v="1"/>
            </reference>
            <reference field="6" count="17" selected="0">
              <x v="0"/>
              <x v="1"/>
              <x v="2"/>
              <x v="3"/>
              <x v="4"/>
              <x v="5"/>
              <x v="6"/>
              <x v="7"/>
              <x v="8"/>
              <x v="9"/>
              <x v="10"/>
              <x v="11"/>
              <x v="12"/>
              <x v="13"/>
              <x v="14"/>
              <x v="15"/>
              <x v="16"/>
            </reference>
          </references>
        </pivotArea>
      </pivotAreas>
    </conditionalFormat>
    <conditionalFormat priority="5">
      <pivotAreas count="1">
        <pivotArea type="data" outline="0" collapsedLevelsAreSubtotals="1" fieldPosition="0">
          <references count="3">
            <reference field="4294967294" count="1" selected="0">
              <x v="0"/>
            </reference>
            <reference field="3" count="1" selected="0">
              <x v="0"/>
            </reference>
            <reference field="6" count="17" selected="0">
              <x v="0"/>
              <x v="1"/>
              <x v="2"/>
              <x v="3"/>
              <x v="4"/>
              <x v="5"/>
              <x v="6"/>
              <x v="7"/>
              <x v="8"/>
              <x v="9"/>
              <x v="10"/>
              <x v="11"/>
              <x v="12"/>
              <x v="13"/>
              <x v="14"/>
              <x v="15"/>
              <x v="16"/>
            </reference>
          </references>
        </pivotArea>
      </pivotAreas>
    </conditionalFormat>
  </conditional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FB89775-F994-4544-B639-7B5712BBB2C3}" name="ProductA" cacheId="76"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P36:T57" firstHeaderRow="1" firstDataRow="2" firstDataCol="1"/>
  <pivotFields count="17">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axis="axisCol" compact="0" outline="0" showAll="0">
      <items count="5">
        <item x="0"/>
        <item x="1"/>
        <item x="2"/>
        <item x="3"/>
        <item t="default"/>
      </items>
    </pivotField>
    <pivotField compact="0" outline="0" showAll="0"/>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8">
        <item x="6"/>
        <item x="0"/>
        <item x="1"/>
        <item x="2"/>
        <item x="3"/>
        <item x="4"/>
        <item x="5"/>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4"/>
  </colFields>
  <colItems count="4">
    <i>
      <x/>
    </i>
    <i>
      <x v="1"/>
    </i>
    <i>
      <x v="2"/>
    </i>
    <i>
      <x v="3"/>
    </i>
  </colItems>
  <dataFields count="1">
    <dataField name="Sum of Total Sales" fld="12" baseField="0" baseItem="0"/>
  </dataFields>
  <formats count="91">
    <format dxfId="475">
      <pivotArea dataOnly="0" grandRow="1" outline="0" fieldPosition="0"/>
    </format>
    <format dxfId="474">
      <pivotArea type="all" dataOnly="0" outline="0" fieldPosition="0"/>
    </format>
    <format dxfId="473">
      <pivotArea outline="0" collapsedLevelsAreSubtotals="1" fieldPosition="0"/>
    </format>
    <format dxfId="472">
      <pivotArea type="origin" dataOnly="0" labelOnly="1" outline="0" fieldPosition="0"/>
    </format>
    <format dxfId="471">
      <pivotArea field="4" type="button" dataOnly="0" labelOnly="1" outline="0" axis="axisCol" fieldPosition="0"/>
    </format>
    <format dxfId="470">
      <pivotArea type="topRight" dataOnly="0" labelOnly="1" outline="0" fieldPosition="0"/>
    </format>
    <format dxfId="469">
      <pivotArea field="6" type="button" dataOnly="0" labelOnly="1" outline="0" axis="axisRow" fieldPosition="0"/>
    </format>
    <format dxfId="468">
      <pivotArea dataOnly="0" labelOnly="1" outline="0" fieldPosition="0">
        <references count="1">
          <reference field="6" count="0"/>
        </references>
      </pivotArea>
    </format>
    <format dxfId="467">
      <pivotArea dataOnly="0" labelOnly="1" grandRow="1" outline="0" fieldPosition="0"/>
    </format>
    <format dxfId="466">
      <pivotArea dataOnly="0" labelOnly="1" outline="0" fieldPosition="0">
        <references count="1">
          <reference field="4" count="0"/>
        </references>
      </pivotArea>
    </format>
    <format dxfId="465">
      <pivotArea dataOnly="0" labelOnly="1" grandCol="1" outline="0" fieldPosition="0"/>
    </format>
    <format dxfId="464">
      <pivotArea type="origin" dataOnly="0" labelOnly="1" outline="0" fieldPosition="0"/>
    </format>
    <format dxfId="463">
      <pivotArea field="4" type="button" dataOnly="0" labelOnly="1" outline="0" axis="axisCol" fieldPosition="0"/>
    </format>
    <format dxfId="462">
      <pivotArea type="topRight" dataOnly="0" labelOnly="1" outline="0" fieldPosition="0"/>
    </format>
    <format dxfId="461">
      <pivotArea field="6" type="button" dataOnly="0" labelOnly="1" outline="0" axis="axisRow" fieldPosition="0"/>
    </format>
    <format dxfId="460">
      <pivotArea dataOnly="0" labelOnly="1" outline="0" fieldPosition="0">
        <references count="1">
          <reference field="4" count="0"/>
        </references>
      </pivotArea>
    </format>
    <format dxfId="459">
      <pivotArea dataOnly="0" labelOnly="1" grandCol="1" outline="0" fieldPosition="0"/>
    </format>
    <format dxfId="458">
      <pivotArea dataOnly="0" labelOnly="1" outline="0" fieldPosition="0">
        <references count="1">
          <reference field="6" count="0"/>
        </references>
      </pivotArea>
    </format>
    <format dxfId="457">
      <pivotArea dataOnly="0" outline="0" fieldPosition="0">
        <references count="1">
          <reference field="6" count="0"/>
        </references>
      </pivotArea>
    </format>
    <format dxfId="456">
      <pivotArea type="origin" dataOnly="0" labelOnly="1" outline="0" fieldPosition="0"/>
    </format>
    <format dxfId="455">
      <pivotArea field="4" type="button" dataOnly="0" labelOnly="1" outline="0" axis="axisCol" fieldPosition="0"/>
    </format>
    <format dxfId="454">
      <pivotArea type="topRight" dataOnly="0" labelOnly="1" outline="0" fieldPosition="0"/>
    </format>
    <format dxfId="453">
      <pivotArea field="6" type="button" dataOnly="0" labelOnly="1" outline="0" axis="axisRow" fieldPosition="0"/>
    </format>
    <format dxfId="452">
      <pivotArea dataOnly="0" labelOnly="1" outline="0" fieldPosition="0">
        <references count="1">
          <reference field="4" count="0"/>
        </references>
      </pivotArea>
    </format>
    <format dxfId="451">
      <pivotArea type="origin" dataOnly="0" labelOnly="1" outline="0" fieldPosition="0"/>
    </format>
    <format dxfId="450">
      <pivotArea field="4" type="button" dataOnly="0" labelOnly="1" outline="0" axis="axisCol" fieldPosition="0"/>
    </format>
    <format dxfId="449">
      <pivotArea type="topRight" dataOnly="0" labelOnly="1" outline="0" fieldPosition="0"/>
    </format>
    <format dxfId="448">
      <pivotArea field="6" type="button" dataOnly="0" labelOnly="1" outline="0" axis="axisRow" fieldPosition="0"/>
    </format>
    <format dxfId="447">
      <pivotArea dataOnly="0" labelOnly="1" outline="0" fieldPosition="0">
        <references count="1">
          <reference field="4" count="0"/>
        </references>
      </pivotArea>
    </format>
    <format dxfId="446">
      <pivotArea type="origin" dataOnly="0" labelOnly="1" outline="0" fieldPosition="0"/>
    </format>
    <format dxfId="445">
      <pivotArea field="4" type="button" dataOnly="0" labelOnly="1" outline="0" axis="axisCol" fieldPosition="0"/>
    </format>
    <format dxfId="444">
      <pivotArea type="topRight" dataOnly="0" labelOnly="1" outline="0" fieldPosition="0"/>
    </format>
    <format dxfId="443">
      <pivotArea field="6" type="button" dataOnly="0" labelOnly="1" outline="0" axis="axisRow" fieldPosition="0"/>
    </format>
    <format dxfId="442">
      <pivotArea dataOnly="0" labelOnly="1" outline="0" fieldPosition="0">
        <references count="1">
          <reference field="4" count="0"/>
        </references>
      </pivotArea>
    </format>
    <format dxfId="441">
      <pivotArea type="origin" dataOnly="0" labelOnly="1" outline="0" fieldPosition="0"/>
    </format>
    <format dxfId="440">
      <pivotArea field="4" type="button" dataOnly="0" labelOnly="1" outline="0" axis="axisCol" fieldPosition="0"/>
    </format>
    <format dxfId="439">
      <pivotArea type="topRight" dataOnly="0" labelOnly="1" outline="0" fieldPosition="0"/>
    </format>
    <format dxfId="438">
      <pivotArea field="6" type="button" dataOnly="0" labelOnly="1" outline="0" axis="axisRow" fieldPosition="0"/>
    </format>
    <format dxfId="437">
      <pivotArea dataOnly="0" labelOnly="1" outline="0" fieldPosition="0">
        <references count="1">
          <reference field="4" count="0"/>
        </references>
      </pivotArea>
    </format>
    <format dxfId="436">
      <pivotArea type="all" dataOnly="0" outline="0" fieldPosition="0"/>
    </format>
    <format dxfId="435">
      <pivotArea outline="0" collapsedLevelsAreSubtotals="1" fieldPosition="0"/>
    </format>
    <format dxfId="434">
      <pivotArea dataOnly="0" labelOnly="1" outline="0" fieldPosition="0">
        <references count="1">
          <reference field="6" count="0"/>
        </references>
      </pivotArea>
    </format>
    <format dxfId="433">
      <pivotArea type="origin" dataOnly="0" labelOnly="1" outline="0" fieldPosition="0"/>
    </format>
    <format dxfId="432">
      <pivotArea field="4" type="button" dataOnly="0" labelOnly="1" outline="0" axis="axisCol" fieldPosition="0"/>
    </format>
    <format dxfId="431">
      <pivotArea type="topRight" dataOnly="0" labelOnly="1" outline="0" fieldPosition="0"/>
    </format>
    <format dxfId="430">
      <pivotArea field="6" type="button" dataOnly="0" labelOnly="1" outline="0" axis="axisRow" fieldPosition="0"/>
    </format>
    <format dxfId="429">
      <pivotArea dataOnly="0" labelOnly="1" outline="0" fieldPosition="0">
        <references count="1">
          <reference field="4" count="0"/>
        </references>
      </pivotArea>
    </format>
    <format dxfId="428">
      <pivotArea dataOnly="0" grandRow="1" outline="0" fieldPosition="0"/>
    </format>
    <format dxfId="427">
      <pivotArea type="all" dataOnly="0" outline="0" fieldPosition="0"/>
    </format>
    <format dxfId="426">
      <pivotArea type="origin" dataOnly="0" labelOnly="1" outline="0" fieldPosition="0"/>
    </format>
    <format dxfId="425">
      <pivotArea field="4" type="button" dataOnly="0" labelOnly="1" outline="0" axis="axisCol" fieldPosition="0"/>
    </format>
    <format dxfId="424">
      <pivotArea type="topRight" dataOnly="0" labelOnly="1" outline="0" fieldPosition="0"/>
    </format>
    <format dxfId="423">
      <pivotArea field="6" type="button" dataOnly="0" labelOnly="1" outline="0" axis="axisRow" fieldPosition="0"/>
    </format>
    <format dxfId="422">
      <pivotArea dataOnly="0" labelOnly="1" grandRow="1" outline="0" fieldPosition="0"/>
    </format>
    <format dxfId="421">
      <pivotArea dataOnly="0" labelOnly="1" outline="0" fieldPosition="0">
        <references count="1">
          <reference field="4" count="0"/>
        </references>
      </pivotArea>
    </format>
    <format dxfId="420">
      <pivotArea type="all" dataOnly="0" outline="0" fieldPosition="0"/>
    </format>
    <format dxfId="419">
      <pivotArea type="origin" dataOnly="0" labelOnly="1" outline="0" fieldPosition="0"/>
    </format>
    <format dxfId="418">
      <pivotArea field="4" type="button" dataOnly="0" labelOnly="1" outline="0" axis="axisCol" fieldPosition="0"/>
    </format>
    <format dxfId="417">
      <pivotArea type="topRight" dataOnly="0" labelOnly="1" outline="0" fieldPosition="0"/>
    </format>
    <format dxfId="416">
      <pivotArea field="6" type="button" dataOnly="0" labelOnly="1" outline="0" axis="axisRow" fieldPosition="0"/>
    </format>
    <format dxfId="415">
      <pivotArea dataOnly="0" labelOnly="1" grandRow="1" outline="0" fieldPosition="0"/>
    </format>
    <format dxfId="414">
      <pivotArea dataOnly="0" labelOnly="1" outline="0" fieldPosition="0">
        <references count="1">
          <reference field="4" count="0"/>
        </references>
      </pivotArea>
    </format>
    <format dxfId="413">
      <pivotArea type="origin" dataOnly="0" labelOnly="1" outline="0" fieldPosition="0"/>
    </format>
    <format dxfId="412">
      <pivotArea field="4" type="button" dataOnly="0" labelOnly="1" outline="0" axis="axisCol" fieldPosition="0"/>
    </format>
    <format dxfId="411">
      <pivotArea type="topRight" dataOnly="0" labelOnly="1" outline="0" fieldPosition="0"/>
    </format>
    <format dxfId="410">
      <pivotArea field="6" type="button" dataOnly="0" labelOnly="1" outline="0" axis="axisRow" fieldPosition="0"/>
    </format>
    <format dxfId="409">
      <pivotArea dataOnly="0" labelOnly="1" outline="0" fieldPosition="0">
        <references count="1">
          <reference field="4" count="0"/>
        </references>
      </pivotArea>
    </format>
    <format dxfId="408">
      <pivotArea grandRow="1" outline="0" collapsedLevelsAreSubtotals="1" fieldPosition="0"/>
    </format>
    <format dxfId="407">
      <pivotArea dataOnly="0" labelOnly="1" grandRow="1" outline="0" fieldPosition="0"/>
    </format>
    <format dxfId="406">
      <pivotArea outline="0" fieldPosition="0">
        <references count="1">
          <reference field="6" count="0" selected="0"/>
        </references>
      </pivotArea>
    </format>
    <format dxfId="405">
      <pivotArea dataOnly="0" labelOnly="1" outline="0" fieldPosition="0">
        <references count="1">
          <reference field="6" count="0"/>
        </references>
      </pivotArea>
    </format>
    <format dxfId="404">
      <pivotArea dataOnly="0" labelOnly="1" outline="0" fieldPosition="0">
        <references count="1">
          <reference field="6" count="0"/>
        </references>
      </pivotArea>
    </format>
    <format dxfId="403">
      <pivotArea type="all" dataOnly="0" outline="0" fieldPosition="0"/>
    </format>
    <format dxfId="402">
      <pivotArea outline="0" collapsedLevelsAreSubtotals="1" fieldPosition="0"/>
    </format>
    <format dxfId="401">
      <pivotArea type="origin" dataOnly="0" labelOnly="1" outline="0" fieldPosition="0"/>
    </format>
    <format dxfId="400">
      <pivotArea field="4" type="button" dataOnly="0" labelOnly="1" outline="0" axis="axisCol" fieldPosition="0"/>
    </format>
    <format dxfId="399">
      <pivotArea type="topRight" dataOnly="0" labelOnly="1" outline="0" fieldPosition="0"/>
    </format>
    <format dxfId="398">
      <pivotArea field="6" type="button" dataOnly="0" labelOnly="1" outline="0" axis="axisRow" fieldPosition="0"/>
    </format>
    <format dxfId="397">
      <pivotArea dataOnly="0" labelOnly="1" outline="0" fieldPosition="0">
        <references count="1">
          <reference field="6" count="0"/>
        </references>
      </pivotArea>
    </format>
    <format dxfId="396">
      <pivotArea dataOnly="0" labelOnly="1" grandRow="1" outline="0" fieldPosition="0"/>
    </format>
    <format dxfId="395">
      <pivotArea dataOnly="0" labelOnly="1" outline="0" fieldPosition="0">
        <references count="1">
          <reference field="4" count="0"/>
        </references>
      </pivotArea>
    </format>
    <format dxfId="394">
      <pivotArea type="all" dataOnly="0" outline="0" fieldPosition="0"/>
    </format>
    <format dxfId="393">
      <pivotArea outline="0" collapsedLevelsAreSubtotals="1" fieldPosition="0"/>
    </format>
    <format dxfId="392">
      <pivotArea type="origin" dataOnly="0" labelOnly="1" outline="0" fieldPosition="0"/>
    </format>
    <format dxfId="391">
      <pivotArea field="4" type="button" dataOnly="0" labelOnly="1" outline="0" axis="axisCol" fieldPosition="0"/>
    </format>
    <format dxfId="390">
      <pivotArea type="topRight" dataOnly="0" labelOnly="1" outline="0" fieldPosition="0"/>
    </format>
    <format dxfId="389">
      <pivotArea field="6" type="button" dataOnly="0" labelOnly="1" outline="0" axis="axisRow" fieldPosition="0"/>
    </format>
    <format dxfId="388">
      <pivotArea dataOnly="0" labelOnly="1" outline="0" fieldPosition="0">
        <references count="1">
          <reference field="6" count="0"/>
        </references>
      </pivotArea>
    </format>
    <format dxfId="387">
      <pivotArea dataOnly="0" labelOnly="1" grandRow="1" outline="0" fieldPosition="0"/>
    </format>
    <format dxfId="386">
      <pivotArea dataOnly="0" labelOnly="1" outline="0" fieldPosition="0">
        <references count="1">
          <reference field="4" count="0"/>
        </references>
      </pivotArea>
    </format>
    <format dxfId="280">
      <pivotArea grandRow="1" outline="0" collapsedLevelsAreSubtotals="1" fieldPosition="0"/>
    </format>
  </formats>
  <conditionalFormats count="4">
    <conditionalFormat priority="11">
      <pivotAreas count="1">
        <pivotArea type="data" outline="0" collapsedLevelsAreSubtotals="1" fieldPosition="0">
          <references count="3">
            <reference field="4294967294" count="1" selected="0">
              <x v="0"/>
            </reference>
            <reference field="4" count="1" selected="0">
              <x v="3"/>
            </reference>
            <reference field="6" count="19" selected="0">
              <x v="0"/>
              <x v="1"/>
              <x v="2"/>
              <x v="3"/>
              <x v="4"/>
              <x v="5"/>
              <x v="6"/>
              <x v="7"/>
              <x v="8"/>
              <x v="9"/>
              <x v="10"/>
              <x v="11"/>
              <x v="12"/>
              <x v="13"/>
              <x v="14"/>
              <x v="15"/>
              <x v="16"/>
              <x v="17"/>
              <x v="18"/>
            </reference>
          </references>
        </pivotArea>
      </pivotAreas>
    </conditionalFormat>
    <conditionalFormat priority="12">
      <pivotAreas count="1">
        <pivotArea type="data" outline="0" collapsedLevelsAreSubtotals="1" fieldPosition="0">
          <references count="3">
            <reference field="4294967294" count="1" selected="0">
              <x v="0"/>
            </reference>
            <reference field="4" count="1" selected="0">
              <x v="2"/>
            </reference>
            <reference field="6" count="19" selected="0">
              <x v="0"/>
              <x v="1"/>
              <x v="2"/>
              <x v="3"/>
              <x v="4"/>
              <x v="5"/>
              <x v="6"/>
              <x v="7"/>
              <x v="8"/>
              <x v="9"/>
              <x v="10"/>
              <x v="11"/>
              <x v="12"/>
              <x v="13"/>
              <x v="14"/>
              <x v="15"/>
              <x v="16"/>
              <x v="17"/>
              <x v="18"/>
            </reference>
          </references>
        </pivotArea>
      </pivotAreas>
    </conditionalFormat>
    <conditionalFormat priority="13">
      <pivotAreas count="1">
        <pivotArea type="data" outline="0" collapsedLevelsAreSubtotals="1" fieldPosition="0">
          <references count="3">
            <reference field="4294967294" count="1" selected="0">
              <x v="0"/>
            </reference>
            <reference field="4" count="1" selected="0">
              <x v="1"/>
            </reference>
            <reference field="6" count="19" selected="0">
              <x v="0"/>
              <x v="1"/>
              <x v="2"/>
              <x v="3"/>
              <x v="4"/>
              <x v="5"/>
              <x v="6"/>
              <x v="7"/>
              <x v="8"/>
              <x v="9"/>
              <x v="10"/>
              <x v="11"/>
              <x v="12"/>
              <x v="13"/>
              <x v="14"/>
              <x v="15"/>
              <x v="16"/>
              <x v="17"/>
              <x v="18"/>
            </reference>
          </references>
        </pivotArea>
      </pivotAreas>
    </conditionalFormat>
    <conditionalFormat priority="14">
      <pivotAreas count="1">
        <pivotArea type="data" outline="0" collapsedLevelsAreSubtotals="1" fieldPosition="0">
          <references count="3">
            <reference field="4294967294" count="1" selected="0">
              <x v="0"/>
            </reference>
            <reference field="4" count="1" selected="0">
              <x v="0"/>
            </reference>
            <reference field="6" count="19" selected="0">
              <x v="0"/>
              <x v="1"/>
              <x v="2"/>
              <x v="3"/>
              <x v="4"/>
              <x v="5"/>
              <x v="6"/>
              <x v="7"/>
              <x v="8"/>
              <x v="9"/>
              <x v="10"/>
              <x v="11"/>
              <x v="12"/>
              <x v="13"/>
              <x v="14"/>
              <x v="15"/>
              <x v="16"/>
              <x v="17"/>
              <x v="18"/>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36D5448-7783-478F-915D-C195A8AC3219}" name="PivotTable32" cacheId="7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U6:Z26" firstHeaderRow="0" firstDataRow="1" firstDataCol="1"/>
  <pivotFields count="17">
    <pivotField showAll="0"/>
    <pivotField numFmtId="14" showAll="0"/>
    <pivotField showAll="0"/>
    <pivotField showAll="0">
      <items count="3">
        <item x="0"/>
        <item h="1" x="1"/>
        <item t="default"/>
      </items>
    </pivotField>
    <pivotField showAll="0"/>
    <pivotField showAll="0"/>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dataField="1"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showAll="0"/>
    <pivotField numFmtId="164" showAll="0"/>
    <pivotField showAll="0" defaultSubtotal="0"/>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2"/>
  </colFields>
  <colItems count="5">
    <i>
      <x/>
    </i>
    <i i="1">
      <x v="1"/>
    </i>
    <i i="2">
      <x v="2"/>
    </i>
    <i i="3">
      <x v="3"/>
    </i>
    <i i="4">
      <x v="4"/>
    </i>
  </colItems>
  <dataFields count="5">
    <dataField name="Average of Price" fld="10" subtotal="average" baseField="6" baseItem="0"/>
    <dataField name="StdDev of Price" fld="10" subtotal="stdDev" baseField="6" baseItem="0"/>
    <dataField name="Average of Total Sales" fld="12" subtotal="average" baseField="6" baseItem="0"/>
    <dataField name="Average of COGS" fld="13" subtotal="average" baseField="6" baseItem="0"/>
    <dataField name="StdDev of COGS" fld="13" subtotal="stdDev" baseField="6" baseItem="0"/>
  </dataFields>
  <formats count="75">
    <format dxfId="355">
      <pivotArea outline="0" collapsedLevelsAreSubtotals="1" fieldPosition="0"/>
    </format>
    <format dxfId="354">
      <pivotArea type="all" dataOnly="0" outline="0" fieldPosition="0"/>
    </format>
    <format dxfId="353">
      <pivotArea outline="0" collapsedLevelsAreSubtotals="1" fieldPosition="0"/>
    </format>
    <format dxfId="352">
      <pivotArea field="6" type="button" dataOnly="0" labelOnly="1" outline="0" axis="axisRow" fieldPosition="0"/>
    </format>
    <format dxfId="351">
      <pivotArea dataOnly="0" labelOnly="1" fieldPosition="0">
        <references count="1">
          <reference field="6" count="0"/>
        </references>
      </pivotArea>
    </format>
    <format dxfId="350">
      <pivotArea dataOnly="0" labelOnly="1" grandRow="1" outline="0" fieldPosition="0"/>
    </format>
    <format dxfId="349">
      <pivotArea dataOnly="0" labelOnly="1" outline="0" fieldPosition="0">
        <references count="1">
          <reference field="4294967294" count="4">
            <x v="0"/>
            <x v="1"/>
            <x v="2"/>
            <x v="3"/>
          </reference>
        </references>
      </pivotArea>
    </format>
    <format dxfId="348">
      <pivotArea field="6" type="button" dataOnly="0" labelOnly="1" outline="0" axis="axisRow" fieldPosition="0"/>
    </format>
    <format dxfId="347">
      <pivotArea dataOnly="0" labelOnly="1" outline="0" fieldPosition="0">
        <references count="1">
          <reference field="4294967294" count="4">
            <x v="0"/>
            <x v="1"/>
            <x v="2"/>
            <x v="3"/>
          </reference>
        </references>
      </pivotArea>
    </format>
    <format dxfId="346">
      <pivotArea field="6" type="button" dataOnly="0" labelOnly="1" outline="0" axis="axisRow" fieldPosition="0"/>
    </format>
    <format dxfId="345">
      <pivotArea dataOnly="0" labelOnly="1" outline="0" fieldPosition="0">
        <references count="1">
          <reference field="4294967294" count="4">
            <x v="0"/>
            <x v="1"/>
            <x v="2"/>
            <x v="3"/>
          </reference>
        </references>
      </pivotArea>
    </format>
    <format dxfId="344">
      <pivotArea dataOnly="0" labelOnly="1" outline="0" fieldPosition="0">
        <references count="1">
          <reference field="4294967294" count="1">
            <x v="4"/>
          </reference>
        </references>
      </pivotArea>
    </format>
    <format dxfId="343">
      <pivotArea dataOnly="0" labelOnly="1" fieldPosition="0">
        <references count="1">
          <reference field="6" count="0"/>
        </references>
      </pivotArea>
    </format>
    <format dxfId="342">
      <pivotArea collapsedLevelsAreSubtotals="1" fieldPosition="0">
        <references count="1">
          <reference field="6" count="0"/>
        </references>
      </pivotArea>
    </format>
    <format dxfId="341">
      <pivotArea collapsedLevelsAreSubtotals="1" fieldPosition="0">
        <references count="1">
          <reference field="6" count="0"/>
        </references>
      </pivotArea>
    </format>
    <format dxfId="340">
      <pivotArea grandRow="1" outline="0" collapsedLevelsAreSubtotals="1" fieldPosition="0"/>
    </format>
    <format dxfId="339">
      <pivotArea grandRow="1" outline="0" collapsedLevelsAreSubtotals="1" fieldPosition="0"/>
    </format>
    <format dxfId="338">
      <pivotArea type="all" dataOnly="0" outline="0" fieldPosition="0"/>
    </format>
    <format dxfId="337">
      <pivotArea outline="0" collapsedLevelsAreSubtotals="1" fieldPosition="0"/>
    </format>
    <format dxfId="336">
      <pivotArea field="6" type="button" dataOnly="0" labelOnly="1" outline="0" axis="axisRow" fieldPosition="0"/>
    </format>
    <format dxfId="335">
      <pivotArea dataOnly="0" labelOnly="1" fieldPosition="0">
        <references count="1">
          <reference field="6" count="0"/>
        </references>
      </pivotArea>
    </format>
    <format dxfId="334">
      <pivotArea dataOnly="0" labelOnly="1" outline="0" fieldPosition="0">
        <references count="1">
          <reference field="4294967294" count="5">
            <x v="0"/>
            <x v="1"/>
            <x v="2"/>
            <x v="3"/>
            <x v="4"/>
          </reference>
        </references>
      </pivotArea>
    </format>
    <format dxfId="333">
      <pivotArea dataOnly="0" labelOnly="1" outline="0" fieldPosition="0">
        <references count="1">
          <reference field="4294967294" count="5">
            <x v="0"/>
            <x v="1"/>
            <x v="2"/>
            <x v="3"/>
            <x v="4"/>
          </reference>
        </references>
      </pivotArea>
    </format>
    <format dxfId="332">
      <pivotArea dataOnly="0" labelOnly="1" outline="0" fieldPosition="0">
        <references count="1">
          <reference field="4294967294" count="5">
            <x v="0"/>
            <x v="1"/>
            <x v="2"/>
            <x v="3"/>
            <x v="4"/>
          </reference>
        </references>
      </pivotArea>
    </format>
    <format dxfId="331">
      <pivotArea grandRow="1" outline="0" collapsedLevelsAreSubtotals="1" fieldPosition="0"/>
    </format>
    <format dxfId="330">
      <pivotArea dataOnly="0" labelOnly="1" grandRow="1" outline="0" fieldPosition="0"/>
    </format>
    <format dxfId="329">
      <pivotArea field="6" type="button" dataOnly="0" labelOnly="1" outline="0" axis="axisRow" fieldPosition="0"/>
    </format>
    <format dxfId="328">
      <pivotArea dataOnly="0" labelOnly="1" outline="0" fieldPosition="0">
        <references count="1">
          <reference field="4294967294" count="5">
            <x v="0"/>
            <x v="1"/>
            <x v="2"/>
            <x v="3"/>
            <x v="4"/>
          </reference>
        </references>
      </pivotArea>
    </format>
    <format dxfId="327">
      <pivotArea field="6" type="button" dataOnly="0" labelOnly="1" outline="0" axis="axisRow" fieldPosition="0"/>
    </format>
    <format dxfId="326">
      <pivotArea dataOnly="0" labelOnly="1" outline="0" fieldPosition="0">
        <references count="1">
          <reference field="4294967294" count="5">
            <x v="0"/>
            <x v="1"/>
            <x v="2"/>
            <x v="3"/>
            <x v="4"/>
          </reference>
        </references>
      </pivotArea>
    </format>
    <format dxfId="325">
      <pivotArea dataOnly="0" labelOnly="1" fieldPosition="0">
        <references count="1">
          <reference field="6" count="0"/>
        </references>
      </pivotArea>
    </format>
    <format dxfId="324">
      <pivotArea dataOnly="0" labelOnly="1" fieldPosition="0">
        <references count="1">
          <reference field="6" count="1">
            <x v="6"/>
          </reference>
        </references>
      </pivotArea>
    </format>
    <format dxfId="323">
      <pivotArea dataOnly="0" labelOnly="1" fieldPosition="0">
        <references count="1">
          <reference field="6" count="1">
            <x v="11"/>
          </reference>
        </references>
      </pivotArea>
    </format>
    <format dxfId="322">
      <pivotArea dataOnly="0" labelOnly="1" fieldPosition="0">
        <references count="1">
          <reference field="6" count="1">
            <x v="13"/>
          </reference>
        </references>
      </pivotArea>
    </format>
    <format dxfId="321">
      <pivotArea dataOnly="0" labelOnly="1" fieldPosition="0">
        <references count="1">
          <reference field="6" count="1">
            <x v="6"/>
          </reference>
        </references>
      </pivotArea>
    </format>
    <format dxfId="320">
      <pivotArea dataOnly="0" labelOnly="1" fieldPosition="0">
        <references count="1">
          <reference field="6" count="1">
            <x v="13"/>
          </reference>
        </references>
      </pivotArea>
    </format>
    <format dxfId="319">
      <pivotArea dataOnly="0" labelOnly="1" fieldPosition="0">
        <references count="1">
          <reference field="6" count="1">
            <x v="11"/>
          </reference>
        </references>
      </pivotArea>
    </format>
    <format dxfId="318">
      <pivotArea dataOnly="0" labelOnly="1" fieldPosition="0">
        <references count="1">
          <reference field="6" count="1">
            <x v="12"/>
          </reference>
        </references>
      </pivotArea>
    </format>
    <format dxfId="317">
      <pivotArea dataOnly="0" labelOnly="1" fieldPosition="0">
        <references count="1">
          <reference field="6" count="1">
            <x v="12"/>
          </reference>
        </references>
      </pivotArea>
    </format>
    <format dxfId="316">
      <pivotArea dataOnly="0" labelOnly="1" fieldPosition="0">
        <references count="1">
          <reference field="6" count="1">
            <x v="12"/>
          </reference>
        </references>
      </pivotArea>
    </format>
    <format dxfId="315">
      <pivotArea dataOnly="0" labelOnly="1" fieldPosition="0">
        <references count="1">
          <reference field="6" count="1">
            <x v="12"/>
          </reference>
        </references>
      </pivotArea>
    </format>
    <format dxfId="314">
      <pivotArea dataOnly="0" labelOnly="1" fieldPosition="0">
        <references count="1">
          <reference field="6" count="1">
            <x v="12"/>
          </reference>
        </references>
      </pivotArea>
    </format>
    <format dxfId="313">
      <pivotArea dataOnly="0" labelOnly="1" fieldPosition="0">
        <references count="1">
          <reference field="6" count="1">
            <x v="16"/>
          </reference>
        </references>
      </pivotArea>
    </format>
    <format dxfId="312">
      <pivotArea dataOnly="0" labelOnly="1" fieldPosition="0">
        <references count="1">
          <reference field="6" count="1">
            <x v="16"/>
          </reference>
        </references>
      </pivotArea>
    </format>
    <format dxfId="311">
      <pivotArea dataOnly="0" labelOnly="1" fieldPosition="0">
        <references count="1">
          <reference field="6" count="1">
            <x v="14"/>
          </reference>
        </references>
      </pivotArea>
    </format>
    <format dxfId="310">
      <pivotArea field="6" type="button" dataOnly="0" labelOnly="1" outline="0" axis="axisRow" fieldPosition="0"/>
    </format>
    <format dxfId="309">
      <pivotArea dataOnly="0" labelOnly="1" outline="0" fieldPosition="0">
        <references count="1">
          <reference field="4294967294" count="5">
            <x v="0"/>
            <x v="1"/>
            <x v="2"/>
            <x v="3"/>
            <x v="4"/>
          </reference>
        </references>
      </pivotArea>
    </format>
    <format dxfId="308">
      <pivotArea field="6" type="button" dataOnly="0" labelOnly="1" outline="0" axis="axisRow" fieldPosition="0"/>
    </format>
    <format dxfId="307">
      <pivotArea dataOnly="0" labelOnly="1" outline="0" fieldPosition="0">
        <references count="1">
          <reference field="4294967294" count="5">
            <x v="0"/>
            <x v="1"/>
            <x v="2"/>
            <x v="3"/>
            <x v="4"/>
          </reference>
        </references>
      </pivotArea>
    </format>
    <format dxfId="306">
      <pivotArea field="6" type="button" dataOnly="0" labelOnly="1" outline="0" axis="axisRow" fieldPosition="0"/>
    </format>
    <format dxfId="305">
      <pivotArea dataOnly="0" labelOnly="1" outline="0" fieldPosition="0">
        <references count="1">
          <reference field="4294967294" count="5">
            <x v="0"/>
            <x v="1"/>
            <x v="2"/>
            <x v="3"/>
            <x v="4"/>
          </reference>
        </references>
      </pivotArea>
    </format>
    <format dxfId="304">
      <pivotArea field="6" type="button" dataOnly="0" labelOnly="1" outline="0" axis="axisRow" fieldPosition="0"/>
    </format>
    <format dxfId="303">
      <pivotArea dataOnly="0" labelOnly="1" outline="0" fieldPosition="0">
        <references count="1">
          <reference field="4294967294" count="5">
            <x v="0"/>
            <x v="1"/>
            <x v="2"/>
            <x v="3"/>
            <x v="4"/>
          </reference>
        </references>
      </pivotArea>
    </format>
    <format dxfId="302">
      <pivotArea field="6" type="button" dataOnly="0" labelOnly="1" outline="0" axis="axisRow" fieldPosition="0"/>
    </format>
    <format dxfId="301">
      <pivotArea dataOnly="0" labelOnly="1" outline="0" fieldPosition="0">
        <references count="1">
          <reference field="4294967294" count="5">
            <x v="0"/>
            <x v="1"/>
            <x v="2"/>
            <x v="3"/>
            <x v="4"/>
          </reference>
        </references>
      </pivotArea>
    </format>
    <format dxfId="300">
      <pivotArea field="6" type="button" dataOnly="0" labelOnly="1" outline="0" axis="axisRow" fieldPosition="0"/>
    </format>
    <format dxfId="299">
      <pivotArea dataOnly="0" labelOnly="1" outline="0" fieldPosition="0">
        <references count="1">
          <reference field="4294967294" count="5">
            <x v="0"/>
            <x v="1"/>
            <x v="2"/>
            <x v="3"/>
            <x v="4"/>
          </reference>
        </references>
      </pivotArea>
    </format>
    <format dxfId="298">
      <pivotArea field="6" type="button" dataOnly="0" labelOnly="1" outline="0" axis="axisRow" fieldPosition="0"/>
    </format>
    <format dxfId="297">
      <pivotArea dataOnly="0" labelOnly="1" outline="0" fieldPosition="0">
        <references count="1">
          <reference field="4294967294" count="5">
            <x v="0"/>
            <x v="1"/>
            <x v="2"/>
            <x v="3"/>
            <x v="4"/>
          </reference>
        </references>
      </pivotArea>
    </format>
    <format dxfId="296">
      <pivotArea outline="0" collapsedLevelsAreSubtotals="1" fieldPosition="0"/>
    </format>
    <format dxfId="295">
      <pivotArea type="all" dataOnly="0" outline="0" fieldPosition="0"/>
    </format>
    <format dxfId="294">
      <pivotArea type="all" dataOnly="0" outline="0" fieldPosition="0"/>
    </format>
    <format dxfId="293">
      <pivotArea outline="0" collapsedLevelsAreSubtotals="1" fieldPosition="0"/>
    </format>
    <format dxfId="292">
      <pivotArea field="6" type="button" dataOnly="0" labelOnly="1" outline="0" axis="axisRow" fieldPosition="0"/>
    </format>
    <format dxfId="291">
      <pivotArea dataOnly="0" labelOnly="1" outline="0" fieldPosition="0">
        <references count="1">
          <reference field="4294967294" count="5">
            <x v="0"/>
            <x v="1"/>
            <x v="2"/>
            <x v="3"/>
            <x v="4"/>
          </reference>
        </references>
      </pivotArea>
    </format>
    <format dxfId="290">
      <pivotArea grandRow="1" outline="0" collapsedLevelsAreSubtotals="1" fieldPosition="0"/>
    </format>
    <format dxfId="289">
      <pivotArea dataOnly="0" labelOnly="1" grandRow="1" outline="0" fieldPosition="0"/>
    </format>
    <format dxfId="288">
      <pivotArea type="all" dataOnly="0" outline="0" fieldPosition="0"/>
    </format>
    <format dxfId="287">
      <pivotArea outline="0" collapsedLevelsAreSubtotals="1" fieldPosition="0"/>
    </format>
    <format dxfId="286">
      <pivotArea field="6" type="button" dataOnly="0" labelOnly="1" outline="0" axis="axisRow" fieldPosition="0"/>
    </format>
    <format dxfId="285">
      <pivotArea dataOnly="0" labelOnly="1" fieldPosition="0">
        <references count="1">
          <reference field="6" count="0"/>
        </references>
      </pivotArea>
    </format>
    <format dxfId="284">
      <pivotArea dataOnly="0" labelOnly="1" grandRow="1" outline="0" fieldPosition="0"/>
    </format>
    <format dxfId="283">
      <pivotArea dataOnly="0" labelOnly="1" outline="0" fieldPosition="0">
        <references count="1">
          <reference field="4294967294" count="5">
            <x v="0"/>
            <x v="1"/>
            <x v="2"/>
            <x v="3"/>
            <x v="4"/>
          </reference>
        </references>
      </pivotArea>
    </format>
    <format dxfId="282">
      <pivotArea collapsedLevelsAreSubtotals="1" fieldPosition="0">
        <references count="1">
          <reference field="6" count="0"/>
        </references>
      </pivotArea>
    </format>
    <format dxfId="281">
      <pivotArea dataOnly="0" labelOnly="1" fieldPosition="0">
        <references count="1">
          <reference field="6"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3">
          <x14:conditionalFormat priority="5" id="{0FF9341E-01D4-4B9A-9CF1-9BF33D5E0260}">
            <x14:pivotAreas count="1">
              <pivotArea type="data" collapsedLevelsAreSubtotals="1" fieldPosition="0">
                <references count="2">
                  <reference field="4294967294" count="1" selected="0">
                    <x v="0"/>
                  </reference>
                  <reference field="6" count="19">
                    <x v="0"/>
                    <x v="1"/>
                    <x v="2"/>
                    <x v="3"/>
                    <x v="4"/>
                    <x v="5"/>
                    <x v="6"/>
                    <x v="7"/>
                    <x v="8"/>
                    <x v="9"/>
                    <x v="10"/>
                    <x v="11"/>
                    <x v="12"/>
                    <x v="13"/>
                    <x v="14"/>
                    <x v="15"/>
                    <x v="16"/>
                    <x v="17"/>
                    <x v="18"/>
                  </reference>
                </references>
              </pivotArea>
            </x14:pivotAreas>
          </x14:conditionalFormat>
          <x14:conditionalFormat priority="4" id="{7B4BEC6B-D20A-450F-A5FD-2F954D04758B}">
            <x14:pivotAreas count="1">
              <pivotArea type="data" collapsedLevelsAreSubtotals="1" fieldPosition="0">
                <references count="2">
                  <reference field="4294967294" count="1" selected="0">
                    <x v="2"/>
                  </reference>
                  <reference field="6" count="19">
                    <x v="0"/>
                    <x v="1"/>
                    <x v="2"/>
                    <x v="3"/>
                    <x v="4"/>
                    <x v="5"/>
                    <x v="6"/>
                    <x v="7"/>
                    <x v="8"/>
                    <x v="9"/>
                    <x v="10"/>
                    <x v="11"/>
                    <x v="12"/>
                    <x v="13"/>
                    <x v="14"/>
                    <x v="15"/>
                    <x v="16"/>
                    <x v="17"/>
                    <x v="18"/>
                  </reference>
                </references>
              </pivotArea>
            </x14:pivotAreas>
          </x14:conditionalFormat>
          <x14:conditionalFormat priority="3" id="{BE54C796-DA45-4B4C-A0F0-CD232C92E00F}">
            <x14:pivotAreas count="1">
              <pivotArea type="data" collapsedLevelsAreSubtotals="1" fieldPosition="0">
                <references count="2">
                  <reference field="4294967294" count="1" selected="0">
                    <x v="3"/>
                  </reference>
                  <reference field="6" count="19">
                    <x v="0"/>
                    <x v="1"/>
                    <x v="2"/>
                    <x v="3"/>
                    <x v="4"/>
                    <x v="5"/>
                    <x v="6"/>
                    <x v="7"/>
                    <x v="8"/>
                    <x v="9"/>
                    <x v="10"/>
                    <x v="11"/>
                    <x v="12"/>
                    <x v="13"/>
                    <x v="14"/>
                    <x v="15"/>
                    <x v="16"/>
                    <x v="17"/>
                    <x v="18"/>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3ED2606-9F64-421F-B418-94CA573A1666}" sourceName="Gender">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A"/>
    <pivotTable tabId="4" name="PTC"/>
    <pivotTable tabId="4" name="PTB"/>
    <pivotTable tabId="14" name="PivotTable32"/>
    <pivotTable tabId="3" name="PivotTable28"/>
  </pivotTables>
  <data>
    <tabular pivotCacheId="94234206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s" xr10:uid="{32F71AB9-7138-46AF-A7AC-22A68B1EFCFC}" sourceName="Stores">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3" name="PivotTable28"/>
  </pivotTables>
  <data>
    <tabular pivotCacheId="942342063">
      <items count="4">
        <i x="0"/>
        <i x="1"/>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DF93C24-6F2F-40A8-8CBF-6BDA462383F1}" sourceName="Category">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14" name="PivotTable32"/>
    <pivotTable tabId="3" name="PivotTable28"/>
  </pivotTables>
  <data>
    <tabular pivotCacheId="942342063">
      <items count="4">
        <i x="1"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s" xr10:uid="{7AD5DC88-BE76-4295-A78C-3E08E5B0D6EB}" sourceName="Sales Reps">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3" name="PivotTable28"/>
  </pivotTables>
  <data>
    <tabular pivotCacheId="942342063">
      <items count="4">
        <i x="3" s="1"/>
        <i x="0" s="1" nd="1"/>
        <i x="1"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9E24BF59-27B4-414B-85EB-84CE8BCA44F4}" sourceName="Months">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3" name="PivotTable28"/>
  </pivotTables>
  <data>
    <tabular pivotCacheId="942342063">
      <items count="14">
        <i x="5" s="1"/>
        <i x="6" s="1"/>
        <i x="7" s="1"/>
        <i x="8" s="1"/>
        <i x="1" s="1" nd="1"/>
        <i x="2" s="1" nd="1"/>
        <i x="3" s="1" nd="1"/>
        <i x="4"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46C9C34-F048-43C1-94D0-6DFAB8171A6B}" cache="Slicer_Gender" caption="Gender" style="SlicerStyleDark6" rowHeight="288000"/>
  <slicer name="Stores" xr10:uid="{642D2FE4-2200-47FD-B029-E4B43886D632}" cache="Slicer_Stores" caption="Stores" style="SlicerStyleDark6" rowHeight="241300"/>
  <slicer name="Category" xr10:uid="{A6608BB8-BD9B-47F6-8EC9-14E64A78BDD8}" cache="Slicer_Category" caption="Category" style="SlicerStyleDark6" rowHeight="241300"/>
  <slicer name="Sales Reps" xr10:uid="{AF585E17-C9B3-4FE2-9EB7-E4F2A30F3FF4}" cache="Slicer_Sales_Reps" caption="Sales Reps" style="SlicerStyleDark6" rowHeight="241300"/>
  <slicer name="Months" xr10:uid="{5EAF8AD0-E163-459E-BB60-98F45E9EDC7E}" cache="Slicer_Months" caption="Months"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2831-15D2-48C0-8F4A-EE7BCF5B9607}" name="Table4" displayName="Table4" ref="B2:M1524" totalsRowShown="0">
  <autoFilter ref="B2:M1524" xr:uid="{00000000-0009-0000-0100-000004000000}"/>
  <tableColumns count="12">
    <tableColumn id="1" xr3:uid="{00000000-0010-0000-0000-000001000000}" name="Sales ID"/>
    <tableColumn id="2" xr3:uid="{00000000-0010-0000-0000-000002000000}" name="Sales Date" dataDxfId="495"/>
    <tableColumn id="3" xr3:uid="{00000000-0010-0000-0000-000003000000}" name="Customer Name"/>
    <tableColumn id="4" xr3:uid="{00000000-0010-0000-0000-000004000000}" name="Gender"/>
    <tableColumn id="5" xr3:uid="{00000000-0010-0000-0000-000005000000}" name="Stores"/>
    <tableColumn id="6" xr3:uid="{00000000-0010-0000-0000-000006000000}" name="Sales Reps"/>
    <tableColumn id="7" xr3:uid="{00000000-0010-0000-0000-000007000000}" name="Product"/>
    <tableColumn id="8" xr3:uid="{00000000-0010-0000-0000-000008000000}" name="Category"/>
    <tableColumn id="9" xr3:uid="{00000000-0010-0000-0000-000009000000}" name="Qty"/>
    <tableColumn id="10" xr3:uid="{00000000-0010-0000-0000-00000A000000}" name="Trans.Types"/>
    <tableColumn id="11" xr3:uid="{00000000-0010-0000-0000-00000B000000}" name="Price"/>
    <tableColumn id="12" xr3:uid="{00000000-0010-0000-0000-00000C000000}" name="Cos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6217D7-E70B-4525-91D5-838E99C9791C}" name="Table44" displayName="Table44" ref="A1:P1523" totalsRowShown="0">
  <autoFilter ref="A1:P1523" xr:uid="{796217D7-E70B-4525-91D5-838E99C9791C}"/>
  <tableColumns count="16">
    <tableColumn id="1" xr3:uid="{7F55EF79-769E-4B51-9CB2-1151B992EAB4}" name="Sales ID"/>
    <tableColumn id="2" xr3:uid="{92BCBE11-EB17-4421-94B2-DBACFC357959}" name="Sales Date" dataDxfId="494"/>
    <tableColumn id="3" xr3:uid="{45D8CAE9-5EE2-4A08-AAE5-DD7F57A2B74E}" name="Customer Name"/>
    <tableColumn id="4" xr3:uid="{C4877301-831F-4A7E-BD86-CBC0D892C672}" name="Gender"/>
    <tableColumn id="5" xr3:uid="{01FD9574-FEA0-4482-9814-7E1D1B7DA55F}" name="Stores"/>
    <tableColumn id="6" xr3:uid="{5CC9CB22-9991-48E5-910C-D8366BEB0887}" name="Sales Reps"/>
    <tableColumn id="7" xr3:uid="{C87DB303-2760-4CBA-B1CD-C58BC3D8FB9C}" name="Product"/>
    <tableColumn id="8" xr3:uid="{E2838361-27AA-4CDD-8D93-FED4FC0B8400}" name="Category"/>
    <tableColumn id="9" xr3:uid="{D6FD239B-4798-4202-8E1B-5C7B98C46E86}" name="Qty"/>
    <tableColumn id="10" xr3:uid="{1D6C5EA6-771B-40E6-8310-01498F930F89}" name="Trans.Types"/>
    <tableColumn id="11" xr3:uid="{5EE29EDC-4AD2-493C-B2F2-A8EE0479273B}" name="Price"/>
    <tableColumn id="12" xr3:uid="{30434830-A08D-4BDD-AFCD-56E2825DD18E}" name="Cost"/>
    <tableColumn id="13" xr3:uid="{34841039-C44F-45E3-B2A6-CBBA37676608}" name="Total Sales" dataDxfId="493">
      <calculatedColumnFormula>I2*K2</calculatedColumnFormula>
    </tableColumn>
    <tableColumn id="14" xr3:uid="{52FC86F6-534F-49A0-A1C6-10497E6507F8}" name="COGS" dataDxfId="492">
      <calculatedColumnFormula>Table44[[#This Row],[Qty]]*Table44[[#This Row],[Cost]]</calculatedColumnFormula>
    </tableColumn>
    <tableColumn id="15" xr3:uid="{5F100924-8DB0-44F0-9C2E-874B38D1331A}" name="Gross Profit" dataDxfId="491">
      <calculatedColumnFormula>Table44[[#This Row],[Total Sales]]-Table44[[#This Row],[COGS]]</calculatedColumnFormula>
    </tableColumn>
    <tableColumn id="16" xr3:uid="{D5EE80CE-7D2E-46B1-9303-26DF93D500A9}" name="Week days" dataDxfId="490">
      <calculatedColumnFormula>WEEKDAY(Table44[[#This Row],[Sales Date]])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E5324E-DD13-4AA0-A2BB-2EB7C92E276A}" name="Table2" displayName="Table2" ref="A1:E155" totalsRowShown="0">
  <autoFilter ref="A1:E155" xr:uid="{F0E5324E-DD13-4AA0-A2BB-2EB7C92E276A}"/>
  <tableColumns count="5">
    <tableColumn id="1" xr3:uid="{1A2D92C0-8386-41C7-B611-3ABE5FBE6D08}" name="Sales Date" dataDxfId="489"/>
    <tableColumn id="2" xr3:uid="{E1E037D6-BBCF-4A90-892A-02E8FC96BC3A}" name="Total Sales"/>
    <tableColumn id="3" xr3:uid="{4FCEAEAC-0CB6-4757-93AD-0A27C0CFC1E7}" name="Forecast(Total Sales)">
      <calculatedColumnFormula>_xlfn.FORECAST.ETS(A2,$B$2:$B$124,$A$2:$A$124,1,1)</calculatedColumnFormula>
    </tableColumn>
    <tableColumn id="4" xr3:uid="{0CB5DBF9-DDF1-4624-8B83-4D311D7D647D}" name="Lower Confidence Bound(Total Sales)" dataDxfId="488">
      <calculatedColumnFormula>C2-_xlfn.FORECAST.ETS.CONFINT(A2,$B$2:$B$124,$A$2:$A$124,0.95,1,1)</calculatedColumnFormula>
    </tableColumn>
    <tableColumn id="5" xr3:uid="{E0DDEF49-C961-4D06-BC3E-BBE123F3BCDA}" name="Upper Confidence Bound(Total Sales)" dataDxfId="487">
      <calculatedColumnFormula>C2+_xlfn.FORECAST.ETS.CONFINT(A2,$B$2:$B$124,$A$2:$A$124,0.95,1,1)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xml"/><Relationship Id="rId3" Type="http://schemas.openxmlformats.org/officeDocument/2006/relationships/printerSettings" Target="../printerSettings/printerSettings1.bin"/><Relationship Id="rId7" Type="http://schemas.openxmlformats.org/officeDocument/2006/relationships/ctrlProp" Target="../ctrlProps/ctrlProp2.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 Id="rId9"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F609-C52B-41A1-914D-27752294837D}">
  <sheetPr codeName="Sheet2">
    <tabColor theme="5"/>
  </sheetPr>
  <dimension ref="B2:M1524"/>
  <sheetViews>
    <sheetView workbookViewId="0">
      <selection activeCell="C4" sqref="C4"/>
    </sheetView>
  </sheetViews>
  <sheetFormatPr defaultRowHeight="14.4" x14ac:dyDescent="0.3"/>
  <cols>
    <col min="1" max="1" width="5" customWidth="1"/>
    <col min="2" max="2" width="10" customWidth="1"/>
    <col min="3" max="3" width="12.44140625" customWidth="1"/>
    <col min="4" max="4" width="23.21875" bestFit="1" customWidth="1"/>
    <col min="5" max="5" width="9.77734375" customWidth="1"/>
    <col min="6" max="6" width="11.44140625" bestFit="1" customWidth="1"/>
    <col min="7" max="7" width="13.77734375" bestFit="1" customWidth="1"/>
    <col min="8" max="8" width="22" bestFit="1" customWidth="1"/>
    <col min="9" max="9" width="11.5546875" bestFit="1" customWidth="1"/>
    <col min="10" max="10" width="6.44140625" customWidth="1"/>
    <col min="11" max="11" width="13.5546875" customWidth="1"/>
    <col min="12" max="12" width="7.5546875" customWidth="1"/>
    <col min="13" max="13" width="7" customWidth="1"/>
  </cols>
  <sheetData>
    <row r="2" spans="2:13" x14ac:dyDescent="0.3">
      <c r="B2" t="s">
        <v>0</v>
      </c>
      <c r="C2" t="s">
        <v>1</v>
      </c>
      <c r="D2" t="s">
        <v>2</v>
      </c>
      <c r="E2" t="s">
        <v>3</v>
      </c>
      <c r="F2" t="s">
        <v>4</v>
      </c>
      <c r="G2" t="s">
        <v>5</v>
      </c>
      <c r="H2" t="s">
        <v>6</v>
      </c>
      <c r="I2" t="s">
        <v>7</v>
      </c>
      <c r="J2" t="s">
        <v>8</v>
      </c>
      <c r="K2" t="s">
        <v>9</v>
      </c>
      <c r="L2" t="s">
        <v>10</v>
      </c>
      <c r="M2" t="s">
        <v>11</v>
      </c>
    </row>
    <row r="3" spans="2:13" x14ac:dyDescent="0.3">
      <c r="B3" t="s">
        <v>12</v>
      </c>
      <c r="C3" s="2">
        <v>43983</v>
      </c>
      <c r="D3" t="s">
        <v>13</v>
      </c>
      <c r="E3" t="s">
        <v>14</v>
      </c>
      <c r="F3" t="s">
        <v>15</v>
      </c>
      <c r="G3" t="s">
        <v>16</v>
      </c>
      <c r="H3" t="s">
        <v>17</v>
      </c>
      <c r="I3" t="s">
        <v>18</v>
      </c>
      <c r="J3">
        <v>2000</v>
      </c>
      <c r="K3" t="s">
        <v>19</v>
      </c>
      <c r="L3">
        <v>13000</v>
      </c>
      <c r="M3">
        <v>12000</v>
      </c>
    </row>
    <row r="4" spans="2:13" x14ac:dyDescent="0.3">
      <c r="B4" t="s">
        <v>20</v>
      </c>
      <c r="C4" s="2">
        <v>43984</v>
      </c>
      <c r="D4" t="s">
        <v>21</v>
      </c>
      <c r="E4" t="s">
        <v>14</v>
      </c>
      <c r="F4" t="s">
        <v>22</v>
      </c>
      <c r="G4" t="s">
        <v>23</v>
      </c>
      <c r="H4" t="s">
        <v>24</v>
      </c>
      <c r="I4" t="s">
        <v>18</v>
      </c>
      <c r="J4">
        <v>1</v>
      </c>
      <c r="K4" t="s">
        <v>25</v>
      </c>
      <c r="L4">
        <v>13200.000000000002</v>
      </c>
      <c r="M4">
        <v>12000</v>
      </c>
    </row>
    <row r="5" spans="2:13" x14ac:dyDescent="0.3">
      <c r="B5" t="s">
        <v>26</v>
      </c>
      <c r="C5" s="2">
        <v>43985</v>
      </c>
      <c r="D5" t="s">
        <v>27</v>
      </c>
      <c r="E5" t="s">
        <v>28</v>
      </c>
      <c r="F5" t="s">
        <v>29</v>
      </c>
      <c r="G5" t="s">
        <v>30</v>
      </c>
      <c r="H5" t="s">
        <v>31</v>
      </c>
      <c r="I5" t="s">
        <v>18</v>
      </c>
      <c r="J5">
        <v>1</v>
      </c>
      <c r="K5" t="s">
        <v>19</v>
      </c>
      <c r="L5">
        <v>22000</v>
      </c>
      <c r="M5">
        <v>20000</v>
      </c>
    </row>
    <row r="6" spans="2:13" x14ac:dyDescent="0.3">
      <c r="B6" t="s">
        <v>32</v>
      </c>
      <c r="C6" s="2">
        <v>43986</v>
      </c>
      <c r="D6" t="s">
        <v>33</v>
      </c>
      <c r="E6" t="s">
        <v>14</v>
      </c>
      <c r="F6" t="s">
        <v>34</v>
      </c>
      <c r="G6" t="s">
        <v>35</v>
      </c>
      <c r="H6" t="s">
        <v>36</v>
      </c>
      <c r="I6" t="s">
        <v>37</v>
      </c>
      <c r="J6">
        <v>1</v>
      </c>
      <c r="K6" t="s">
        <v>19</v>
      </c>
      <c r="L6">
        <v>1600</v>
      </c>
      <c r="M6">
        <v>1590</v>
      </c>
    </row>
    <row r="7" spans="2:13" x14ac:dyDescent="0.3">
      <c r="B7" t="s">
        <v>38</v>
      </c>
      <c r="C7" s="2">
        <v>43987</v>
      </c>
      <c r="D7" t="s">
        <v>39</v>
      </c>
      <c r="E7" t="s">
        <v>14</v>
      </c>
      <c r="F7" t="s">
        <v>15</v>
      </c>
      <c r="G7" t="s">
        <v>16</v>
      </c>
      <c r="H7" t="s">
        <v>40</v>
      </c>
      <c r="I7" t="s">
        <v>18</v>
      </c>
      <c r="J7">
        <v>50</v>
      </c>
      <c r="K7" t="s">
        <v>19</v>
      </c>
      <c r="L7">
        <v>13000</v>
      </c>
      <c r="M7">
        <v>12000</v>
      </c>
    </row>
    <row r="8" spans="2:13" x14ac:dyDescent="0.3">
      <c r="B8" t="s">
        <v>41</v>
      </c>
      <c r="C8" s="2">
        <v>43988</v>
      </c>
      <c r="D8" t="s">
        <v>42</v>
      </c>
      <c r="E8" t="s">
        <v>28</v>
      </c>
      <c r="F8" t="s">
        <v>15</v>
      </c>
      <c r="G8" t="s">
        <v>16</v>
      </c>
      <c r="H8" t="s">
        <v>43</v>
      </c>
      <c r="I8" t="s">
        <v>44</v>
      </c>
      <c r="J8">
        <v>2</v>
      </c>
      <c r="K8" t="s">
        <v>19</v>
      </c>
      <c r="L8">
        <v>10000</v>
      </c>
      <c r="M8">
        <v>9000</v>
      </c>
    </row>
    <row r="9" spans="2:13" x14ac:dyDescent="0.3">
      <c r="B9" t="s">
        <v>45</v>
      </c>
      <c r="C9" s="2">
        <v>43989</v>
      </c>
      <c r="D9" t="s">
        <v>46</v>
      </c>
      <c r="E9" t="s">
        <v>28</v>
      </c>
      <c r="F9" t="s">
        <v>22</v>
      </c>
      <c r="G9" t="s">
        <v>23</v>
      </c>
      <c r="H9" t="s">
        <v>47</v>
      </c>
      <c r="I9" t="s">
        <v>18</v>
      </c>
      <c r="J9">
        <v>20</v>
      </c>
      <c r="K9" t="s">
        <v>19</v>
      </c>
      <c r="L9">
        <v>22000</v>
      </c>
      <c r="M9">
        <v>20000</v>
      </c>
    </row>
    <row r="10" spans="2:13" x14ac:dyDescent="0.3">
      <c r="B10" t="s">
        <v>48</v>
      </c>
      <c r="C10" s="2">
        <v>43990</v>
      </c>
      <c r="D10" t="s">
        <v>49</v>
      </c>
      <c r="E10" t="s">
        <v>14</v>
      </c>
      <c r="F10" t="s">
        <v>29</v>
      </c>
      <c r="G10" t="s">
        <v>30</v>
      </c>
      <c r="H10" t="s">
        <v>50</v>
      </c>
      <c r="I10" t="s">
        <v>37</v>
      </c>
      <c r="J10">
        <v>100</v>
      </c>
      <c r="K10" t="s">
        <v>19</v>
      </c>
      <c r="L10">
        <v>100</v>
      </c>
      <c r="M10">
        <v>80</v>
      </c>
    </row>
    <row r="11" spans="2:13" x14ac:dyDescent="0.3">
      <c r="B11" t="s">
        <v>51</v>
      </c>
      <c r="C11" s="2">
        <v>43991</v>
      </c>
      <c r="D11" t="s">
        <v>52</v>
      </c>
      <c r="E11" t="s">
        <v>28</v>
      </c>
      <c r="F11" t="s">
        <v>34</v>
      </c>
      <c r="G11" t="s">
        <v>35</v>
      </c>
      <c r="H11" t="s">
        <v>53</v>
      </c>
      <c r="I11" t="s">
        <v>37</v>
      </c>
      <c r="J11">
        <v>1</v>
      </c>
      <c r="K11" t="s">
        <v>19</v>
      </c>
      <c r="L11">
        <v>170</v>
      </c>
      <c r="M11">
        <v>150</v>
      </c>
    </row>
    <row r="12" spans="2:13" x14ac:dyDescent="0.3">
      <c r="B12" t="s">
        <v>54</v>
      </c>
      <c r="C12" s="2">
        <v>43992</v>
      </c>
      <c r="D12" t="s">
        <v>55</v>
      </c>
      <c r="E12" t="s">
        <v>14</v>
      </c>
      <c r="F12" t="s">
        <v>29</v>
      </c>
      <c r="G12" t="s">
        <v>30</v>
      </c>
      <c r="H12" t="s">
        <v>56</v>
      </c>
      <c r="I12" t="s">
        <v>57</v>
      </c>
      <c r="J12">
        <v>150</v>
      </c>
      <c r="K12" t="s">
        <v>19</v>
      </c>
      <c r="L12">
        <v>44000</v>
      </c>
      <c r="M12">
        <v>40000</v>
      </c>
    </row>
    <row r="13" spans="2:13" x14ac:dyDescent="0.3">
      <c r="B13" t="s">
        <v>58</v>
      </c>
      <c r="C13" s="2">
        <v>43993</v>
      </c>
      <c r="D13" t="s">
        <v>59</v>
      </c>
      <c r="E13" t="s">
        <v>14</v>
      </c>
      <c r="F13" t="s">
        <v>34</v>
      </c>
      <c r="G13" t="s">
        <v>35</v>
      </c>
      <c r="H13" t="s">
        <v>60</v>
      </c>
      <c r="I13" t="s">
        <v>44</v>
      </c>
      <c r="J13">
        <v>50</v>
      </c>
      <c r="K13" t="s">
        <v>19</v>
      </c>
      <c r="L13">
        <v>5500</v>
      </c>
      <c r="M13">
        <v>5000</v>
      </c>
    </row>
    <row r="14" spans="2:13" x14ac:dyDescent="0.3">
      <c r="B14" t="s">
        <v>61</v>
      </c>
      <c r="C14" s="2">
        <v>43994</v>
      </c>
      <c r="D14" t="s">
        <v>62</v>
      </c>
      <c r="E14" t="s">
        <v>14</v>
      </c>
      <c r="F14" t="s">
        <v>29</v>
      </c>
      <c r="G14" t="s">
        <v>30</v>
      </c>
      <c r="H14" t="s">
        <v>63</v>
      </c>
      <c r="I14" t="s">
        <v>44</v>
      </c>
      <c r="J14">
        <v>100</v>
      </c>
      <c r="K14" t="s">
        <v>19</v>
      </c>
      <c r="L14">
        <v>22000</v>
      </c>
      <c r="M14">
        <v>20000</v>
      </c>
    </row>
    <row r="15" spans="2:13" x14ac:dyDescent="0.3">
      <c r="B15" t="s">
        <v>64</v>
      </c>
      <c r="C15" s="2">
        <v>43995</v>
      </c>
      <c r="D15" t="s">
        <v>65</v>
      </c>
      <c r="E15" t="s">
        <v>14</v>
      </c>
      <c r="F15" t="s">
        <v>34</v>
      </c>
      <c r="G15" t="s">
        <v>35</v>
      </c>
      <c r="H15" t="s">
        <v>66</v>
      </c>
      <c r="I15" t="s">
        <v>18</v>
      </c>
      <c r="J15">
        <v>2</v>
      </c>
      <c r="K15" t="s">
        <v>19</v>
      </c>
      <c r="L15">
        <v>7700</v>
      </c>
      <c r="M15">
        <v>7000</v>
      </c>
    </row>
    <row r="16" spans="2:13" x14ac:dyDescent="0.3">
      <c r="B16" t="s">
        <v>67</v>
      </c>
      <c r="C16" s="2">
        <v>43996</v>
      </c>
      <c r="D16" t="s">
        <v>68</v>
      </c>
      <c r="E16" t="s">
        <v>14</v>
      </c>
      <c r="F16" t="s">
        <v>29</v>
      </c>
      <c r="G16" t="s">
        <v>30</v>
      </c>
      <c r="H16" t="s">
        <v>69</v>
      </c>
      <c r="I16" t="s">
        <v>18</v>
      </c>
      <c r="J16">
        <v>3</v>
      </c>
      <c r="K16" t="s">
        <v>19</v>
      </c>
      <c r="L16">
        <v>22000</v>
      </c>
      <c r="M16">
        <v>20000</v>
      </c>
    </row>
    <row r="17" spans="2:13" x14ac:dyDescent="0.3">
      <c r="B17" t="s">
        <v>70</v>
      </c>
      <c r="C17" s="2">
        <v>43997</v>
      </c>
      <c r="D17" t="s">
        <v>71</v>
      </c>
      <c r="E17" t="s">
        <v>14</v>
      </c>
      <c r="F17" t="s">
        <v>34</v>
      </c>
      <c r="G17" t="s">
        <v>35</v>
      </c>
      <c r="H17" t="s">
        <v>72</v>
      </c>
      <c r="I17" t="s">
        <v>37</v>
      </c>
      <c r="J17">
        <v>1</v>
      </c>
      <c r="K17" t="s">
        <v>19</v>
      </c>
      <c r="L17">
        <v>44000</v>
      </c>
      <c r="M17">
        <v>40000</v>
      </c>
    </row>
    <row r="18" spans="2:13" x14ac:dyDescent="0.3">
      <c r="B18" t="s">
        <v>73</v>
      </c>
      <c r="C18" s="2">
        <v>43998</v>
      </c>
      <c r="D18" t="s">
        <v>74</v>
      </c>
      <c r="E18" t="s">
        <v>28</v>
      </c>
      <c r="F18" t="s">
        <v>29</v>
      </c>
      <c r="G18" t="s">
        <v>30</v>
      </c>
      <c r="H18" t="s">
        <v>75</v>
      </c>
      <c r="I18" t="s">
        <v>18</v>
      </c>
      <c r="J18">
        <v>2</v>
      </c>
      <c r="K18" t="s">
        <v>19</v>
      </c>
      <c r="L18">
        <v>19800</v>
      </c>
      <c r="M18">
        <v>18000</v>
      </c>
    </row>
    <row r="19" spans="2:13" x14ac:dyDescent="0.3">
      <c r="B19" t="s">
        <v>76</v>
      </c>
      <c r="C19" s="2">
        <v>43999</v>
      </c>
      <c r="D19" t="s">
        <v>77</v>
      </c>
      <c r="E19" t="s">
        <v>28</v>
      </c>
      <c r="F19" t="s">
        <v>34</v>
      </c>
      <c r="G19" t="s">
        <v>35</v>
      </c>
      <c r="H19" t="s">
        <v>78</v>
      </c>
      <c r="I19" t="s">
        <v>18</v>
      </c>
      <c r="J19">
        <v>2</v>
      </c>
      <c r="K19" t="s">
        <v>19</v>
      </c>
      <c r="L19">
        <v>9950</v>
      </c>
      <c r="M19">
        <v>9000</v>
      </c>
    </row>
    <row r="20" spans="2:13" x14ac:dyDescent="0.3">
      <c r="B20" t="s">
        <v>79</v>
      </c>
      <c r="C20" s="2">
        <v>44000</v>
      </c>
      <c r="D20" t="s">
        <v>80</v>
      </c>
      <c r="E20" t="s">
        <v>28</v>
      </c>
      <c r="F20" t="s">
        <v>29</v>
      </c>
      <c r="G20" t="s">
        <v>30</v>
      </c>
      <c r="H20" t="s">
        <v>81</v>
      </c>
      <c r="I20" t="s">
        <v>44</v>
      </c>
      <c r="J20">
        <v>2</v>
      </c>
      <c r="K20" t="s">
        <v>19</v>
      </c>
      <c r="L20">
        <v>7700</v>
      </c>
      <c r="M20">
        <v>7000</v>
      </c>
    </row>
    <row r="21" spans="2:13" x14ac:dyDescent="0.3">
      <c r="B21" t="s">
        <v>82</v>
      </c>
      <c r="C21" s="2">
        <v>44001</v>
      </c>
      <c r="D21" t="s">
        <v>83</v>
      </c>
      <c r="E21" t="s">
        <v>28</v>
      </c>
      <c r="F21" t="s">
        <v>34</v>
      </c>
      <c r="G21" t="s">
        <v>35</v>
      </c>
      <c r="H21" t="s">
        <v>84</v>
      </c>
      <c r="I21" t="s">
        <v>18</v>
      </c>
      <c r="J21">
        <v>4</v>
      </c>
      <c r="K21" t="s">
        <v>19</v>
      </c>
      <c r="L21">
        <v>11000</v>
      </c>
      <c r="M21">
        <v>10000</v>
      </c>
    </row>
    <row r="22" spans="2:13" x14ac:dyDescent="0.3">
      <c r="B22" t="s">
        <v>85</v>
      </c>
      <c r="C22" s="2">
        <v>44002</v>
      </c>
      <c r="D22" t="s">
        <v>86</v>
      </c>
      <c r="E22" t="s">
        <v>28</v>
      </c>
      <c r="F22" t="s">
        <v>29</v>
      </c>
      <c r="G22" t="s">
        <v>30</v>
      </c>
      <c r="H22" t="s">
        <v>17</v>
      </c>
      <c r="I22" t="s">
        <v>18</v>
      </c>
      <c r="J22">
        <v>100</v>
      </c>
      <c r="K22" t="s">
        <v>19</v>
      </c>
      <c r="L22">
        <v>13200.000000000002</v>
      </c>
      <c r="M22">
        <v>12000</v>
      </c>
    </row>
    <row r="23" spans="2:13" x14ac:dyDescent="0.3">
      <c r="B23" t="s">
        <v>87</v>
      </c>
      <c r="C23" s="2">
        <v>44003</v>
      </c>
      <c r="D23" t="s">
        <v>88</v>
      </c>
      <c r="E23" t="s">
        <v>28</v>
      </c>
      <c r="F23" t="s">
        <v>34</v>
      </c>
      <c r="G23" t="s">
        <v>35</v>
      </c>
      <c r="H23" t="s">
        <v>24</v>
      </c>
      <c r="I23" t="s">
        <v>18</v>
      </c>
      <c r="J23">
        <v>100</v>
      </c>
      <c r="K23" t="s">
        <v>19</v>
      </c>
      <c r="L23">
        <v>9950</v>
      </c>
      <c r="M23">
        <v>9000</v>
      </c>
    </row>
    <row r="24" spans="2:13" x14ac:dyDescent="0.3">
      <c r="B24" t="s">
        <v>89</v>
      </c>
      <c r="C24" s="2">
        <v>44004</v>
      </c>
      <c r="D24" t="s">
        <v>90</v>
      </c>
      <c r="E24" t="s">
        <v>28</v>
      </c>
      <c r="F24" t="s">
        <v>29</v>
      </c>
      <c r="G24" t="s">
        <v>30</v>
      </c>
      <c r="H24" t="s">
        <v>31</v>
      </c>
      <c r="I24" t="s">
        <v>18</v>
      </c>
      <c r="J24">
        <v>2</v>
      </c>
      <c r="K24" t="s">
        <v>19</v>
      </c>
      <c r="L24">
        <v>7700</v>
      </c>
      <c r="M24">
        <v>7000</v>
      </c>
    </row>
    <row r="25" spans="2:13" x14ac:dyDescent="0.3">
      <c r="B25" t="s">
        <v>91</v>
      </c>
      <c r="C25" s="2">
        <v>44005</v>
      </c>
      <c r="D25" t="s">
        <v>92</v>
      </c>
      <c r="E25" t="s">
        <v>28</v>
      </c>
      <c r="F25" t="s">
        <v>34</v>
      </c>
      <c r="G25" t="s">
        <v>35</v>
      </c>
      <c r="H25" t="s">
        <v>36</v>
      </c>
      <c r="I25" t="s">
        <v>37</v>
      </c>
      <c r="J25">
        <v>4</v>
      </c>
      <c r="K25" t="s">
        <v>19</v>
      </c>
      <c r="L25">
        <v>11000</v>
      </c>
      <c r="M25">
        <v>10000</v>
      </c>
    </row>
    <row r="26" spans="2:13" x14ac:dyDescent="0.3">
      <c r="B26" t="s">
        <v>93</v>
      </c>
      <c r="C26" s="2">
        <v>44006</v>
      </c>
      <c r="D26" t="s">
        <v>94</v>
      </c>
      <c r="E26" t="s">
        <v>14</v>
      </c>
      <c r="F26" t="s">
        <v>29</v>
      </c>
      <c r="G26" t="s">
        <v>30</v>
      </c>
      <c r="H26" t="s">
        <v>40</v>
      </c>
      <c r="I26" t="s">
        <v>18</v>
      </c>
      <c r="J26">
        <v>1</v>
      </c>
      <c r="K26" t="s">
        <v>19</v>
      </c>
      <c r="L26">
        <v>13200.000000000002</v>
      </c>
      <c r="M26">
        <v>12000</v>
      </c>
    </row>
    <row r="27" spans="2:13" x14ac:dyDescent="0.3">
      <c r="B27" t="s">
        <v>95</v>
      </c>
      <c r="C27" s="2">
        <v>44007</v>
      </c>
      <c r="D27" t="s">
        <v>96</v>
      </c>
      <c r="E27" t="s">
        <v>14</v>
      </c>
      <c r="F27" t="s">
        <v>34</v>
      </c>
      <c r="G27" t="s">
        <v>35</v>
      </c>
      <c r="H27" t="s">
        <v>43</v>
      </c>
      <c r="I27" t="s">
        <v>44</v>
      </c>
      <c r="J27">
        <v>2</v>
      </c>
      <c r="K27" t="s">
        <v>19</v>
      </c>
      <c r="L27">
        <v>9950</v>
      </c>
      <c r="M27">
        <v>9000</v>
      </c>
    </row>
    <row r="28" spans="2:13" x14ac:dyDescent="0.3">
      <c r="B28" t="s">
        <v>97</v>
      </c>
      <c r="C28" s="2">
        <v>44008</v>
      </c>
      <c r="D28" t="s">
        <v>98</v>
      </c>
      <c r="E28" t="s">
        <v>14</v>
      </c>
      <c r="F28" t="s">
        <v>29</v>
      </c>
      <c r="G28" t="s">
        <v>30</v>
      </c>
      <c r="H28" t="s">
        <v>47</v>
      </c>
      <c r="I28" t="s">
        <v>18</v>
      </c>
      <c r="J28">
        <v>2</v>
      </c>
      <c r="K28" t="s">
        <v>19</v>
      </c>
      <c r="L28">
        <v>7700</v>
      </c>
      <c r="M28">
        <v>7000</v>
      </c>
    </row>
    <row r="29" spans="2:13" x14ac:dyDescent="0.3">
      <c r="B29" t="s">
        <v>99</v>
      </c>
      <c r="C29" s="2">
        <v>44009</v>
      </c>
      <c r="D29" t="s">
        <v>100</v>
      </c>
      <c r="E29" t="s">
        <v>28</v>
      </c>
      <c r="F29" t="s">
        <v>22</v>
      </c>
      <c r="G29" t="s">
        <v>23</v>
      </c>
      <c r="H29" t="s">
        <v>50</v>
      </c>
      <c r="I29" t="s">
        <v>37</v>
      </c>
      <c r="J29">
        <v>1</v>
      </c>
      <c r="K29" t="s">
        <v>19</v>
      </c>
      <c r="L29">
        <v>11000</v>
      </c>
      <c r="M29">
        <v>10000</v>
      </c>
    </row>
    <row r="30" spans="2:13" x14ac:dyDescent="0.3">
      <c r="B30" t="s">
        <v>101</v>
      </c>
      <c r="C30" s="2">
        <v>44010</v>
      </c>
      <c r="D30" t="s">
        <v>102</v>
      </c>
      <c r="E30" t="s">
        <v>28</v>
      </c>
      <c r="F30" t="s">
        <v>29</v>
      </c>
      <c r="G30" t="s">
        <v>30</v>
      </c>
      <c r="H30" t="s">
        <v>53</v>
      </c>
      <c r="I30" t="s">
        <v>37</v>
      </c>
      <c r="J30">
        <v>1</v>
      </c>
      <c r="K30" t="s">
        <v>19</v>
      </c>
      <c r="L30">
        <v>7700.0000000000009</v>
      </c>
      <c r="M30">
        <v>7000</v>
      </c>
    </row>
    <row r="31" spans="2:13" x14ac:dyDescent="0.3">
      <c r="B31" t="s">
        <v>103</v>
      </c>
      <c r="C31" s="2">
        <v>44011</v>
      </c>
      <c r="D31" t="s">
        <v>104</v>
      </c>
      <c r="E31" t="s">
        <v>28</v>
      </c>
      <c r="F31" t="s">
        <v>34</v>
      </c>
      <c r="G31" t="s">
        <v>35</v>
      </c>
      <c r="H31" t="s">
        <v>56</v>
      </c>
      <c r="I31" t="s">
        <v>57</v>
      </c>
      <c r="J31">
        <v>2</v>
      </c>
      <c r="K31" t="s">
        <v>19</v>
      </c>
      <c r="L31">
        <v>9950</v>
      </c>
      <c r="M31">
        <v>9000</v>
      </c>
    </row>
    <row r="32" spans="2:13" x14ac:dyDescent="0.3">
      <c r="B32" t="s">
        <v>105</v>
      </c>
      <c r="C32" s="2">
        <v>44012</v>
      </c>
      <c r="D32" t="s">
        <v>106</v>
      </c>
      <c r="E32" t="s">
        <v>28</v>
      </c>
      <c r="F32" t="s">
        <v>15</v>
      </c>
      <c r="G32" t="s">
        <v>16</v>
      </c>
      <c r="H32" t="s">
        <v>60</v>
      </c>
      <c r="I32" t="s">
        <v>44</v>
      </c>
      <c r="J32">
        <v>2</v>
      </c>
      <c r="K32" t="s">
        <v>19</v>
      </c>
      <c r="L32">
        <v>19800</v>
      </c>
      <c r="M32">
        <v>18000</v>
      </c>
    </row>
    <row r="33" spans="2:13" x14ac:dyDescent="0.3">
      <c r="B33" t="s">
        <v>107</v>
      </c>
      <c r="C33" s="2">
        <v>44013</v>
      </c>
      <c r="D33" t="s">
        <v>108</v>
      </c>
      <c r="E33" t="s">
        <v>14</v>
      </c>
      <c r="F33" t="s">
        <v>15</v>
      </c>
      <c r="G33" t="s">
        <v>16</v>
      </c>
      <c r="H33" t="s">
        <v>63</v>
      </c>
      <c r="I33" t="s">
        <v>44</v>
      </c>
      <c r="J33">
        <v>1</v>
      </c>
      <c r="K33" t="s">
        <v>19</v>
      </c>
      <c r="L33">
        <v>44000</v>
      </c>
      <c r="M33">
        <v>40000</v>
      </c>
    </row>
    <row r="34" spans="2:13" x14ac:dyDescent="0.3">
      <c r="B34" t="s">
        <v>109</v>
      </c>
      <c r="C34" s="2">
        <v>44014</v>
      </c>
      <c r="D34" t="s">
        <v>110</v>
      </c>
      <c r="E34" t="s">
        <v>28</v>
      </c>
      <c r="F34" t="s">
        <v>22</v>
      </c>
      <c r="G34" t="s">
        <v>23</v>
      </c>
      <c r="H34" t="s">
        <v>66</v>
      </c>
      <c r="I34" t="s">
        <v>18</v>
      </c>
      <c r="J34">
        <v>1</v>
      </c>
      <c r="K34" t="s">
        <v>19</v>
      </c>
      <c r="L34">
        <v>22000</v>
      </c>
      <c r="M34">
        <v>20000</v>
      </c>
    </row>
    <row r="35" spans="2:13" x14ac:dyDescent="0.3">
      <c r="B35" t="s">
        <v>111</v>
      </c>
      <c r="C35" s="2">
        <v>44015</v>
      </c>
      <c r="D35" t="s">
        <v>112</v>
      </c>
      <c r="E35" t="s">
        <v>28</v>
      </c>
      <c r="F35" t="s">
        <v>29</v>
      </c>
      <c r="G35" t="s">
        <v>30</v>
      </c>
      <c r="H35" t="s">
        <v>69</v>
      </c>
      <c r="I35" t="s">
        <v>18</v>
      </c>
      <c r="J35">
        <v>2</v>
      </c>
      <c r="K35" t="s">
        <v>19</v>
      </c>
      <c r="L35">
        <v>13000</v>
      </c>
      <c r="M35">
        <v>12000</v>
      </c>
    </row>
    <row r="36" spans="2:13" x14ac:dyDescent="0.3">
      <c r="B36" t="s">
        <v>113</v>
      </c>
      <c r="C36" s="2">
        <v>44016</v>
      </c>
      <c r="D36" t="s">
        <v>114</v>
      </c>
      <c r="E36" t="s">
        <v>28</v>
      </c>
      <c r="F36" t="s">
        <v>34</v>
      </c>
      <c r="G36" t="s">
        <v>35</v>
      </c>
      <c r="H36" t="s">
        <v>72</v>
      </c>
      <c r="I36" t="s">
        <v>37</v>
      </c>
      <c r="J36">
        <v>2</v>
      </c>
      <c r="K36" t="s">
        <v>19</v>
      </c>
      <c r="L36">
        <v>6700</v>
      </c>
      <c r="M36">
        <v>5000</v>
      </c>
    </row>
    <row r="37" spans="2:13" x14ac:dyDescent="0.3">
      <c r="B37" t="s">
        <v>115</v>
      </c>
      <c r="C37" s="2">
        <v>44017</v>
      </c>
      <c r="D37" t="s">
        <v>116</v>
      </c>
      <c r="E37" t="s">
        <v>28</v>
      </c>
      <c r="F37" t="s">
        <v>15</v>
      </c>
      <c r="G37" t="s">
        <v>16</v>
      </c>
      <c r="H37" t="s">
        <v>75</v>
      </c>
      <c r="I37" t="s">
        <v>18</v>
      </c>
      <c r="J37">
        <v>1</v>
      </c>
      <c r="K37" t="s">
        <v>19</v>
      </c>
      <c r="L37">
        <v>6700</v>
      </c>
      <c r="M37">
        <v>5001</v>
      </c>
    </row>
    <row r="38" spans="2:13" x14ac:dyDescent="0.3">
      <c r="B38" t="s">
        <v>117</v>
      </c>
      <c r="C38" s="2">
        <v>44018</v>
      </c>
      <c r="D38" t="s">
        <v>118</v>
      </c>
      <c r="E38" t="s">
        <v>28</v>
      </c>
      <c r="F38" t="s">
        <v>15</v>
      </c>
      <c r="G38" t="s">
        <v>16</v>
      </c>
      <c r="H38" t="s">
        <v>78</v>
      </c>
      <c r="I38" t="s">
        <v>18</v>
      </c>
      <c r="J38">
        <v>1</v>
      </c>
      <c r="K38" t="s">
        <v>19</v>
      </c>
      <c r="L38">
        <v>6700</v>
      </c>
      <c r="M38">
        <v>5002</v>
      </c>
    </row>
    <row r="39" spans="2:13" x14ac:dyDescent="0.3">
      <c r="B39" t="s">
        <v>119</v>
      </c>
      <c r="C39" s="2">
        <v>44019</v>
      </c>
      <c r="D39" t="s">
        <v>120</v>
      </c>
      <c r="E39" t="s">
        <v>28</v>
      </c>
      <c r="F39" t="s">
        <v>22</v>
      </c>
      <c r="G39" t="s">
        <v>23</v>
      </c>
      <c r="H39" t="s">
        <v>81</v>
      </c>
      <c r="I39" t="s">
        <v>44</v>
      </c>
      <c r="J39">
        <v>2</v>
      </c>
      <c r="K39" t="s">
        <v>19</v>
      </c>
      <c r="L39">
        <v>6700</v>
      </c>
      <c r="M39">
        <v>5000</v>
      </c>
    </row>
    <row r="40" spans="2:13" x14ac:dyDescent="0.3">
      <c r="B40" t="s">
        <v>121</v>
      </c>
      <c r="C40" s="2">
        <v>44020</v>
      </c>
      <c r="D40" t="s">
        <v>122</v>
      </c>
      <c r="E40" t="s">
        <v>28</v>
      </c>
      <c r="F40" t="s">
        <v>29</v>
      </c>
      <c r="G40" t="s">
        <v>30</v>
      </c>
      <c r="H40" t="s">
        <v>84</v>
      </c>
      <c r="I40" t="s">
        <v>18</v>
      </c>
      <c r="J40">
        <v>2</v>
      </c>
      <c r="K40" t="s">
        <v>19</v>
      </c>
      <c r="L40">
        <v>6700</v>
      </c>
      <c r="M40">
        <v>5001</v>
      </c>
    </row>
    <row r="41" spans="2:13" x14ac:dyDescent="0.3">
      <c r="B41" t="s">
        <v>123</v>
      </c>
      <c r="C41" s="2">
        <v>44021</v>
      </c>
      <c r="D41" t="s">
        <v>124</v>
      </c>
      <c r="E41" t="s">
        <v>28</v>
      </c>
      <c r="F41" t="s">
        <v>34</v>
      </c>
      <c r="G41" t="s">
        <v>35</v>
      </c>
      <c r="H41" t="s">
        <v>17</v>
      </c>
      <c r="I41" t="s">
        <v>18</v>
      </c>
      <c r="J41">
        <v>1</v>
      </c>
      <c r="K41" t="s">
        <v>19</v>
      </c>
      <c r="L41">
        <v>13200.000000000002</v>
      </c>
      <c r="M41">
        <v>12000</v>
      </c>
    </row>
    <row r="42" spans="2:13" x14ac:dyDescent="0.3">
      <c r="B42" t="s">
        <v>125</v>
      </c>
      <c r="C42" s="2">
        <v>44022</v>
      </c>
      <c r="D42" t="s">
        <v>126</v>
      </c>
      <c r="E42" t="s">
        <v>28</v>
      </c>
      <c r="F42" t="s">
        <v>15</v>
      </c>
      <c r="G42" t="s">
        <v>16</v>
      </c>
      <c r="H42" t="s">
        <v>24</v>
      </c>
      <c r="I42" t="s">
        <v>18</v>
      </c>
      <c r="J42">
        <v>1</v>
      </c>
      <c r="K42" t="s">
        <v>19</v>
      </c>
      <c r="L42">
        <v>5500</v>
      </c>
      <c r="M42">
        <v>5000</v>
      </c>
    </row>
    <row r="43" spans="2:13" x14ac:dyDescent="0.3">
      <c r="B43" t="s">
        <v>127</v>
      </c>
      <c r="C43" s="2">
        <v>44023</v>
      </c>
      <c r="D43" t="s">
        <v>128</v>
      </c>
      <c r="E43" t="s">
        <v>28</v>
      </c>
      <c r="F43" t="s">
        <v>15</v>
      </c>
      <c r="G43" t="s">
        <v>16</v>
      </c>
      <c r="H43" t="s">
        <v>31</v>
      </c>
      <c r="I43" t="s">
        <v>18</v>
      </c>
      <c r="J43">
        <v>2</v>
      </c>
      <c r="K43" t="s">
        <v>19</v>
      </c>
      <c r="L43">
        <v>3850.0000000000005</v>
      </c>
      <c r="M43">
        <v>3500</v>
      </c>
    </row>
    <row r="44" spans="2:13" x14ac:dyDescent="0.3">
      <c r="B44" t="s">
        <v>129</v>
      </c>
      <c r="C44" s="2">
        <v>44024</v>
      </c>
      <c r="D44" t="s">
        <v>130</v>
      </c>
      <c r="E44" t="s">
        <v>28</v>
      </c>
      <c r="F44" t="s">
        <v>22</v>
      </c>
      <c r="G44" t="s">
        <v>23</v>
      </c>
      <c r="H44" t="s">
        <v>36</v>
      </c>
      <c r="I44" t="s">
        <v>37</v>
      </c>
      <c r="J44">
        <v>2</v>
      </c>
      <c r="K44" t="s">
        <v>19</v>
      </c>
      <c r="L44">
        <v>10000</v>
      </c>
      <c r="M44">
        <v>9000</v>
      </c>
    </row>
    <row r="45" spans="2:13" x14ac:dyDescent="0.3">
      <c r="B45" t="s">
        <v>131</v>
      </c>
      <c r="C45" s="2">
        <v>44025</v>
      </c>
      <c r="D45" t="s">
        <v>132</v>
      </c>
      <c r="E45" t="s">
        <v>28</v>
      </c>
      <c r="F45" t="s">
        <v>29</v>
      </c>
      <c r="G45" t="s">
        <v>30</v>
      </c>
      <c r="H45" t="s">
        <v>40</v>
      </c>
      <c r="I45" t="s">
        <v>18</v>
      </c>
      <c r="J45">
        <v>1</v>
      </c>
      <c r="K45" t="s">
        <v>19</v>
      </c>
      <c r="L45">
        <v>8500</v>
      </c>
      <c r="M45">
        <v>7600</v>
      </c>
    </row>
    <row r="46" spans="2:13" x14ac:dyDescent="0.3">
      <c r="B46" t="s">
        <v>133</v>
      </c>
      <c r="C46" s="2">
        <v>44026</v>
      </c>
      <c r="D46" t="s">
        <v>134</v>
      </c>
      <c r="E46" t="s">
        <v>28</v>
      </c>
      <c r="F46" t="s">
        <v>34</v>
      </c>
      <c r="G46" t="s">
        <v>35</v>
      </c>
      <c r="H46" t="s">
        <v>43</v>
      </c>
      <c r="I46" t="s">
        <v>44</v>
      </c>
      <c r="J46">
        <v>1</v>
      </c>
      <c r="K46" t="s">
        <v>25</v>
      </c>
      <c r="L46">
        <v>13200.000000000002</v>
      </c>
      <c r="M46">
        <v>12000</v>
      </c>
    </row>
    <row r="47" spans="2:13" x14ac:dyDescent="0.3">
      <c r="B47" t="s">
        <v>135</v>
      </c>
      <c r="C47" s="2">
        <v>44027</v>
      </c>
      <c r="D47" t="s">
        <v>136</v>
      </c>
      <c r="E47" t="s">
        <v>14</v>
      </c>
      <c r="F47" t="s">
        <v>15</v>
      </c>
      <c r="G47" t="s">
        <v>16</v>
      </c>
      <c r="H47" t="s">
        <v>47</v>
      </c>
      <c r="I47" t="s">
        <v>18</v>
      </c>
      <c r="J47">
        <v>1</v>
      </c>
      <c r="K47" t="s">
        <v>19</v>
      </c>
      <c r="L47">
        <v>11000</v>
      </c>
      <c r="M47">
        <v>10000</v>
      </c>
    </row>
    <row r="48" spans="2:13" x14ac:dyDescent="0.3">
      <c r="B48" t="s">
        <v>137</v>
      </c>
      <c r="C48" s="2">
        <v>44028</v>
      </c>
      <c r="D48" t="s">
        <v>138</v>
      </c>
      <c r="E48" t="s">
        <v>14</v>
      </c>
      <c r="F48" t="s">
        <v>15</v>
      </c>
      <c r="G48" t="s">
        <v>16</v>
      </c>
      <c r="H48" t="s">
        <v>50</v>
      </c>
      <c r="I48" t="s">
        <v>37</v>
      </c>
      <c r="J48">
        <v>2</v>
      </c>
      <c r="K48" t="s">
        <v>25</v>
      </c>
      <c r="L48">
        <v>7700</v>
      </c>
      <c r="M48">
        <v>7000</v>
      </c>
    </row>
    <row r="49" spans="2:13" x14ac:dyDescent="0.3">
      <c r="B49" t="s">
        <v>139</v>
      </c>
      <c r="C49" s="2">
        <v>44029</v>
      </c>
      <c r="D49" t="s">
        <v>140</v>
      </c>
      <c r="E49" t="s">
        <v>14</v>
      </c>
      <c r="F49" t="s">
        <v>22</v>
      </c>
      <c r="G49" t="s">
        <v>23</v>
      </c>
      <c r="H49" t="s">
        <v>53</v>
      </c>
      <c r="I49" t="s">
        <v>37</v>
      </c>
      <c r="J49">
        <v>3</v>
      </c>
      <c r="K49" t="s">
        <v>19</v>
      </c>
      <c r="L49">
        <v>9950</v>
      </c>
      <c r="M49">
        <v>9000</v>
      </c>
    </row>
    <row r="50" spans="2:13" x14ac:dyDescent="0.3">
      <c r="B50" t="s">
        <v>141</v>
      </c>
      <c r="C50" s="2">
        <v>44030</v>
      </c>
      <c r="D50" t="s">
        <v>142</v>
      </c>
      <c r="E50" t="s">
        <v>28</v>
      </c>
      <c r="F50" t="s">
        <v>29</v>
      </c>
      <c r="G50" t="s">
        <v>30</v>
      </c>
      <c r="H50" t="s">
        <v>56</v>
      </c>
      <c r="I50" t="s">
        <v>57</v>
      </c>
      <c r="J50">
        <v>2</v>
      </c>
      <c r="K50" t="s">
        <v>19</v>
      </c>
      <c r="L50">
        <v>19800</v>
      </c>
      <c r="M50">
        <v>18000</v>
      </c>
    </row>
    <row r="51" spans="2:13" x14ac:dyDescent="0.3">
      <c r="B51" t="s">
        <v>143</v>
      </c>
      <c r="C51" s="2">
        <v>44031</v>
      </c>
      <c r="D51" t="s">
        <v>144</v>
      </c>
      <c r="E51" t="s">
        <v>28</v>
      </c>
      <c r="F51" t="s">
        <v>34</v>
      </c>
      <c r="G51" t="s">
        <v>35</v>
      </c>
      <c r="H51" t="s">
        <v>60</v>
      </c>
      <c r="I51" t="s">
        <v>44</v>
      </c>
      <c r="J51">
        <v>2</v>
      </c>
      <c r="K51" t="s">
        <v>19</v>
      </c>
      <c r="L51">
        <v>44000</v>
      </c>
      <c r="M51">
        <v>40000</v>
      </c>
    </row>
    <row r="52" spans="2:13" x14ac:dyDescent="0.3">
      <c r="B52" t="s">
        <v>145</v>
      </c>
      <c r="C52" s="2">
        <v>44032</v>
      </c>
      <c r="D52" t="s">
        <v>146</v>
      </c>
      <c r="E52" t="s">
        <v>28</v>
      </c>
      <c r="F52" t="s">
        <v>15</v>
      </c>
      <c r="G52" t="s">
        <v>16</v>
      </c>
      <c r="H52" t="s">
        <v>63</v>
      </c>
      <c r="I52" t="s">
        <v>44</v>
      </c>
      <c r="J52">
        <v>3</v>
      </c>
      <c r="K52" t="s">
        <v>19</v>
      </c>
      <c r="L52">
        <v>22000</v>
      </c>
      <c r="M52">
        <v>20000</v>
      </c>
    </row>
    <row r="53" spans="2:13" x14ac:dyDescent="0.3">
      <c r="B53" t="s">
        <v>147</v>
      </c>
      <c r="C53" s="2">
        <v>44033</v>
      </c>
      <c r="E53" t="s">
        <v>28</v>
      </c>
      <c r="F53" t="s">
        <v>15</v>
      </c>
      <c r="G53" t="s">
        <v>16</v>
      </c>
      <c r="H53" t="s">
        <v>66</v>
      </c>
      <c r="I53" t="s">
        <v>18</v>
      </c>
      <c r="J53">
        <v>1</v>
      </c>
      <c r="K53" t="s">
        <v>19</v>
      </c>
      <c r="L53">
        <v>11000</v>
      </c>
      <c r="M53">
        <v>10000</v>
      </c>
    </row>
    <row r="54" spans="2:13" x14ac:dyDescent="0.3">
      <c r="B54" t="s">
        <v>148</v>
      </c>
      <c r="C54" s="2">
        <v>44034</v>
      </c>
      <c r="D54" t="s">
        <v>149</v>
      </c>
      <c r="E54" t="s">
        <v>14</v>
      </c>
      <c r="F54" t="s">
        <v>22</v>
      </c>
      <c r="G54" t="s">
        <v>23</v>
      </c>
      <c r="H54" t="s">
        <v>69</v>
      </c>
      <c r="I54" t="s">
        <v>18</v>
      </c>
      <c r="J54">
        <v>2</v>
      </c>
      <c r="K54" t="s">
        <v>19</v>
      </c>
      <c r="L54">
        <v>7700.0000000000009</v>
      </c>
      <c r="M54">
        <v>7000</v>
      </c>
    </row>
    <row r="55" spans="2:13" x14ac:dyDescent="0.3">
      <c r="B55" t="s">
        <v>150</v>
      </c>
      <c r="C55" s="2">
        <v>44035</v>
      </c>
      <c r="D55" t="s">
        <v>151</v>
      </c>
      <c r="E55" t="s">
        <v>28</v>
      </c>
      <c r="F55" t="s">
        <v>29</v>
      </c>
      <c r="G55" t="s">
        <v>30</v>
      </c>
      <c r="H55" t="s">
        <v>72</v>
      </c>
      <c r="I55" t="s">
        <v>37</v>
      </c>
      <c r="J55">
        <v>2</v>
      </c>
      <c r="K55" t="s">
        <v>19</v>
      </c>
      <c r="L55">
        <v>9950</v>
      </c>
      <c r="M55">
        <v>9000</v>
      </c>
    </row>
    <row r="56" spans="2:13" x14ac:dyDescent="0.3">
      <c r="B56" t="s">
        <v>152</v>
      </c>
      <c r="C56" s="2">
        <v>44036</v>
      </c>
      <c r="D56" t="s">
        <v>153</v>
      </c>
      <c r="E56" t="s">
        <v>28</v>
      </c>
      <c r="F56" t="s">
        <v>34</v>
      </c>
      <c r="G56" t="s">
        <v>35</v>
      </c>
      <c r="H56" t="s">
        <v>75</v>
      </c>
      <c r="I56" t="s">
        <v>18</v>
      </c>
      <c r="J56">
        <v>2</v>
      </c>
      <c r="K56" t="s">
        <v>19</v>
      </c>
      <c r="L56">
        <v>19800</v>
      </c>
      <c r="M56">
        <v>18000</v>
      </c>
    </row>
    <row r="57" spans="2:13" x14ac:dyDescent="0.3">
      <c r="B57" t="s">
        <v>154</v>
      </c>
      <c r="C57" s="2">
        <v>44037</v>
      </c>
      <c r="E57" t="s">
        <v>28</v>
      </c>
      <c r="F57" t="s">
        <v>15</v>
      </c>
      <c r="G57" t="s">
        <v>16</v>
      </c>
      <c r="H57" t="s">
        <v>78</v>
      </c>
      <c r="I57" t="s">
        <v>18</v>
      </c>
      <c r="J57">
        <v>4</v>
      </c>
      <c r="K57" t="s">
        <v>19</v>
      </c>
      <c r="L57">
        <v>44000</v>
      </c>
      <c r="M57">
        <v>40000</v>
      </c>
    </row>
    <row r="58" spans="2:13" x14ac:dyDescent="0.3">
      <c r="B58" t="s">
        <v>155</v>
      </c>
      <c r="C58" s="2">
        <v>44038</v>
      </c>
      <c r="D58" t="s">
        <v>156</v>
      </c>
      <c r="E58" t="s">
        <v>28</v>
      </c>
      <c r="F58" t="s">
        <v>15</v>
      </c>
      <c r="G58" t="s">
        <v>16</v>
      </c>
      <c r="H58" t="s">
        <v>81</v>
      </c>
      <c r="I58" t="s">
        <v>44</v>
      </c>
      <c r="J58">
        <v>1</v>
      </c>
      <c r="K58" t="s">
        <v>19</v>
      </c>
      <c r="L58">
        <v>22000</v>
      </c>
      <c r="M58">
        <v>20000</v>
      </c>
    </row>
    <row r="59" spans="2:13" x14ac:dyDescent="0.3">
      <c r="B59" t="s">
        <v>157</v>
      </c>
      <c r="C59" s="2">
        <v>44039</v>
      </c>
      <c r="D59" t="s">
        <v>158</v>
      </c>
      <c r="E59" t="s">
        <v>28</v>
      </c>
      <c r="F59" t="s">
        <v>22</v>
      </c>
      <c r="G59" t="s">
        <v>23</v>
      </c>
      <c r="H59" t="s">
        <v>84</v>
      </c>
      <c r="I59" t="s">
        <v>18</v>
      </c>
      <c r="J59">
        <v>2</v>
      </c>
      <c r="K59" t="s">
        <v>19</v>
      </c>
      <c r="L59">
        <v>13000</v>
      </c>
      <c r="M59">
        <v>12000</v>
      </c>
    </row>
    <row r="60" spans="2:13" x14ac:dyDescent="0.3">
      <c r="B60" t="s">
        <v>159</v>
      </c>
      <c r="C60" s="2">
        <v>44040</v>
      </c>
      <c r="D60" t="s">
        <v>160</v>
      </c>
      <c r="E60" t="s">
        <v>28</v>
      </c>
      <c r="F60" t="s">
        <v>29</v>
      </c>
      <c r="G60" t="s">
        <v>30</v>
      </c>
      <c r="H60" t="s">
        <v>17</v>
      </c>
      <c r="I60" t="s">
        <v>18</v>
      </c>
      <c r="J60">
        <v>2</v>
      </c>
      <c r="K60" t="s">
        <v>19</v>
      </c>
      <c r="L60">
        <v>6700</v>
      </c>
      <c r="M60">
        <v>5000</v>
      </c>
    </row>
    <row r="61" spans="2:13" x14ac:dyDescent="0.3">
      <c r="B61" t="s">
        <v>161</v>
      </c>
      <c r="C61" s="2">
        <v>44041</v>
      </c>
      <c r="D61" t="s">
        <v>162</v>
      </c>
      <c r="E61" t="s">
        <v>28</v>
      </c>
      <c r="F61" t="s">
        <v>34</v>
      </c>
      <c r="G61" t="s">
        <v>35</v>
      </c>
      <c r="H61" t="s">
        <v>24</v>
      </c>
      <c r="I61" t="s">
        <v>18</v>
      </c>
      <c r="J61">
        <v>4</v>
      </c>
      <c r="K61" t="s">
        <v>19</v>
      </c>
      <c r="L61">
        <v>6700</v>
      </c>
      <c r="M61">
        <v>5001</v>
      </c>
    </row>
    <row r="62" spans="2:13" x14ac:dyDescent="0.3">
      <c r="B62" t="s">
        <v>163</v>
      </c>
      <c r="C62" s="2">
        <v>44042</v>
      </c>
      <c r="D62" t="s">
        <v>164</v>
      </c>
      <c r="E62" t="s">
        <v>28</v>
      </c>
      <c r="F62" t="s">
        <v>15</v>
      </c>
      <c r="G62" t="s">
        <v>16</v>
      </c>
      <c r="H62" t="s">
        <v>31</v>
      </c>
      <c r="I62" t="s">
        <v>18</v>
      </c>
      <c r="J62">
        <v>1</v>
      </c>
      <c r="K62" t="s">
        <v>19</v>
      </c>
      <c r="L62">
        <v>6700</v>
      </c>
      <c r="M62">
        <v>5002</v>
      </c>
    </row>
    <row r="63" spans="2:13" x14ac:dyDescent="0.3">
      <c r="B63" t="s">
        <v>165</v>
      </c>
      <c r="C63" s="2">
        <v>44043</v>
      </c>
      <c r="D63" t="s">
        <v>166</v>
      </c>
      <c r="E63" t="s">
        <v>28</v>
      </c>
      <c r="F63" t="s">
        <v>15</v>
      </c>
      <c r="G63" t="s">
        <v>16</v>
      </c>
      <c r="H63" t="s">
        <v>78</v>
      </c>
      <c r="I63" t="s">
        <v>18</v>
      </c>
      <c r="J63">
        <v>2</v>
      </c>
      <c r="K63" t="s">
        <v>19</v>
      </c>
      <c r="L63">
        <v>1900</v>
      </c>
      <c r="M63">
        <v>1800</v>
      </c>
    </row>
    <row r="64" spans="2:13" x14ac:dyDescent="0.3">
      <c r="B64" t="s">
        <v>167</v>
      </c>
      <c r="C64" s="2">
        <v>43983</v>
      </c>
      <c r="D64" t="s">
        <v>168</v>
      </c>
      <c r="E64" t="s">
        <v>28</v>
      </c>
      <c r="F64" t="s">
        <v>22</v>
      </c>
      <c r="G64" t="s">
        <v>23</v>
      </c>
      <c r="H64" t="s">
        <v>81</v>
      </c>
      <c r="I64" t="s">
        <v>44</v>
      </c>
      <c r="J64">
        <v>2</v>
      </c>
      <c r="K64" t="s">
        <v>19</v>
      </c>
      <c r="L64">
        <v>200</v>
      </c>
      <c r="M64">
        <v>190</v>
      </c>
    </row>
    <row r="65" spans="2:13" x14ac:dyDescent="0.3">
      <c r="B65" t="s">
        <v>169</v>
      </c>
      <c r="C65" s="2">
        <v>43984</v>
      </c>
      <c r="D65" t="s">
        <v>170</v>
      </c>
      <c r="E65" t="s">
        <v>28</v>
      </c>
      <c r="F65" t="s">
        <v>29</v>
      </c>
      <c r="G65" t="s">
        <v>30</v>
      </c>
      <c r="H65" t="s">
        <v>84</v>
      </c>
      <c r="I65" t="s">
        <v>18</v>
      </c>
      <c r="J65">
        <v>1</v>
      </c>
      <c r="K65" t="s">
        <v>19</v>
      </c>
      <c r="L65">
        <v>2250</v>
      </c>
      <c r="M65">
        <v>2200</v>
      </c>
    </row>
    <row r="66" spans="2:13" x14ac:dyDescent="0.3">
      <c r="B66" t="s">
        <v>171</v>
      </c>
      <c r="C66" s="2">
        <v>43983</v>
      </c>
      <c r="D66" t="s">
        <v>172</v>
      </c>
      <c r="E66" t="s">
        <v>28</v>
      </c>
      <c r="F66" t="s">
        <v>34</v>
      </c>
      <c r="G66" t="s">
        <v>35</v>
      </c>
      <c r="H66" t="s">
        <v>47</v>
      </c>
      <c r="I66" t="s">
        <v>18</v>
      </c>
      <c r="J66">
        <v>1</v>
      </c>
      <c r="K66" t="s">
        <v>19</v>
      </c>
      <c r="L66">
        <v>100</v>
      </c>
      <c r="M66">
        <v>90</v>
      </c>
    </row>
    <row r="67" spans="2:13" x14ac:dyDescent="0.3">
      <c r="B67" t="s">
        <v>173</v>
      </c>
      <c r="C67" s="2">
        <v>43984</v>
      </c>
      <c r="D67" t="s">
        <v>174</v>
      </c>
      <c r="E67" t="s">
        <v>28</v>
      </c>
      <c r="F67" t="s">
        <v>15</v>
      </c>
      <c r="G67" t="s">
        <v>16</v>
      </c>
      <c r="H67" t="s">
        <v>50</v>
      </c>
      <c r="I67" t="s">
        <v>37</v>
      </c>
      <c r="J67">
        <v>2</v>
      </c>
      <c r="K67" t="s">
        <v>19</v>
      </c>
      <c r="L67">
        <v>100</v>
      </c>
      <c r="M67">
        <v>80</v>
      </c>
    </row>
    <row r="68" spans="2:13" x14ac:dyDescent="0.3">
      <c r="B68" t="s">
        <v>175</v>
      </c>
      <c r="C68" s="2">
        <v>43985</v>
      </c>
      <c r="D68" t="s">
        <v>176</v>
      </c>
      <c r="E68" t="s">
        <v>14</v>
      </c>
      <c r="F68" t="s">
        <v>15</v>
      </c>
      <c r="G68" t="s">
        <v>16</v>
      </c>
      <c r="H68" t="s">
        <v>53</v>
      </c>
      <c r="I68" t="s">
        <v>37</v>
      </c>
      <c r="J68">
        <v>2</v>
      </c>
      <c r="K68" t="s">
        <v>19</v>
      </c>
      <c r="L68">
        <v>2000</v>
      </c>
      <c r="M68">
        <v>1850</v>
      </c>
    </row>
    <row r="69" spans="2:13" x14ac:dyDescent="0.3">
      <c r="B69" t="s">
        <v>177</v>
      </c>
      <c r="C69" s="2">
        <v>43986</v>
      </c>
      <c r="D69" t="s">
        <v>178</v>
      </c>
      <c r="E69" t="s">
        <v>14</v>
      </c>
      <c r="F69" t="s">
        <v>22</v>
      </c>
      <c r="G69" t="s">
        <v>23</v>
      </c>
      <c r="H69" t="s">
        <v>56</v>
      </c>
      <c r="I69" t="s">
        <v>57</v>
      </c>
      <c r="J69">
        <v>1</v>
      </c>
      <c r="K69" t="s">
        <v>19</v>
      </c>
      <c r="L69">
        <v>9500</v>
      </c>
      <c r="M69">
        <v>8000</v>
      </c>
    </row>
    <row r="70" spans="2:13" x14ac:dyDescent="0.3">
      <c r="B70" t="s">
        <v>179</v>
      </c>
      <c r="C70" s="2">
        <v>43987</v>
      </c>
      <c r="D70" t="s">
        <v>180</v>
      </c>
      <c r="E70" t="s">
        <v>14</v>
      </c>
      <c r="F70" t="s">
        <v>29</v>
      </c>
      <c r="G70" t="s">
        <v>30</v>
      </c>
      <c r="H70" t="s">
        <v>60</v>
      </c>
      <c r="I70" t="s">
        <v>44</v>
      </c>
      <c r="J70">
        <v>1</v>
      </c>
      <c r="K70" t="s">
        <v>19</v>
      </c>
      <c r="L70">
        <v>4700</v>
      </c>
      <c r="M70">
        <v>4000</v>
      </c>
    </row>
    <row r="71" spans="2:13" x14ac:dyDescent="0.3">
      <c r="B71" t="s">
        <v>181</v>
      </c>
      <c r="C71" s="2">
        <v>43988</v>
      </c>
      <c r="D71" t="s">
        <v>182</v>
      </c>
      <c r="E71" t="s">
        <v>28</v>
      </c>
      <c r="F71" t="s">
        <v>34</v>
      </c>
      <c r="G71" t="s">
        <v>35</v>
      </c>
      <c r="H71" t="s">
        <v>63</v>
      </c>
      <c r="I71" t="s">
        <v>44</v>
      </c>
      <c r="J71">
        <v>2</v>
      </c>
      <c r="K71" t="s">
        <v>19</v>
      </c>
      <c r="L71">
        <v>400</v>
      </c>
      <c r="M71">
        <v>360</v>
      </c>
    </row>
    <row r="72" spans="2:13" x14ac:dyDescent="0.3">
      <c r="B72" t="s">
        <v>183</v>
      </c>
      <c r="C72" s="2">
        <v>43989</v>
      </c>
      <c r="D72" t="s">
        <v>184</v>
      </c>
      <c r="E72" t="s">
        <v>28</v>
      </c>
      <c r="F72" t="s">
        <v>15</v>
      </c>
      <c r="G72" t="s">
        <v>16</v>
      </c>
      <c r="H72" t="s">
        <v>66</v>
      </c>
      <c r="I72" t="s">
        <v>18</v>
      </c>
      <c r="J72">
        <v>2</v>
      </c>
      <c r="K72" t="s">
        <v>19</v>
      </c>
      <c r="L72">
        <v>100</v>
      </c>
      <c r="M72">
        <v>90</v>
      </c>
    </row>
    <row r="73" spans="2:13" x14ac:dyDescent="0.3">
      <c r="B73" t="s">
        <v>185</v>
      </c>
      <c r="C73" s="2">
        <v>43990</v>
      </c>
      <c r="D73" t="s">
        <v>186</v>
      </c>
      <c r="E73" t="s">
        <v>28</v>
      </c>
      <c r="F73" t="s">
        <v>15</v>
      </c>
      <c r="G73" t="s">
        <v>16</v>
      </c>
      <c r="H73" t="s">
        <v>69</v>
      </c>
      <c r="I73" t="s">
        <v>18</v>
      </c>
      <c r="J73">
        <v>1</v>
      </c>
      <c r="K73" t="s">
        <v>19</v>
      </c>
      <c r="L73">
        <v>1600</v>
      </c>
      <c r="M73">
        <v>1590</v>
      </c>
    </row>
    <row r="74" spans="2:13" x14ac:dyDescent="0.3">
      <c r="B74" t="s">
        <v>187</v>
      </c>
      <c r="C74" s="2">
        <v>43991</v>
      </c>
      <c r="D74" t="s">
        <v>188</v>
      </c>
      <c r="E74" t="s">
        <v>28</v>
      </c>
      <c r="F74" t="s">
        <v>22</v>
      </c>
      <c r="G74" t="s">
        <v>23</v>
      </c>
      <c r="H74" t="s">
        <v>78</v>
      </c>
      <c r="I74" t="s">
        <v>18</v>
      </c>
      <c r="J74">
        <v>1</v>
      </c>
      <c r="K74" t="s">
        <v>19</v>
      </c>
      <c r="L74">
        <v>50</v>
      </c>
      <c r="M74">
        <v>45</v>
      </c>
    </row>
    <row r="75" spans="2:13" x14ac:dyDescent="0.3">
      <c r="B75" t="s">
        <v>189</v>
      </c>
      <c r="C75" s="2">
        <v>43992</v>
      </c>
      <c r="D75" t="s">
        <v>190</v>
      </c>
      <c r="E75" t="s">
        <v>14</v>
      </c>
      <c r="F75" t="s">
        <v>29</v>
      </c>
      <c r="G75" t="s">
        <v>30</v>
      </c>
      <c r="H75" t="s">
        <v>81</v>
      </c>
      <c r="I75" t="s">
        <v>44</v>
      </c>
      <c r="J75">
        <v>2</v>
      </c>
      <c r="K75" t="s">
        <v>19</v>
      </c>
      <c r="L75">
        <v>600</v>
      </c>
      <c r="M75">
        <v>450</v>
      </c>
    </row>
    <row r="76" spans="2:13" x14ac:dyDescent="0.3">
      <c r="B76" t="s">
        <v>191</v>
      </c>
      <c r="C76" s="2">
        <v>43993</v>
      </c>
      <c r="D76" t="s">
        <v>192</v>
      </c>
      <c r="E76" t="s">
        <v>28</v>
      </c>
      <c r="F76" t="s">
        <v>34</v>
      </c>
      <c r="G76" t="s">
        <v>35</v>
      </c>
      <c r="H76" t="s">
        <v>84</v>
      </c>
      <c r="I76" t="s">
        <v>18</v>
      </c>
      <c r="J76">
        <v>2</v>
      </c>
      <c r="K76" t="s">
        <v>19</v>
      </c>
      <c r="L76">
        <v>170</v>
      </c>
      <c r="M76">
        <v>150</v>
      </c>
    </row>
    <row r="77" spans="2:13" x14ac:dyDescent="0.3">
      <c r="B77" t="s">
        <v>193</v>
      </c>
      <c r="C77" s="2">
        <v>43994</v>
      </c>
      <c r="D77" t="s">
        <v>194</v>
      </c>
      <c r="E77" t="s">
        <v>28</v>
      </c>
      <c r="F77" t="s">
        <v>15</v>
      </c>
      <c r="G77" t="s">
        <v>16</v>
      </c>
      <c r="H77" t="s">
        <v>81</v>
      </c>
      <c r="I77" t="s">
        <v>44</v>
      </c>
      <c r="J77">
        <v>1</v>
      </c>
      <c r="K77" t="s">
        <v>19</v>
      </c>
      <c r="L77">
        <v>25</v>
      </c>
      <c r="M77">
        <v>20</v>
      </c>
    </row>
    <row r="78" spans="2:13" x14ac:dyDescent="0.3">
      <c r="B78" t="s">
        <v>195</v>
      </c>
      <c r="C78" s="2">
        <v>43995</v>
      </c>
      <c r="D78" t="s">
        <v>196</v>
      </c>
      <c r="E78" t="s">
        <v>28</v>
      </c>
      <c r="F78" t="s">
        <v>15</v>
      </c>
      <c r="G78" t="s">
        <v>16</v>
      </c>
      <c r="H78" t="s">
        <v>84</v>
      </c>
      <c r="I78" t="s">
        <v>18</v>
      </c>
      <c r="J78">
        <v>1</v>
      </c>
      <c r="K78" t="s">
        <v>19</v>
      </c>
      <c r="L78">
        <v>10000</v>
      </c>
      <c r="M78">
        <v>9000</v>
      </c>
    </row>
    <row r="79" spans="2:13" x14ac:dyDescent="0.3">
      <c r="B79" t="s">
        <v>197</v>
      </c>
      <c r="C79" s="2">
        <v>43996</v>
      </c>
      <c r="D79" t="s">
        <v>198</v>
      </c>
      <c r="E79" t="s">
        <v>28</v>
      </c>
      <c r="F79" t="s">
        <v>22</v>
      </c>
      <c r="G79" t="s">
        <v>23</v>
      </c>
      <c r="H79" t="s">
        <v>17</v>
      </c>
      <c r="I79" t="s">
        <v>18</v>
      </c>
      <c r="J79">
        <v>2</v>
      </c>
      <c r="K79" t="s">
        <v>19</v>
      </c>
      <c r="L79">
        <v>6700</v>
      </c>
      <c r="M79">
        <v>5001</v>
      </c>
    </row>
    <row r="80" spans="2:13" x14ac:dyDescent="0.3">
      <c r="B80" t="s">
        <v>199</v>
      </c>
      <c r="C80" s="2">
        <v>43997</v>
      </c>
      <c r="D80" t="s">
        <v>200</v>
      </c>
      <c r="E80" t="s">
        <v>28</v>
      </c>
      <c r="F80" t="s">
        <v>29</v>
      </c>
      <c r="G80" t="s">
        <v>30</v>
      </c>
      <c r="H80" t="s">
        <v>24</v>
      </c>
      <c r="I80" t="s">
        <v>18</v>
      </c>
      <c r="J80">
        <v>2</v>
      </c>
      <c r="K80" t="s">
        <v>19</v>
      </c>
      <c r="L80">
        <v>6700</v>
      </c>
      <c r="M80">
        <v>5002</v>
      </c>
    </row>
    <row r="81" spans="2:13" x14ac:dyDescent="0.3">
      <c r="B81" t="s">
        <v>201</v>
      </c>
      <c r="C81" s="2">
        <v>43998</v>
      </c>
      <c r="D81" t="s">
        <v>202</v>
      </c>
      <c r="E81" t="s">
        <v>28</v>
      </c>
      <c r="F81" t="s">
        <v>34</v>
      </c>
      <c r="G81" t="s">
        <v>35</v>
      </c>
      <c r="H81" t="s">
        <v>31</v>
      </c>
      <c r="I81" t="s">
        <v>18</v>
      </c>
      <c r="J81">
        <v>1</v>
      </c>
      <c r="K81" t="s">
        <v>19</v>
      </c>
      <c r="L81">
        <v>22000</v>
      </c>
      <c r="M81">
        <v>20000</v>
      </c>
    </row>
    <row r="82" spans="2:13" x14ac:dyDescent="0.3">
      <c r="B82" t="s">
        <v>203</v>
      </c>
      <c r="C82" s="2">
        <v>43999</v>
      </c>
      <c r="D82" t="s">
        <v>204</v>
      </c>
      <c r="E82" t="s">
        <v>28</v>
      </c>
      <c r="F82" t="s">
        <v>15</v>
      </c>
      <c r="G82" t="s">
        <v>16</v>
      </c>
      <c r="H82" t="s">
        <v>36</v>
      </c>
      <c r="I82" t="s">
        <v>37</v>
      </c>
      <c r="J82">
        <v>1</v>
      </c>
      <c r="K82" t="s">
        <v>25</v>
      </c>
      <c r="L82">
        <v>10000</v>
      </c>
      <c r="M82">
        <v>9000</v>
      </c>
    </row>
    <row r="83" spans="2:13" x14ac:dyDescent="0.3">
      <c r="B83" t="s">
        <v>205</v>
      </c>
      <c r="C83" s="2">
        <v>44000</v>
      </c>
      <c r="D83" t="s">
        <v>206</v>
      </c>
      <c r="E83" t="s">
        <v>28</v>
      </c>
      <c r="F83" t="s">
        <v>15</v>
      </c>
      <c r="G83" t="s">
        <v>16</v>
      </c>
      <c r="H83" t="s">
        <v>40</v>
      </c>
      <c r="I83" t="s">
        <v>18</v>
      </c>
      <c r="J83">
        <v>1</v>
      </c>
      <c r="K83" t="s">
        <v>19</v>
      </c>
      <c r="L83">
        <v>8500</v>
      </c>
      <c r="M83">
        <v>7600</v>
      </c>
    </row>
    <row r="84" spans="2:13" x14ac:dyDescent="0.3">
      <c r="B84" t="s">
        <v>207</v>
      </c>
      <c r="C84" s="2">
        <v>44001</v>
      </c>
      <c r="D84" t="s">
        <v>208</v>
      </c>
      <c r="E84" t="s">
        <v>28</v>
      </c>
      <c r="F84" t="s">
        <v>22</v>
      </c>
      <c r="G84" t="s">
        <v>23</v>
      </c>
      <c r="H84" t="s">
        <v>43</v>
      </c>
      <c r="I84" t="s">
        <v>44</v>
      </c>
      <c r="J84">
        <v>2</v>
      </c>
      <c r="K84" t="s">
        <v>19</v>
      </c>
      <c r="L84">
        <v>8500</v>
      </c>
      <c r="M84">
        <v>7600</v>
      </c>
    </row>
    <row r="85" spans="2:13" x14ac:dyDescent="0.3">
      <c r="B85" t="s">
        <v>209</v>
      </c>
      <c r="C85" s="2">
        <v>44002</v>
      </c>
      <c r="D85" t="s">
        <v>210</v>
      </c>
      <c r="E85" t="s">
        <v>28</v>
      </c>
      <c r="F85" t="s">
        <v>29</v>
      </c>
      <c r="G85" t="s">
        <v>30</v>
      </c>
      <c r="H85" t="s">
        <v>47</v>
      </c>
      <c r="I85" t="s">
        <v>18</v>
      </c>
      <c r="J85">
        <v>3</v>
      </c>
      <c r="K85" t="s">
        <v>19</v>
      </c>
      <c r="L85">
        <v>13200.000000000002</v>
      </c>
      <c r="M85">
        <v>12000</v>
      </c>
    </row>
    <row r="86" spans="2:13" x14ac:dyDescent="0.3">
      <c r="B86" t="s">
        <v>211</v>
      </c>
      <c r="C86" s="2">
        <v>44003</v>
      </c>
      <c r="D86" t="s">
        <v>212</v>
      </c>
      <c r="E86" t="s">
        <v>28</v>
      </c>
      <c r="F86" t="s">
        <v>34</v>
      </c>
      <c r="G86" t="s">
        <v>35</v>
      </c>
      <c r="H86" t="s">
        <v>50</v>
      </c>
      <c r="I86" t="s">
        <v>37</v>
      </c>
      <c r="J86">
        <v>2</v>
      </c>
      <c r="K86" t="s">
        <v>19</v>
      </c>
      <c r="L86">
        <v>22000</v>
      </c>
      <c r="M86">
        <v>20000</v>
      </c>
    </row>
    <row r="87" spans="2:13" x14ac:dyDescent="0.3">
      <c r="B87" t="s">
        <v>213</v>
      </c>
      <c r="C87" s="2">
        <v>44004</v>
      </c>
      <c r="D87" t="s">
        <v>214</v>
      </c>
      <c r="E87" t="s">
        <v>28</v>
      </c>
      <c r="F87" t="s">
        <v>15</v>
      </c>
      <c r="G87" t="s">
        <v>16</v>
      </c>
      <c r="H87" t="s">
        <v>53</v>
      </c>
      <c r="I87" t="s">
        <v>37</v>
      </c>
      <c r="J87">
        <v>2</v>
      </c>
      <c r="K87" t="s">
        <v>19</v>
      </c>
      <c r="L87">
        <v>7700</v>
      </c>
      <c r="M87">
        <v>7000</v>
      </c>
    </row>
    <row r="88" spans="2:13" x14ac:dyDescent="0.3">
      <c r="B88" t="s">
        <v>215</v>
      </c>
      <c r="C88" s="2">
        <v>44005</v>
      </c>
      <c r="D88" t="s">
        <v>216</v>
      </c>
      <c r="E88" t="s">
        <v>28</v>
      </c>
      <c r="F88" t="s">
        <v>15</v>
      </c>
      <c r="G88" t="s">
        <v>16</v>
      </c>
      <c r="H88" t="s">
        <v>56</v>
      </c>
      <c r="I88" t="s">
        <v>57</v>
      </c>
      <c r="J88">
        <v>3</v>
      </c>
      <c r="K88" t="s">
        <v>19</v>
      </c>
      <c r="L88">
        <v>22000</v>
      </c>
      <c r="M88">
        <v>20000</v>
      </c>
    </row>
    <row r="89" spans="2:13" x14ac:dyDescent="0.3">
      <c r="B89" t="s">
        <v>217</v>
      </c>
      <c r="C89" s="2">
        <v>44006</v>
      </c>
      <c r="D89" t="s">
        <v>218</v>
      </c>
      <c r="E89" t="s">
        <v>14</v>
      </c>
      <c r="F89" t="s">
        <v>22</v>
      </c>
      <c r="G89" t="s">
        <v>23</v>
      </c>
      <c r="H89" t="s">
        <v>60</v>
      </c>
      <c r="I89" t="s">
        <v>44</v>
      </c>
      <c r="J89">
        <v>1</v>
      </c>
      <c r="K89" t="s">
        <v>19</v>
      </c>
      <c r="L89">
        <v>44000</v>
      </c>
      <c r="M89">
        <v>40000</v>
      </c>
    </row>
    <row r="90" spans="2:13" x14ac:dyDescent="0.3">
      <c r="B90" t="s">
        <v>219</v>
      </c>
      <c r="C90" s="2">
        <v>44007</v>
      </c>
      <c r="D90" t="s">
        <v>220</v>
      </c>
      <c r="E90" t="s">
        <v>14</v>
      </c>
      <c r="F90" t="s">
        <v>29</v>
      </c>
      <c r="G90" t="s">
        <v>30</v>
      </c>
      <c r="H90" t="s">
        <v>63</v>
      </c>
      <c r="I90" t="s">
        <v>44</v>
      </c>
      <c r="J90">
        <v>2</v>
      </c>
      <c r="K90" t="s">
        <v>19</v>
      </c>
      <c r="L90">
        <v>19800</v>
      </c>
      <c r="M90">
        <v>18000</v>
      </c>
    </row>
    <row r="91" spans="2:13" x14ac:dyDescent="0.3">
      <c r="B91" t="s">
        <v>221</v>
      </c>
      <c r="C91" s="2">
        <v>44008</v>
      </c>
      <c r="D91" t="s">
        <v>222</v>
      </c>
      <c r="E91" t="s">
        <v>14</v>
      </c>
      <c r="F91" t="s">
        <v>34</v>
      </c>
      <c r="G91" t="s">
        <v>35</v>
      </c>
      <c r="H91" t="s">
        <v>66</v>
      </c>
      <c r="I91" t="s">
        <v>18</v>
      </c>
      <c r="J91">
        <v>2</v>
      </c>
      <c r="K91" t="s">
        <v>19</v>
      </c>
      <c r="L91">
        <v>9950</v>
      </c>
      <c r="M91">
        <v>9000</v>
      </c>
    </row>
    <row r="92" spans="2:13" x14ac:dyDescent="0.3">
      <c r="B92" t="s">
        <v>223</v>
      </c>
      <c r="C92" s="2">
        <v>44009</v>
      </c>
      <c r="D92" t="s">
        <v>224</v>
      </c>
      <c r="E92" t="s">
        <v>28</v>
      </c>
      <c r="F92" t="s">
        <v>15</v>
      </c>
      <c r="G92" t="s">
        <v>16</v>
      </c>
      <c r="H92" t="s">
        <v>69</v>
      </c>
      <c r="I92" t="s">
        <v>18</v>
      </c>
      <c r="J92">
        <v>2</v>
      </c>
      <c r="K92" t="s">
        <v>19</v>
      </c>
      <c r="L92">
        <v>7700</v>
      </c>
      <c r="M92">
        <v>7000</v>
      </c>
    </row>
    <row r="93" spans="2:13" x14ac:dyDescent="0.3">
      <c r="B93" t="s">
        <v>225</v>
      </c>
      <c r="C93" s="2">
        <v>44010</v>
      </c>
      <c r="D93" t="s">
        <v>226</v>
      </c>
      <c r="E93" t="s">
        <v>28</v>
      </c>
      <c r="F93" t="s">
        <v>15</v>
      </c>
      <c r="G93" t="s">
        <v>16</v>
      </c>
      <c r="H93" t="s">
        <v>72</v>
      </c>
      <c r="I93" t="s">
        <v>37</v>
      </c>
      <c r="J93">
        <v>4</v>
      </c>
      <c r="K93" t="s">
        <v>19</v>
      </c>
      <c r="L93">
        <v>11000</v>
      </c>
      <c r="M93">
        <v>10000</v>
      </c>
    </row>
    <row r="94" spans="2:13" x14ac:dyDescent="0.3">
      <c r="B94" t="s">
        <v>227</v>
      </c>
      <c r="C94" s="2">
        <v>44011</v>
      </c>
      <c r="D94" t="s">
        <v>228</v>
      </c>
      <c r="E94" t="s">
        <v>28</v>
      </c>
      <c r="F94" t="s">
        <v>22</v>
      </c>
      <c r="G94" t="s">
        <v>23</v>
      </c>
      <c r="H94" t="s">
        <v>78</v>
      </c>
      <c r="I94" t="s">
        <v>18</v>
      </c>
      <c r="J94">
        <v>1</v>
      </c>
      <c r="K94" t="s">
        <v>19</v>
      </c>
      <c r="L94">
        <v>13200.000000000002</v>
      </c>
      <c r="M94">
        <v>12000</v>
      </c>
    </row>
    <row r="95" spans="2:13" x14ac:dyDescent="0.3">
      <c r="B95" t="s">
        <v>229</v>
      </c>
      <c r="C95" s="2">
        <v>44012</v>
      </c>
      <c r="D95" t="s">
        <v>230</v>
      </c>
      <c r="E95" t="s">
        <v>28</v>
      </c>
      <c r="F95" t="s">
        <v>29</v>
      </c>
      <c r="G95" t="s">
        <v>30</v>
      </c>
      <c r="H95" t="s">
        <v>81</v>
      </c>
      <c r="I95" t="s">
        <v>44</v>
      </c>
      <c r="J95">
        <v>2</v>
      </c>
      <c r="K95" t="s">
        <v>19</v>
      </c>
      <c r="L95">
        <v>9950</v>
      </c>
      <c r="M95">
        <v>9000</v>
      </c>
    </row>
    <row r="96" spans="2:13" x14ac:dyDescent="0.3">
      <c r="B96" t="s">
        <v>231</v>
      </c>
      <c r="C96" s="2">
        <v>44013</v>
      </c>
      <c r="D96" t="s">
        <v>232</v>
      </c>
      <c r="E96" t="s">
        <v>14</v>
      </c>
      <c r="F96" t="s">
        <v>34</v>
      </c>
      <c r="G96" t="s">
        <v>35</v>
      </c>
      <c r="H96" t="s">
        <v>84</v>
      </c>
      <c r="I96" t="s">
        <v>18</v>
      </c>
      <c r="J96">
        <v>2</v>
      </c>
      <c r="K96" t="s">
        <v>19</v>
      </c>
      <c r="L96">
        <v>7700</v>
      </c>
      <c r="M96">
        <v>7000</v>
      </c>
    </row>
    <row r="97" spans="2:13" x14ac:dyDescent="0.3">
      <c r="B97" t="s">
        <v>233</v>
      </c>
      <c r="C97" s="2">
        <v>44014</v>
      </c>
      <c r="D97" t="s">
        <v>234</v>
      </c>
      <c r="E97" t="s">
        <v>28</v>
      </c>
      <c r="F97" t="s">
        <v>15</v>
      </c>
      <c r="G97" t="s">
        <v>16</v>
      </c>
      <c r="H97" t="s">
        <v>84</v>
      </c>
      <c r="I97" t="s">
        <v>18</v>
      </c>
      <c r="J97">
        <v>4</v>
      </c>
      <c r="K97" t="s">
        <v>19</v>
      </c>
      <c r="L97">
        <v>11000</v>
      </c>
      <c r="M97">
        <v>10000</v>
      </c>
    </row>
    <row r="98" spans="2:13" x14ac:dyDescent="0.3">
      <c r="B98" t="s">
        <v>235</v>
      </c>
      <c r="C98" s="2">
        <v>44015</v>
      </c>
      <c r="D98" t="s">
        <v>236</v>
      </c>
      <c r="E98" t="s">
        <v>28</v>
      </c>
      <c r="F98" t="s">
        <v>15</v>
      </c>
      <c r="G98" t="s">
        <v>16</v>
      </c>
      <c r="H98" t="s">
        <v>17</v>
      </c>
      <c r="I98" t="s">
        <v>18</v>
      </c>
      <c r="J98">
        <v>1</v>
      </c>
      <c r="K98" t="s">
        <v>19</v>
      </c>
      <c r="L98">
        <v>13200.000000000002</v>
      </c>
      <c r="M98">
        <v>12000</v>
      </c>
    </row>
    <row r="99" spans="2:13" x14ac:dyDescent="0.3">
      <c r="B99" t="s">
        <v>237</v>
      </c>
      <c r="C99" s="2">
        <v>44016</v>
      </c>
      <c r="D99" t="s">
        <v>238</v>
      </c>
      <c r="E99" t="s">
        <v>28</v>
      </c>
      <c r="F99" t="s">
        <v>22</v>
      </c>
      <c r="G99" t="s">
        <v>23</v>
      </c>
      <c r="H99" t="s">
        <v>24</v>
      </c>
      <c r="I99" t="s">
        <v>18</v>
      </c>
      <c r="J99">
        <v>2</v>
      </c>
      <c r="K99" t="s">
        <v>19</v>
      </c>
      <c r="L99">
        <v>9950</v>
      </c>
      <c r="M99">
        <v>9000</v>
      </c>
    </row>
    <row r="100" spans="2:13" x14ac:dyDescent="0.3">
      <c r="B100" t="s">
        <v>239</v>
      </c>
      <c r="C100" s="2">
        <v>44017</v>
      </c>
      <c r="D100" t="s">
        <v>240</v>
      </c>
      <c r="E100" t="s">
        <v>28</v>
      </c>
      <c r="F100" t="s">
        <v>29</v>
      </c>
      <c r="G100" t="s">
        <v>30</v>
      </c>
      <c r="H100" t="s">
        <v>31</v>
      </c>
      <c r="I100" t="s">
        <v>18</v>
      </c>
      <c r="J100">
        <v>2</v>
      </c>
      <c r="K100" t="s">
        <v>19</v>
      </c>
      <c r="L100">
        <v>7700</v>
      </c>
      <c r="M100">
        <v>7000</v>
      </c>
    </row>
    <row r="101" spans="2:13" x14ac:dyDescent="0.3">
      <c r="B101" t="s">
        <v>241</v>
      </c>
      <c r="C101" s="2">
        <v>44018</v>
      </c>
      <c r="D101" t="s">
        <v>242</v>
      </c>
      <c r="E101" t="s">
        <v>28</v>
      </c>
      <c r="F101" t="s">
        <v>34</v>
      </c>
      <c r="G101" t="s">
        <v>35</v>
      </c>
      <c r="H101" t="s">
        <v>36</v>
      </c>
      <c r="I101" t="s">
        <v>37</v>
      </c>
      <c r="J101">
        <v>1</v>
      </c>
      <c r="K101" t="s">
        <v>19</v>
      </c>
      <c r="L101">
        <v>11000</v>
      </c>
      <c r="M101">
        <v>10000</v>
      </c>
    </row>
    <row r="102" spans="2:13" x14ac:dyDescent="0.3">
      <c r="B102" t="s">
        <v>243</v>
      </c>
      <c r="C102" s="2">
        <v>44019</v>
      </c>
      <c r="D102" t="s">
        <v>244</v>
      </c>
      <c r="E102" t="s">
        <v>28</v>
      </c>
      <c r="F102" t="s">
        <v>15</v>
      </c>
      <c r="G102" t="s">
        <v>16</v>
      </c>
      <c r="H102" t="s">
        <v>40</v>
      </c>
      <c r="I102" t="s">
        <v>18</v>
      </c>
      <c r="J102">
        <v>1</v>
      </c>
      <c r="K102" t="s">
        <v>19</v>
      </c>
      <c r="L102">
        <v>7700.0000000000009</v>
      </c>
      <c r="M102">
        <v>7000</v>
      </c>
    </row>
    <row r="103" spans="2:13" x14ac:dyDescent="0.3">
      <c r="B103" t="s">
        <v>245</v>
      </c>
      <c r="C103" s="2">
        <v>44020</v>
      </c>
      <c r="D103" t="s">
        <v>246</v>
      </c>
      <c r="E103" t="s">
        <v>28</v>
      </c>
      <c r="F103" t="s">
        <v>15</v>
      </c>
      <c r="G103" t="s">
        <v>16</v>
      </c>
      <c r="H103" t="s">
        <v>43</v>
      </c>
      <c r="I103" t="s">
        <v>44</v>
      </c>
      <c r="J103">
        <v>2</v>
      </c>
      <c r="K103" t="s">
        <v>19</v>
      </c>
      <c r="L103">
        <v>9950</v>
      </c>
      <c r="M103">
        <v>9000</v>
      </c>
    </row>
    <row r="104" spans="2:13" x14ac:dyDescent="0.3">
      <c r="B104" t="s">
        <v>247</v>
      </c>
      <c r="C104" s="2">
        <v>44021</v>
      </c>
      <c r="D104" t="s">
        <v>248</v>
      </c>
      <c r="E104" t="s">
        <v>28</v>
      </c>
      <c r="F104" t="s">
        <v>22</v>
      </c>
      <c r="G104" t="s">
        <v>23</v>
      </c>
      <c r="H104" t="s">
        <v>78</v>
      </c>
      <c r="I104" t="s">
        <v>18</v>
      </c>
      <c r="J104">
        <v>2</v>
      </c>
      <c r="K104" t="s">
        <v>19</v>
      </c>
      <c r="L104">
        <v>19800</v>
      </c>
      <c r="M104">
        <v>18000</v>
      </c>
    </row>
    <row r="105" spans="2:13" x14ac:dyDescent="0.3">
      <c r="B105" t="s">
        <v>249</v>
      </c>
      <c r="C105" s="2">
        <v>44022</v>
      </c>
      <c r="D105" t="s">
        <v>250</v>
      </c>
      <c r="E105" t="s">
        <v>28</v>
      </c>
      <c r="F105" t="s">
        <v>29</v>
      </c>
      <c r="G105" t="s">
        <v>30</v>
      </c>
      <c r="H105" t="s">
        <v>81</v>
      </c>
      <c r="I105" t="s">
        <v>44</v>
      </c>
      <c r="J105">
        <v>1</v>
      </c>
      <c r="K105" t="s">
        <v>19</v>
      </c>
      <c r="L105">
        <v>44000</v>
      </c>
      <c r="M105">
        <v>40000</v>
      </c>
    </row>
    <row r="106" spans="2:13" x14ac:dyDescent="0.3">
      <c r="B106" t="s">
        <v>251</v>
      </c>
      <c r="C106" s="2">
        <v>44023</v>
      </c>
      <c r="D106" t="s">
        <v>252</v>
      </c>
      <c r="E106" t="s">
        <v>28</v>
      </c>
      <c r="F106" t="s">
        <v>34</v>
      </c>
      <c r="G106" t="s">
        <v>35</v>
      </c>
      <c r="H106" t="s">
        <v>84</v>
      </c>
      <c r="I106" t="s">
        <v>18</v>
      </c>
      <c r="J106">
        <v>1</v>
      </c>
      <c r="K106" t="s">
        <v>19</v>
      </c>
      <c r="L106">
        <v>22000</v>
      </c>
      <c r="M106">
        <v>20000</v>
      </c>
    </row>
    <row r="107" spans="2:13" x14ac:dyDescent="0.3">
      <c r="B107" t="s">
        <v>253</v>
      </c>
      <c r="C107" s="2">
        <v>44024</v>
      </c>
      <c r="D107" t="s">
        <v>254</v>
      </c>
      <c r="E107" t="s">
        <v>28</v>
      </c>
      <c r="F107" t="s">
        <v>15</v>
      </c>
      <c r="G107" t="s">
        <v>16</v>
      </c>
      <c r="H107" t="s">
        <v>56</v>
      </c>
      <c r="I107" t="s">
        <v>57</v>
      </c>
      <c r="J107">
        <v>2</v>
      </c>
      <c r="K107" t="s">
        <v>19</v>
      </c>
      <c r="L107">
        <v>13000</v>
      </c>
      <c r="M107">
        <v>12000</v>
      </c>
    </row>
    <row r="108" spans="2:13" x14ac:dyDescent="0.3">
      <c r="B108" t="s">
        <v>255</v>
      </c>
      <c r="C108" s="2">
        <v>44025</v>
      </c>
      <c r="D108" t="s">
        <v>256</v>
      </c>
      <c r="E108" t="s">
        <v>28</v>
      </c>
      <c r="F108" t="s">
        <v>15</v>
      </c>
      <c r="G108" t="s">
        <v>16</v>
      </c>
      <c r="H108" t="s">
        <v>60</v>
      </c>
      <c r="I108" t="s">
        <v>44</v>
      </c>
      <c r="J108">
        <v>2</v>
      </c>
      <c r="K108" t="s">
        <v>19</v>
      </c>
      <c r="L108">
        <v>6700</v>
      </c>
      <c r="M108">
        <v>5000</v>
      </c>
    </row>
    <row r="109" spans="2:13" x14ac:dyDescent="0.3">
      <c r="B109" t="s">
        <v>257</v>
      </c>
      <c r="C109" s="2">
        <v>44026</v>
      </c>
      <c r="D109" t="s">
        <v>258</v>
      </c>
      <c r="E109" t="s">
        <v>28</v>
      </c>
      <c r="F109" t="s">
        <v>22</v>
      </c>
      <c r="G109" t="s">
        <v>23</v>
      </c>
      <c r="H109" t="s">
        <v>63</v>
      </c>
      <c r="I109" t="s">
        <v>44</v>
      </c>
      <c r="J109">
        <v>1</v>
      </c>
      <c r="K109" t="s">
        <v>19</v>
      </c>
      <c r="L109">
        <v>6700</v>
      </c>
      <c r="M109">
        <v>5001</v>
      </c>
    </row>
    <row r="110" spans="2:13" x14ac:dyDescent="0.3">
      <c r="B110" t="s">
        <v>259</v>
      </c>
      <c r="C110" s="2">
        <v>44027</v>
      </c>
      <c r="D110" t="s">
        <v>260</v>
      </c>
      <c r="E110" t="s">
        <v>14</v>
      </c>
      <c r="F110" t="s">
        <v>29</v>
      </c>
      <c r="G110" t="s">
        <v>30</v>
      </c>
      <c r="H110" t="s">
        <v>66</v>
      </c>
      <c r="I110" t="s">
        <v>18</v>
      </c>
      <c r="J110">
        <v>1</v>
      </c>
      <c r="K110" t="s">
        <v>19</v>
      </c>
      <c r="L110">
        <v>6700</v>
      </c>
      <c r="M110">
        <v>5002</v>
      </c>
    </row>
    <row r="111" spans="2:13" x14ac:dyDescent="0.3">
      <c r="B111" t="s">
        <v>261</v>
      </c>
      <c r="C111" s="2">
        <v>44028</v>
      </c>
      <c r="D111" t="s">
        <v>262</v>
      </c>
      <c r="E111" t="s">
        <v>14</v>
      </c>
      <c r="F111" t="s">
        <v>34</v>
      </c>
      <c r="G111" t="s">
        <v>35</v>
      </c>
      <c r="H111" t="s">
        <v>69</v>
      </c>
      <c r="I111" t="s">
        <v>18</v>
      </c>
      <c r="J111">
        <v>2</v>
      </c>
      <c r="K111" t="s">
        <v>19</v>
      </c>
      <c r="L111">
        <v>6700</v>
      </c>
      <c r="M111">
        <v>5000</v>
      </c>
    </row>
    <row r="112" spans="2:13" x14ac:dyDescent="0.3">
      <c r="B112" t="s">
        <v>263</v>
      </c>
      <c r="C112" s="2">
        <v>44029</v>
      </c>
      <c r="D112" t="s">
        <v>264</v>
      </c>
      <c r="E112" t="s">
        <v>14</v>
      </c>
      <c r="F112" t="s">
        <v>15</v>
      </c>
      <c r="G112" t="s">
        <v>16</v>
      </c>
      <c r="H112" t="s">
        <v>72</v>
      </c>
      <c r="I112" t="s">
        <v>37</v>
      </c>
      <c r="J112">
        <v>2</v>
      </c>
      <c r="K112" t="s">
        <v>19</v>
      </c>
      <c r="L112">
        <v>6700</v>
      </c>
      <c r="M112">
        <v>5001</v>
      </c>
    </row>
    <row r="113" spans="2:13" x14ac:dyDescent="0.3">
      <c r="B113" t="s">
        <v>265</v>
      </c>
      <c r="C113" s="2">
        <v>44030</v>
      </c>
      <c r="D113" t="s">
        <v>266</v>
      </c>
      <c r="E113" t="s">
        <v>28</v>
      </c>
      <c r="F113" t="s">
        <v>15</v>
      </c>
      <c r="G113" t="s">
        <v>16</v>
      </c>
      <c r="H113" t="s">
        <v>75</v>
      </c>
      <c r="I113" t="s">
        <v>18</v>
      </c>
      <c r="J113">
        <v>1</v>
      </c>
      <c r="K113" t="s">
        <v>19</v>
      </c>
      <c r="L113">
        <v>6700</v>
      </c>
      <c r="M113">
        <v>5002</v>
      </c>
    </row>
    <row r="114" spans="2:13" x14ac:dyDescent="0.3">
      <c r="B114" t="s">
        <v>267</v>
      </c>
      <c r="C114" s="2">
        <v>44031</v>
      </c>
      <c r="D114" t="s">
        <v>268</v>
      </c>
      <c r="E114" t="s">
        <v>28</v>
      </c>
      <c r="F114" t="s">
        <v>22</v>
      </c>
      <c r="G114" t="s">
        <v>23</v>
      </c>
      <c r="H114" t="s">
        <v>78</v>
      </c>
      <c r="I114" t="s">
        <v>18</v>
      </c>
      <c r="J114">
        <v>1</v>
      </c>
      <c r="K114" t="s">
        <v>19</v>
      </c>
      <c r="L114">
        <v>6700</v>
      </c>
      <c r="M114">
        <v>5000</v>
      </c>
    </row>
    <row r="115" spans="2:13" x14ac:dyDescent="0.3">
      <c r="B115" t="s">
        <v>269</v>
      </c>
      <c r="C115" s="2">
        <v>44032</v>
      </c>
      <c r="D115" t="s">
        <v>270</v>
      </c>
      <c r="E115" t="s">
        <v>28</v>
      </c>
      <c r="F115" t="s">
        <v>29</v>
      </c>
      <c r="G115" t="s">
        <v>30</v>
      </c>
      <c r="H115" t="s">
        <v>81</v>
      </c>
      <c r="I115" t="s">
        <v>44</v>
      </c>
      <c r="J115">
        <v>2</v>
      </c>
      <c r="K115" t="s">
        <v>19</v>
      </c>
      <c r="L115">
        <v>6700</v>
      </c>
      <c r="M115">
        <v>5001</v>
      </c>
    </row>
    <row r="116" spans="2:13" x14ac:dyDescent="0.3">
      <c r="B116" t="s">
        <v>271</v>
      </c>
      <c r="C116" s="2">
        <v>44033</v>
      </c>
      <c r="D116" t="s">
        <v>272</v>
      </c>
      <c r="E116" t="s">
        <v>28</v>
      </c>
      <c r="F116" t="s">
        <v>34</v>
      </c>
      <c r="G116" t="s">
        <v>35</v>
      </c>
      <c r="H116" t="s">
        <v>84</v>
      </c>
      <c r="I116" t="s">
        <v>18</v>
      </c>
      <c r="J116">
        <v>2</v>
      </c>
      <c r="K116" t="s">
        <v>19</v>
      </c>
      <c r="L116">
        <v>6700</v>
      </c>
      <c r="M116">
        <v>5002</v>
      </c>
    </row>
    <row r="117" spans="2:13" x14ac:dyDescent="0.3">
      <c r="B117" t="s">
        <v>273</v>
      </c>
      <c r="C117" s="2">
        <v>44034</v>
      </c>
      <c r="D117" t="s">
        <v>274</v>
      </c>
      <c r="E117" t="s">
        <v>14</v>
      </c>
      <c r="F117" t="s">
        <v>15</v>
      </c>
      <c r="G117" t="s">
        <v>16</v>
      </c>
      <c r="H117" t="s">
        <v>17</v>
      </c>
      <c r="I117" t="s">
        <v>18</v>
      </c>
      <c r="J117">
        <v>1</v>
      </c>
      <c r="K117" t="s">
        <v>19</v>
      </c>
      <c r="L117">
        <v>22000</v>
      </c>
      <c r="M117">
        <v>20000</v>
      </c>
    </row>
    <row r="118" spans="2:13" x14ac:dyDescent="0.3">
      <c r="B118" t="s">
        <v>275</v>
      </c>
      <c r="C118" s="2">
        <v>44035</v>
      </c>
      <c r="D118" t="s">
        <v>276</v>
      </c>
      <c r="E118" t="s">
        <v>28</v>
      </c>
      <c r="F118" t="s">
        <v>15</v>
      </c>
      <c r="G118" t="s">
        <v>16</v>
      </c>
      <c r="H118" t="s">
        <v>24</v>
      </c>
      <c r="I118" t="s">
        <v>18</v>
      </c>
      <c r="J118">
        <v>1</v>
      </c>
      <c r="K118" t="s">
        <v>25</v>
      </c>
      <c r="L118">
        <v>10000</v>
      </c>
      <c r="M118">
        <v>9000</v>
      </c>
    </row>
    <row r="119" spans="2:13" x14ac:dyDescent="0.3">
      <c r="B119" t="s">
        <v>277</v>
      </c>
      <c r="C119" s="2">
        <v>44036</v>
      </c>
      <c r="D119" t="s">
        <v>278</v>
      </c>
      <c r="E119" t="s">
        <v>28</v>
      </c>
      <c r="F119" t="s">
        <v>22</v>
      </c>
      <c r="G119" t="s">
        <v>23</v>
      </c>
      <c r="H119" t="s">
        <v>31</v>
      </c>
      <c r="I119" t="s">
        <v>18</v>
      </c>
      <c r="J119">
        <v>1</v>
      </c>
      <c r="K119" t="s">
        <v>19</v>
      </c>
      <c r="L119">
        <v>8500</v>
      </c>
      <c r="M119">
        <v>7600</v>
      </c>
    </row>
    <row r="120" spans="2:13" x14ac:dyDescent="0.3">
      <c r="B120" t="s">
        <v>279</v>
      </c>
      <c r="C120" s="2">
        <v>44037</v>
      </c>
      <c r="D120" t="s">
        <v>280</v>
      </c>
      <c r="E120" t="s">
        <v>28</v>
      </c>
      <c r="F120" t="s">
        <v>29</v>
      </c>
      <c r="G120" t="s">
        <v>30</v>
      </c>
      <c r="H120" t="s">
        <v>36</v>
      </c>
      <c r="I120" t="s">
        <v>37</v>
      </c>
      <c r="J120">
        <v>2</v>
      </c>
      <c r="K120" t="s">
        <v>25</v>
      </c>
      <c r="L120">
        <v>8500</v>
      </c>
      <c r="M120">
        <v>7600</v>
      </c>
    </row>
    <row r="121" spans="2:13" x14ac:dyDescent="0.3">
      <c r="B121" t="s">
        <v>281</v>
      </c>
      <c r="C121" s="2">
        <v>44038</v>
      </c>
      <c r="D121" t="s">
        <v>282</v>
      </c>
      <c r="E121" t="s">
        <v>28</v>
      </c>
      <c r="F121" t="s">
        <v>34</v>
      </c>
      <c r="G121" t="s">
        <v>35</v>
      </c>
      <c r="H121" t="s">
        <v>40</v>
      </c>
      <c r="I121" t="s">
        <v>18</v>
      </c>
      <c r="J121">
        <v>3</v>
      </c>
      <c r="K121" t="s">
        <v>19</v>
      </c>
      <c r="L121">
        <v>13200.000000000002</v>
      </c>
      <c r="M121">
        <v>12000</v>
      </c>
    </row>
    <row r="122" spans="2:13" x14ac:dyDescent="0.3">
      <c r="B122" t="s">
        <v>283</v>
      </c>
      <c r="C122" s="2">
        <v>44039</v>
      </c>
      <c r="D122" t="s">
        <v>284</v>
      </c>
      <c r="E122" t="s">
        <v>28</v>
      </c>
      <c r="F122" t="s">
        <v>15</v>
      </c>
      <c r="G122" t="s">
        <v>16</v>
      </c>
      <c r="H122" t="s">
        <v>78</v>
      </c>
      <c r="I122" t="s">
        <v>18</v>
      </c>
      <c r="J122">
        <v>2</v>
      </c>
      <c r="K122" t="s">
        <v>19</v>
      </c>
      <c r="L122">
        <v>22000</v>
      </c>
      <c r="M122">
        <v>20000</v>
      </c>
    </row>
    <row r="123" spans="2:13" x14ac:dyDescent="0.3">
      <c r="B123" t="s">
        <v>285</v>
      </c>
      <c r="C123" s="2">
        <v>44040</v>
      </c>
      <c r="D123" t="s">
        <v>286</v>
      </c>
      <c r="E123" t="s">
        <v>28</v>
      </c>
      <c r="F123" t="s">
        <v>15</v>
      </c>
      <c r="G123" t="s">
        <v>16</v>
      </c>
      <c r="H123" t="s">
        <v>81</v>
      </c>
      <c r="I123" t="s">
        <v>44</v>
      </c>
      <c r="J123">
        <v>2</v>
      </c>
      <c r="K123" t="s">
        <v>19</v>
      </c>
      <c r="L123">
        <v>7700</v>
      </c>
      <c r="M123">
        <v>7000</v>
      </c>
    </row>
    <row r="124" spans="2:13" x14ac:dyDescent="0.3">
      <c r="B124" t="s">
        <v>287</v>
      </c>
      <c r="C124" s="2">
        <v>44041</v>
      </c>
      <c r="D124" t="s">
        <v>288</v>
      </c>
      <c r="E124" t="s">
        <v>28</v>
      </c>
      <c r="F124" t="s">
        <v>22</v>
      </c>
      <c r="G124" t="s">
        <v>23</v>
      </c>
      <c r="H124" t="s">
        <v>84</v>
      </c>
      <c r="I124" t="s">
        <v>18</v>
      </c>
      <c r="J124">
        <v>3</v>
      </c>
      <c r="K124" t="s">
        <v>19</v>
      </c>
      <c r="L124">
        <v>22000</v>
      </c>
      <c r="M124">
        <v>20000</v>
      </c>
    </row>
    <row r="125" spans="2:13" x14ac:dyDescent="0.3">
      <c r="B125" t="s">
        <v>289</v>
      </c>
      <c r="C125" s="2">
        <v>43983</v>
      </c>
      <c r="D125" t="s">
        <v>290</v>
      </c>
      <c r="E125" t="s">
        <v>28</v>
      </c>
      <c r="F125" t="s">
        <v>29</v>
      </c>
      <c r="G125" t="s">
        <v>30</v>
      </c>
      <c r="H125" t="s">
        <v>53</v>
      </c>
      <c r="I125" t="s">
        <v>37</v>
      </c>
      <c r="J125">
        <v>1</v>
      </c>
      <c r="K125" t="s">
        <v>19</v>
      </c>
      <c r="L125">
        <v>44000</v>
      </c>
      <c r="M125">
        <v>40000</v>
      </c>
    </row>
    <row r="126" spans="2:13" x14ac:dyDescent="0.3">
      <c r="B126" t="s">
        <v>291</v>
      </c>
      <c r="C126" s="2">
        <v>43984</v>
      </c>
      <c r="D126" t="s">
        <v>292</v>
      </c>
      <c r="E126" t="s">
        <v>28</v>
      </c>
      <c r="F126" t="s">
        <v>34</v>
      </c>
      <c r="G126" t="s">
        <v>35</v>
      </c>
      <c r="H126" t="s">
        <v>56</v>
      </c>
      <c r="I126" t="s">
        <v>57</v>
      </c>
      <c r="J126">
        <v>2</v>
      </c>
      <c r="K126" t="s">
        <v>19</v>
      </c>
      <c r="L126">
        <v>19800</v>
      </c>
      <c r="M126">
        <v>18000</v>
      </c>
    </row>
    <row r="127" spans="2:13" x14ac:dyDescent="0.3">
      <c r="B127" t="s">
        <v>293</v>
      </c>
      <c r="C127" s="2">
        <v>43985</v>
      </c>
      <c r="D127" t="s">
        <v>294</v>
      </c>
      <c r="E127" t="s">
        <v>28</v>
      </c>
      <c r="F127" t="s">
        <v>15</v>
      </c>
      <c r="G127" t="s">
        <v>16</v>
      </c>
      <c r="H127" t="s">
        <v>60</v>
      </c>
      <c r="I127" t="s">
        <v>44</v>
      </c>
      <c r="J127">
        <v>2</v>
      </c>
      <c r="K127" t="s">
        <v>19</v>
      </c>
      <c r="L127">
        <v>9950</v>
      </c>
      <c r="M127">
        <v>9000</v>
      </c>
    </row>
    <row r="128" spans="2:13" x14ac:dyDescent="0.3">
      <c r="B128" t="s">
        <v>295</v>
      </c>
      <c r="C128" s="2">
        <v>43986</v>
      </c>
      <c r="D128" t="s">
        <v>296</v>
      </c>
      <c r="E128" t="s">
        <v>28</v>
      </c>
      <c r="F128" t="s">
        <v>15</v>
      </c>
      <c r="G128" t="s">
        <v>16</v>
      </c>
      <c r="H128" t="s">
        <v>63</v>
      </c>
      <c r="I128" t="s">
        <v>44</v>
      </c>
      <c r="J128">
        <v>2</v>
      </c>
      <c r="K128" t="s">
        <v>19</v>
      </c>
      <c r="L128">
        <v>7700</v>
      </c>
      <c r="M128">
        <v>7000</v>
      </c>
    </row>
    <row r="129" spans="2:13" x14ac:dyDescent="0.3">
      <c r="B129" t="s">
        <v>297</v>
      </c>
      <c r="C129" s="2">
        <v>43987</v>
      </c>
      <c r="D129" t="s">
        <v>298</v>
      </c>
      <c r="E129" t="s">
        <v>28</v>
      </c>
      <c r="F129" t="s">
        <v>22</v>
      </c>
      <c r="G129" t="s">
        <v>23</v>
      </c>
      <c r="H129" t="s">
        <v>66</v>
      </c>
      <c r="I129" t="s">
        <v>18</v>
      </c>
      <c r="J129">
        <v>4</v>
      </c>
      <c r="K129" t="s">
        <v>19</v>
      </c>
      <c r="L129">
        <v>11000</v>
      </c>
      <c r="M129">
        <v>10000</v>
      </c>
    </row>
    <row r="130" spans="2:13" x14ac:dyDescent="0.3">
      <c r="B130" t="s">
        <v>299</v>
      </c>
      <c r="C130" s="2">
        <v>43988</v>
      </c>
      <c r="D130" t="s">
        <v>300</v>
      </c>
      <c r="E130" t="s">
        <v>28</v>
      </c>
      <c r="F130" t="s">
        <v>29</v>
      </c>
      <c r="G130" t="s">
        <v>30</v>
      </c>
      <c r="H130" t="s">
        <v>69</v>
      </c>
      <c r="I130" t="s">
        <v>18</v>
      </c>
      <c r="J130">
        <v>1</v>
      </c>
      <c r="K130" t="s">
        <v>19</v>
      </c>
      <c r="L130">
        <v>13200.000000000002</v>
      </c>
      <c r="M130">
        <v>12000</v>
      </c>
    </row>
    <row r="131" spans="2:13" x14ac:dyDescent="0.3">
      <c r="B131" t="s">
        <v>301</v>
      </c>
      <c r="C131" s="2">
        <v>43989</v>
      </c>
      <c r="D131" t="s">
        <v>302</v>
      </c>
      <c r="E131" t="s">
        <v>14</v>
      </c>
      <c r="F131" t="s">
        <v>34</v>
      </c>
      <c r="G131" t="s">
        <v>35</v>
      </c>
      <c r="H131" t="s">
        <v>72</v>
      </c>
      <c r="I131" t="s">
        <v>37</v>
      </c>
      <c r="J131">
        <v>2</v>
      </c>
      <c r="K131" t="s">
        <v>19</v>
      </c>
      <c r="L131">
        <v>9950</v>
      </c>
      <c r="M131">
        <v>9000</v>
      </c>
    </row>
    <row r="132" spans="2:13" x14ac:dyDescent="0.3">
      <c r="B132" t="s">
        <v>303</v>
      </c>
      <c r="C132" s="2">
        <v>43990</v>
      </c>
      <c r="D132" t="s">
        <v>304</v>
      </c>
      <c r="E132" t="s">
        <v>14</v>
      </c>
      <c r="F132" t="s">
        <v>15</v>
      </c>
      <c r="G132" t="s">
        <v>16</v>
      </c>
      <c r="H132" t="s">
        <v>75</v>
      </c>
      <c r="I132" t="s">
        <v>18</v>
      </c>
      <c r="J132">
        <v>2</v>
      </c>
      <c r="K132" t="s">
        <v>19</v>
      </c>
      <c r="L132">
        <v>7700</v>
      </c>
      <c r="M132">
        <v>7000</v>
      </c>
    </row>
    <row r="133" spans="2:13" x14ac:dyDescent="0.3">
      <c r="B133" t="s">
        <v>305</v>
      </c>
      <c r="C133" s="2">
        <v>43991</v>
      </c>
      <c r="D133" t="s">
        <v>306</v>
      </c>
      <c r="E133" t="s">
        <v>14</v>
      </c>
      <c r="F133" t="s">
        <v>15</v>
      </c>
      <c r="G133" t="s">
        <v>16</v>
      </c>
      <c r="H133" t="s">
        <v>78</v>
      </c>
      <c r="I133" t="s">
        <v>18</v>
      </c>
      <c r="J133">
        <v>4</v>
      </c>
      <c r="K133" t="s">
        <v>19</v>
      </c>
      <c r="L133">
        <v>11000</v>
      </c>
      <c r="M133">
        <v>10000</v>
      </c>
    </row>
    <row r="134" spans="2:13" x14ac:dyDescent="0.3">
      <c r="B134" t="s">
        <v>307</v>
      </c>
      <c r="C134" s="2">
        <v>43992</v>
      </c>
      <c r="D134" t="s">
        <v>308</v>
      </c>
      <c r="E134" t="s">
        <v>28</v>
      </c>
      <c r="F134" t="s">
        <v>22</v>
      </c>
      <c r="G134" t="s">
        <v>23</v>
      </c>
      <c r="H134" t="s">
        <v>81</v>
      </c>
      <c r="I134" t="s">
        <v>44</v>
      </c>
      <c r="J134">
        <v>1</v>
      </c>
      <c r="K134" t="s">
        <v>19</v>
      </c>
      <c r="L134">
        <v>13200.000000000002</v>
      </c>
      <c r="M134">
        <v>12000</v>
      </c>
    </row>
    <row r="135" spans="2:13" x14ac:dyDescent="0.3">
      <c r="B135" t="s">
        <v>309</v>
      </c>
      <c r="C135" s="2">
        <v>43993</v>
      </c>
      <c r="D135" t="s">
        <v>310</v>
      </c>
      <c r="E135" t="s">
        <v>28</v>
      </c>
      <c r="F135" t="s">
        <v>29</v>
      </c>
      <c r="G135" t="s">
        <v>30</v>
      </c>
      <c r="H135" t="s">
        <v>84</v>
      </c>
      <c r="I135" t="s">
        <v>18</v>
      </c>
      <c r="J135">
        <v>2</v>
      </c>
      <c r="K135" t="s">
        <v>19</v>
      </c>
      <c r="L135">
        <v>1900</v>
      </c>
      <c r="M135">
        <v>1800</v>
      </c>
    </row>
    <row r="136" spans="2:13" x14ac:dyDescent="0.3">
      <c r="B136" t="s">
        <v>311</v>
      </c>
      <c r="C136" s="2">
        <v>43994</v>
      </c>
      <c r="D136" t="s">
        <v>312</v>
      </c>
      <c r="E136" t="s">
        <v>28</v>
      </c>
      <c r="F136" t="s">
        <v>34</v>
      </c>
      <c r="G136" t="s">
        <v>35</v>
      </c>
      <c r="H136" t="s">
        <v>17</v>
      </c>
      <c r="I136" t="s">
        <v>18</v>
      </c>
      <c r="J136">
        <v>2</v>
      </c>
      <c r="K136" t="s">
        <v>19</v>
      </c>
      <c r="L136">
        <v>200</v>
      </c>
      <c r="M136">
        <v>190</v>
      </c>
    </row>
    <row r="137" spans="2:13" x14ac:dyDescent="0.3">
      <c r="B137" t="s">
        <v>313</v>
      </c>
      <c r="C137" s="2">
        <v>43995</v>
      </c>
      <c r="D137" t="s">
        <v>314</v>
      </c>
      <c r="E137" t="s">
        <v>28</v>
      </c>
      <c r="F137" t="s">
        <v>15</v>
      </c>
      <c r="G137" t="s">
        <v>16</v>
      </c>
      <c r="H137" t="s">
        <v>24</v>
      </c>
      <c r="I137" t="s">
        <v>18</v>
      </c>
      <c r="J137">
        <v>1</v>
      </c>
      <c r="K137" t="s">
        <v>19</v>
      </c>
      <c r="L137">
        <v>2250</v>
      </c>
      <c r="M137">
        <v>2200</v>
      </c>
    </row>
    <row r="138" spans="2:13" x14ac:dyDescent="0.3">
      <c r="B138" t="s">
        <v>315</v>
      </c>
      <c r="C138" s="2">
        <v>43996</v>
      </c>
      <c r="D138" t="s">
        <v>316</v>
      </c>
      <c r="E138" t="s">
        <v>14</v>
      </c>
      <c r="F138" t="s">
        <v>15</v>
      </c>
      <c r="G138" t="s">
        <v>16</v>
      </c>
      <c r="H138" t="s">
        <v>31</v>
      </c>
      <c r="I138" t="s">
        <v>18</v>
      </c>
      <c r="J138">
        <v>1</v>
      </c>
      <c r="K138" t="s">
        <v>19</v>
      </c>
      <c r="L138">
        <v>100</v>
      </c>
      <c r="M138">
        <v>90</v>
      </c>
    </row>
    <row r="139" spans="2:13" x14ac:dyDescent="0.3">
      <c r="B139" t="s">
        <v>317</v>
      </c>
      <c r="C139" s="2">
        <v>43997</v>
      </c>
      <c r="D139" t="s">
        <v>318</v>
      </c>
      <c r="E139" t="s">
        <v>28</v>
      </c>
      <c r="F139" t="s">
        <v>22</v>
      </c>
      <c r="G139" t="s">
        <v>23</v>
      </c>
      <c r="H139" t="s">
        <v>36</v>
      </c>
      <c r="I139" t="s">
        <v>37</v>
      </c>
      <c r="J139">
        <v>2</v>
      </c>
      <c r="K139" t="s">
        <v>19</v>
      </c>
      <c r="L139">
        <v>100</v>
      </c>
      <c r="M139">
        <v>80</v>
      </c>
    </row>
    <row r="140" spans="2:13" x14ac:dyDescent="0.3">
      <c r="B140" t="s">
        <v>319</v>
      </c>
      <c r="C140" s="2">
        <v>43998</v>
      </c>
      <c r="D140" t="s">
        <v>320</v>
      </c>
      <c r="E140" t="s">
        <v>28</v>
      </c>
      <c r="F140" t="s">
        <v>29</v>
      </c>
      <c r="G140" t="s">
        <v>30</v>
      </c>
      <c r="H140" t="s">
        <v>40</v>
      </c>
      <c r="I140" t="s">
        <v>18</v>
      </c>
      <c r="J140">
        <v>2</v>
      </c>
      <c r="K140" t="s">
        <v>19</v>
      </c>
      <c r="L140">
        <v>2000</v>
      </c>
      <c r="M140">
        <v>1850</v>
      </c>
    </row>
    <row r="141" spans="2:13" x14ac:dyDescent="0.3">
      <c r="B141" t="s">
        <v>321</v>
      </c>
      <c r="C141" s="2">
        <v>43999</v>
      </c>
      <c r="E141" t="s">
        <v>28</v>
      </c>
      <c r="F141" t="s">
        <v>34</v>
      </c>
      <c r="G141" t="s">
        <v>35</v>
      </c>
      <c r="H141" t="s">
        <v>43</v>
      </c>
      <c r="I141" t="s">
        <v>44</v>
      </c>
      <c r="J141">
        <v>1</v>
      </c>
      <c r="K141" t="s">
        <v>19</v>
      </c>
      <c r="L141">
        <v>9500</v>
      </c>
      <c r="M141">
        <v>8000</v>
      </c>
    </row>
    <row r="142" spans="2:13" x14ac:dyDescent="0.3">
      <c r="B142" t="s">
        <v>322</v>
      </c>
      <c r="C142" s="2">
        <v>44000</v>
      </c>
      <c r="D142" t="s">
        <v>323</v>
      </c>
      <c r="E142" t="s">
        <v>28</v>
      </c>
      <c r="F142" t="s">
        <v>15</v>
      </c>
      <c r="G142" t="s">
        <v>16</v>
      </c>
      <c r="H142" t="s">
        <v>47</v>
      </c>
      <c r="I142" t="s">
        <v>18</v>
      </c>
      <c r="J142">
        <v>1</v>
      </c>
      <c r="K142" t="s">
        <v>19</v>
      </c>
      <c r="L142">
        <v>4700</v>
      </c>
      <c r="M142">
        <v>4000</v>
      </c>
    </row>
    <row r="143" spans="2:13" x14ac:dyDescent="0.3">
      <c r="B143" t="s">
        <v>324</v>
      </c>
      <c r="C143" s="2">
        <v>44001</v>
      </c>
      <c r="D143" t="s">
        <v>325</v>
      </c>
      <c r="E143" t="s">
        <v>28</v>
      </c>
      <c r="F143" t="s">
        <v>15</v>
      </c>
      <c r="G143" t="s">
        <v>16</v>
      </c>
      <c r="H143" t="s">
        <v>50</v>
      </c>
      <c r="I143" t="s">
        <v>37</v>
      </c>
      <c r="J143">
        <v>2</v>
      </c>
      <c r="K143" t="s">
        <v>19</v>
      </c>
      <c r="L143">
        <v>400</v>
      </c>
      <c r="M143">
        <v>360</v>
      </c>
    </row>
    <row r="144" spans="2:13" x14ac:dyDescent="0.3">
      <c r="B144" t="s">
        <v>326</v>
      </c>
      <c r="C144" s="2">
        <v>44002</v>
      </c>
      <c r="D144" t="s">
        <v>327</v>
      </c>
      <c r="E144" t="s">
        <v>28</v>
      </c>
      <c r="F144" t="s">
        <v>22</v>
      </c>
      <c r="G144" t="s">
        <v>23</v>
      </c>
      <c r="H144" t="s">
        <v>53</v>
      </c>
      <c r="I144" t="s">
        <v>37</v>
      </c>
      <c r="J144">
        <v>2</v>
      </c>
      <c r="K144" t="s">
        <v>19</v>
      </c>
      <c r="L144">
        <v>100</v>
      </c>
      <c r="M144">
        <v>90</v>
      </c>
    </row>
    <row r="145" spans="2:13" x14ac:dyDescent="0.3">
      <c r="B145" t="s">
        <v>328</v>
      </c>
      <c r="C145" s="2">
        <v>44003</v>
      </c>
      <c r="D145" t="s">
        <v>329</v>
      </c>
      <c r="E145" t="s">
        <v>28</v>
      </c>
      <c r="F145" t="s">
        <v>29</v>
      </c>
      <c r="G145" t="s">
        <v>30</v>
      </c>
      <c r="H145" t="s">
        <v>56</v>
      </c>
      <c r="I145" t="s">
        <v>57</v>
      </c>
      <c r="J145">
        <v>1</v>
      </c>
      <c r="K145" t="s">
        <v>19</v>
      </c>
      <c r="L145">
        <v>1600</v>
      </c>
      <c r="M145">
        <v>1590</v>
      </c>
    </row>
    <row r="146" spans="2:13" x14ac:dyDescent="0.3">
      <c r="B146" t="s">
        <v>330</v>
      </c>
      <c r="C146" s="2">
        <v>44004</v>
      </c>
      <c r="D146" t="s">
        <v>331</v>
      </c>
      <c r="E146" t="s">
        <v>28</v>
      </c>
      <c r="F146" t="s">
        <v>34</v>
      </c>
      <c r="G146" t="s">
        <v>35</v>
      </c>
      <c r="H146" t="s">
        <v>60</v>
      </c>
      <c r="I146" t="s">
        <v>44</v>
      </c>
      <c r="J146">
        <v>1</v>
      </c>
      <c r="K146" t="s">
        <v>19</v>
      </c>
      <c r="L146">
        <v>50</v>
      </c>
      <c r="M146">
        <v>45</v>
      </c>
    </row>
    <row r="147" spans="2:13" x14ac:dyDescent="0.3">
      <c r="B147" t="s">
        <v>332</v>
      </c>
      <c r="C147" s="2">
        <v>44005</v>
      </c>
      <c r="D147" t="s">
        <v>333</v>
      </c>
      <c r="E147" t="s">
        <v>28</v>
      </c>
      <c r="F147" t="s">
        <v>15</v>
      </c>
      <c r="G147" t="s">
        <v>16</v>
      </c>
      <c r="H147" t="s">
        <v>63</v>
      </c>
      <c r="I147" t="s">
        <v>44</v>
      </c>
      <c r="J147">
        <v>2</v>
      </c>
      <c r="K147" t="s">
        <v>19</v>
      </c>
      <c r="L147">
        <v>600</v>
      </c>
      <c r="M147">
        <v>450</v>
      </c>
    </row>
    <row r="148" spans="2:13" x14ac:dyDescent="0.3">
      <c r="B148" t="s">
        <v>334</v>
      </c>
      <c r="C148" s="2">
        <v>44006</v>
      </c>
      <c r="D148" t="s">
        <v>335</v>
      </c>
      <c r="E148" t="s">
        <v>28</v>
      </c>
      <c r="F148" t="s">
        <v>15</v>
      </c>
      <c r="G148" t="s">
        <v>16</v>
      </c>
      <c r="H148" t="s">
        <v>66</v>
      </c>
      <c r="I148" t="s">
        <v>18</v>
      </c>
      <c r="J148">
        <v>2</v>
      </c>
      <c r="K148" t="s">
        <v>19</v>
      </c>
      <c r="L148">
        <v>170</v>
      </c>
      <c r="M148">
        <v>150</v>
      </c>
    </row>
    <row r="149" spans="2:13" x14ac:dyDescent="0.3">
      <c r="B149" t="s">
        <v>336</v>
      </c>
      <c r="C149" s="2">
        <v>44007</v>
      </c>
      <c r="D149" t="s">
        <v>337</v>
      </c>
      <c r="E149" t="s">
        <v>28</v>
      </c>
      <c r="F149" t="s">
        <v>22</v>
      </c>
      <c r="G149" t="s">
        <v>23</v>
      </c>
      <c r="H149" t="s">
        <v>78</v>
      </c>
      <c r="I149" t="s">
        <v>18</v>
      </c>
      <c r="J149">
        <v>1</v>
      </c>
      <c r="K149" t="s">
        <v>19</v>
      </c>
      <c r="L149">
        <v>25</v>
      </c>
      <c r="M149">
        <v>20</v>
      </c>
    </row>
    <row r="150" spans="2:13" x14ac:dyDescent="0.3">
      <c r="B150" t="s">
        <v>338</v>
      </c>
      <c r="C150" s="2">
        <v>44008</v>
      </c>
      <c r="D150" t="s">
        <v>339</v>
      </c>
      <c r="E150" t="s">
        <v>28</v>
      </c>
      <c r="F150" t="s">
        <v>29</v>
      </c>
      <c r="G150" t="s">
        <v>30</v>
      </c>
      <c r="H150" t="s">
        <v>81</v>
      </c>
      <c r="I150" t="s">
        <v>44</v>
      </c>
      <c r="J150">
        <v>1</v>
      </c>
      <c r="K150" t="s">
        <v>19</v>
      </c>
      <c r="L150">
        <v>6700</v>
      </c>
      <c r="M150">
        <v>5000</v>
      </c>
    </row>
    <row r="151" spans="2:13" x14ac:dyDescent="0.3">
      <c r="B151" t="s">
        <v>340</v>
      </c>
      <c r="C151" s="2">
        <v>44009</v>
      </c>
      <c r="D151" t="s">
        <v>341</v>
      </c>
      <c r="E151" t="s">
        <v>28</v>
      </c>
      <c r="F151" t="s">
        <v>34</v>
      </c>
      <c r="G151" t="s">
        <v>35</v>
      </c>
      <c r="H151" t="s">
        <v>84</v>
      </c>
      <c r="I151" t="s">
        <v>18</v>
      </c>
      <c r="J151">
        <v>2</v>
      </c>
      <c r="K151" t="s">
        <v>19</v>
      </c>
      <c r="L151">
        <v>6700</v>
      </c>
      <c r="M151">
        <v>5001</v>
      </c>
    </row>
    <row r="152" spans="2:13" x14ac:dyDescent="0.3">
      <c r="B152" t="s">
        <v>342</v>
      </c>
      <c r="C152" s="2">
        <v>44010</v>
      </c>
      <c r="E152" t="s">
        <v>14</v>
      </c>
      <c r="F152" t="s">
        <v>15</v>
      </c>
      <c r="G152" t="s">
        <v>16</v>
      </c>
      <c r="H152" t="s">
        <v>78</v>
      </c>
      <c r="I152" t="s">
        <v>18</v>
      </c>
      <c r="J152">
        <v>2</v>
      </c>
      <c r="K152" t="s">
        <v>19</v>
      </c>
      <c r="L152">
        <v>6700</v>
      </c>
      <c r="M152">
        <v>5002</v>
      </c>
    </row>
    <row r="153" spans="2:13" x14ac:dyDescent="0.3">
      <c r="B153" t="s">
        <v>343</v>
      </c>
      <c r="C153" s="2">
        <v>44011</v>
      </c>
      <c r="D153" t="s">
        <v>344</v>
      </c>
      <c r="E153" t="s">
        <v>14</v>
      </c>
      <c r="F153" t="s">
        <v>15</v>
      </c>
      <c r="G153" t="s">
        <v>16</v>
      </c>
      <c r="H153" t="s">
        <v>81</v>
      </c>
      <c r="I153" t="s">
        <v>44</v>
      </c>
      <c r="J153">
        <v>1</v>
      </c>
      <c r="K153" t="s">
        <v>19</v>
      </c>
      <c r="L153">
        <v>22000</v>
      </c>
      <c r="M153">
        <v>20000</v>
      </c>
    </row>
    <row r="154" spans="2:13" x14ac:dyDescent="0.3">
      <c r="B154" t="s">
        <v>345</v>
      </c>
      <c r="C154" s="2">
        <v>44012</v>
      </c>
      <c r="D154" t="s">
        <v>346</v>
      </c>
      <c r="E154" t="s">
        <v>14</v>
      </c>
      <c r="F154" t="s">
        <v>22</v>
      </c>
      <c r="G154" t="s">
        <v>23</v>
      </c>
      <c r="H154" t="s">
        <v>84</v>
      </c>
      <c r="I154" t="s">
        <v>18</v>
      </c>
      <c r="J154">
        <v>1</v>
      </c>
      <c r="K154" t="s">
        <v>25</v>
      </c>
      <c r="L154">
        <v>11000</v>
      </c>
      <c r="M154">
        <v>10000</v>
      </c>
    </row>
    <row r="155" spans="2:13" x14ac:dyDescent="0.3">
      <c r="B155" t="s">
        <v>347</v>
      </c>
      <c r="C155" s="2">
        <v>44013</v>
      </c>
      <c r="D155" t="s">
        <v>348</v>
      </c>
      <c r="E155" t="s">
        <v>28</v>
      </c>
      <c r="F155" t="s">
        <v>29</v>
      </c>
      <c r="G155" t="s">
        <v>30</v>
      </c>
      <c r="H155" t="s">
        <v>17</v>
      </c>
      <c r="I155" t="s">
        <v>18</v>
      </c>
      <c r="J155">
        <v>1</v>
      </c>
      <c r="K155" t="s">
        <v>19</v>
      </c>
      <c r="L155">
        <v>8500</v>
      </c>
      <c r="M155">
        <v>7600</v>
      </c>
    </row>
    <row r="156" spans="2:13" x14ac:dyDescent="0.3">
      <c r="B156" t="s">
        <v>349</v>
      </c>
      <c r="C156" s="2">
        <v>44014</v>
      </c>
      <c r="D156" t="s">
        <v>350</v>
      </c>
      <c r="E156" t="s">
        <v>28</v>
      </c>
      <c r="F156" t="s">
        <v>34</v>
      </c>
      <c r="G156" t="s">
        <v>35</v>
      </c>
      <c r="H156" t="s">
        <v>24</v>
      </c>
      <c r="I156" t="s">
        <v>18</v>
      </c>
      <c r="J156">
        <v>2</v>
      </c>
      <c r="K156" t="s">
        <v>19</v>
      </c>
      <c r="L156">
        <v>8500</v>
      </c>
      <c r="M156">
        <v>7600</v>
      </c>
    </row>
    <row r="157" spans="2:13" x14ac:dyDescent="0.3">
      <c r="B157" t="s">
        <v>351</v>
      </c>
      <c r="C157" s="2">
        <v>44015</v>
      </c>
      <c r="D157" t="s">
        <v>352</v>
      </c>
      <c r="E157" t="s">
        <v>28</v>
      </c>
      <c r="F157" t="s">
        <v>15</v>
      </c>
      <c r="G157" t="s">
        <v>16</v>
      </c>
      <c r="H157" t="s">
        <v>31</v>
      </c>
      <c r="I157" t="s">
        <v>18</v>
      </c>
      <c r="J157">
        <v>3</v>
      </c>
      <c r="K157" t="s">
        <v>19</v>
      </c>
      <c r="L157">
        <v>13200.000000000002</v>
      </c>
      <c r="M157">
        <v>12000</v>
      </c>
    </row>
    <row r="158" spans="2:13" x14ac:dyDescent="0.3">
      <c r="B158" t="s">
        <v>353</v>
      </c>
      <c r="C158" s="2">
        <v>44016</v>
      </c>
      <c r="D158" t="s">
        <v>354</v>
      </c>
      <c r="E158" t="s">
        <v>28</v>
      </c>
      <c r="F158" t="s">
        <v>15</v>
      </c>
      <c r="G158" t="s">
        <v>16</v>
      </c>
      <c r="H158" t="s">
        <v>36</v>
      </c>
      <c r="I158" t="s">
        <v>37</v>
      </c>
      <c r="J158">
        <v>2</v>
      </c>
      <c r="K158" t="s">
        <v>19</v>
      </c>
      <c r="L158">
        <v>22000</v>
      </c>
      <c r="M158">
        <v>20000</v>
      </c>
    </row>
    <row r="159" spans="2:13" x14ac:dyDescent="0.3">
      <c r="B159" t="s">
        <v>355</v>
      </c>
      <c r="C159" s="2">
        <v>44017</v>
      </c>
      <c r="D159" t="s">
        <v>356</v>
      </c>
      <c r="E159" t="s">
        <v>14</v>
      </c>
      <c r="F159" t="s">
        <v>22</v>
      </c>
      <c r="G159" t="s">
        <v>23</v>
      </c>
      <c r="H159" t="s">
        <v>40</v>
      </c>
      <c r="I159" t="s">
        <v>18</v>
      </c>
      <c r="J159">
        <v>2</v>
      </c>
      <c r="K159" t="s">
        <v>19</v>
      </c>
      <c r="L159">
        <v>7700</v>
      </c>
      <c r="M159">
        <v>7000</v>
      </c>
    </row>
    <row r="160" spans="2:13" x14ac:dyDescent="0.3">
      <c r="B160" t="s">
        <v>357</v>
      </c>
      <c r="C160" s="2">
        <v>44018</v>
      </c>
      <c r="D160" t="s">
        <v>358</v>
      </c>
      <c r="E160" t="s">
        <v>28</v>
      </c>
      <c r="F160" t="s">
        <v>29</v>
      </c>
      <c r="G160" t="s">
        <v>30</v>
      </c>
      <c r="H160" t="s">
        <v>43</v>
      </c>
      <c r="I160" t="s">
        <v>44</v>
      </c>
      <c r="J160">
        <v>3</v>
      </c>
      <c r="K160" t="s">
        <v>19</v>
      </c>
      <c r="L160">
        <v>22000</v>
      </c>
      <c r="M160">
        <v>20000</v>
      </c>
    </row>
    <row r="161" spans="2:13" x14ac:dyDescent="0.3">
      <c r="B161" t="s">
        <v>359</v>
      </c>
      <c r="C161" s="2">
        <v>44019</v>
      </c>
      <c r="D161" t="s">
        <v>360</v>
      </c>
      <c r="E161" t="s">
        <v>28</v>
      </c>
      <c r="F161" t="s">
        <v>34</v>
      </c>
      <c r="G161" t="s">
        <v>35</v>
      </c>
      <c r="H161" t="s">
        <v>47</v>
      </c>
      <c r="I161" t="s">
        <v>18</v>
      </c>
      <c r="J161">
        <v>1</v>
      </c>
      <c r="K161" t="s">
        <v>19</v>
      </c>
      <c r="L161">
        <v>44000</v>
      </c>
      <c r="M161">
        <v>40000</v>
      </c>
    </row>
    <row r="162" spans="2:13" x14ac:dyDescent="0.3">
      <c r="B162" t="s">
        <v>361</v>
      </c>
      <c r="C162" s="2">
        <v>44020</v>
      </c>
      <c r="D162" t="s">
        <v>362</v>
      </c>
      <c r="E162" t="s">
        <v>28</v>
      </c>
      <c r="F162" t="s">
        <v>15</v>
      </c>
      <c r="G162" t="s">
        <v>16</v>
      </c>
      <c r="H162" t="s">
        <v>50</v>
      </c>
      <c r="I162" t="s">
        <v>37</v>
      </c>
      <c r="J162">
        <v>2</v>
      </c>
      <c r="K162" t="s">
        <v>19</v>
      </c>
      <c r="L162">
        <v>19800</v>
      </c>
      <c r="M162">
        <v>18000</v>
      </c>
    </row>
    <row r="163" spans="2:13" x14ac:dyDescent="0.3">
      <c r="B163" t="s">
        <v>363</v>
      </c>
      <c r="C163" s="2">
        <v>44021</v>
      </c>
      <c r="D163" t="s">
        <v>364</v>
      </c>
      <c r="E163" t="s">
        <v>28</v>
      </c>
      <c r="F163" t="s">
        <v>15</v>
      </c>
      <c r="G163" t="s">
        <v>16</v>
      </c>
      <c r="H163" t="s">
        <v>53</v>
      </c>
      <c r="I163" t="s">
        <v>37</v>
      </c>
      <c r="J163">
        <v>2</v>
      </c>
      <c r="K163" t="s">
        <v>19</v>
      </c>
      <c r="L163">
        <v>9950</v>
      </c>
      <c r="M163">
        <v>9000</v>
      </c>
    </row>
    <row r="164" spans="2:13" x14ac:dyDescent="0.3">
      <c r="B164" t="s">
        <v>365</v>
      </c>
      <c r="C164" s="2">
        <v>44022</v>
      </c>
      <c r="D164" t="s">
        <v>366</v>
      </c>
      <c r="E164" t="s">
        <v>28</v>
      </c>
      <c r="F164" t="s">
        <v>22</v>
      </c>
      <c r="G164" t="s">
        <v>23</v>
      </c>
      <c r="H164" t="s">
        <v>56</v>
      </c>
      <c r="I164" t="s">
        <v>57</v>
      </c>
      <c r="J164">
        <v>2</v>
      </c>
      <c r="K164" t="s">
        <v>19</v>
      </c>
      <c r="L164">
        <v>7700</v>
      </c>
      <c r="M164">
        <v>7000</v>
      </c>
    </row>
    <row r="165" spans="2:13" x14ac:dyDescent="0.3">
      <c r="B165" t="s">
        <v>367</v>
      </c>
      <c r="C165" s="2">
        <v>44023</v>
      </c>
      <c r="D165" t="s">
        <v>368</v>
      </c>
      <c r="E165" t="s">
        <v>28</v>
      </c>
      <c r="F165" t="s">
        <v>29</v>
      </c>
      <c r="G165" t="s">
        <v>30</v>
      </c>
      <c r="H165" t="s">
        <v>60</v>
      </c>
      <c r="I165" t="s">
        <v>44</v>
      </c>
      <c r="J165">
        <v>4</v>
      </c>
      <c r="K165" t="s">
        <v>19</v>
      </c>
      <c r="L165">
        <v>11000</v>
      </c>
      <c r="M165">
        <v>10000</v>
      </c>
    </row>
    <row r="166" spans="2:13" x14ac:dyDescent="0.3">
      <c r="B166" t="s">
        <v>369</v>
      </c>
      <c r="C166" s="2">
        <v>44024</v>
      </c>
      <c r="D166" t="s">
        <v>370</v>
      </c>
      <c r="E166" t="s">
        <v>28</v>
      </c>
      <c r="F166" t="s">
        <v>34</v>
      </c>
      <c r="G166" t="s">
        <v>35</v>
      </c>
      <c r="H166" t="s">
        <v>63</v>
      </c>
      <c r="I166" t="s">
        <v>44</v>
      </c>
      <c r="J166">
        <v>1</v>
      </c>
      <c r="K166" t="s">
        <v>19</v>
      </c>
      <c r="L166">
        <v>13200.000000000002</v>
      </c>
      <c r="M166">
        <v>12000</v>
      </c>
    </row>
    <row r="167" spans="2:13" x14ac:dyDescent="0.3">
      <c r="B167" t="s">
        <v>371</v>
      </c>
      <c r="C167" s="2">
        <v>44025</v>
      </c>
      <c r="D167" t="s">
        <v>372</v>
      </c>
      <c r="E167" t="s">
        <v>28</v>
      </c>
      <c r="F167" t="s">
        <v>15</v>
      </c>
      <c r="G167" t="s">
        <v>16</v>
      </c>
      <c r="H167" t="s">
        <v>66</v>
      </c>
      <c r="I167" t="s">
        <v>18</v>
      </c>
      <c r="J167">
        <v>2</v>
      </c>
      <c r="K167" t="s">
        <v>19</v>
      </c>
      <c r="L167">
        <v>1900</v>
      </c>
      <c r="M167">
        <v>1800</v>
      </c>
    </row>
    <row r="168" spans="2:13" x14ac:dyDescent="0.3">
      <c r="B168" t="s">
        <v>373</v>
      </c>
      <c r="C168" s="2">
        <v>44026</v>
      </c>
      <c r="D168" t="s">
        <v>374</v>
      </c>
      <c r="E168" t="s">
        <v>28</v>
      </c>
      <c r="F168" t="s">
        <v>15</v>
      </c>
      <c r="G168" t="s">
        <v>16</v>
      </c>
      <c r="H168" t="s">
        <v>69</v>
      </c>
      <c r="I168" t="s">
        <v>18</v>
      </c>
      <c r="J168">
        <v>2</v>
      </c>
      <c r="K168" t="s">
        <v>19</v>
      </c>
      <c r="L168">
        <v>200</v>
      </c>
      <c r="M168">
        <v>190</v>
      </c>
    </row>
    <row r="169" spans="2:13" x14ac:dyDescent="0.3">
      <c r="B169" t="s">
        <v>375</v>
      </c>
      <c r="C169" s="2">
        <v>44027</v>
      </c>
      <c r="D169" t="s">
        <v>376</v>
      </c>
      <c r="E169" t="s">
        <v>28</v>
      </c>
      <c r="F169" t="s">
        <v>22</v>
      </c>
      <c r="G169" t="s">
        <v>23</v>
      </c>
      <c r="H169" t="s">
        <v>72</v>
      </c>
      <c r="I169" t="s">
        <v>37</v>
      </c>
      <c r="J169">
        <v>4</v>
      </c>
      <c r="K169" t="s">
        <v>19</v>
      </c>
      <c r="L169">
        <v>2250</v>
      </c>
      <c r="M169">
        <v>2200</v>
      </c>
    </row>
    <row r="170" spans="2:13" x14ac:dyDescent="0.3">
      <c r="B170" t="s">
        <v>377</v>
      </c>
      <c r="C170" s="2">
        <v>44028</v>
      </c>
      <c r="D170" t="s">
        <v>378</v>
      </c>
      <c r="E170" t="s">
        <v>28</v>
      </c>
      <c r="F170" t="s">
        <v>29</v>
      </c>
      <c r="G170" t="s">
        <v>30</v>
      </c>
      <c r="H170" t="s">
        <v>75</v>
      </c>
      <c r="I170" t="s">
        <v>18</v>
      </c>
      <c r="J170">
        <v>1</v>
      </c>
      <c r="K170" t="s">
        <v>19</v>
      </c>
      <c r="L170">
        <v>100</v>
      </c>
      <c r="M170">
        <v>90</v>
      </c>
    </row>
    <row r="171" spans="2:13" x14ac:dyDescent="0.3">
      <c r="B171" t="s">
        <v>379</v>
      </c>
      <c r="C171" s="2">
        <v>44029</v>
      </c>
      <c r="D171" t="s">
        <v>380</v>
      </c>
      <c r="E171" t="s">
        <v>28</v>
      </c>
      <c r="F171" t="s">
        <v>34</v>
      </c>
      <c r="G171" t="s">
        <v>35</v>
      </c>
      <c r="H171" t="s">
        <v>78</v>
      </c>
      <c r="I171" t="s">
        <v>18</v>
      </c>
      <c r="J171">
        <v>2</v>
      </c>
      <c r="K171" t="s">
        <v>19</v>
      </c>
      <c r="L171">
        <v>100</v>
      </c>
      <c r="M171">
        <v>80</v>
      </c>
    </row>
    <row r="172" spans="2:13" x14ac:dyDescent="0.3">
      <c r="B172" t="s">
        <v>381</v>
      </c>
      <c r="C172" s="2">
        <v>44030</v>
      </c>
      <c r="D172" t="s">
        <v>382</v>
      </c>
      <c r="E172" t="s">
        <v>28</v>
      </c>
      <c r="F172" t="s">
        <v>15</v>
      </c>
      <c r="G172" t="s">
        <v>16</v>
      </c>
      <c r="H172" t="s">
        <v>81</v>
      </c>
      <c r="I172" t="s">
        <v>44</v>
      </c>
      <c r="J172">
        <v>2</v>
      </c>
      <c r="K172" t="s">
        <v>19</v>
      </c>
      <c r="L172">
        <v>2000</v>
      </c>
      <c r="M172">
        <v>1850</v>
      </c>
    </row>
    <row r="173" spans="2:13" x14ac:dyDescent="0.3">
      <c r="B173" t="s">
        <v>383</v>
      </c>
      <c r="C173" s="2">
        <v>44031</v>
      </c>
      <c r="D173" t="s">
        <v>384</v>
      </c>
      <c r="E173" t="s">
        <v>14</v>
      </c>
      <c r="F173" t="s">
        <v>15</v>
      </c>
      <c r="G173" t="s">
        <v>16</v>
      </c>
      <c r="H173" t="s">
        <v>84</v>
      </c>
      <c r="I173" t="s">
        <v>18</v>
      </c>
      <c r="J173">
        <v>1</v>
      </c>
      <c r="K173" t="s">
        <v>19</v>
      </c>
      <c r="L173">
        <v>9500</v>
      </c>
      <c r="M173">
        <v>8000</v>
      </c>
    </row>
    <row r="174" spans="2:13" x14ac:dyDescent="0.3">
      <c r="B174" t="s">
        <v>385</v>
      </c>
      <c r="C174" s="2">
        <v>44032</v>
      </c>
      <c r="D174" t="s">
        <v>386</v>
      </c>
      <c r="E174" t="s">
        <v>14</v>
      </c>
      <c r="F174" t="s">
        <v>22</v>
      </c>
      <c r="G174" t="s">
        <v>23</v>
      </c>
      <c r="H174" t="s">
        <v>17</v>
      </c>
      <c r="I174" t="s">
        <v>18</v>
      </c>
      <c r="J174">
        <v>1</v>
      </c>
      <c r="K174" t="s">
        <v>19</v>
      </c>
      <c r="L174">
        <v>4700</v>
      </c>
      <c r="M174">
        <v>4000</v>
      </c>
    </row>
    <row r="175" spans="2:13" x14ac:dyDescent="0.3">
      <c r="B175" t="s">
        <v>387</v>
      </c>
      <c r="C175" s="2">
        <v>44033</v>
      </c>
      <c r="D175" t="s">
        <v>388</v>
      </c>
      <c r="E175" t="s">
        <v>14</v>
      </c>
      <c r="F175" t="s">
        <v>29</v>
      </c>
      <c r="G175" t="s">
        <v>30</v>
      </c>
      <c r="H175" t="s">
        <v>24</v>
      </c>
      <c r="I175" t="s">
        <v>18</v>
      </c>
      <c r="J175">
        <v>2</v>
      </c>
      <c r="K175" t="s">
        <v>19</v>
      </c>
      <c r="L175">
        <v>400</v>
      </c>
      <c r="M175">
        <v>360</v>
      </c>
    </row>
    <row r="176" spans="2:13" x14ac:dyDescent="0.3">
      <c r="B176" t="s">
        <v>389</v>
      </c>
      <c r="C176" s="2">
        <v>44034</v>
      </c>
      <c r="D176" t="s">
        <v>390</v>
      </c>
      <c r="E176" t="s">
        <v>28</v>
      </c>
      <c r="F176" t="s">
        <v>34</v>
      </c>
      <c r="G176" t="s">
        <v>35</v>
      </c>
      <c r="H176" t="s">
        <v>31</v>
      </c>
      <c r="I176" t="s">
        <v>18</v>
      </c>
      <c r="J176">
        <v>2</v>
      </c>
      <c r="K176" t="s">
        <v>19</v>
      </c>
      <c r="L176">
        <v>100</v>
      </c>
      <c r="M176">
        <v>90</v>
      </c>
    </row>
    <row r="177" spans="2:13" x14ac:dyDescent="0.3">
      <c r="B177" t="s">
        <v>391</v>
      </c>
      <c r="C177" s="2">
        <v>44035</v>
      </c>
      <c r="D177" t="s">
        <v>392</v>
      </c>
      <c r="E177" t="s">
        <v>28</v>
      </c>
      <c r="F177" t="s">
        <v>15</v>
      </c>
      <c r="G177" t="s">
        <v>16</v>
      </c>
      <c r="H177" t="s">
        <v>36</v>
      </c>
      <c r="I177" t="s">
        <v>37</v>
      </c>
      <c r="J177">
        <v>1</v>
      </c>
      <c r="K177" t="s">
        <v>19</v>
      </c>
      <c r="L177">
        <v>1600</v>
      </c>
      <c r="M177">
        <v>1590</v>
      </c>
    </row>
    <row r="178" spans="2:13" x14ac:dyDescent="0.3">
      <c r="B178" t="s">
        <v>393</v>
      </c>
      <c r="C178" s="2">
        <v>44036</v>
      </c>
      <c r="D178" t="s">
        <v>394</v>
      </c>
      <c r="E178" t="s">
        <v>28</v>
      </c>
      <c r="F178" t="s">
        <v>15</v>
      </c>
      <c r="G178" t="s">
        <v>16</v>
      </c>
      <c r="H178" t="s">
        <v>40</v>
      </c>
      <c r="I178" t="s">
        <v>18</v>
      </c>
      <c r="J178">
        <v>1</v>
      </c>
      <c r="K178" t="s">
        <v>19</v>
      </c>
      <c r="L178">
        <v>50</v>
      </c>
      <c r="M178">
        <v>45</v>
      </c>
    </row>
    <row r="179" spans="2:13" x14ac:dyDescent="0.3">
      <c r="B179" t="s">
        <v>395</v>
      </c>
      <c r="C179" s="2">
        <v>44037</v>
      </c>
      <c r="D179" t="s">
        <v>396</v>
      </c>
      <c r="E179" t="s">
        <v>28</v>
      </c>
      <c r="F179" t="s">
        <v>22</v>
      </c>
      <c r="G179" t="s">
        <v>23</v>
      </c>
      <c r="H179" t="s">
        <v>43</v>
      </c>
      <c r="I179" t="s">
        <v>44</v>
      </c>
      <c r="J179">
        <v>2</v>
      </c>
      <c r="K179" t="s">
        <v>19</v>
      </c>
      <c r="L179">
        <v>600</v>
      </c>
      <c r="M179">
        <v>450</v>
      </c>
    </row>
    <row r="180" spans="2:13" x14ac:dyDescent="0.3">
      <c r="B180" t="s">
        <v>397</v>
      </c>
      <c r="C180" s="2">
        <v>44038</v>
      </c>
      <c r="D180" t="s">
        <v>398</v>
      </c>
      <c r="E180" t="s">
        <v>14</v>
      </c>
      <c r="F180" t="s">
        <v>29</v>
      </c>
      <c r="G180" t="s">
        <v>30</v>
      </c>
      <c r="H180" t="s">
        <v>47</v>
      </c>
      <c r="I180" t="s">
        <v>18</v>
      </c>
      <c r="J180">
        <v>2</v>
      </c>
      <c r="K180" t="s">
        <v>19</v>
      </c>
      <c r="L180">
        <v>170</v>
      </c>
      <c r="M180">
        <v>150</v>
      </c>
    </row>
    <row r="181" spans="2:13" x14ac:dyDescent="0.3">
      <c r="B181" t="s">
        <v>399</v>
      </c>
      <c r="C181" s="2">
        <v>44039</v>
      </c>
      <c r="D181" t="s">
        <v>400</v>
      </c>
      <c r="E181" t="s">
        <v>28</v>
      </c>
      <c r="F181" t="s">
        <v>34</v>
      </c>
      <c r="G181" t="s">
        <v>35</v>
      </c>
      <c r="H181" t="s">
        <v>50</v>
      </c>
      <c r="I181" t="s">
        <v>37</v>
      </c>
      <c r="J181">
        <v>1</v>
      </c>
      <c r="K181" t="s">
        <v>19</v>
      </c>
      <c r="L181">
        <v>25</v>
      </c>
      <c r="M181">
        <v>20</v>
      </c>
    </row>
    <row r="182" spans="2:13" x14ac:dyDescent="0.3">
      <c r="B182" t="s">
        <v>401</v>
      </c>
      <c r="C182" s="2">
        <v>44040</v>
      </c>
      <c r="D182" t="s">
        <v>402</v>
      </c>
      <c r="E182" t="s">
        <v>28</v>
      </c>
      <c r="F182" t="s">
        <v>15</v>
      </c>
      <c r="G182" t="s">
        <v>16</v>
      </c>
      <c r="H182" t="s">
        <v>53</v>
      </c>
      <c r="I182" t="s">
        <v>37</v>
      </c>
      <c r="J182">
        <v>1</v>
      </c>
      <c r="K182" t="s">
        <v>19</v>
      </c>
      <c r="L182">
        <v>6700</v>
      </c>
      <c r="M182">
        <v>5002</v>
      </c>
    </row>
    <row r="183" spans="2:13" x14ac:dyDescent="0.3">
      <c r="B183" t="s">
        <v>403</v>
      </c>
      <c r="C183" s="2">
        <v>44041</v>
      </c>
      <c r="D183" t="s">
        <v>404</v>
      </c>
      <c r="E183" t="s">
        <v>28</v>
      </c>
      <c r="F183" t="s">
        <v>15</v>
      </c>
      <c r="G183" t="s">
        <v>16</v>
      </c>
      <c r="H183" t="s">
        <v>78</v>
      </c>
      <c r="I183" t="s">
        <v>18</v>
      </c>
      <c r="J183">
        <v>2</v>
      </c>
      <c r="K183" t="s">
        <v>19</v>
      </c>
      <c r="L183">
        <v>6700</v>
      </c>
      <c r="M183">
        <v>5000</v>
      </c>
    </row>
    <row r="184" spans="2:13" x14ac:dyDescent="0.3">
      <c r="B184" t="s">
        <v>405</v>
      </c>
      <c r="C184" s="2">
        <v>44042</v>
      </c>
      <c r="D184" t="s">
        <v>406</v>
      </c>
      <c r="E184" t="s">
        <v>28</v>
      </c>
      <c r="F184" t="s">
        <v>22</v>
      </c>
      <c r="G184" t="s">
        <v>23</v>
      </c>
      <c r="H184" t="s">
        <v>81</v>
      </c>
      <c r="I184" t="s">
        <v>44</v>
      </c>
      <c r="J184">
        <v>2</v>
      </c>
      <c r="K184" t="s">
        <v>19</v>
      </c>
      <c r="L184">
        <v>6700</v>
      </c>
      <c r="M184">
        <v>5001</v>
      </c>
    </row>
    <row r="185" spans="2:13" x14ac:dyDescent="0.3">
      <c r="B185" t="s">
        <v>407</v>
      </c>
      <c r="C185" s="2">
        <v>44043</v>
      </c>
      <c r="D185" t="s">
        <v>408</v>
      </c>
      <c r="E185" t="s">
        <v>28</v>
      </c>
      <c r="F185" t="s">
        <v>29</v>
      </c>
      <c r="G185" t="s">
        <v>30</v>
      </c>
      <c r="H185" t="s">
        <v>84</v>
      </c>
      <c r="I185" t="s">
        <v>18</v>
      </c>
      <c r="J185">
        <v>1</v>
      </c>
      <c r="K185" t="s">
        <v>19</v>
      </c>
      <c r="L185">
        <v>6700</v>
      </c>
      <c r="M185">
        <v>5002</v>
      </c>
    </row>
    <row r="186" spans="2:13" x14ac:dyDescent="0.3">
      <c r="B186" t="s">
        <v>409</v>
      </c>
      <c r="C186" s="2">
        <v>43983</v>
      </c>
      <c r="D186" t="s">
        <v>410</v>
      </c>
      <c r="E186" t="s">
        <v>28</v>
      </c>
      <c r="F186" t="s">
        <v>34</v>
      </c>
      <c r="G186" t="s">
        <v>35</v>
      </c>
      <c r="H186" t="s">
        <v>66</v>
      </c>
      <c r="I186" t="s">
        <v>18</v>
      </c>
      <c r="J186">
        <v>1</v>
      </c>
      <c r="K186" t="s">
        <v>19</v>
      </c>
      <c r="L186">
        <v>6700</v>
      </c>
      <c r="M186">
        <v>5000</v>
      </c>
    </row>
    <row r="187" spans="2:13" x14ac:dyDescent="0.3">
      <c r="B187" t="s">
        <v>411</v>
      </c>
      <c r="C187" s="2">
        <v>43984</v>
      </c>
      <c r="D187" t="s">
        <v>412</v>
      </c>
      <c r="E187" t="s">
        <v>28</v>
      </c>
      <c r="F187" t="s">
        <v>15</v>
      </c>
      <c r="G187" t="s">
        <v>16</v>
      </c>
      <c r="H187" t="s">
        <v>69</v>
      </c>
      <c r="I187" t="s">
        <v>18</v>
      </c>
      <c r="J187">
        <v>2</v>
      </c>
      <c r="K187" t="s">
        <v>19</v>
      </c>
      <c r="L187">
        <v>6700</v>
      </c>
      <c r="M187">
        <v>5001</v>
      </c>
    </row>
    <row r="188" spans="2:13" x14ac:dyDescent="0.3">
      <c r="B188" t="s">
        <v>413</v>
      </c>
      <c r="C188" s="2">
        <v>43983</v>
      </c>
      <c r="D188" t="s">
        <v>414</v>
      </c>
      <c r="E188" t="s">
        <v>28</v>
      </c>
      <c r="F188" t="s">
        <v>15</v>
      </c>
      <c r="G188" t="s">
        <v>16</v>
      </c>
      <c r="H188" t="s">
        <v>72</v>
      </c>
      <c r="I188" t="s">
        <v>37</v>
      </c>
      <c r="J188">
        <v>2</v>
      </c>
      <c r="K188" t="s">
        <v>19</v>
      </c>
      <c r="L188">
        <v>6700</v>
      </c>
      <c r="M188">
        <v>5002</v>
      </c>
    </row>
    <row r="189" spans="2:13" x14ac:dyDescent="0.3">
      <c r="B189" t="s">
        <v>415</v>
      </c>
      <c r="C189" s="2">
        <v>43984</v>
      </c>
      <c r="D189" t="s">
        <v>416</v>
      </c>
      <c r="E189" t="s">
        <v>28</v>
      </c>
      <c r="F189" t="s">
        <v>22</v>
      </c>
      <c r="G189" t="s">
        <v>23</v>
      </c>
      <c r="H189" t="s">
        <v>75</v>
      </c>
      <c r="I189" t="s">
        <v>18</v>
      </c>
      <c r="J189">
        <v>1</v>
      </c>
      <c r="K189" t="s">
        <v>19</v>
      </c>
      <c r="L189">
        <v>22000</v>
      </c>
      <c r="M189">
        <v>20000</v>
      </c>
    </row>
    <row r="190" spans="2:13" x14ac:dyDescent="0.3">
      <c r="B190" t="s">
        <v>417</v>
      </c>
      <c r="C190" s="2">
        <v>43985</v>
      </c>
      <c r="D190" t="s">
        <v>418</v>
      </c>
      <c r="E190" t="s">
        <v>28</v>
      </c>
      <c r="F190" t="s">
        <v>29</v>
      </c>
      <c r="G190" t="s">
        <v>30</v>
      </c>
      <c r="H190" t="s">
        <v>78</v>
      </c>
      <c r="I190" t="s">
        <v>18</v>
      </c>
      <c r="J190">
        <v>1</v>
      </c>
      <c r="K190" t="s">
        <v>25</v>
      </c>
      <c r="L190">
        <v>11000</v>
      </c>
      <c r="M190">
        <v>10000</v>
      </c>
    </row>
    <row r="191" spans="2:13" x14ac:dyDescent="0.3">
      <c r="B191" t="s">
        <v>419</v>
      </c>
      <c r="C191" s="2">
        <v>43986</v>
      </c>
      <c r="D191" t="s">
        <v>420</v>
      </c>
      <c r="E191" t="s">
        <v>28</v>
      </c>
      <c r="F191" t="s">
        <v>34</v>
      </c>
      <c r="G191" t="s">
        <v>35</v>
      </c>
      <c r="H191" t="s">
        <v>81</v>
      </c>
      <c r="I191" t="s">
        <v>44</v>
      </c>
      <c r="J191">
        <v>1</v>
      </c>
      <c r="K191" t="s">
        <v>19</v>
      </c>
      <c r="L191">
        <v>8500</v>
      </c>
      <c r="M191">
        <v>7600</v>
      </c>
    </row>
    <row r="192" spans="2:13" x14ac:dyDescent="0.3">
      <c r="B192" t="s">
        <v>421</v>
      </c>
      <c r="C192" s="2">
        <v>43987</v>
      </c>
      <c r="D192" t="s">
        <v>422</v>
      </c>
      <c r="E192" t="s">
        <v>28</v>
      </c>
      <c r="F192" t="s">
        <v>15</v>
      </c>
      <c r="G192" t="s">
        <v>16</v>
      </c>
      <c r="H192" t="s">
        <v>84</v>
      </c>
      <c r="I192" t="s">
        <v>18</v>
      </c>
      <c r="J192">
        <v>2</v>
      </c>
      <c r="K192" t="s">
        <v>25</v>
      </c>
      <c r="L192">
        <v>8500</v>
      </c>
      <c r="M192">
        <v>7600</v>
      </c>
    </row>
    <row r="193" spans="2:13" x14ac:dyDescent="0.3">
      <c r="B193" t="s">
        <v>423</v>
      </c>
      <c r="C193" s="2">
        <v>43988</v>
      </c>
      <c r="D193" t="s">
        <v>424</v>
      </c>
      <c r="E193" t="s">
        <v>28</v>
      </c>
      <c r="F193" t="s">
        <v>15</v>
      </c>
      <c r="G193" t="s">
        <v>16</v>
      </c>
      <c r="H193" t="s">
        <v>17</v>
      </c>
      <c r="I193" t="s">
        <v>18</v>
      </c>
      <c r="J193">
        <v>3</v>
      </c>
      <c r="K193" t="s">
        <v>19</v>
      </c>
      <c r="L193">
        <v>13200.000000000002</v>
      </c>
      <c r="M193">
        <v>12000</v>
      </c>
    </row>
    <row r="194" spans="2:13" x14ac:dyDescent="0.3">
      <c r="B194" t="s">
        <v>425</v>
      </c>
      <c r="C194" s="2">
        <v>43989</v>
      </c>
      <c r="D194" t="s">
        <v>426</v>
      </c>
      <c r="E194" t="s">
        <v>14</v>
      </c>
      <c r="F194" t="s">
        <v>22</v>
      </c>
      <c r="G194" t="s">
        <v>23</v>
      </c>
      <c r="H194" t="s">
        <v>24</v>
      </c>
      <c r="I194" t="s">
        <v>18</v>
      </c>
      <c r="J194">
        <v>2</v>
      </c>
      <c r="K194" t="s">
        <v>19</v>
      </c>
      <c r="L194">
        <v>22000</v>
      </c>
      <c r="M194">
        <v>20000</v>
      </c>
    </row>
    <row r="195" spans="2:13" x14ac:dyDescent="0.3">
      <c r="B195" t="s">
        <v>427</v>
      </c>
      <c r="C195" s="2">
        <v>43990</v>
      </c>
      <c r="D195" t="s">
        <v>428</v>
      </c>
      <c r="E195" t="s">
        <v>14</v>
      </c>
      <c r="F195" t="s">
        <v>29</v>
      </c>
      <c r="G195" t="s">
        <v>30</v>
      </c>
      <c r="H195" t="s">
        <v>78</v>
      </c>
      <c r="I195" t="s">
        <v>18</v>
      </c>
      <c r="J195">
        <v>2</v>
      </c>
      <c r="K195" t="s">
        <v>19</v>
      </c>
      <c r="L195">
        <v>7700</v>
      </c>
      <c r="M195">
        <v>7000</v>
      </c>
    </row>
    <row r="196" spans="2:13" x14ac:dyDescent="0.3">
      <c r="B196" t="s">
        <v>429</v>
      </c>
      <c r="C196" s="2">
        <v>43991</v>
      </c>
      <c r="D196" t="s">
        <v>430</v>
      </c>
      <c r="E196" t="s">
        <v>14</v>
      </c>
      <c r="F196" t="s">
        <v>34</v>
      </c>
      <c r="G196" t="s">
        <v>35</v>
      </c>
      <c r="H196" t="s">
        <v>81</v>
      </c>
      <c r="I196" t="s">
        <v>44</v>
      </c>
      <c r="J196">
        <v>3</v>
      </c>
      <c r="K196" t="s">
        <v>19</v>
      </c>
      <c r="L196">
        <v>22000</v>
      </c>
      <c r="M196">
        <v>20000</v>
      </c>
    </row>
    <row r="197" spans="2:13" x14ac:dyDescent="0.3">
      <c r="B197" t="s">
        <v>431</v>
      </c>
      <c r="C197" s="2">
        <v>43992</v>
      </c>
      <c r="D197" t="s">
        <v>432</v>
      </c>
      <c r="E197" t="s">
        <v>28</v>
      </c>
      <c r="F197" t="s">
        <v>15</v>
      </c>
      <c r="G197" t="s">
        <v>16</v>
      </c>
      <c r="H197" t="s">
        <v>84</v>
      </c>
      <c r="I197" t="s">
        <v>18</v>
      </c>
      <c r="J197">
        <v>1</v>
      </c>
      <c r="K197" t="s">
        <v>19</v>
      </c>
      <c r="L197">
        <v>44000</v>
      </c>
      <c r="M197">
        <v>40000</v>
      </c>
    </row>
    <row r="198" spans="2:13" x14ac:dyDescent="0.3">
      <c r="B198" t="s">
        <v>433</v>
      </c>
      <c r="C198" s="2">
        <v>43993</v>
      </c>
      <c r="D198" t="s">
        <v>434</v>
      </c>
      <c r="E198" t="s">
        <v>28</v>
      </c>
      <c r="F198" t="s">
        <v>15</v>
      </c>
      <c r="G198" t="s">
        <v>16</v>
      </c>
      <c r="H198" t="s">
        <v>43</v>
      </c>
      <c r="I198" t="s">
        <v>44</v>
      </c>
      <c r="J198">
        <v>2</v>
      </c>
      <c r="K198" t="s">
        <v>19</v>
      </c>
      <c r="L198">
        <v>19800</v>
      </c>
      <c r="M198">
        <v>18000</v>
      </c>
    </row>
    <row r="199" spans="2:13" x14ac:dyDescent="0.3">
      <c r="B199" t="s">
        <v>435</v>
      </c>
      <c r="C199" s="2">
        <v>43994</v>
      </c>
      <c r="D199" t="s">
        <v>436</v>
      </c>
      <c r="E199" t="s">
        <v>28</v>
      </c>
      <c r="F199" t="s">
        <v>22</v>
      </c>
      <c r="G199" t="s">
        <v>23</v>
      </c>
      <c r="H199" t="s">
        <v>47</v>
      </c>
      <c r="I199" t="s">
        <v>18</v>
      </c>
      <c r="J199">
        <v>2</v>
      </c>
      <c r="K199" t="s">
        <v>19</v>
      </c>
      <c r="L199">
        <v>9950</v>
      </c>
      <c r="M199">
        <v>9000</v>
      </c>
    </row>
    <row r="200" spans="2:13" x14ac:dyDescent="0.3">
      <c r="B200" t="s">
        <v>437</v>
      </c>
      <c r="C200" s="2">
        <v>43995</v>
      </c>
      <c r="D200" t="s">
        <v>438</v>
      </c>
      <c r="E200" t="s">
        <v>28</v>
      </c>
      <c r="F200" t="s">
        <v>29</v>
      </c>
      <c r="G200" t="s">
        <v>30</v>
      </c>
      <c r="H200" t="s">
        <v>50</v>
      </c>
      <c r="I200" t="s">
        <v>37</v>
      </c>
      <c r="J200">
        <v>2</v>
      </c>
      <c r="K200" t="s">
        <v>19</v>
      </c>
      <c r="L200">
        <v>7700</v>
      </c>
      <c r="M200">
        <v>7000</v>
      </c>
    </row>
    <row r="201" spans="2:13" x14ac:dyDescent="0.3">
      <c r="B201" t="s">
        <v>439</v>
      </c>
      <c r="C201" s="2">
        <v>43996</v>
      </c>
      <c r="D201" t="s">
        <v>440</v>
      </c>
      <c r="E201" t="s">
        <v>14</v>
      </c>
      <c r="F201" t="s">
        <v>34</v>
      </c>
      <c r="G201" t="s">
        <v>35</v>
      </c>
      <c r="H201" t="s">
        <v>53</v>
      </c>
      <c r="I201" t="s">
        <v>37</v>
      </c>
      <c r="J201">
        <v>4</v>
      </c>
      <c r="K201" t="s">
        <v>19</v>
      </c>
      <c r="L201">
        <v>11000</v>
      </c>
      <c r="M201">
        <v>10000</v>
      </c>
    </row>
    <row r="202" spans="2:13" x14ac:dyDescent="0.3">
      <c r="B202" t="s">
        <v>441</v>
      </c>
      <c r="C202" s="2">
        <v>43997</v>
      </c>
      <c r="D202" t="s">
        <v>442</v>
      </c>
      <c r="E202" t="s">
        <v>28</v>
      </c>
      <c r="F202" t="s">
        <v>15</v>
      </c>
      <c r="G202" t="s">
        <v>16</v>
      </c>
      <c r="H202" t="s">
        <v>56</v>
      </c>
      <c r="I202" t="s">
        <v>57</v>
      </c>
      <c r="J202">
        <v>1</v>
      </c>
      <c r="K202" t="s">
        <v>19</v>
      </c>
      <c r="L202">
        <v>13200.000000000002</v>
      </c>
      <c r="M202">
        <v>12000</v>
      </c>
    </row>
    <row r="203" spans="2:13" x14ac:dyDescent="0.3">
      <c r="B203" t="s">
        <v>443</v>
      </c>
      <c r="C203" s="2">
        <v>43998</v>
      </c>
      <c r="D203" t="s">
        <v>444</v>
      </c>
      <c r="E203" t="s">
        <v>28</v>
      </c>
      <c r="F203" t="s">
        <v>15</v>
      </c>
      <c r="G203" t="s">
        <v>16</v>
      </c>
      <c r="H203" t="s">
        <v>60</v>
      </c>
      <c r="I203" t="s">
        <v>44</v>
      </c>
      <c r="J203">
        <v>2</v>
      </c>
      <c r="K203" t="s">
        <v>19</v>
      </c>
      <c r="L203">
        <v>9950</v>
      </c>
      <c r="M203">
        <v>9000</v>
      </c>
    </row>
    <row r="204" spans="2:13" x14ac:dyDescent="0.3">
      <c r="B204" t="s">
        <v>445</v>
      </c>
      <c r="C204" s="2">
        <v>43999</v>
      </c>
      <c r="D204" t="s">
        <v>446</v>
      </c>
      <c r="E204" t="s">
        <v>28</v>
      </c>
      <c r="F204" t="s">
        <v>22</v>
      </c>
      <c r="G204" t="s">
        <v>23</v>
      </c>
      <c r="H204" t="s">
        <v>63</v>
      </c>
      <c r="I204" t="s">
        <v>44</v>
      </c>
      <c r="J204">
        <v>2</v>
      </c>
      <c r="K204" t="s">
        <v>19</v>
      </c>
      <c r="L204">
        <v>7700</v>
      </c>
      <c r="M204">
        <v>7000</v>
      </c>
    </row>
    <row r="205" spans="2:13" x14ac:dyDescent="0.3">
      <c r="B205" t="s">
        <v>447</v>
      </c>
      <c r="C205" s="2">
        <v>44000</v>
      </c>
      <c r="D205" t="s">
        <v>448</v>
      </c>
      <c r="E205" t="s">
        <v>28</v>
      </c>
      <c r="F205" t="s">
        <v>29</v>
      </c>
      <c r="G205" t="s">
        <v>30</v>
      </c>
      <c r="H205" t="s">
        <v>66</v>
      </c>
      <c r="I205" t="s">
        <v>18</v>
      </c>
      <c r="J205">
        <v>4</v>
      </c>
      <c r="K205" t="s">
        <v>19</v>
      </c>
      <c r="L205">
        <v>11000</v>
      </c>
      <c r="M205">
        <v>10000</v>
      </c>
    </row>
    <row r="206" spans="2:13" x14ac:dyDescent="0.3">
      <c r="B206" t="s">
        <v>449</v>
      </c>
      <c r="C206" s="2">
        <v>44001</v>
      </c>
      <c r="D206" t="s">
        <v>450</v>
      </c>
      <c r="E206" t="s">
        <v>28</v>
      </c>
      <c r="F206" t="s">
        <v>34</v>
      </c>
      <c r="G206" t="s">
        <v>35</v>
      </c>
      <c r="H206" t="s">
        <v>69</v>
      </c>
      <c r="I206" t="s">
        <v>18</v>
      </c>
      <c r="J206">
        <v>1</v>
      </c>
      <c r="K206" t="s">
        <v>19</v>
      </c>
      <c r="L206">
        <v>13200.000000000002</v>
      </c>
      <c r="M206">
        <v>12000</v>
      </c>
    </row>
    <row r="207" spans="2:13" x14ac:dyDescent="0.3">
      <c r="B207" t="s">
        <v>451</v>
      </c>
      <c r="C207" s="2">
        <v>44002</v>
      </c>
      <c r="D207" t="s">
        <v>452</v>
      </c>
      <c r="E207" t="s">
        <v>28</v>
      </c>
      <c r="F207" t="s">
        <v>34</v>
      </c>
      <c r="G207" t="s">
        <v>35</v>
      </c>
      <c r="H207" t="s">
        <v>72</v>
      </c>
      <c r="I207" t="s">
        <v>37</v>
      </c>
      <c r="J207">
        <v>2</v>
      </c>
      <c r="K207" t="s">
        <v>19</v>
      </c>
      <c r="L207">
        <v>9950</v>
      </c>
      <c r="M207">
        <v>9000</v>
      </c>
    </row>
    <row r="208" spans="2:13" x14ac:dyDescent="0.3">
      <c r="B208" t="s">
        <v>453</v>
      </c>
      <c r="C208" s="2">
        <v>44003</v>
      </c>
      <c r="D208" t="s">
        <v>454</v>
      </c>
      <c r="E208" t="s">
        <v>28</v>
      </c>
      <c r="F208" t="s">
        <v>34</v>
      </c>
      <c r="G208" t="s">
        <v>35</v>
      </c>
      <c r="H208" t="s">
        <v>75</v>
      </c>
      <c r="I208" t="s">
        <v>18</v>
      </c>
      <c r="J208">
        <v>2</v>
      </c>
      <c r="K208" t="s">
        <v>19</v>
      </c>
      <c r="L208">
        <v>7700</v>
      </c>
      <c r="M208">
        <v>7000</v>
      </c>
    </row>
    <row r="209" spans="2:13" x14ac:dyDescent="0.3">
      <c r="B209" t="s">
        <v>455</v>
      </c>
      <c r="C209" s="2">
        <v>44004</v>
      </c>
      <c r="D209" t="s">
        <v>456</v>
      </c>
      <c r="E209" t="s">
        <v>28</v>
      </c>
      <c r="F209" t="s">
        <v>34</v>
      </c>
      <c r="G209" t="s">
        <v>35</v>
      </c>
      <c r="H209" t="s">
        <v>78</v>
      </c>
      <c r="I209" t="s">
        <v>18</v>
      </c>
      <c r="J209">
        <v>1</v>
      </c>
      <c r="K209" t="s">
        <v>19</v>
      </c>
      <c r="L209">
        <v>11000</v>
      </c>
      <c r="M209">
        <v>10000</v>
      </c>
    </row>
    <row r="210" spans="2:13" x14ac:dyDescent="0.3">
      <c r="B210" t="s">
        <v>457</v>
      </c>
      <c r="C210" s="2">
        <v>44005</v>
      </c>
      <c r="D210" t="s">
        <v>458</v>
      </c>
      <c r="E210" t="s">
        <v>28</v>
      </c>
      <c r="F210" t="s">
        <v>34</v>
      </c>
      <c r="G210" t="s">
        <v>35</v>
      </c>
      <c r="H210" t="s">
        <v>81</v>
      </c>
      <c r="I210" t="s">
        <v>44</v>
      </c>
      <c r="J210">
        <v>1</v>
      </c>
      <c r="K210" t="s">
        <v>19</v>
      </c>
      <c r="L210">
        <v>7700.0000000000009</v>
      </c>
      <c r="M210">
        <v>7000</v>
      </c>
    </row>
    <row r="211" spans="2:13" x14ac:dyDescent="0.3">
      <c r="B211" t="s">
        <v>459</v>
      </c>
      <c r="C211" s="2">
        <v>44006</v>
      </c>
      <c r="D211" t="s">
        <v>460</v>
      </c>
      <c r="E211" t="s">
        <v>28</v>
      </c>
      <c r="F211" t="s">
        <v>34</v>
      </c>
      <c r="G211" t="s">
        <v>35</v>
      </c>
      <c r="H211" t="s">
        <v>84</v>
      </c>
      <c r="I211" t="s">
        <v>18</v>
      </c>
      <c r="J211">
        <v>2</v>
      </c>
      <c r="K211" t="s">
        <v>19</v>
      </c>
      <c r="L211">
        <v>9950</v>
      </c>
      <c r="M211">
        <v>9000</v>
      </c>
    </row>
    <row r="212" spans="2:13" x14ac:dyDescent="0.3">
      <c r="B212" t="s">
        <v>461</v>
      </c>
      <c r="C212" s="2">
        <v>44007</v>
      </c>
      <c r="D212" t="s">
        <v>462</v>
      </c>
      <c r="E212" t="s">
        <v>28</v>
      </c>
      <c r="F212" t="s">
        <v>34</v>
      </c>
      <c r="G212" t="s">
        <v>35</v>
      </c>
      <c r="H212" t="s">
        <v>17</v>
      </c>
      <c r="I212" t="s">
        <v>18</v>
      </c>
      <c r="J212">
        <v>2</v>
      </c>
      <c r="K212" t="s">
        <v>19</v>
      </c>
      <c r="L212">
        <v>19800</v>
      </c>
      <c r="M212">
        <v>18000</v>
      </c>
    </row>
    <row r="213" spans="2:13" x14ac:dyDescent="0.3">
      <c r="B213" t="s">
        <v>463</v>
      </c>
      <c r="C213" s="2">
        <v>44008</v>
      </c>
      <c r="D213" t="s">
        <v>464</v>
      </c>
      <c r="E213" t="s">
        <v>28</v>
      </c>
      <c r="F213" t="s">
        <v>34</v>
      </c>
      <c r="G213" t="s">
        <v>35</v>
      </c>
      <c r="H213" t="s">
        <v>24</v>
      </c>
      <c r="I213" t="s">
        <v>18</v>
      </c>
      <c r="J213">
        <v>1</v>
      </c>
      <c r="K213" t="s">
        <v>19</v>
      </c>
      <c r="L213">
        <v>44000</v>
      </c>
      <c r="M213">
        <v>40000</v>
      </c>
    </row>
    <row r="214" spans="2:13" x14ac:dyDescent="0.3">
      <c r="B214" t="s">
        <v>465</v>
      </c>
      <c r="C214" s="2">
        <v>44009</v>
      </c>
      <c r="E214" t="s">
        <v>28</v>
      </c>
      <c r="F214" t="s">
        <v>34</v>
      </c>
      <c r="G214" t="s">
        <v>35</v>
      </c>
      <c r="H214" t="s">
        <v>31</v>
      </c>
      <c r="I214" t="s">
        <v>18</v>
      </c>
      <c r="J214">
        <v>1</v>
      </c>
      <c r="K214" t="s">
        <v>19</v>
      </c>
      <c r="L214">
        <v>22000</v>
      </c>
      <c r="M214">
        <v>20000</v>
      </c>
    </row>
    <row r="215" spans="2:13" x14ac:dyDescent="0.3">
      <c r="B215" t="s">
        <v>466</v>
      </c>
      <c r="C215" s="2">
        <v>44010</v>
      </c>
      <c r="D215" t="s">
        <v>467</v>
      </c>
      <c r="E215" t="s">
        <v>14</v>
      </c>
      <c r="F215" t="s">
        <v>34</v>
      </c>
      <c r="G215" t="s">
        <v>35</v>
      </c>
      <c r="H215" t="s">
        <v>36</v>
      </c>
      <c r="I215" t="s">
        <v>37</v>
      </c>
      <c r="J215">
        <v>2</v>
      </c>
      <c r="K215" t="s">
        <v>19</v>
      </c>
      <c r="L215">
        <v>13000</v>
      </c>
      <c r="M215">
        <v>12000</v>
      </c>
    </row>
    <row r="216" spans="2:13" x14ac:dyDescent="0.3">
      <c r="B216" t="s">
        <v>468</v>
      </c>
      <c r="C216" s="2">
        <v>44011</v>
      </c>
      <c r="D216" t="s">
        <v>469</v>
      </c>
      <c r="E216" t="s">
        <v>14</v>
      </c>
      <c r="F216" t="s">
        <v>34</v>
      </c>
      <c r="G216" t="s">
        <v>35</v>
      </c>
      <c r="H216" t="s">
        <v>40</v>
      </c>
      <c r="I216" t="s">
        <v>18</v>
      </c>
      <c r="J216">
        <v>2</v>
      </c>
      <c r="K216" t="s">
        <v>19</v>
      </c>
      <c r="L216">
        <v>6700</v>
      </c>
      <c r="M216">
        <v>5000</v>
      </c>
    </row>
    <row r="217" spans="2:13" x14ac:dyDescent="0.3">
      <c r="B217" t="s">
        <v>470</v>
      </c>
      <c r="C217" s="2">
        <v>44012</v>
      </c>
      <c r="D217" t="s">
        <v>471</v>
      </c>
      <c r="E217" t="s">
        <v>14</v>
      </c>
      <c r="F217" t="s">
        <v>34</v>
      </c>
      <c r="G217" t="s">
        <v>35</v>
      </c>
      <c r="H217" t="s">
        <v>43</v>
      </c>
      <c r="I217" t="s">
        <v>44</v>
      </c>
      <c r="J217">
        <v>1</v>
      </c>
      <c r="K217" t="s">
        <v>19</v>
      </c>
      <c r="L217">
        <v>6700</v>
      </c>
      <c r="M217">
        <v>5001</v>
      </c>
    </row>
    <row r="218" spans="2:13" x14ac:dyDescent="0.3">
      <c r="B218" t="s">
        <v>472</v>
      </c>
      <c r="C218" s="2">
        <v>44013</v>
      </c>
      <c r="D218" t="s">
        <v>473</v>
      </c>
      <c r="E218" t="s">
        <v>28</v>
      </c>
      <c r="F218" t="s">
        <v>34</v>
      </c>
      <c r="G218" t="s">
        <v>35</v>
      </c>
      <c r="H218" t="s">
        <v>47</v>
      </c>
      <c r="I218" t="s">
        <v>18</v>
      </c>
      <c r="J218">
        <v>1</v>
      </c>
      <c r="K218" t="s">
        <v>19</v>
      </c>
      <c r="L218">
        <v>6700</v>
      </c>
      <c r="M218">
        <v>5002</v>
      </c>
    </row>
    <row r="219" spans="2:13" x14ac:dyDescent="0.3">
      <c r="B219" t="s">
        <v>474</v>
      </c>
      <c r="C219" s="2">
        <v>44014</v>
      </c>
      <c r="D219" t="s">
        <v>475</v>
      </c>
      <c r="E219" t="s">
        <v>28</v>
      </c>
      <c r="F219" t="s">
        <v>22</v>
      </c>
      <c r="G219" t="s">
        <v>23</v>
      </c>
      <c r="H219" t="s">
        <v>50</v>
      </c>
      <c r="I219" t="s">
        <v>37</v>
      </c>
      <c r="J219">
        <v>2</v>
      </c>
      <c r="K219" t="s">
        <v>19</v>
      </c>
      <c r="L219">
        <v>6700</v>
      </c>
      <c r="M219">
        <v>5000</v>
      </c>
    </row>
    <row r="220" spans="2:13" x14ac:dyDescent="0.3">
      <c r="B220" t="s">
        <v>476</v>
      </c>
      <c r="C220" s="2">
        <v>44015</v>
      </c>
      <c r="D220" t="s">
        <v>477</v>
      </c>
      <c r="E220" t="s">
        <v>28</v>
      </c>
      <c r="F220" t="s">
        <v>29</v>
      </c>
      <c r="G220" t="s">
        <v>30</v>
      </c>
      <c r="H220" t="s">
        <v>53</v>
      </c>
      <c r="I220" t="s">
        <v>37</v>
      </c>
      <c r="J220">
        <v>2</v>
      </c>
      <c r="K220" t="s">
        <v>19</v>
      </c>
      <c r="L220">
        <v>6700</v>
      </c>
      <c r="M220">
        <v>5001</v>
      </c>
    </row>
    <row r="221" spans="2:13" x14ac:dyDescent="0.3">
      <c r="B221" t="s">
        <v>478</v>
      </c>
      <c r="C221" s="2">
        <v>44016</v>
      </c>
      <c r="D221" t="s">
        <v>479</v>
      </c>
      <c r="E221" t="s">
        <v>28</v>
      </c>
      <c r="F221" t="s">
        <v>34</v>
      </c>
      <c r="G221" t="s">
        <v>35</v>
      </c>
      <c r="H221" t="s">
        <v>56</v>
      </c>
      <c r="I221" t="s">
        <v>57</v>
      </c>
      <c r="J221">
        <v>1</v>
      </c>
      <c r="K221" t="s">
        <v>19</v>
      </c>
      <c r="L221">
        <v>6700</v>
      </c>
      <c r="M221">
        <v>5002</v>
      </c>
    </row>
    <row r="222" spans="2:13" x14ac:dyDescent="0.3">
      <c r="B222" t="s">
        <v>480</v>
      </c>
      <c r="C222" s="2">
        <v>44017</v>
      </c>
      <c r="D222" t="s">
        <v>481</v>
      </c>
      <c r="E222" t="s">
        <v>14</v>
      </c>
      <c r="F222" t="s">
        <v>15</v>
      </c>
      <c r="G222" t="s">
        <v>16</v>
      </c>
      <c r="H222" t="s">
        <v>60</v>
      </c>
      <c r="I222" t="s">
        <v>44</v>
      </c>
      <c r="J222">
        <v>1</v>
      </c>
      <c r="K222" t="s">
        <v>19</v>
      </c>
      <c r="L222">
        <v>6700</v>
      </c>
      <c r="M222">
        <v>5000</v>
      </c>
    </row>
    <row r="223" spans="2:13" x14ac:dyDescent="0.3">
      <c r="B223" t="s">
        <v>482</v>
      </c>
      <c r="C223" s="2">
        <v>44018</v>
      </c>
      <c r="D223" t="s">
        <v>483</v>
      </c>
      <c r="E223" t="s">
        <v>28</v>
      </c>
      <c r="F223" t="s">
        <v>15</v>
      </c>
      <c r="G223" t="s">
        <v>16</v>
      </c>
      <c r="H223" t="s">
        <v>63</v>
      </c>
      <c r="I223" t="s">
        <v>44</v>
      </c>
      <c r="J223">
        <v>2</v>
      </c>
      <c r="K223" t="s">
        <v>19</v>
      </c>
      <c r="L223">
        <v>6700</v>
      </c>
      <c r="M223">
        <v>5001</v>
      </c>
    </row>
    <row r="224" spans="2:13" x14ac:dyDescent="0.3">
      <c r="B224" t="s">
        <v>484</v>
      </c>
      <c r="C224" s="2">
        <v>44019</v>
      </c>
      <c r="D224" t="s">
        <v>485</v>
      </c>
      <c r="E224" t="s">
        <v>28</v>
      </c>
      <c r="F224" t="s">
        <v>22</v>
      </c>
      <c r="G224" t="s">
        <v>23</v>
      </c>
      <c r="H224" t="s">
        <v>66</v>
      </c>
      <c r="I224" t="s">
        <v>18</v>
      </c>
      <c r="J224">
        <v>2</v>
      </c>
      <c r="K224" t="s">
        <v>19</v>
      </c>
      <c r="L224">
        <v>6700</v>
      </c>
      <c r="M224">
        <v>5002</v>
      </c>
    </row>
    <row r="225" spans="2:13" x14ac:dyDescent="0.3">
      <c r="B225" t="s">
        <v>486</v>
      </c>
      <c r="C225" s="2">
        <v>44020</v>
      </c>
      <c r="D225" t="s">
        <v>487</v>
      </c>
      <c r="E225" t="s">
        <v>28</v>
      </c>
      <c r="F225" t="s">
        <v>29</v>
      </c>
      <c r="G225" t="s">
        <v>30</v>
      </c>
      <c r="H225" t="s">
        <v>69</v>
      </c>
      <c r="I225" t="s">
        <v>18</v>
      </c>
      <c r="J225">
        <v>1</v>
      </c>
      <c r="K225" t="s">
        <v>19</v>
      </c>
      <c r="L225">
        <v>22000</v>
      </c>
      <c r="M225">
        <v>20000</v>
      </c>
    </row>
    <row r="226" spans="2:13" x14ac:dyDescent="0.3">
      <c r="B226" t="s">
        <v>488</v>
      </c>
      <c r="C226" s="2">
        <v>44021</v>
      </c>
      <c r="D226" t="s">
        <v>489</v>
      </c>
      <c r="E226" t="s">
        <v>28</v>
      </c>
      <c r="F226" t="s">
        <v>34</v>
      </c>
      <c r="G226" t="s">
        <v>35</v>
      </c>
      <c r="H226" t="s">
        <v>72</v>
      </c>
      <c r="I226" t="s">
        <v>37</v>
      </c>
      <c r="J226">
        <v>1</v>
      </c>
      <c r="K226" t="s">
        <v>25</v>
      </c>
      <c r="L226">
        <v>11000</v>
      </c>
      <c r="M226">
        <v>10000</v>
      </c>
    </row>
    <row r="227" spans="2:13" x14ac:dyDescent="0.3">
      <c r="B227" t="s">
        <v>490</v>
      </c>
      <c r="C227" s="2">
        <v>44022</v>
      </c>
      <c r="D227" t="s">
        <v>491</v>
      </c>
      <c r="E227" t="s">
        <v>28</v>
      </c>
      <c r="F227" t="s">
        <v>15</v>
      </c>
      <c r="G227" t="s">
        <v>16</v>
      </c>
      <c r="H227" t="s">
        <v>75</v>
      </c>
      <c r="I227" t="s">
        <v>18</v>
      </c>
      <c r="J227">
        <v>1</v>
      </c>
      <c r="K227" t="s">
        <v>19</v>
      </c>
      <c r="L227">
        <v>8500</v>
      </c>
      <c r="M227">
        <v>7600</v>
      </c>
    </row>
    <row r="228" spans="2:13" x14ac:dyDescent="0.3">
      <c r="B228" t="s">
        <v>492</v>
      </c>
      <c r="C228" s="2">
        <v>44023</v>
      </c>
      <c r="D228" t="s">
        <v>493</v>
      </c>
      <c r="E228" t="s">
        <v>28</v>
      </c>
      <c r="F228" t="s">
        <v>15</v>
      </c>
      <c r="G228" t="s">
        <v>16</v>
      </c>
      <c r="H228" t="s">
        <v>78</v>
      </c>
      <c r="I228" t="s">
        <v>18</v>
      </c>
      <c r="J228">
        <v>2</v>
      </c>
      <c r="K228" t="s">
        <v>25</v>
      </c>
      <c r="L228">
        <v>8500</v>
      </c>
      <c r="M228">
        <v>7600</v>
      </c>
    </row>
    <row r="229" spans="2:13" x14ac:dyDescent="0.3">
      <c r="B229" t="s">
        <v>494</v>
      </c>
      <c r="C229" s="2">
        <v>44024</v>
      </c>
      <c r="D229" t="s">
        <v>495</v>
      </c>
      <c r="E229" t="s">
        <v>28</v>
      </c>
      <c r="F229" t="s">
        <v>22</v>
      </c>
      <c r="G229" t="s">
        <v>23</v>
      </c>
      <c r="H229" t="s">
        <v>81</v>
      </c>
      <c r="I229" t="s">
        <v>44</v>
      </c>
      <c r="J229">
        <v>3</v>
      </c>
      <c r="K229" t="s">
        <v>19</v>
      </c>
      <c r="L229">
        <v>13200.000000000002</v>
      </c>
      <c r="M229">
        <v>12000</v>
      </c>
    </row>
    <row r="230" spans="2:13" x14ac:dyDescent="0.3">
      <c r="B230" t="s">
        <v>496</v>
      </c>
      <c r="C230" s="2">
        <v>44025</v>
      </c>
      <c r="D230" t="s">
        <v>497</v>
      </c>
      <c r="E230" t="s">
        <v>28</v>
      </c>
      <c r="F230" t="s">
        <v>29</v>
      </c>
      <c r="G230" t="s">
        <v>30</v>
      </c>
      <c r="H230" t="s">
        <v>84</v>
      </c>
      <c r="I230" t="s">
        <v>18</v>
      </c>
      <c r="J230">
        <v>2</v>
      </c>
      <c r="K230" t="s">
        <v>19</v>
      </c>
      <c r="L230">
        <v>22000</v>
      </c>
      <c r="M230">
        <v>20000</v>
      </c>
    </row>
    <row r="231" spans="2:13" x14ac:dyDescent="0.3">
      <c r="B231" t="s">
        <v>498</v>
      </c>
      <c r="C231" s="2">
        <v>44026</v>
      </c>
      <c r="D231" t="s">
        <v>499</v>
      </c>
      <c r="E231" t="s">
        <v>28</v>
      </c>
      <c r="F231" t="s">
        <v>34</v>
      </c>
      <c r="G231" t="s">
        <v>35</v>
      </c>
      <c r="H231" t="s">
        <v>17</v>
      </c>
      <c r="I231" t="s">
        <v>18</v>
      </c>
      <c r="J231">
        <v>2</v>
      </c>
      <c r="K231" t="s">
        <v>19</v>
      </c>
      <c r="L231">
        <v>7700</v>
      </c>
      <c r="M231">
        <v>7000</v>
      </c>
    </row>
    <row r="232" spans="2:13" x14ac:dyDescent="0.3">
      <c r="B232" t="s">
        <v>500</v>
      </c>
      <c r="C232" s="2">
        <v>44027</v>
      </c>
      <c r="D232" t="s">
        <v>501</v>
      </c>
      <c r="E232" t="s">
        <v>28</v>
      </c>
      <c r="F232" t="s">
        <v>15</v>
      </c>
      <c r="G232" t="s">
        <v>16</v>
      </c>
      <c r="H232" t="s">
        <v>24</v>
      </c>
      <c r="I232" t="s">
        <v>18</v>
      </c>
      <c r="J232">
        <v>3</v>
      </c>
      <c r="K232" t="s">
        <v>19</v>
      </c>
      <c r="L232">
        <v>22000</v>
      </c>
      <c r="M232">
        <v>20000</v>
      </c>
    </row>
    <row r="233" spans="2:13" x14ac:dyDescent="0.3">
      <c r="B233" t="s">
        <v>502</v>
      </c>
      <c r="C233" s="2">
        <v>44028</v>
      </c>
      <c r="D233" t="s">
        <v>503</v>
      </c>
      <c r="E233" t="s">
        <v>28</v>
      </c>
      <c r="F233" t="s">
        <v>15</v>
      </c>
      <c r="G233" t="s">
        <v>16</v>
      </c>
      <c r="H233" t="s">
        <v>31</v>
      </c>
      <c r="I233" t="s">
        <v>18</v>
      </c>
      <c r="J233">
        <v>1</v>
      </c>
      <c r="K233" t="s">
        <v>19</v>
      </c>
      <c r="L233">
        <v>44000</v>
      </c>
      <c r="M233">
        <v>40000</v>
      </c>
    </row>
    <row r="234" spans="2:13" x14ac:dyDescent="0.3">
      <c r="B234" t="s">
        <v>504</v>
      </c>
      <c r="C234" s="2">
        <v>44029</v>
      </c>
      <c r="D234" t="s">
        <v>505</v>
      </c>
      <c r="E234" t="s">
        <v>28</v>
      </c>
      <c r="F234" t="s">
        <v>22</v>
      </c>
      <c r="G234" t="s">
        <v>23</v>
      </c>
      <c r="H234" t="s">
        <v>36</v>
      </c>
      <c r="I234" t="s">
        <v>37</v>
      </c>
      <c r="J234">
        <v>2</v>
      </c>
      <c r="K234" t="s">
        <v>19</v>
      </c>
      <c r="L234">
        <v>19800</v>
      </c>
      <c r="M234">
        <v>18000</v>
      </c>
    </row>
    <row r="235" spans="2:13" x14ac:dyDescent="0.3">
      <c r="B235" t="s">
        <v>506</v>
      </c>
      <c r="C235" s="2">
        <v>44030</v>
      </c>
      <c r="D235" t="s">
        <v>507</v>
      </c>
      <c r="E235" t="s">
        <v>28</v>
      </c>
      <c r="F235" t="s">
        <v>29</v>
      </c>
      <c r="G235" t="s">
        <v>30</v>
      </c>
      <c r="H235" t="s">
        <v>40</v>
      </c>
      <c r="I235" t="s">
        <v>18</v>
      </c>
      <c r="J235">
        <v>2</v>
      </c>
      <c r="K235" t="s">
        <v>19</v>
      </c>
      <c r="L235">
        <v>9950</v>
      </c>
      <c r="M235">
        <v>9000</v>
      </c>
    </row>
    <row r="236" spans="2:13" x14ac:dyDescent="0.3">
      <c r="B236" t="s">
        <v>508</v>
      </c>
      <c r="C236" s="2">
        <v>44031</v>
      </c>
      <c r="D236" t="s">
        <v>509</v>
      </c>
      <c r="E236" t="s">
        <v>14</v>
      </c>
      <c r="F236" t="s">
        <v>34</v>
      </c>
      <c r="G236" t="s">
        <v>35</v>
      </c>
      <c r="H236" t="s">
        <v>43</v>
      </c>
      <c r="I236" t="s">
        <v>44</v>
      </c>
      <c r="J236">
        <v>2</v>
      </c>
      <c r="K236" t="s">
        <v>19</v>
      </c>
      <c r="L236">
        <v>7700</v>
      </c>
      <c r="M236">
        <v>7000</v>
      </c>
    </row>
    <row r="237" spans="2:13" x14ac:dyDescent="0.3">
      <c r="B237" t="s">
        <v>510</v>
      </c>
      <c r="C237" s="2">
        <v>44032</v>
      </c>
      <c r="D237" t="s">
        <v>511</v>
      </c>
      <c r="E237" t="s">
        <v>14</v>
      </c>
      <c r="F237" t="s">
        <v>15</v>
      </c>
      <c r="G237" t="s">
        <v>16</v>
      </c>
      <c r="H237" t="s">
        <v>78</v>
      </c>
      <c r="I237" t="s">
        <v>18</v>
      </c>
      <c r="J237">
        <v>4</v>
      </c>
      <c r="K237" t="s">
        <v>19</v>
      </c>
      <c r="L237">
        <v>11000</v>
      </c>
      <c r="M237">
        <v>10000</v>
      </c>
    </row>
    <row r="238" spans="2:13" x14ac:dyDescent="0.3">
      <c r="B238" t="s">
        <v>512</v>
      </c>
      <c r="C238" s="2">
        <v>44033</v>
      </c>
      <c r="D238" t="s">
        <v>513</v>
      </c>
      <c r="E238" t="s">
        <v>14</v>
      </c>
      <c r="F238" t="s">
        <v>15</v>
      </c>
      <c r="G238" t="s">
        <v>16</v>
      </c>
      <c r="H238" t="s">
        <v>81</v>
      </c>
      <c r="I238" t="s">
        <v>44</v>
      </c>
      <c r="J238">
        <v>1</v>
      </c>
      <c r="K238" t="s">
        <v>19</v>
      </c>
      <c r="L238">
        <v>13200.000000000002</v>
      </c>
      <c r="M238">
        <v>12000</v>
      </c>
    </row>
    <row r="239" spans="2:13" x14ac:dyDescent="0.3">
      <c r="B239" t="s">
        <v>514</v>
      </c>
      <c r="C239" s="2">
        <v>44034</v>
      </c>
      <c r="D239" t="s">
        <v>515</v>
      </c>
      <c r="E239" t="s">
        <v>28</v>
      </c>
      <c r="F239" t="s">
        <v>22</v>
      </c>
      <c r="G239" t="s">
        <v>23</v>
      </c>
      <c r="H239" t="s">
        <v>84</v>
      </c>
      <c r="I239" t="s">
        <v>18</v>
      </c>
      <c r="J239">
        <v>2</v>
      </c>
      <c r="K239" t="s">
        <v>19</v>
      </c>
      <c r="L239">
        <v>9950</v>
      </c>
      <c r="M239">
        <v>9000</v>
      </c>
    </row>
    <row r="240" spans="2:13" x14ac:dyDescent="0.3">
      <c r="B240" t="s">
        <v>516</v>
      </c>
      <c r="C240" s="2">
        <v>44035</v>
      </c>
      <c r="D240" t="s">
        <v>517</v>
      </c>
      <c r="E240" t="s">
        <v>28</v>
      </c>
      <c r="F240" t="s">
        <v>29</v>
      </c>
      <c r="G240" t="s">
        <v>30</v>
      </c>
      <c r="H240" t="s">
        <v>56</v>
      </c>
      <c r="I240" t="s">
        <v>57</v>
      </c>
      <c r="J240">
        <v>2</v>
      </c>
      <c r="K240" t="s">
        <v>19</v>
      </c>
      <c r="L240">
        <v>7700</v>
      </c>
      <c r="M240">
        <v>7000</v>
      </c>
    </row>
    <row r="241" spans="2:13" x14ac:dyDescent="0.3">
      <c r="B241" t="s">
        <v>518</v>
      </c>
      <c r="C241" s="2">
        <v>44036</v>
      </c>
      <c r="D241" t="s">
        <v>519</v>
      </c>
      <c r="E241" t="s">
        <v>28</v>
      </c>
      <c r="F241" t="s">
        <v>34</v>
      </c>
      <c r="G241" t="s">
        <v>35</v>
      </c>
      <c r="H241" t="s">
        <v>60</v>
      </c>
      <c r="I241" t="s">
        <v>44</v>
      </c>
      <c r="J241">
        <v>4</v>
      </c>
      <c r="K241" t="s">
        <v>19</v>
      </c>
      <c r="L241">
        <v>11000</v>
      </c>
      <c r="M241">
        <v>10000</v>
      </c>
    </row>
    <row r="242" spans="2:13" x14ac:dyDescent="0.3">
      <c r="B242" t="s">
        <v>520</v>
      </c>
      <c r="C242" s="2">
        <v>44037</v>
      </c>
      <c r="D242" t="s">
        <v>521</v>
      </c>
      <c r="E242" t="s">
        <v>28</v>
      </c>
      <c r="F242" t="s">
        <v>15</v>
      </c>
      <c r="G242" t="s">
        <v>16</v>
      </c>
      <c r="H242" t="s">
        <v>63</v>
      </c>
      <c r="I242" t="s">
        <v>44</v>
      </c>
      <c r="J242">
        <v>1</v>
      </c>
      <c r="K242" t="s">
        <v>19</v>
      </c>
      <c r="L242">
        <v>13200.000000000002</v>
      </c>
      <c r="M242">
        <v>12000</v>
      </c>
    </row>
    <row r="243" spans="2:13" x14ac:dyDescent="0.3">
      <c r="B243" t="s">
        <v>522</v>
      </c>
      <c r="C243" s="2">
        <v>44038</v>
      </c>
      <c r="D243" t="s">
        <v>523</v>
      </c>
      <c r="E243" t="s">
        <v>14</v>
      </c>
      <c r="F243" t="s">
        <v>15</v>
      </c>
      <c r="G243" t="s">
        <v>16</v>
      </c>
      <c r="H243" t="s">
        <v>66</v>
      </c>
      <c r="I243" t="s">
        <v>18</v>
      </c>
      <c r="J243">
        <v>2</v>
      </c>
      <c r="K243" t="s">
        <v>19</v>
      </c>
      <c r="L243">
        <v>9950</v>
      </c>
      <c r="M243">
        <v>9000</v>
      </c>
    </row>
    <row r="244" spans="2:13" x14ac:dyDescent="0.3">
      <c r="B244" t="s">
        <v>524</v>
      </c>
      <c r="C244" s="2">
        <v>44039</v>
      </c>
      <c r="D244" t="s">
        <v>525</v>
      </c>
      <c r="E244" t="s">
        <v>28</v>
      </c>
      <c r="F244" t="s">
        <v>22</v>
      </c>
      <c r="G244" t="s">
        <v>23</v>
      </c>
      <c r="H244" t="s">
        <v>69</v>
      </c>
      <c r="I244" t="s">
        <v>18</v>
      </c>
      <c r="J244">
        <v>2</v>
      </c>
      <c r="K244" t="s">
        <v>19</v>
      </c>
      <c r="L244">
        <v>7700</v>
      </c>
      <c r="M244">
        <v>7000</v>
      </c>
    </row>
    <row r="245" spans="2:13" x14ac:dyDescent="0.3">
      <c r="B245" t="s">
        <v>526</v>
      </c>
      <c r="C245" s="2">
        <v>44040</v>
      </c>
      <c r="D245" t="s">
        <v>527</v>
      </c>
      <c r="E245" t="s">
        <v>28</v>
      </c>
      <c r="F245" t="s">
        <v>29</v>
      </c>
      <c r="G245" t="s">
        <v>30</v>
      </c>
      <c r="H245" t="s">
        <v>72</v>
      </c>
      <c r="I245" t="s">
        <v>37</v>
      </c>
      <c r="J245">
        <v>1</v>
      </c>
      <c r="K245" t="s">
        <v>19</v>
      </c>
      <c r="L245">
        <v>11000</v>
      </c>
      <c r="M245">
        <v>10000</v>
      </c>
    </row>
    <row r="246" spans="2:13" x14ac:dyDescent="0.3">
      <c r="B246" t="s">
        <v>528</v>
      </c>
      <c r="C246" s="2">
        <v>44041</v>
      </c>
      <c r="D246" t="s">
        <v>529</v>
      </c>
      <c r="E246" t="s">
        <v>28</v>
      </c>
      <c r="F246" t="s">
        <v>34</v>
      </c>
      <c r="G246" t="s">
        <v>35</v>
      </c>
      <c r="H246" t="s">
        <v>75</v>
      </c>
      <c r="I246" t="s">
        <v>18</v>
      </c>
      <c r="J246">
        <v>1</v>
      </c>
      <c r="K246" t="s">
        <v>19</v>
      </c>
      <c r="L246">
        <v>7700.0000000000009</v>
      </c>
      <c r="M246">
        <v>7000</v>
      </c>
    </row>
    <row r="247" spans="2:13" x14ac:dyDescent="0.3">
      <c r="B247" t="s">
        <v>530</v>
      </c>
      <c r="C247" s="2">
        <v>43983</v>
      </c>
      <c r="D247" t="s">
        <v>531</v>
      </c>
      <c r="E247" t="s">
        <v>28</v>
      </c>
      <c r="F247" t="s">
        <v>15</v>
      </c>
      <c r="G247" t="s">
        <v>16</v>
      </c>
      <c r="H247" t="s">
        <v>78</v>
      </c>
      <c r="I247" t="s">
        <v>18</v>
      </c>
      <c r="J247">
        <v>2</v>
      </c>
      <c r="K247" t="s">
        <v>19</v>
      </c>
      <c r="L247">
        <v>9950</v>
      </c>
      <c r="M247">
        <v>9000</v>
      </c>
    </row>
    <row r="248" spans="2:13" x14ac:dyDescent="0.3">
      <c r="B248" t="s">
        <v>532</v>
      </c>
      <c r="C248" s="2">
        <v>43984</v>
      </c>
      <c r="D248" t="s">
        <v>533</v>
      </c>
      <c r="E248" t="s">
        <v>28</v>
      </c>
      <c r="F248" t="s">
        <v>15</v>
      </c>
      <c r="G248" t="s">
        <v>16</v>
      </c>
      <c r="H248" t="s">
        <v>81</v>
      </c>
      <c r="I248" t="s">
        <v>44</v>
      </c>
      <c r="J248">
        <v>2</v>
      </c>
      <c r="K248" t="s">
        <v>19</v>
      </c>
      <c r="L248">
        <v>19800</v>
      </c>
      <c r="M248">
        <v>18000</v>
      </c>
    </row>
    <row r="249" spans="2:13" x14ac:dyDescent="0.3">
      <c r="B249" t="s">
        <v>534</v>
      </c>
      <c r="C249" s="2">
        <v>43985</v>
      </c>
      <c r="D249" t="s">
        <v>535</v>
      </c>
      <c r="E249" t="s">
        <v>28</v>
      </c>
      <c r="F249" t="s">
        <v>22</v>
      </c>
      <c r="G249" t="s">
        <v>23</v>
      </c>
      <c r="H249" t="s">
        <v>84</v>
      </c>
      <c r="I249" t="s">
        <v>18</v>
      </c>
      <c r="J249">
        <v>1</v>
      </c>
      <c r="K249" t="s">
        <v>19</v>
      </c>
      <c r="L249">
        <v>44000</v>
      </c>
      <c r="M249">
        <v>40000</v>
      </c>
    </row>
    <row r="250" spans="2:13" x14ac:dyDescent="0.3">
      <c r="B250" t="s">
        <v>536</v>
      </c>
      <c r="C250" s="2">
        <v>43986</v>
      </c>
      <c r="D250" t="s">
        <v>537</v>
      </c>
      <c r="E250" t="s">
        <v>28</v>
      </c>
      <c r="F250" t="s">
        <v>29</v>
      </c>
      <c r="G250" t="s">
        <v>30</v>
      </c>
      <c r="H250" t="s">
        <v>17</v>
      </c>
      <c r="I250" t="s">
        <v>18</v>
      </c>
      <c r="J250">
        <v>1</v>
      </c>
      <c r="K250" t="s">
        <v>19</v>
      </c>
      <c r="L250">
        <v>22000</v>
      </c>
      <c r="M250">
        <v>20000</v>
      </c>
    </row>
    <row r="251" spans="2:13" x14ac:dyDescent="0.3">
      <c r="B251" t="s">
        <v>538</v>
      </c>
      <c r="C251" s="2">
        <v>43987</v>
      </c>
      <c r="D251" t="s">
        <v>539</v>
      </c>
      <c r="E251" t="s">
        <v>28</v>
      </c>
      <c r="F251" t="s">
        <v>34</v>
      </c>
      <c r="G251" t="s">
        <v>35</v>
      </c>
      <c r="H251" t="s">
        <v>24</v>
      </c>
      <c r="I251" t="s">
        <v>18</v>
      </c>
      <c r="J251">
        <v>2</v>
      </c>
      <c r="K251" t="s">
        <v>19</v>
      </c>
      <c r="L251">
        <v>13000</v>
      </c>
      <c r="M251">
        <v>12000</v>
      </c>
    </row>
    <row r="252" spans="2:13" x14ac:dyDescent="0.3">
      <c r="B252" t="s">
        <v>540</v>
      </c>
      <c r="C252" s="2">
        <v>43988</v>
      </c>
      <c r="D252" t="s">
        <v>541</v>
      </c>
      <c r="E252" t="s">
        <v>28</v>
      </c>
      <c r="F252" t="s">
        <v>15</v>
      </c>
      <c r="G252" t="s">
        <v>16</v>
      </c>
      <c r="H252" t="s">
        <v>31</v>
      </c>
      <c r="I252" t="s">
        <v>18</v>
      </c>
      <c r="J252">
        <v>2</v>
      </c>
      <c r="K252" t="s">
        <v>19</v>
      </c>
      <c r="L252">
        <v>6700</v>
      </c>
      <c r="M252">
        <v>5000</v>
      </c>
    </row>
    <row r="253" spans="2:13" x14ac:dyDescent="0.3">
      <c r="B253" t="s">
        <v>542</v>
      </c>
      <c r="C253" s="2">
        <v>43989</v>
      </c>
      <c r="D253" t="s">
        <v>543</v>
      </c>
      <c r="E253" t="s">
        <v>28</v>
      </c>
      <c r="F253" t="s">
        <v>15</v>
      </c>
      <c r="G253" t="s">
        <v>16</v>
      </c>
      <c r="H253" t="s">
        <v>36</v>
      </c>
      <c r="I253" t="s">
        <v>37</v>
      </c>
      <c r="J253">
        <v>1</v>
      </c>
      <c r="K253" t="s">
        <v>19</v>
      </c>
      <c r="L253">
        <v>6700</v>
      </c>
      <c r="M253">
        <v>5001</v>
      </c>
    </row>
    <row r="254" spans="2:13" x14ac:dyDescent="0.3">
      <c r="B254" t="s">
        <v>544</v>
      </c>
      <c r="C254" s="2">
        <v>43990</v>
      </c>
      <c r="D254" t="s">
        <v>545</v>
      </c>
      <c r="E254" t="s">
        <v>28</v>
      </c>
      <c r="F254" t="s">
        <v>22</v>
      </c>
      <c r="G254" t="s">
        <v>23</v>
      </c>
      <c r="H254" t="s">
        <v>40</v>
      </c>
      <c r="I254" t="s">
        <v>18</v>
      </c>
      <c r="J254">
        <v>1</v>
      </c>
      <c r="K254" t="s">
        <v>19</v>
      </c>
      <c r="L254">
        <v>6700</v>
      </c>
      <c r="M254">
        <v>5002</v>
      </c>
    </row>
    <row r="255" spans="2:13" x14ac:dyDescent="0.3">
      <c r="B255" t="s">
        <v>546</v>
      </c>
      <c r="C255" s="2">
        <v>43991</v>
      </c>
      <c r="D255" t="s">
        <v>547</v>
      </c>
      <c r="E255" t="s">
        <v>28</v>
      </c>
      <c r="F255" t="s">
        <v>29</v>
      </c>
      <c r="G255" t="s">
        <v>30</v>
      </c>
      <c r="H255" t="s">
        <v>43</v>
      </c>
      <c r="I255" t="s">
        <v>44</v>
      </c>
      <c r="J255">
        <v>2</v>
      </c>
      <c r="K255" t="s">
        <v>19</v>
      </c>
      <c r="L255">
        <v>6700</v>
      </c>
      <c r="M255">
        <v>5000</v>
      </c>
    </row>
    <row r="256" spans="2:13" x14ac:dyDescent="0.3">
      <c r="B256" t="s">
        <v>548</v>
      </c>
      <c r="C256" s="2">
        <v>43992</v>
      </c>
      <c r="D256" t="s">
        <v>549</v>
      </c>
      <c r="E256" t="s">
        <v>28</v>
      </c>
      <c r="F256" t="s">
        <v>34</v>
      </c>
      <c r="G256" t="s">
        <v>35</v>
      </c>
      <c r="H256" t="s">
        <v>47</v>
      </c>
      <c r="I256" t="s">
        <v>18</v>
      </c>
      <c r="J256">
        <v>2</v>
      </c>
      <c r="K256" t="s">
        <v>19</v>
      </c>
      <c r="L256">
        <v>6700</v>
      </c>
      <c r="M256">
        <v>5001</v>
      </c>
    </row>
    <row r="257" spans="2:13" x14ac:dyDescent="0.3">
      <c r="B257" t="s">
        <v>550</v>
      </c>
      <c r="C257" s="2">
        <v>43993</v>
      </c>
      <c r="D257" t="s">
        <v>551</v>
      </c>
      <c r="E257" t="s">
        <v>14</v>
      </c>
      <c r="F257" t="s">
        <v>15</v>
      </c>
      <c r="G257" t="s">
        <v>16</v>
      </c>
      <c r="H257" t="s">
        <v>50</v>
      </c>
      <c r="I257" t="s">
        <v>37</v>
      </c>
      <c r="J257">
        <v>1</v>
      </c>
      <c r="K257" t="s">
        <v>19</v>
      </c>
      <c r="L257">
        <v>6700</v>
      </c>
      <c r="M257">
        <v>5002</v>
      </c>
    </row>
    <row r="258" spans="2:13" x14ac:dyDescent="0.3">
      <c r="B258" t="s">
        <v>552</v>
      </c>
      <c r="C258" s="2">
        <v>43994</v>
      </c>
      <c r="D258" t="s">
        <v>553</v>
      </c>
      <c r="E258" t="s">
        <v>14</v>
      </c>
      <c r="F258" t="s">
        <v>15</v>
      </c>
      <c r="G258" t="s">
        <v>16</v>
      </c>
      <c r="H258" t="s">
        <v>53</v>
      </c>
      <c r="I258" t="s">
        <v>37</v>
      </c>
      <c r="J258">
        <v>1</v>
      </c>
      <c r="K258" t="s">
        <v>19</v>
      </c>
      <c r="L258">
        <v>6700</v>
      </c>
      <c r="M258">
        <v>5000</v>
      </c>
    </row>
    <row r="259" spans="2:13" x14ac:dyDescent="0.3">
      <c r="B259" t="s">
        <v>554</v>
      </c>
      <c r="C259" s="2">
        <v>43995</v>
      </c>
      <c r="D259" t="s">
        <v>555</v>
      </c>
      <c r="E259" t="s">
        <v>14</v>
      </c>
      <c r="F259" t="s">
        <v>22</v>
      </c>
      <c r="G259" t="s">
        <v>23</v>
      </c>
      <c r="H259" t="s">
        <v>56</v>
      </c>
      <c r="I259" t="s">
        <v>57</v>
      </c>
      <c r="J259">
        <v>2</v>
      </c>
      <c r="K259" t="s">
        <v>19</v>
      </c>
      <c r="L259">
        <v>6700</v>
      </c>
      <c r="M259">
        <v>5001</v>
      </c>
    </row>
    <row r="260" spans="2:13" x14ac:dyDescent="0.3">
      <c r="B260" t="s">
        <v>556</v>
      </c>
      <c r="C260" s="2">
        <v>43996</v>
      </c>
      <c r="D260" t="s">
        <v>557</v>
      </c>
      <c r="E260" t="s">
        <v>28</v>
      </c>
      <c r="F260" t="s">
        <v>29</v>
      </c>
      <c r="G260" t="s">
        <v>30</v>
      </c>
      <c r="H260" t="s">
        <v>60</v>
      </c>
      <c r="I260" t="s">
        <v>44</v>
      </c>
      <c r="J260">
        <v>2</v>
      </c>
      <c r="K260" t="s">
        <v>19</v>
      </c>
      <c r="L260">
        <v>6700</v>
      </c>
      <c r="M260">
        <v>5002</v>
      </c>
    </row>
    <row r="261" spans="2:13" x14ac:dyDescent="0.3">
      <c r="B261" t="s">
        <v>558</v>
      </c>
      <c r="C261" s="2">
        <v>43997</v>
      </c>
      <c r="D261" t="s">
        <v>559</v>
      </c>
      <c r="E261" t="s">
        <v>28</v>
      </c>
      <c r="F261" t="s">
        <v>34</v>
      </c>
      <c r="G261" t="s">
        <v>35</v>
      </c>
      <c r="H261" t="s">
        <v>63</v>
      </c>
      <c r="I261" t="s">
        <v>44</v>
      </c>
      <c r="J261">
        <v>1</v>
      </c>
      <c r="K261" t="s">
        <v>19</v>
      </c>
      <c r="L261">
        <v>22000</v>
      </c>
      <c r="M261">
        <v>20000</v>
      </c>
    </row>
    <row r="262" spans="2:13" x14ac:dyDescent="0.3">
      <c r="B262" t="s">
        <v>560</v>
      </c>
      <c r="C262" s="2">
        <v>43998</v>
      </c>
      <c r="D262" t="s">
        <v>561</v>
      </c>
      <c r="E262" t="s">
        <v>28</v>
      </c>
      <c r="F262" t="s">
        <v>15</v>
      </c>
      <c r="G262" t="s">
        <v>16</v>
      </c>
      <c r="H262" t="s">
        <v>66</v>
      </c>
      <c r="I262" t="s">
        <v>18</v>
      </c>
      <c r="J262">
        <v>1</v>
      </c>
      <c r="K262" t="s">
        <v>25</v>
      </c>
      <c r="L262">
        <v>11000</v>
      </c>
      <c r="M262">
        <v>10000</v>
      </c>
    </row>
    <row r="263" spans="2:13" x14ac:dyDescent="0.3">
      <c r="B263" t="s">
        <v>562</v>
      </c>
      <c r="C263" s="2">
        <v>43999</v>
      </c>
      <c r="D263" t="s">
        <v>563</v>
      </c>
      <c r="E263" t="s">
        <v>28</v>
      </c>
      <c r="F263" t="s">
        <v>15</v>
      </c>
      <c r="G263" t="s">
        <v>16</v>
      </c>
      <c r="H263" t="s">
        <v>69</v>
      </c>
      <c r="I263" t="s">
        <v>18</v>
      </c>
      <c r="J263">
        <v>1</v>
      </c>
      <c r="K263" t="s">
        <v>19</v>
      </c>
      <c r="L263">
        <v>8500</v>
      </c>
      <c r="M263">
        <v>7600</v>
      </c>
    </row>
    <row r="264" spans="2:13" x14ac:dyDescent="0.3">
      <c r="B264" t="s">
        <v>564</v>
      </c>
      <c r="C264" s="2">
        <v>44000</v>
      </c>
      <c r="D264" t="s">
        <v>565</v>
      </c>
      <c r="E264" t="s">
        <v>14</v>
      </c>
      <c r="F264" t="s">
        <v>22</v>
      </c>
      <c r="G264" t="s">
        <v>23</v>
      </c>
      <c r="H264" t="s">
        <v>72</v>
      </c>
      <c r="I264" t="s">
        <v>37</v>
      </c>
      <c r="J264">
        <v>2</v>
      </c>
      <c r="K264" t="s">
        <v>25</v>
      </c>
      <c r="L264">
        <v>8500</v>
      </c>
      <c r="M264">
        <v>7600</v>
      </c>
    </row>
    <row r="265" spans="2:13" x14ac:dyDescent="0.3">
      <c r="B265" t="s">
        <v>566</v>
      </c>
      <c r="C265" s="2">
        <v>44001</v>
      </c>
      <c r="D265" t="s">
        <v>567</v>
      </c>
      <c r="E265" t="s">
        <v>28</v>
      </c>
      <c r="F265" t="s">
        <v>29</v>
      </c>
      <c r="G265" t="s">
        <v>30</v>
      </c>
      <c r="H265" t="s">
        <v>75</v>
      </c>
      <c r="I265" t="s">
        <v>18</v>
      </c>
      <c r="J265">
        <v>3</v>
      </c>
      <c r="K265" t="s">
        <v>19</v>
      </c>
      <c r="L265">
        <v>13200.000000000002</v>
      </c>
      <c r="M265">
        <v>12000</v>
      </c>
    </row>
    <row r="266" spans="2:13" x14ac:dyDescent="0.3">
      <c r="B266" t="s">
        <v>568</v>
      </c>
      <c r="C266" s="2">
        <v>44002</v>
      </c>
      <c r="D266" t="s">
        <v>569</v>
      </c>
      <c r="E266" t="s">
        <v>28</v>
      </c>
      <c r="F266" t="s">
        <v>34</v>
      </c>
      <c r="G266" t="s">
        <v>35</v>
      </c>
      <c r="H266" t="s">
        <v>78</v>
      </c>
      <c r="I266" t="s">
        <v>18</v>
      </c>
      <c r="J266">
        <v>2</v>
      </c>
      <c r="K266" t="s">
        <v>19</v>
      </c>
      <c r="L266">
        <v>22000</v>
      </c>
      <c r="M266">
        <v>20000</v>
      </c>
    </row>
    <row r="267" spans="2:13" x14ac:dyDescent="0.3">
      <c r="B267" t="s">
        <v>570</v>
      </c>
      <c r="C267" s="2">
        <v>44003</v>
      </c>
      <c r="D267" t="s">
        <v>571</v>
      </c>
      <c r="E267" t="s">
        <v>28</v>
      </c>
      <c r="F267" t="s">
        <v>15</v>
      </c>
      <c r="G267" t="s">
        <v>16</v>
      </c>
      <c r="H267" t="s">
        <v>81</v>
      </c>
      <c r="I267" t="s">
        <v>44</v>
      </c>
      <c r="J267">
        <v>2</v>
      </c>
      <c r="K267" t="s">
        <v>19</v>
      </c>
      <c r="L267">
        <v>7700</v>
      </c>
      <c r="M267">
        <v>7000</v>
      </c>
    </row>
    <row r="268" spans="2:13" x14ac:dyDescent="0.3">
      <c r="B268" t="s">
        <v>572</v>
      </c>
      <c r="C268" s="2">
        <v>44004</v>
      </c>
      <c r="D268" t="s">
        <v>573</v>
      </c>
      <c r="E268" t="s">
        <v>28</v>
      </c>
      <c r="F268" t="s">
        <v>15</v>
      </c>
      <c r="G268" t="s">
        <v>16</v>
      </c>
      <c r="H268" t="s">
        <v>84</v>
      </c>
      <c r="I268" t="s">
        <v>18</v>
      </c>
      <c r="J268">
        <v>3</v>
      </c>
      <c r="K268" t="s">
        <v>19</v>
      </c>
      <c r="L268">
        <v>22000</v>
      </c>
      <c r="M268">
        <v>20000</v>
      </c>
    </row>
    <row r="269" spans="2:13" x14ac:dyDescent="0.3">
      <c r="B269" t="s">
        <v>574</v>
      </c>
      <c r="C269" s="2">
        <v>44005</v>
      </c>
      <c r="D269" t="s">
        <v>575</v>
      </c>
      <c r="E269" t="s">
        <v>28</v>
      </c>
      <c r="F269" t="s">
        <v>22</v>
      </c>
      <c r="G269" t="s">
        <v>23</v>
      </c>
      <c r="H269" t="s">
        <v>17</v>
      </c>
      <c r="I269" t="s">
        <v>18</v>
      </c>
      <c r="J269">
        <v>1</v>
      </c>
      <c r="K269" t="s">
        <v>19</v>
      </c>
      <c r="L269">
        <v>44000</v>
      </c>
      <c r="M269">
        <v>40000</v>
      </c>
    </row>
    <row r="270" spans="2:13" x14ac:dyDescent="0.3">
      <c r="B270" t="s">
        <v>576</v>
      </c>
      <c r="C270" s="2">
        <v>44006</v>
      </c>
      <c r="D270" t="s">
        <v>577</v>
      </c>
      <c r="E270" t="s">
        <v>28</v>
      </c>
      <c r="F270" t="s">
        <v>29</v>
      </c>
      <c r="G270" t="s">
        <v>30</v>
      </c>
      <c r="H270" t="s">
        <v>24</v>
      </c>
      <c r="I270" t="s">
        <v>18</v>
      </c>
      <c r="J270">
        <v>2</v>
      </c>
      <c r="K270" t="s">
        <v>19</v>
      </c>
      <c r="L270">
        <v>19800</v>
      </c>
      <c r="M270">
        <v>18000</v>
      </c>
    </row>
    <row r="271" spans="2:13" x14ac:dyDescent="0.3">
      <c r="B271" t="s">
        <v>578</v>
      </c>
      <c r="C271" s="2">
        <v>44007</v>
      </c>
      <c r="E271" t="s">
        <v>28</v>
      </c>
      <c r="F271" t="s">
        <v>34</v>
      </c>
      <c r="G271" t="s">
        <v>35</v>
      </c>
      <c r="H271" t="s">
        <v>31</v>
      </c>
      <c r="I271" t="s">
        <v>18</v>
      </c>
      <c r="J271">
        <v>2</v>
      </c>
      <c r="K271" t="s">
        <v>19</v>
      </c>
      <c r="L271">
        <v>9950</v>
      </c>
      <c r="M271">
        <v>9000</v>
      </c>
    </row>
    <row r="272" spans="2:13" x14ac:dyDescent="0.3">
      <c r="B272" t="s">
        <v>579</v>
      </c>
      <c r="C272" s="2">
        <v>44008</v>
      </c>
      <c r="D272" t="s">
        <v>580</v>
      </c>
      <c r="E272" t="s">
        <v>28</v>
      </c>
      <c r="F272" t="s">
        <v>15</v>
      </c>
      <c r="G272" t="s">
        <v>16</v>
      </c>
      <c r="H272" t="s">
        <v>36</v>
      </c>
      <c r="I272" t="s">
        <v>37</v>
      </c>
      <c r="J272">
        <v>2</v>
      </c>
      <c r="K272" t="s">
        <v>19</v>
      </c>
      <c r="L272">
        <v>7700</v>
      </c>
      <c r="M272">
        <v>7000</v>
      </c>
    </row>
    <row r="273" spans="2:13" x14ac:dyDescent="0.3">
      <c r="B273" t="s">
        <v>581</v>
      </c>
      <c r="C273" s="2">
        <v>44009</v>
      </c>
      <c r="D273" t="s">
        <v>582</v>
      </c>
      <c r="E273" t="s">
        <v>28</v>
      </c>
      <c r="F273" t="s">
        <v>15</v>
      </c>
      <c r="G273" t="s">
        <v>16</v>
      </c>
      <c r="H273" t="s">
        <v>40</v>
      </c>
      <c r="I273" t="s">
        <v>18</v>
      </c>
      <c r="J273">
        <v>4</v>
      </c>
      <c r="K273" t="s">
        <v>19</v>
      </c>
      <c r="L273">
        <v>11000</v>
      </c>
      <c r="M273">
        <v>10000</v>
      </c>
    </row>
    <row r="274" spans="2:13" x14ac:dyDescent="0.3">
      <c r="B274" t="s">
        <v>583</v>
      </c>
      <c r="C274" s="2">
        <v>44010</v>
      </c>
      <c r="D274" t="s">
        <v>584</v>
      </c>
      <c r="E274" t="s">
        <v>28</v>
      </c>
      <c r="F274" t="s">
        <v>22</v>
      </c>
      <c r="G274" t="s">
        <v>23</v>
      </c>
      <c r="H274" t="s">
        <v>43</v>
      </c>
      <c r="I274" t="s">
        <v>44</v>
      </c>
      <c r="J274">
        <v>1</v>
      </c>
      <c r="K274" t="s">
        <v>19</v>
      </c>
      <c r="L274">
        <v>13200.000000000002</v>
      </c>
      <c r="M274">
        <v>12000</v>
      </c>
    </row>
    <row r="275" spans="2:13" x14ac:dyDescent="0.3">
      <c r="B275" t="s">
        <v>585</v>
      </c>
      <c r="C275" s="2">
        <v>44011</v>
      </c>
      <c r="E275" t="s">
        <v>28</v>
      </c>
      <c r="F275" t="s">
        <v>29</v>
      </c>
      <c r="G275" t="s">
        <v>30</v>
      </c>
      <c r="H275" t="s">
        <v>47</v>
      </c>
      <c r="I275" t="s">
        <v>18</v>
      </c>
      <c r="J275">
        <v>2</v>
      </c>
      <c r="K275" t="s">
        <v>19</v>
      </c>
      <c r="L275">
        <v>9950</v>
      </c>
      <c r="M275">
        <v>9000</v>
      </c>
    </row>
    <row r="276" spans="2:13" x14ac:dyDescent="0.3">
      <c r="B276" t="s">
        <v>586</v>
      </c>
      <c r="C276" s="2">
        <v>44012</v>
      </c>
      <c r="D276" t="s">
        <v>587</v>
      </c>
      <c r="E276" t="s">
        <v>28</v>
      </c>
      <c r="F276" t="s">
        <v>34</v>
      </c>
      <c r="G276" t="s">
        <v>35</v>
      </c>
      <c r="H276" t="s">
        <v>50</v>
      </c>
      <c r="I276" t="s">
        <v>37</v>
      </c>
      <c r="J276">
        <v>2</v>
      </c>
      <c r="K276" t="s">
        <v>19</v>
      </c>
      <c r="L276">
        <v>7700</v>
      </c>
      <c r="M276">
        <v>7000</v>
      </c>
    </row>
    <row r="277" spans="2:13" x14ac:dyDescent="0.3">
      <c r="B277" t="s">
        <v>588</v>
      </c>
      <c r="C277" s="2">
        <v>44013</v>
      </c>
      <c r="D277" t="s">
        <v>589</v>
      </c>
      <c r="E277" t="s">
        <v>28</v>
      </c>
      <c r="F277" t="s">
        <v>15</v>
      </c>
      <c r="G277" t="s">
        <v>16</v>
      </c>
      <c r="H277" t="s">
        <v>53</v>
      </c>
      <c r="I277" t="s">
        <v>37</v>
      </c>
      <c r="J277">
        <v>4</v>
      </c>
      <c r="K277" t="s">
        <v>19</v>
      </c>
      <c r="L277">
        <v>11000</v>
      </c>
      <c r="M277">
        <v>10000</v>
      </c>
    </row>
    <row r="278" spans="2:13" x14ac:dyDescent="0.3">
      <c r="B278" t="s">
        <v>590</v>
      </c>
      <c r="C278" s="2">
        <v>44014</v>
      </c>
      <c r="D278" t="s">
        <v>591</v>
      </c>
      <c r="E278" t="s">
        <v>14</v>
      </c>
      <c r="F278" t="s">
        <v>15</v>
      </c>
      <c r="G278" t="s">
        <v>16</v>
      </c>
      <c r="H278" t="s">
        <v>56</v>
      </c>
      <c r="I278" t="s">
        <v>57</v>
      </c>
      <c r="J278">
        <v>1</v>
      </c>
      <c r="K278" t="s">
        <v>19</v>
      </c>
      <c r="L278">
        <v>13200.000000000002</v>
      </c>
      <c r="M278">
        <v>12000</v>
      </c>
    </row>
    <row r="279" spans="2:13" x14ac:dyDescent="0.3">
      <c r="B279" t="s">
        <v>592</v>
      </c>
      <c r="C279" s="2">
        <v>44015</v>
      </c>
      <c r="D279" t="s">
        <v>593</v>
      </c>
      <c r="E279" t="s">
        <v>14</v>
      </c>
      <c r="F279" t="s">
        <v>22</v>
      </c>
      <c r="G279" t="s">
        <v>23</v>
      </c>
      <c r="H279" t="s">
        <v>60</v>
      </c>
      <c r="I279" t="s">
        <v>44</v>
      </c>
      <c r="J279">
        <v>2</v>
      </c>
      <c r="K279" t="s">
        <v>19</v>
      </c>
      <c r="L279">
        <v>9950</v>
      </c>
      <c r="M279">
        <v>9000</v>
      </c>
    </row>
    <row r="280" spans="2:13" x14ac:dyDescent="0.3">
      <c r="B280" t="s">
        <v>594</v>
      </c>
      <c r="C280" s="2">
        <v>44016</v>
      </c>
      <c r="D280" t="s">
        <v>595</v>
      </c>
      <c r="E280" t="s">
        <v>14</v>
      </c>
      <c r="F280" t="s">
        <v>29</v>
      </c>
      <c r="G280" t="s">
        <v>30</v>
      </c>
      <c r="H280" t="s">
        <v>63</v>
      </c>
      <c r="I280" t="s">
        <v>44</v>
      </c>
      <c r="J280">
        <v>2</v>
      </c>
      <c r="K280" t="s">
        <v>19</v>
      </c>
      <c r="L280">
        <v>7700</v>
      </c>
      <c r="M280">
        <v>7000</v>
      </c>
    </row>
    <row r="281" spans="2:13" x14ac:dyDescent="0.3">
      <c r="B281" t="s">
        <v>596</v>
      </c>
      <c r="C281" s="2">
        <v>44017</v>
      </c>
      <c r="D281" t="s">
        <v>597</v>
      </c>
      <c r="E281" t="s">
        <v>28</v>
      </c>
      <c r="F281" t="s">
        <v>34</v>
      </c>
      <c r="G281" t="s">
        <v>35</v>
      </c>
      <c r="H281" t="s">
        <v>66</v>
      </c>
      <c r="I281" t="s">
        <v>18</v>
      </c>
      <c r="J281">
        <v>1</v>
      </c>
      <c r="K281" t="s">
        <v>19</v>
      </c>
      <c r="L281">
        <v>11000</v>
      </c>
      <c r="M281">
        <v>10000</v>
      </c>
    </row>
    <row r="282" spans="2:13" x14ac:dyDescent="0.3">
      <c r="B282" t="s">
        <v>598</v>
      </c>
      <c r="C282" s="2">
        <v>44018</v>
      </c>
      <c r="D282" t="s">
        <v>599</v>
      </c>
      <c r="E282" t="s">
        <v>28</v>
      </c>
      <c r="F282" t="s">
        <v>15</v>
      </c>
      <c r="G282" t="s">
        <v>16</v>
      </c>
      <c r="H282" t="s">
        <v>69</v>
      </c>
      <c r="I282" t="s">
        <v>18</v>
      </c>
      <c r="J282">
        <v>1</v>
      </c>
      <c r="K282" t="s">
        <v>19</v>
      </c>
      <c r="L282">
        <v>7700.0000000000009</v>
      </c>
      <c r="M282">
        <v>7000</v>
      </c>
    </row>
    <row r="283" spans="2:13" x14ac:dyDescent="0.3">
      <c r="B283" t="s">
        <v>600</v>
      </c>
      <c r="C283" s="2">
        <v>44019</v>
      </c>
      <c r="D283" t="s">
        <v>601</v>
      </c>
      <c r="E283" t="s">
        <v>28</v>
      </c>
      <c r="F283" t="s">
        <v>15</v>
      </c>
      <c r="G283" t="s">
        <v>16</v>
      </c>
      <c r="H283" t="s">
        <v>72</v>
      </c>
      <c r="I283" t="s">
        <v>37</v>
      </c>
      <c r="J283">
        <v>2</v>
      </c>
      <c r="K283" t="s">
        <v>19</v>
      </c>
      <c r="L283">
        <v>9950</v>
      </c>
      <c r="M283">
        <v>9000</v>
      </c>
    </row>
    <row r="284" spans="2:13" x14ac:dyDescent="0.3">
      <c r="B284" t="s">
        <v>602</v>
      </c>
      <c r="C284" s="2">
        <v>44020</v>
      </c>
      <c r="D284" t="s">
        <v>603</v>
      </c>
      <c r="E284" t="s">
        <v>28</v>
      </c>
      <c r="F284" t="s">
        <v>22</v>
      </c>
      <c r="G284" t="s">
        <v>23</v>
      </c>
      <c r="H284" t="s">
        <v>75</v>
      </c>
      <c r="I284" t="s">
        <v>18</v>
      </c>
      <c r="J284">
        <v>2</v>
      </c>
      <c r="K284" t="s">
        <v>19</v>
      </c>
      <c r="L284">
        <v>19800</v>
      </c>
      <c r="M284">
        <v>18000</v>
      </c>
    </row>
    <row r="285" spans="2:13" x14ac:dyDescent="0.3">
      <c r="B285" t="s">
        <v>604</v>
      </c>
      <c r="C285" s="2">
        <v>44021</v>
      </c>
      <c r="D285" t="s">
        <v>605</v>
      </c>
      <c r="E285" t="s">
        <v>14</v>
      </c>
      <c r="F285" t="s">
        <v>29</v>
      </c>
      <c r="G285" t="s">
        <v>30</v>
      </c>
      <c r="H285" t="s">
        <v>78</v>
      </c>
      <c r="I285" t="s">
        <v>18</v>
      </c>
      <c r="J285">
        <v>1</v>
      </c>
      <c r="K285" t="s">
        <v>19</v>
      </c>
      <c r="L285">
        <v>44000</v>
      </c>
      <c r="M285">
        <v>40000</v>
      </c>
    </row>
    <row r="286" spans="2:13" x14ac:dyDescent="0.3">
      <c r="B286" t="s">
        <v>606</v>
      </c>
      <c r="C286" s="2">
        <v>44022</v>
      </c>
      <c r="D286" t="s">
        <v>607</v>
      </c>
      <c r="E286" t="s">
        <v>28</v>
      </c>
      <c r="F286" t="s">
        <v>34</v>
      </c>
      <c r="G286" t="s">
        <v>35</v>
      </c>
      <c r="H286" t="s">
        <v>81</v>
      </c>
      <c r="I286" t="s">
        <v>44</v>
      </c>
      <c r="J286">
        <v>1</v>
      </c>
      <c r="K286" t="s">
        <v>19</v>
      </c>
      <c r="L286">
        <v>22000</v>
      </c>
      <c r="M286">
        <v>20000</v>
      </c>
    </row>
    <row r="287" spans="2:13" x14ac:dyDescent="0.3">
      <c r="B287" t="s">
        <v>608</v>
      </c>
      <c r="C287" s="2">
        <v>44023</v>
      </c>
      <c r="D287" t="s">
        <v>609</v>
      </c>
      <c r="E287" t="s">
        <v>28</v>
      </c>
      <c r="F287" t="s">
        <v>15</v>
      </c>
      <c r="G287" t="s">
        <v>16</v>
      </c>
      <c r="H287" t="s">
        <v>84</v>
      </c>
      <c r="I287" t="s">
        <v>18</v>
      </c>
      <c r="J287">
        <v>2</v>
      </c>
      <c r="K287" t="s">
        <v>19</v>
      </c>
      <c r="L287">
        <v>13000</v>
      </c>
      <c r="M287">
        <v>12000</v>
      </c>
    </row>
    <row r="288" spans="2:13" x14ac:dyDescent="0.3">
      <c r="B288" t="s">
        <v>610</v>
      </c>
      <c r="C288" s="2">
        <v>44024</v>
      </c>
      <c r="D288" t="s">
        <v>611</v>
      </c>
      <c r="E288" t="s">
        <v>28</v>
      </c>
      <c r="F288" t="s">
        <v>15</v>
      </c>
      <c r="G288" t="s">
        <v>16</v>
      </c>
      <c r="H288" t="s">
        <v>17</v>
      </c>
      <c r="I288" t="s">
        <v>18</v>
      </c>
      <c r="J288">
        <v>2</v>
      </c>
      <c r="K288" t="s">
        <v>19</v>
      </c>
      <c r="L288">
        <v>6700</v>
      </c>
      <c r="M288">
        <v>5000</v>
      </c>
    </row>
    <row r="289" spans="2:13" x14ac:dyDescent="0.3">
      <c r="B289" t="s">
        <v>612</v>
      </c>
      <c r="C289" s="2">
        <v>44025</v>
      </c>
      <c r="D289" t="s">
        <v>613</v>
      </c>
      <c r="E289" t="s">
        <v>28</v>
      </c>
      <c r="F289" t="s">
        <v>22</v>
      </c>
      <c r="G289" t="s">
        <v>23</v>
      </c>
      <c r="H289" t="s">
        <v>24</v>
      </c>
      <c r="I289" t="s">
        <v>18</v>
      </c>
      <c r="J289">
        <v>1</v>
      </c>
      <c r="K289" t="s">
        <v>19</v>
      </c>
      <c r="L289">
        <v>6700</v>
      </c>
      <c r="M289">
        <v>5001</v>
      </c>
    </row>
    <row r="290" spans="2:13" x14ac:dyDescent="0.3">
      <c r="B290" t="s">
        <v>614</v>
      </c>
      <c r="C290" s="2">
        <v>44026</v>
      </c>
      <c r="D290" t="s">
        <v>615</v>
      </c>
      <c r="E290" t="s">
        <v>28</v>
      </c>
      <c r="F290" t="s">
        <v>29</v>
      </c>
      <c r="G290" t="s">
        <v>30</v>
      </c>
      <c r="H290" t="s">
        <v>31</v>
      </c>
      <c r="I290" t="s">
        <v>18</v>
      </c>
      <c r="J290">
        <v>1</v>
      </c>
      <c r="K290" t="s">
        <v>19</v>
      </c>
      <c r="L290">
        <v>6700</v>
      </c>
      <c r="M290">
        <v>5002</v>
      </c>
    </row>
    <row r="291" spans="2:13" x14ac:dyDescent="0.3">
      <c r="B291" t="s">
        <v>616</v>
      </c>
      <c r="C291" s="2">
        <v>44027</v>
      </c>
      <c r="D291" t="s">
        <v>617</v>
      </c>
      <c r="E291" t="s">
        <v>28</v>
      </c>
      <c r="F291" t="s">
        <v>34</v>
      </c>
      <c r="G291" t="s">
        <v>35</v>
      </c>
      <c r="H291" t="s">
        <v>36</v>
      </c>
      <c r="I291" t="s">
        <v>37</v>
      </c>
      <c r="J291">
        <v>2</v>
      </c>
      <c r="K291" t="s">
        <v>19</v>
      </c>
      <c r="L291">
        <v>6700</v>
      </c>
      <c r="M291">
        <v>5000</v>
      </c>
    </row>
    <row r="292" spans="2:13" x14ac:dyDescent="0.3">
      <c r="B292" t="s">
        <v>618</v>
      </c>
      <c r="C292" s="2">
        <v>44028</v>
      </c>
      <c r="D292" t="s">
        <v>619</v>
      </c>
      <c r="E292" t="s">
        <v>28</v>
      </c>
      <c r="F292" t="s">
        <v>15</v>
      </c>
      <c r="G292" t="s">
        <v>16</v>
      </c>
      <c r="H292" t="s">
        <v>40</v>
      </c>
      <c r="I292" t="s">
        <v>18</v>
      </c>
      <c r="J292">
        <v>2</v>
      </c>
      <c r="K292" t="s">
        <v>19</v>
      </c>
      <c r="L292">
        <v>6700</v>
      </c>
      <c r="M292">
        <v>5001</v>
      </c>
    </row>
    <row r="293" spans="2:13" x14ac:dyDescent="0.3">
      <c r="B293" t="s">
        <v>620</v>
      </c>
      <c r="C293" s="2">
        <v>44029</v>
      </c>
      <c r="D293" t="s">
        <v>621</v>
      </c>
      <c r="E293" t="s">
        <v>28</v>
      </c>
      <c r="F293" t="s">
        <v>15</v>
      </c>
      <c r="G293" t="s">
        <v>16</v>
      </c>
      <c r="H293" t="s">
        <v>43</v>
      </c>
      <c r="I293" t="s">
        <v>44</v>
      </c>
      <c r="J293">
        <v>1</v>
      </c>
      <c r="K293" t="s">
        <v>19</v>
      </c>
      <c r="L293">
        <v>6700</v>
      </c>
      <c r="M293">
        <v>5002</v>
      </c>
    </row>
    <row r="294" spans="2:13" x14ac:dyDescent="0.3">
      <c r="B294" t="s">
        <v>622</v>
      </c>
      <c r="C294" s="2">
        <v>44030</v>
      </c>
      <c r="D294" t="s">
        <v>623</v>
      </c>
      <c r="E294" t="s">
        <v>28</v>
      </c>
      <c r="F294" t="s">
        <v>22</v>
      </c>
      <c r="G294" t="s">
        <v>23</v>
      </c>
      <c r="H294" t="s">
        <v>47</v>
      </c>
      <c r="I294" t="s">
        <v>18</v>
      </c>
      <c r="J294">
        <v>1</v>
      </c>
      <c r="K294" t="s">
        <v>19</v>
      </c>
      <c r="L294">
        <v>6700</v>
      </c>
      <c r="M294">
        <v>5000</v>
      </c>
    </row>
    <row r="295" spans="2:13" x14ac:dyDescent="0.3">
      <c r="B295" t="s">
        <v>624</v>
      </c>
      <c r="C295" s="2">
        <v>44031</v>
      </c>
      <c r="D295" t="s">
        <v>625</v>
      </c>
      <c r="E295" t="s">
        <v>28</v>
      </c>
      <c r="F295" t="s">
        <v>29</v>
      </c>
      <c r="G295" t="s">
        <v>30</v>
      </c>
      <c r="H295" t="s">
        <v>50</v>
      </c>
      <c r="I295" t="s">
        <v>37</v>
      </c>
      <c r="J295">
        <v>2</v>
      </c>
      <c r="K295" t="s">
        <v>19</v>
      </c>
      <c r="L295">
        <v>6700</v>
      </c>
      <c r="M295">
        <v>5001</v>
      </c>
    </row>
    <row r="296" spans="2:13" x14ac:dyDescent="0.3">
      <c r="B296" t="s">
        <v>626</v>
      </c>
      <c r="C296" s="2">
        <v>44032</v>
      </c>
      <c r="D296" t="s">
        <v>627</v>
      </c>
      <c r="E296" t="s">
        <v>28</v>
      </c>
      <c r="F296" t="s">
        <v>34</v>
      </c>
      <c r="G296" t="s">
        <v>35</v>
      </c>
      <c r="H296" t="s">
        <v>53</v>
      </c>
      <c r="I296" t="s">
        <v>37</v>
      </c>
      <c r="J296">
        <v>2</v>
      </c>
      <c r="K296" t="s">
        <v>19</v>
      </c>
      <c r="L296">
        <v>6700</v>
      </c>
      <c r="M296">
        <v>5002</v>
      </c>
    </row>
    <row r="297" spans="2:13" x14ac:dyDescent="0.3">
      <c r="B297" t="s">
        <v>628</v>
      </c>
      <c r="C297" s="2">
        <v>44033</v>
      </c>
      <c r="D297" t="s">
        <v>629</v>
      </c>
      <c r="E297" t="s">
        <v>28</v>
      </c>
      <c r="F297" t="s">
        <v>15</v>
      </c>
      <c r="G297" t="s">
        <v>16</v>
      </c>
      <c r="H297" t="s">
        <v>56</v>
      </c>
      <c r="I297" t="s">
        <v>57</v>
      </c>
      <c r="J297">
        <v>1</v>
      </c>
      <c r="K297" t="s">
        <v>19</v>
      </c>
      <c r="L297">
        <v>22000</v>
      </c>
      <c r="M297">
        <v>20000</v>
      </c>
    </row>
    <row r="298" spans="2:13" x14ac:dyDescent="0.3">
      <c r="B298" t="s">
        <v>630</v>
      </c>
      <c r="C298" s="2">
        <v>44034</v>
      </c>
      <c r="E298" t="s">
        <v>28</v>
      </c>
      <c r="F298" t="s">
        <v>15</v>
      </c>
      <c r="G298" t="s">
        <v>16</v>
      </c>
      <c r="H298" t="s">
        <v>60</v>
      </c>
      <c r="I298" t="s">
        <v>44</v>
      </c>
      <c r="J298">
        <v>1</v>
      </c>
      <c r="K298" t="s">
        <v>25</v>
      </c>
      <c r="L298">
        <v>11000</v>
      </c>
      <c r="M298">
        <v>10000</v>
      </c>
    </row>
    <row r="299" spans="2:13" x14ac:dyDescent="0.3">
      <c r="B299" t="s">
        <v>631</v>
      </c>
      <c r="C299" s="2">
        <v>44035</v>
      </c>
      <c r="D299" t="s">
        <v>632</v>
      </c>
      <c r="E299" t="s">
        <v>14</v>
      </c>
      <c r="F299" t="s">
        <v>22</v>
      </c>
      <c r="G299" t="s">
        <v>23</v>
      </c>
      <c r="H299" t="s">
        <v>63</v>
      </c>
      <c r="I299" t="s">
        <v>44</v>
      </c>
      <c r="J299">
        <v>1</v>
      </c>
      <c r="K299" t="s">
        <v>19</v>
      </c>
      <c r="L299">
        <v>8500</v>
      </c>
      <c r="M299">
        <v>7600</v>
      </c>
    </row>
    <row r="300" spans="2:13" x14ac:dyDescent="0.3">
      <c r="B300" t="s">
        <v>633</v>
      </c>
      <c r="C300" s="2">
        <v>44036</v>
      </c>
      <c r="D300" t="s">
        <v>634</v>
      </c>
      <c r="E300" t="s">
        <v>14</v>
      </c>
      <c r="F300" t="s">
        <v>29</v>
      </c>
      <c r="G300" t="s">
        <v>30</v>
      </c>
      <c r="H300" t="s">
        <v>66</v>
      </c>
      <c r="I300" t="s">
        <v>18</v>
      </c>
      <c r="J300">
        <v>2</v>
      </c>
      <c r="K300" t="s">
        <v>25</v>
      </c>
      <c r="L300">
        <v>8500</v>
      </c>
      <c r="M300">
        <v>7600</v>
      </c>
    </row>
    <row r="301" spans="2:13" x14ac:dyDescent="0.3">
      <c r="B301" t="s">
        <v>635</v>
      </c>
      <c r="C301" s="2">
        <v>44037</v>
      </c>
      <c r="D301" t="s">
        <v>636</v>
      </c>
      <c r="E301" t="s">
        <v>14</v>
      </c>
      <c r="F301" t="s">
        <v>34</v>
      </c>
      <c r="G301" t="s">
        <v>35</v>
      </c>
      <c r="H301" t="s">
        <v>69</v>
      </c>
      <c r="I301" t="s">
        <v>18</v>
      </c>
      <c r="J301">
        <v>3</v>
      </c>
      <c r="K301" t="s">
        <v>19</v>
      </c>
      <c r="L301">
        <v>13200.000000000002</v>
      </c>
      <c r="M301">
        <v>12000</v>
      </c>
    </row>
    <row r="302" spans="2:13" x14ac:dyDescent="0.3">
      <c r="B302" t="s">
        <v>637</v>
      </c>
      <c r="C302" s="2">
        <v>44038</v>
      </c>
      <c r="D302" t="s">
        <v>638</v>
      </c>
      <c r="E302" t="s">
        <v>28</v>
      </c>
      <c r="F302" t="s">
        <v>15</v>
      </c>
      <c r="G302" t="s">
        <v>16</v>
      </c>
      <c r="H302" t="s">
        <v>72</v>
      </c>
      <c r="I302" t="s">
        <v>37</v>
      </c>
      <c r="J302">
        <v>2</v>
      </c>
      <c r="K302" t="s">
        <v>19</v>
      </c>
      <c r="L302">
        <v>22000</v>
      </c>
      <c r="M302">
        <v>20000</v>
      </c>
    </row>
    <row r="303" spans="2:13" x14ac:dyDescent="0.3">
      <c r="B303" t="s">
        <v>639</v>
      </c>
      <c r="C303" s="2">
        <v>44039</v>
      </c>
      <c r="D303" t="s">
        <v>640</v>
      </c>
      <c r="E303" t="s">
        <v>28</v>
      </c>
      <c r="F303" t="s">
        <v>15</v>
      </c>
      <c r="G303" t="s">
        <v>16</v>
      </c>
      <c r="H303" t="s">
        <v>75</v>
      </c>
      <c r="I303" t="s">
        <v>18</v>
      </c>
      <c r="J303">
        <v>2</v>
      </c>
      <c r="K303" t="s">
        <v>19</v>
      </c>
      <c r="L303">
        <v>7700</v>
      </c>
      <c r="M303">
        <v>7000</v>
      </c>
    </row>
    <row r="304" spans="2:13" x14ac:dyDescent="0.3">
      <c r="B304" t="s">
        <v>641</v>
      </c>
      <c r="C304" s="2">
        <v>44040</v>
      </c>
      <c r="D304" t="s">
        <v>642</v>
      </c>
      <c r="E304" t="s">
        <v>28</v>
      </c>
      <c r="F304" t="s">
        <v>22</v>
      </c>
      <c r="G304" t="s">
        <v>23</v>
      </c>
      <c r="H304" t="s">
        <v>78</v>
      </c>
      <c r="I304" t="s">
        <v>18</v>
      </c>
      <c r="J304">
        <v>3</v>
      </c>
      <c r="K304" t="s">
        <v>19</v>
      </c>
      <c r="L304">
        <v>22000</v>
      </c>
      <c r="M304">
        <v>20000</v>
      </c>
    </row>
    <row r="305" spans="2:13" x14ac:dyDescent="0.3">
      <c r="B305" t="s">
        <v>643</v>
      </c>
      <c r="C305" s="2">
        <v>44041</v>
      </c>
      <c r="D305" t="s">
        <v>644</v>
      </c>
      <c r="E305" t="s">
        <v>28</v>
      </c>
      <c r="F305" t="s">
        <v>29</v>
      </c>
      <c r="G305" t="s">
        <v>30</v>
      </c>
      <c r="H305" t="s">
        <v>81</v>
      </c>
      <c r="I305" t="s">
        <v>44</v>
      </c>
      <c r="J305">
        <v>1</v>
      </c>
      <c r="K305" t="s">
        <v>19</v>
      </c>
      <c r="L305">
        <v>44000</v>
      </c>
      <c r="M305">
        <v>40000</v>
      </c>
    </row>
    <row r="306" spans="2:13" x14ac:dyDescent="0.3">
      <c r="B306" t="s">
        <v>645</v>
      </c>
      <c r="C306" s="2">
        <v>44042</v>
      </c>
      <c r="D306" t="s">
        <v>646</v>
      </c>
      <c r="E306" t="s">
        <v>14</v>
      </c>
      <c r="F306" t="s">
        <v>34</v>
      </c>
      <c r="G306" t="s">
        <v>35</v>
      </c>
      <c r="H306" t="s">
        <v>84</v>
      </c>
      <c r="I306" t="s">
        <v>18</v>
      </c>
      <c r="J306">
        <v>2</v>
      </c>
      <c r="K306" t="s">
        <v>19</v>
      </c>
      <c r="L306">
        <v>19800</v>
      </c>
      <c r="M306">
        <v>18000</v>
      </c>
    </row>
    <row r="307" spans="2:13" x14ac:dyDescent="0.3">
      <c r="B307" t="s">
        <v>647</v>
      </c>
      <c r="C307" s="2">
        <v>44043</v>
      </c>
      <c r="D307" t="s">
        <v>648</v>
      </c>
      <c r="E307" t="s">
        <v>28</v>
      </c>
      <c r="F307" t="s">
        <v>15</v>
      </c>
      <c r="G307" t="s">
        <v>16</v>
      </c>
      <c r="H307" t="s">
        <v>17</v>
      </c>
      <c r="I307" t="s">
        <v>18</v>
      </c>
      <c r="J307">
        <v>2</v>
      </c>
      <c r="K307" t="s">
        <v>19</v>
      </c>
      <c r="L307">
        <v>9950</v>
      </c>
      <c r="M307">
        <v>9000</v>
      </c>
    </row>
    <row r="308" spans="2:13" x14ac:dyDescent="0.3">
      <c r="B308" t="s">
        <v>649</v>
      </c>
      <c r="C308" s="2">
        <v>43983</v>
      </c>
      <c r="D308" t="s">
        <v>650</v>
      </c>
      <c r="E308" t="s">
        <v>28</v>
      </c>
      <c r="F308" t="s">
        <v>15</v>
      </c>
      <c r="G308" t="s">
        <v>16</v>
      </c>
      <c r="H308" t="s">
        <v>24</v>
      </c>
      <c r="I308" t="s">
        <v>18</v>
      </c>
      <c r="J308">
        <v>2</v>
      </c>
      <c r="K308" t="s">
        <v>19</v>
      </c>
      <c r="L308">
        <v>7700</v>
      </c>
      <c r="M308">
        <v>7000</v>
      </c>
    </row>
    <row r="309" spans="2:13" x14ac:dyDescent="0.3">
      <c r="B309" t="s">
        <v>651</v>
      </c>
      <c r="C309" s="2">
        <v>43984</v>
      </c>
      <c r="D309" t="s">
        <v>652</v>
      </c>
      <c r="E309" t="s">
        <v>28</v>
      </c>
      <c r="F309" t="s">
        <v>22</v>
      </c>
      <c r="G309" t="s">
        <v>23</v>
      </c>
      <c r="H309" t="s">
        <v>31</v>
      </c>
      <c r="I309" t="s">
        <v>18</v>
      </c>
      <c r="J309">
        <v>4</v>
      </c>
      <c r="K309" t="s">
        <v>19</v>
      </c>
      <c r="L309">
        <v>11000</v>
      </c>
      <c r="M309">
        <v>10000</v>
      </c>
    </row>
    <row r="310" spans="2:13" x14ac:dyDescent="0.3">
      <c r="B310" t="s">
        <v>653</v>
      </c>
      <c r="C310" s="2">
        <v>43983</v>
      </c>
      <c r="D310" t="s">
        <v>654</v>
      </c>
      <c r="E310" t="s">
        <v>28</v>
      </c>
      <c r="F310" t="s">
        <v>29</v>
      </c>
      <c r="G310" t="s">
        <v>30</v>
      </c>
      <c r="H310" t="s">
        <v>36</v>
      </c>
      <c r="I310" t="s">
        <v>37</v>
      </c>
      <c r="J310">
        <v>1</v>
      </c>
      <c r="K310" t="s">
        <v>19</v>
      </c>
      <c r="L310">
        <v>13200.000000000002</v>
      </c>
      <c r="M310">
        <v>12000</v>
      </c>
    </row>
    <row r="311" spans="2:13" x14ac:dyDescent="0.3">
      <c r="B311" t="s">
        <v>655</v>
      </c>
      <c r="C311" s="2">
        <v>43984</v>
      </c>
      <c r="D311" t="s">
        <v>656</v>
      </c>
      <c r="E311" t="s">
        <v>28</v>
      </c>
      <c r="F311" t="s">
        <v>34</v>
      </c>
      <c r="G311" t="s">
        <v>35</v>
      </c>
      <c r="H311" t="s">
        <v>40</v>
      </c>
      <c r="I311" t="s">
        <v>18</v>
      </c>
      <c r="J311">
        <v>2</v>
      </c>
      <c r="K311" t="s">
        <v>19</v>
      </c>
      <c r="L311">
        <v>9950</v>
      </c>
      <c r="M311">
        <v>9000</v>
      </c>
    </row>
    <row r="312" spans="2:13" x14ac:dyDescent="0.3">
      <c r="B312" t="s">
        <v>657</v>
      </c>
      <c r="C312" s="2">
        <v>43985</v>
      </c>
      <c r="D312" t="s">
        <v>658</v>
      </c>
      <c r="E312" t="s">
        <v>28</v>
      </c>
      <c r="F312" t="s">
        <v>15</v>
      </c>
      <c r="G312" t="s">
        <v>16</v>
      </c>
      <c r="H312" t="s">
        <v>43</v>
      </c>
      <c r="I312" t="s">
        <v>44</v>
      </c>
      <c r="J312">
        <v>2</v>
      </c>
      <c r="K312" t="s">
        <v>19</v>
      </c>
      <c r="L312">
        <v>7700</v>
      </c>
      <c r="M312">
        <v>7000</v>
      </c>
    </row>
    <row r="313" spans="2:13" x14ac:dyDescent="0.3">
      <c r="B313" t="s">
        <v>659</v>
      </c>
      <c r="C313" s="2">
        <v>43986</v>
      </c>
      <c r="D313" t="s">
        <v>660</v>
      </c>
      <c r="E313" t="s">
        <v>28</v>
      </c>
      <c r="F313" t="s">
        <v>15</v>
      </c>
      <c r="G313" t="s">
        <v>16</v>
      </c>
      <c r="H313" t="s">
        <v>47</v>
      </c>
      <c r="I313" t="s">
        <v>18</v>
      </c>
      <c r="J313">
        <v>4</v>
      </c>
      <c r="K313" t="s">
        <v>19</v>
      </c>
      <c r="L313">
        <v>11000</v>
      </c>
      <c r="M313">
        <v>10000</v>
      </c>
    </row>
    <row r="314" spans="2:13" x14ac:dyDescent="0.3">
      <c r="B314" t="s">
        <v>661</v>
      </c>
      <c r="C314" s="2">
        <v>43987</v>
      </c>
      <c r="D314" t="s">
        <v>662</v>
      </c>
      <c r="E314" t="s">
        <v>28</v>
      </c>
      <c r="F314" t="s">
        <v>22</v>
      </c>
      <c r="G314" t="s">
        <v>23</v>
      </c>
      <c r="H314" t="s">
        <v>50</v>
      </c>
      <c r="I314" t="s">
        <v>37</v>
      </c>
      <c r="J314">
        <v>1</v>
      </c>
      <c r="K314" t="s">
        <v>19</v>
      </c>
      <c r="L314">
        <v>13200.000000000002</v>
      </c>
      <c r="M314">
        <v>12000</v>
      </c>
    </row>
    <row r="315" spans="2:13" x14ac:dyDescent="0.3">
      <c r="B315" t="s">
        <v>663</v>
      </c>
      <c r="C315" s="2">
        <v>43988</v>
      </c>
      <c r="D315" t="s">
        <v>664</v>
      </c>
      <c r="E315" t="s">
        <v>28</v>
      </c>
      <c r="F315" t="s">
        <v>29</v>
      </c>
      <c r="G315" t="s">
        <v>30</v>
      </c>
      <c r="H315" t="s">
        <v>53</v>
      </c>
      <c r="I315" t="s">
        <v>37</v>
      </c>
      <c r="J315">
        <v>2</v>
      </c>
      <c r="K315" t="s">
        <v>19</v>
      </c>
      <c r="L315">
        <v>9950</v>
      </c>
      <c r="M315">
        <v>9000</v>
      </c>
    </row>
    <row r="316" spans="2:13" x14ac:dyDescent="0.3">
      <c r="B316" t="s">
        <v>665</v>
      </c>
      <c r="C316" s="2">
        <v>43989</v>
      </c>
      <c r="D316" t="s">
        <v>666</v>
      </c>
      <c r="E316" t="s">
        <v>28</v>
      </c>
      <c r="F316" t="s">
        <v>34</v>
      </c>
      <c r="G316" t="s">
        <v>35</v>
      </c>
      <c r="H316" t="s">
        <v>56</v>
      </c>
      <c r="I316" t="s">
        <v>57</v>
      </c>
      <c r="J316">
        <v>2</v>
      </c>
      <c r="K316" t="s">
        <v>19</v>
      </c>
      <c r="L316">
        <v>7700</v>
      </c>
      <c r="M316">
        <v>7000</v>
      </c>
    </row>
    <row r="317" spans="2:13" x14ac:dyDescent="0.3">
      <c r="B317" t="s">
        <v>667</v>
      </c>
      <c r="C317" s="2">
        <v>43990</v>
      </c>
      <c r="D317" t="s">
        <v>668</v>
      </c>
      <c r="E317" t="s">
        <v>28</v>
      </c>
      <c r="F317" t="s">
        <v>15</v>
      </c>
      <c r="G317" t="s">
        <v>16</v>
      </c>
      <c r="H317" t="s">
        <v>60</v>
      </c>
      <c r="I317" t="s">
        <v>44</v>
      </c>
      <c r="J317">
        <v>1000</v>
      </c>
      <c r="K317" t="s">
        <v>19</v>
      </c>
      <c r="L317">
        <v>11000</v>
      </c>
      <c r="M317">
        <v>10000</v>
      </c>
    </row>
    <row r="318" spans="2:13" x14ac:dyDescent="0.3">
      <c r="B318" t="s">
        <v>669</v>
      </c>
      <c r="C318" s="2">
        <v>43991</v>
      </c>
      <c r="D318" t="s">
        <v>670</v>
      </c>
      <c r="E318" t="s">
        <v>28</v>
      </c>
      <c r="F318" t="s">
        <v>15</v>
      </c>
      <c r="G318" t="s">
        <v>16</v>
      </c>
      <c r="H318" t="s">
        <v>63</v>
      </c>
      <c r="I318" t="s">
        <v>44</v>
      </c>
      <c r="J318">
        <v>1</v>
      </c>
      <c r="K318" t="s">
        <v>19</v>
      </c>
      <c r="L318">
        <v>7700.0000000000009</v>
      </c>
      <c r="M318">
        <v>7000</v>
      </c>
    </row>
    <row r="319" spans="2:13" x14ac:dyDescent="0.3">
      <c r="B319" t="s">
        <v>671</v>
      </c>
      <c r="C319" s="2">
        <v>43992</v>
      </c>
      <c r="E319" t="s">
        <v>28</v>
      </c>
      <c r="F319" t="s">
        <v>22</v>
      </c>
      <c r="G319" t="s">
        <v>23</v>
      </c>
      <c r="H319" t="s">
        <v>66</v>
      </c>
      <c r="I319" t="s">
        <v>18</v>
      </c>
      <c r="J319">
        <v>2</v>
      </c>
      <c r="K319" t="s">
        <v>19</v>
      </c>
      <c r="L319">
        <v>9950</v>
      </c>
      <c r="M319">
        <v>9000</v>
      </c>
    </row>
    <row r="320" spans="2:13" x14ac:dyDescent="0.3">
      <c r="B320" t="s">
        <v>672</v>
      </c>
      <c r="C320" s="2">
        <v>43993</v>
      </c>
      <c r="D320" t="s">
        <v>673</v>
      </c>
      <c r="E320" t="s">
        <v>14</v>
      </c>
      <c r="F320" t="s">
        <v>29</v>
      </c>
      <c r="G320" t="s">
        <v>30</v>
      </c>
      <c r="H320" t="s">
        <v>69</v>
      </c>
      <c r="I320" t="s">
        <v>18</v>
      </c>
      <c r="J320">
        <v>2</v>
      </c>
      <c r="K320" t="s">
        <v>19</v>
      </c>
      <c r="L320">
        <v>19800</v>
      </c>
      <c r="M320">
        <v>18000</v>
      </c>
    </row>
    <row r="321" spans="2:13" x14ac:dyDescent="0.3">
      <c r="B321" t="s">
        <v>674</v>
      </c>
      <c r="C321" s="2">
        <v>43994</v>
      </c>
      <c r="D321" t="s">
        <v>675</v>
      </c>
      <c r="E321" t="s">
        <v>14</v>
      </c>
      <c r="F321" t="s">
        <v>34</v>
      </c>
      <c r="G321" t="s">
        <v>35</v>
      </c>
      <c r="H321" t="s">
        <v>72</v>
      </c>
      <c r="I321" t="s">
        <v>37</v>
      </c>
      <c r="J321">
        <v>1</v>
      </c>
      <c r="K321" t="s">
        <v>19</v>
      </c>
      <c r="L321">
        <v>44000</v>
      </c>
      <c r="M321">
        <v>40000</v>
      </c>
    </row>
    <row r="322" spans="2:13" x14ac:dyDescent="0.3">
      <c r="B322" t="s">
        <v>676</v>
      </c>
      <c r="C322" s="2">
        <v>43995</v>
      </c>
      <c r="D322" t="s">
        <v>677</v>
      </c>
      <c r="E322" t="s">
        <v>14</v>
      </c>
      <c r="F322" t="s">
        <v>15</v>
      </c>
      <c r="G322" t="s">
        <v>16</v>
      </c>
      <c r="H322" t="s">
        <v>75</v>
      </c>
      <c r="I322" t="s">
        <v>18</v>
      </c>
      <c r="J322">
        <v>1</v>
      </c>
      <c r="K322" t="s">
        <v>19</v>
      </c>
      <c r="L322">
        <v>22000</v>
      </c>
      <c r="M322">
        <v>20000</v>
      </c>
    </row>
    <row r="323" spans="2:13" x14ac:dyDescent="0.3">
      <c r="B323" t="s">
        <v>678</v>
      </c>
      <c r="C323" s="2">
        <v>43996</v>
      </c>
      <c r="D323" t="s">
        <v>679</v>
      </c>
      <c r="E323" t="s">
        <v>28</v>
      </c>
      <c r="F323" t="s">
        <v>15</v>
      </c>
      <c r="G323" t="s">
        <v>16</v>
      </c>
      <c r="H323" t="s">
        <v>78</v>
      </c>
      <c r="I323" t="s">
        <v>18</v>
      </c>
      <c r="J323">
        <v>2</v>
      </c>
      <c r="K323" t="s">
        <v>19</v>
      </c>
      <c r="L323">
        <v>13000</v>
      </c>
      <c r="M323">
        <v>12000</v>
      </c>
    </row>
    <row r="324" spans="2:13" x14ac:dyDescent="0.3">
      <c r="B324" t="s">
        <v>680</v>
      </c>
      <c r="C324" s="2">
        <v>43997</v>
      </c>
      <c r="D324" t="s">
        <v>681</v>
      </c>
      <c r="E324" t="s">
        <v>28</v>
      </c>
      <c r="F324" t="s">
        <v>22</v>
      </c>
      <c r="G324" t="s">
        <v>23</v>
      </c>
      <c r="H324" t="s">
        <v>81</v>
      </c>
      <c r="I324" t="s">
        <v>44</v>
      </c>
      <c r="J324">
        <v>2</v>
      </c>
      <c r="K324" t="s">
        <v>19</v>
      </c>
      <c r="L324">
        <v>6700</v>
      </c>
      <c r="M324">
        <v>5000</v>
      </c>
    </row>
    <row r="325" spans="2:13" x14ac:dyDescent="0.3">
      <c r="B325" t="s">
        <v>682</v>
      </c>
      <c r="C325" s="2">
        <v>43998</v>
      </c>
      <c r="D325" t="s">
        <v>683</v>
      </c>
      <c r="E325" t="s">
        <v>28</v>
      </c>
      <c r="F325" t="s">
        <v>29</v>
      </c>
      <c r="G325" t="s">
        <v>30</v>
      </c>
      <c r="H325" t="s">
        <v>84</v>
      </c>
      <c r="I325" t="s">
        <v>18</v>
      </c>
      <c r="J325">
        <v>1</v>
      </c>
      <c r="K325" t="s">
        <v>19</v>
      </c>
      <c r="L325">
        <v>6700</v>
      </c>
      <c r="M325">
        <v>5001</v>
      </c>
    </row>
    <row r="326" spans="2:13" x14ac:dyDescent="0.3">
      <c r="B326" t="s">
        <v>684</v>
      </c>
      <c r="C326" s="2">
        <v>43999</v>
      </c>
      <c r="D326" t="s">
        <v>685</v>
      </c>
      <c r="E326" t="s">
        <v>28</v>
      </c>
      <c r="F326" t="s">
        <v>34</v>
      </c>
      <c r="G326" t="s">
        <v>35</v>
      </c>
      <c r="H326" t="s">
        <v>17</v>
      </c>
      <c r="I326" t="s">
        <v>18</v>
      </c>
      <c r="J326">
        <v>1</v>
      </c>
      <c r="K326" t="s">
        <v>19</v>
      </c>
      <c r="L326">
        <v>6700</v>
      </c>
      <c r="M326">
        <v>5002</v>
      </c>
    </row>
    <row r="327" spans="2:13" x14ac:dyDescent="0.3">
      <c r="B327" t="s">
        <v>686</v>
      </c>
      <c r="C327" s="2">
        <v>44000</v>
      </c>
      <c r="D327" t="s">
        <v>687</v>
      </c>
      <c r="E327" t="s">
        <v>14</v>
      </c>
      <c r="F327" t="s">
        <v>15</v>
      </c>
      <c r="G327" t="s">
        <v>16</v>
      </c>
      <c r="H327" t="s">
        <v>24</v>
      </c>
      <c r="I327" t="s">
        <v>18</v>
      </c>
      <c r="J327">
        <v>2</v>
      </c>
      <c r="K327" t="s">
        <v>19</v>
      </c>
      <c r="L327">
        <v>6700</v>
      </c>
      <c r="M327">
        <v>5000</v>
      </c>
    </row>
    <row r="328" spans="2:13" x14ac:dyDescent="0.3">
      <c r="B328" t="s">
        <v>688</v>
      </c>
      <c r="C328" s="2">
        <v>44001</v>
      </c>
      <c r="D328" t="s">
        <v>689</v>
      </c>
      <c r="E328" t="s">
        <v>28</v>
      </c>
      <c r="F328" t="s">
        <v>15</v>
      </c>
      <c r="G328" t="s">
        <v>16</v>
      </c>
      <c r="H328" t="s">
        <v>31</v>
      </c>
      <c r="I328" t="s">
        <v>18</v>
      </c>
      <c r="J328">
        <v>2</v>
      </c>
      <c r="K328" t="s">
        <v>19</v>
      </c>
      <c r="L328">
        <v>6700</v>
      </c>
      <c r="M328">
        <v>5001</v>
      </c>
    </row>
    <row r="329" spans="2:13" x14ac:dyDescent="0.3">
      <c r="B329" t="s">
        <v>690</v>
      </c>
      <c r="C329" s="2">
        <v>44002</v>
      </c>
      <c r="D329" t="s">
        <v>691</v>
      </c>
      <c r="E329" t="s">
        <v>28</v>
      </c>
      <c r="F329" t="s">
        <v>22</v>
      </c>
      <c r="G329" t="s">
        <v>23</v>
      </c>
      <c r="H329" t="s">
        <v>36</v>
      </c>
      <c r="I329" t="s">
        <v>37</v>
      </c>
      <c r="J329">
        <v>1</v>
      </c>
      <c r="K329" t="s">
        <v>19</v>
      </c>
      <c r="L329">
        <v>6700</v>
      </c>
      <c r="M329">
        <v>5002</v>
      </c>
    </row>
    <row r="330" spans="2:13" x14ac:dyDescent="0.3">
      <c r="B330" t="s">
        <v>692</v>
      </c>
      <c r="C330" s="2">
        <v>44003</v>
      </c>
      <c r="D330" t="s">
        <v>693</v>
      </c>
      <c r="E330" t="s">
        <v>28</v>
      </c>
      <c r="F330" t="s">
        <v>29</v>
      </c>
      <c r="G330" t="s">
        <v>30</v>
      </c>
      <c r="H330" t="s">
        <v>40</v>
      </c>
      <c r="I330" t="s">
        <v>18</v>
      </c>
      <c r="J330">
        <v>1</v>
      </c>
      <c r="K330" t="s">
        <v>19</v>
      </c>
      <c r="L330">
        <v>6700</v>
      </c>
      <c r="M330">
        <v>5000</v>
      </c>
    </row>
    <row r="331" spans="2:13" x14ac:dyDescent="0.3">
      <c r="B331" t="s">
        <v>694</v>
      </c>
      <c r="C331" s="2">
        <v>44004</v>
      </c>
      <c r="D331" t="s">
        <v>695</v>
      </c>
      <c r="E331" t="s">
        <v>28</v>
      </c>
      <c r="F331" t="s">
        <v>34</v>
      </c>
      <c r="G331" t="s">
        <v>35</v>
      </c>
      <c r="H331" t="s">
        <v>43</v>
      </c>
      <c r="I331" t="s">
        <v>44</v>
      </c>
      <c r="J331">
        <v>2</v>
      </c>
      <c r="K331" t="s">
        <v>19</v>
      </c>
      <c r="L331">
        <v>6700</v>
      </c>
      <c r="M331">
        <v>5001</v>
      </c>
    </row>
    <row r="332" spans="2:13" x14ac:dyDescent="0.3">
      <c r="B332" t="s">
        <v>696</v>
      </c>
      <c r="C332" s="2">
        <v>44005</v>
      </c>
      <c r="D332" t="s">
        <v>697</v>
      </c>
      <c r="E332" t="s">
        <v>28</v>
      </c>
      <c r="F332" t="s">
        <v>15</v>
      </c>
      <c r="G332" t="s">
        <v>16</v>
      </c>
      <c r="H332" t="s">
        <v>47</v>
      </c>
      <c r="I332" t="s">
        <v>18</v>
      </c>
      <c r="J332">
        <v>2</v>
      </c>
      <c r="K332" t="s">
        <v>19</v>
      </c>
      <c r="L332">
        <v>6700</v>
      </c>
      <c r="M332">
        <v>5002</v>
      </c>
    </row>
    <row r="333" spans="2:13" x14ac:dyDescent="0.3">
      <c r="B333" t="s">
        <v>698</v>
      </c>
      <c r="C333" s="2">
        <v>44006</v>
      </c>
      <c r="D333" t="s">
        <v>699</v>
      </c>
      <c r="E333" t="s">
        <v>28</v>
      </c>
      <c r="F333" t="s">
        <v>15</v>
      </c>
      <c r="G333" t="s">
        <v>16</v>
      </c>
      <c r="H333" t="s">
        <v>50</v>
      </c>
      <c r="I333" t="s">
        <v>37</v>
      </c>
      <c r="J333">
        <v>1</v>
      </c>
      <c r="K333" t="s">
        <v>19</v>
      </c>
      <c r="L333">
        <v>22000</v>
      </c>
      <c r="M333">
        <v>20000</v>
      </c>
    </row>
    <row r="334" spans="2:13" x14ac:dyDescent="0.3">
      <c r="B334" t="s">
        <v>700</v>
      </c>
      <c r="C334" s="2">
        <v>44007</v>
      </c>
      <c r="D334" t="s">
        <v>701</v>
      </c>
      <c r="E334" t="s">
        <v>28</v>
      </c>
      <c r="F334" t="s">
        <v>22</v>
      </c>
      <c r="G334" t="s">
        <v>23</v>
      </c>
      <c r="H334" t="s">
        <v>53</v>
      </c>
      <c r="I334" t="s">
        <v>37</v>
      </c>
      <c r="J334">
        <v>1</v>
      </c>
      <c r="K334" t="s">
        <v>25</v>
      </c>
      <c r="L334">
        <v>11000</v>
      </c>
      <c r="M334">
        <v>10000</v>
      </c>
    </row>
    <row r="335" spans="2:13" x14ac:dyDescent="0.3">
      <c r="B335" t="s">
        <v>702</v>
      </c>
      <c r="C335" s="2">
        <v>44008</v>
      </c>
      <c r="D335" t="s">
        <v>703</v>
      </c>
      <c r="E335" t="s">
        <v>28</v>
      </c>
      <c r="F335" t="s">
        <v>29</v>
      </c>
      <c r="G335" t="s">
        <v>30</v>
      </c>
      <c r="H335" t="s">
        <v>56</v>
      </c>
      <c r="I335" t="s">
        <v>57</v>
      </c>
      <c r="J335">
        <v>1</v>
      </c>
      <c r="K335" t="s">
        <v>19</v>
      </c>
      <c r="L335">
        <v>8500</v>
      </c>
      <c r="M335">
        <v>7600</v>
      </c>
    </row>
    <row r="336" spans="2:13" x14ac:dyDescent="0.3">
      <c r="B336" t="s">
        <v>704</v>
      </c>
      <c r="C336" s="2">
        <v>44009</v>
      </c>
      <c r="D336" t="s">
        <v>705</v>
      </c>
      <c r="E336" t="s">
        <v>28</v>
      </c>
      <c r="F336" t="s">
        <v>34</v>
      </c>
      <c r="G336" t="s">
        <v>35</v>
      </c>
      <c r="H336" t="s">
        <v>60</v>
      </c>
      <c r="I336" t="s">
        <v>44</v>
      </c>
      <c r="J336">
        <v>2</v>
      </c>
      <c r="K336" t="s">
        <v>25</v>
      </c>
      <c r="L336">
        <v>8500</v>
      </c>
      <c r="M336">
        <v>7600</v>
      </c>
    </row>
    <row r="337" spans="2:13" x14ac:dyDescent="0.3">
      <c r="B337" t="s">
        <v>706</v>
      </c>
      <c r="C337" s="2">
        <v>44010</v>
      </c>
      <c r="D337" t="s">
        <v>707</v>
      </c>
      <c r="E337" t="s">
        <v>28</v>
      </c>
      <c r="F337" t="s">
        <v>15</v>
      </c>
      <c r="G337" t="s">
        <v>16</v>
      </c>
      <c r="H337" t="s">
        <v>63</v>
      </c>
      <c r="I337" t="s">
        <v>44</v>
      </c>
      <c r="J337">
        <v>3</v>
      </c>
      <c r="K337" t="s">
        <v>19</v>
      </c>
      <c r="L337">
        <v>13200.000000000002</v>
      </c>
      <c r="M337">
        <v>12000</v>
      </c>
    </row>
    <row r="338" spans="2:13" x14ac:dyDescent="0.3">
      <c r="B338" t="s">
        <v>708</v>
      </c>
      <c r="C338" s="2">
        <v>44011</v>
      </c>
      <c r="D338" t="s">
        <v>709</v>
      </c>
      <c r="E338" t="s">
        <v>28</v>
      </c>
      <c r="F338" t="s">
        <v>15</v>
      </c>
      <c r="G338" t="s">
        <v>16</v>
      </c>
      <c r="H338" t="s">
        <v>66</v>
      </c>
      <c r="I338" t="s">
        <v>18</v>
      </c>
      <c r="J338">
        <v>2</v>
      </c>
      <c r="K338" t="s">
        <v>19</v>
      </c>
      <c r="L338">
        <v>22000</v>
      </c>
      <c r="M338">
        <v>20000</v>
      </c>
    </row>
    <row r="339" spans="2:13" x14ac:dyDescent="0.3">
      <c r="B339" t="s">
        <v>710</v>
      </c>
      <c r="C339" s="2">
        <v>44012</v>
      </c>
      <c r="D339" t="s">
        <v>711</v>
      </c>
      <c r="E339" t="s">
        <v>28</v>
      </c>
      <c r="F339" t="s">
        <v>22</v>
      </c>
      <c r="G339" t="s">
        <v>23</v>
      </c>
      <c r="H339" t="s">
        <v>69</v>
      </c>
      <c r="I339" t="s">
        <v>18</v>
      </c>
      <c r="J339">
        <v>2</v>
      </c>
      <c r="K339" t="s">
        <v>19</v>
      </c>
      <c r="L339">
        <v>7700</v>
      </c>
      <c r="M339">
        <v>7000</v>
      </c>
    </row>
    <row r="340" spans="2:13" x14ac:dyDescent="0.3">
      <c r="B340" t="s">
        <v>712</v>
      </c>
      <c r="C340" s="2">
        <v>44013</v>
      </c>
      <c r="D340" t="s">
        <v>713</v>
      </c>
      <c r="E340" t="s">
        <v>28</v>
      </c>
      <c r="F340" t="s">
        <v>29</v>
      </c>
      <c r="G340" t="s">
        <v>30</v>
      </c>
      <c r="H340" t="s">
        <v>72</v>
      </c>
      <c r="I340" t="s">
        <v>37</v>
      </c>
      <c r="J340">
        <v>3</v>
      </c>
      <c r="K340" t="s">
        <v>19</v>
      </c>
      <c r="L340">
        <v>22000</v>
      </c>
      <c r="M340">
        <v>20000</v>
      </c>
    </row>
    <row r="341" spans="2:13" x14ac:dyDescent="0.3">
      <c r="B341" t="s">
        <v>714</v>
      </c>
      <c r="C341" s="2">
        <v>44014</v>
      </c>
      <c r="D341" t="s">
        <v>715</v>
      </c>
      <c r="E341" t="s">
        <v>14</v>
      </c>
      <c r="F341" t="s">
        <v>34</v>
      </c>
      <c r="G341" t="s">
        <v>35</v>
      </c>
      <c r="H341" t="s">
        <v>75</v>
      </c>
      <c r="I341" t="s">
        <v>18</v>
      </c>
      <c r="J341">
        <v>1</v>
      </c>
      <c r="K341" t="s">
        <v>19</v>
      </c>
      <c r="L341">
        <v>44000</v>
      </c>
      <c r="M341">
        <v>40000</v>
      </c>
    </row>
    <row r="342" spans="2:13" x14ac:dyDescent="0.3">
      <c r="B342" t="s">
        <v>716</v>
      </c>
      <c r="C342" s="2">
        <v>44015</v>
      </c>
      <c r="D342" t="s">
        <v>717</v>
      </c>
      <c r="E342" t="s">
        <v>14</v>
      </c>
      <c r="F342" t="s">
        <v>15</v>
      </c>
      <c r="G342" t="s">
        <v>16</v>
      </c>
      <c r="H342" t="s">
        <v>78</v>
      </c>
      <c r="I342" t="s">
        <v>18</v>
      </c>
      <c r="J342">
        <v>2</v>
      </c>
      <c r="K342" t="s">
        <v>19</v>
      </c>
      <c r="L342">
        <v>19800</v>
      </c>
      <c r="M342">
        <v>18000</v>
      </c>
    </row>
    <row r="343" spans="2:13" x14ac:dyDescent="0.3">
      <c r="B343" t="s">
        <v>718</v>
      </c>
      <c r="C343" s="2">
        <v>44016</v>
      </c>
      <c r="D343" t="s">
        <v>719</v>
      </c>
      <c r="E343" t="s">
        <v>14</v>
      </c>
      <c r="F343" t="s">
        <v>15</v>
      </c>
      <c r="G343" t="s">
        <v>16</v>
      </c>
      <c r="H343" t="s">
        <v>81</v>
      </c>
      <c r="I343" t="s">
        <v>44</v>
      </c>
      <c r="J343">
        <v>2</v>
      </c>
      <c r="K343" t="s">
        <v>19</v>
      </c>
      <c r="L343">
        <v>9950</v>
      </c>
      <c r="M343">
        <v>9000</v>
      </c>
    </row>
    <row r="344" spans="2:13" x14ac:dyDescent="0.3">
      <c r="B344" t="s">
        <v>720</v>
      </c>
      <c r="C344" s="2">
        <v>44017</v>
      </c>
      <c r="D344" t="s">
        <v>721</v>
      </c>
      <c r="E344" t="s">
        <v>28</v>
      </c>
      <c r="F344" t="s">
        <v>22</v>
      </c>
      <c r="G344" t="s">
        <v>23</v>
      </c>
      <c r="H344" t="s">
        <v>84</v>
      </c>
      <c r="I344" t="s">
        <v>18</v>
      </c>
      <c r="J344">
        <v>2</v>
      </c>
      <c r="K344" t="s">
        <v>19</v>
      </c>
      <c r="L344">
        <v>7700</v>
      </c>
      <c r="M344">
        <v>7000</v>
      </c>
    </row>
    <row r="345" spans="2:13" x14ac:dyDescent="0.3">
      <c r="B345" t="s">
        <v>722</v>
      </c>
      <c r="C345" s="2">
        <v>44018</v>
      </c>
      <c r="D345" t="s">
        <v>723</v>
      </c>
      <c r="E345" t="s">
        <v>28</v>
      </c>
      <c r="F345" t="s">
        <v>29</v>
      </c>
      <c r="G345" t="s">
        <v>30</v>
      </c>
      <c r="H345" t="s">
        <v>17</v>
      </c>
      <c r="I345" t="s">
        <v>18</v>
      </c>
      <c r="J345">
        <v>4</v>
      </c>
      <c r="K345" t="s">
        <v>19</v>
      </c>
      <c r="L345">
        <v>11000</v>
      </c>
      <c r="M345">
        <v>10000</v>
      </c>
    </row>
    <row r="346" spans="2:13" x14ac:dyDescent="0.3">
      <c r="B346" t="s">
        <v>724</v>
      </c>
      <c r="C346" s="2">
        <v>44019</v>
      </c>
      <c r="D346" t="s">
        <v>725</v>
      </c>
      <c r="E346" t="s">
        <v>28</v>
      </c>
      <c r="F346" t="s">
        <v>34</v>
      </c>
      <c r="G346" t="s">
        <v>35</v>
      </c>
      <c r="H346" t="s">
        <v>24</v>
      </c>
      <c r="I346" t="s">
        <v>18</v>
      </c>
      <c r="J346">
        <v>1</v>
      </c>
      <c r="K346" t="s">
        <v>19</v>
      </c>
      <c r="L346">
        <v>13200.000000000002</v>
      </c>
      <c r="M346">
        <v>12000</v>
      </c>
    </row>
    <row r="347" spans="2:13" x14ac:dyDescent="0.3">
      <c r="B347" t="s">
        <v>726</v>
      </c>
      <c r="C347" s="2">
        <v>44020</v>
      </c>
      <c r="D347" t="s">
        <v>727</v>
      </c>
      <c r="E347" t="s">
        <v>28</v>
      </c>
      <c r="F347" t="s">
        <v>15</v>
      </c>
      <c r="G347" t="s">
        <v>16</v>
      </c>
      <c r="H347" t="s">
        <v>31</v>
      </c>
      <c r="I347" t="s">
        <v>18</v>
      </c>
      <c r="J347">
        <v>2</v>
      </c>
      <c r="K347" t="s">
        <v>19</v>
      </c>
      <c r="L347">
        <v>9950</v>
      </c>
      <c r="M347">
        <v>9000</v>
      </c>
    </row>
    <row r="348" spans="2:13" x14ac:dyDescent="0.3">
      <c r="B348" t="s">
        <v>728</v>
      </c>
      <c r="C348" s="2">
        <v>44019</v>
      </c>
      <c r="D348" t="s">
        <v>729</v>
      </c>
      <c r="E348" t="s">
        <v>14</v>
      </c>
      <c r="F348" t="s">
        <v>15</v>
      </c>
      <c r="G348" t="s">
        <v>16</v>
      </c>
      <c r="H348" t="s">
        <v>36</v>
      </c>
      <c r="I348" t="s">
        <v>37</v>
      </c>
      <c r="J348">
        <v>2</v>
      </c>
      <c r="K348" t="s">
        <v>19</v>
      </c>
      <c r="L348">
        <v>7700</v>
      </c>
      <c r="M348">
        <v>7000</v>
      </c>
    </row>
    <row r="349" spans="2:13" x14ac:dyDescent="0.3">
      <c r="B349" t="s">
        <v>730</v>
      </c>
      <c r="C349" s="2">
        <v>44022</v>
      </c>
      <c r="D349" t="s">
        <v>731</v>
      </c>
      <c r="E349" t="s">
        <v>28</v>
      </c>
      <c r="F349" t="s">
        <v>22</v>
      </c>
      <c r="G349" t="s">
        <v>23</v>
      </c>
      <c r="H349" t="s">
        <v>40</v>
      </c>
      <c r="I349" t="s">
        <v>18</v>
      </c>
      <c r="J349">
        <v>4</v>
      </c>
      <c r="K349" t="s">
        <v>19</v>
      </c>
      <c r="L349">
        <v>11000</v>
      </c>
      <c r="M349">
        <v>10000</v>
      </c>
    </row>
    <row r="350" spans="2:13" x14ac:dyDescent="0.3">
      <c r="B350" t="s">
        <v>732</v>
      </c>
      <c r="C350" s="2">
        <v>44023</v>
      </c>
      <c r="D350" t="s">
        <v>733</v>
      </c>
      <c r="E350" t="s">
        <v>28</v>
      </c>
      <c r="F350" t="s">
        <v>29</v>
      </c>
      <c r="G350" t="s">
        <v>30</v>
      </c>
      <c r="H350" t="s">
        <v>43</v>
      </c>
      <c r="I350" t="s">
        <v>44</v>
      </c>
      <c r="J350">
        <v>1</v>
      </c>
      <c r="K350" t="s">
        <v>19</v>
      </c>
      <c r="L350">
        <v>13200.000000000002</v>
      </c>
      <c r="M350">
        <v>12000</v>
      </c>
    </row>
    <row r="351" spans="2:13" x14ac:dyDescent="0.3">
      <c r="B351" t="s">
        <v>734</v>
      </c>
      <c r="C351" s="2">
        <v>44024</v>
      </c>
      <c r="D351" t="s">
        <v>735</v>
      </c>
      <c r="E351" t="s">
        <v>28</v>
      </c>
      <c r="F351" t="s">
        <v>34</v>
      </c>
      <c r="G351" t="s">
        <v>35</v>
      </c>
      <c r="H351" t="s">
        <v>47</v>
      </c>
      <c r="I351" t="s">
        <v>18</v>
      </c>
      <c r="J351">
        <v>2</v>
      </c>
      <c r="K351" t="s">
        <v>19</v>
      </c>
      <c r="L351">
        <v>9950</v>
      </c>
      <c r="M351">
        <v>9000</v>
      </c>
    </row>
    <row r="352" spans="2:13" x14ac:dyDescent="0.3">
      <c r="B352" t="s">
        <v>736</v>
      </c>
      <c r="C352" s="2">
        <v>44025</v>
      </c>
      <c r="D352" t="s">
        <v>737</v>
      </c>
      <c r="E352" t="s">
        <v>28</v>
      </c>
      <c r="F352" t="s">
        <v>15</v>
      </c>
      <c r="G352" t="s">
        <v>16</v>
      </c>
      <c r="H352" t="s">
        <v>50</v>
      </c>
      <c r="I352" t="s">
        <v>37</v>
      </c>
      <c r="J352">
        <v>30</v>
      </c>
      <c r="K352" t="s">
        <v>19</v>
      </c>
      <c r="L352">
        <v>11000</v>
      </c>
      <c r="M352">
        <v>10000</v>
      </c>
    </row>
    <row r="353" spans="2:13" x14ac:dyDescent="0.3">
      <c r="B353" t="s">
        <v>738</v>
      </c>
      <c r="C353" s="2">
        <v>44026</v>
      </c>
      <c r="D353" t="s">
        <v>739</v>
      </c>
      <c r="E353" t="s">
        <v>28</v>
      </c>
      <c r="F353" t="s">
        <v>15</v>
      </c>
      <c r="G353" t="s">
        <v>16</v>
      </c>
      <c r="H353" t="s">
        <v>53</v>
      </c>
      <c r="I353" t="s">
        <v>37</v>
      </c>
      <c r="J353">
        <v>1</v>
      </c>
      <c r="K353" t="s">
        <v>19</v>
      </c>
      <c r="L353">
        <v>11000</v>
      </c>
      <c r="M353">
        <v>10000</v>
      </c>
    </row>
    <row r="354" spans="2:13" x14ac:dyDescent="0.3">
      <c r="B354" t="s">
        <v>740</v>
      </c>
      <c r="C354" s="2">
        <v>44027</v>
      </c>
      <c r="D354" t="s">
        <v>741</v>
      </c>
      <c r="E354" t="s">
        <v>28</v>
      </c>
      <c r="F354" t="s">
        <v>22</v>
      </c>
      <c r="G354" t="s">
        <v>23</v>
      </c>
      <c r="H354" t="s">
        <v>56</v>
      </c>
      <c r="I354" t="s">
        <v>57</v>
      </c>
      <c r="J354">
        <v>1</v>
      </c>
      <c r="K354" t="s">
        <v>19</v>
      </c>
      <c r="L354">
        <v>7700.0000000000009</v>
      </c>
      <c r="M354">
        <v>7000</v>
      </c>
    </row>
    <row r="355" spans="2:13" x14ac:dyDescent="0.3">
      <c r="B355" t="s">
        <v>742</v>
      </c>
      <c r="C355" s="2">
        <v>44028</v>
      </c>
      <c r="D355" t="s">
        <v>743</v>
      </c>
      <c r="E355" t="s">
        <v>28</v>
      </c>
      <c r="F355" t="s">
        <v>29</v>
      </c>
      <c r="G355" t="s">
        <v>30</v>
      </c>
      <c r="H355" t="s">
        <v>60</v>
      </c>
      <c r="I355" t="s">
        <v>44</v>
      </c>
      <c r="J355">
        <v>2</v>
      </c>
      <c r="K355" t="s">
        <v>19</v>
      </c>
      <c r="L355">
        <v>9950</v>
      </c>
      <c r="M355">
        <v>9000</v>
      </c>
    </row>
    <row r="356" spans="2:13" x14ac:dyDescent="0.3">
      <c r="B356" t="s">
        <v>744</v>
      </c>
      <c r="C356" s="2">
        <v>44029</v>
      </c>
      <c r="D356" t="s">
        <v>745</v>
      </c>
      <c r="E356" t="s">
        <v>28</v>
      </c>
      <c r="F356" t="s">
        <v>34</v>
      </c>
      <c r="G356" t="s">
        <v>35</v>
      </c>
      <c r="H356" t="s">
        <v>63</v>
      </c>
      <c r="I356" t="s">
        <v>44</v>
      </c>
      <c r="J356">
        <v>2</v>
      </c>
      <c r="K356" t="s">
        <v>19</v>
      </c>
      <c r="L356">
        <v>19800</v>
      </c>
      <c r="M356">
        <v>18000</v>
      </c>
    </row>
    <row r="357" spans="2:13" x14ac:dyDescent="0.3">
      <c r="B357" t="s">
        <v>746</v>
      </c>
      <c r="C357" s="2">
        <v>44030</v>
      </c>
      <c r="D357" t="s">
        <v>747</v>
      </c>
      <c r="E357" t="s">
        <v>28</v>
      </c>
      <c r="F357" t="s">
        <v>15</v>
      </c>
      <c r="G357" t="s">
        <v>16</v>
      </c>
      <c r="H357" t="s">
        <v>66</v>
      </c>
      <c r="I357" t="s">
        <v>18</v>
      </c>
      <c r="J357">
        <v>1</v>
      </c>
      <c r="K357" t="s">
        <v>19</v>
      </c>
      <c r="L357">
        <v>44000</v>
      </c>
      <c r="M357">
        <v>40000</v>
      </c>
    </row>
    <row r="358" spans="2:13" x14ac:dyDescent="0.3">
      <c r="B358" t="s">
        <v>748</v>
      </c>
      <c r="C358" s="2">
        <v>44029</v>
      </c>
      <c r="D358" t="s">
        <v>749</v>
      </c>
      <c r="E358" t="s">
        <v>28</v>
      </c>
      <c r="F358" t="s">
        <v>15</v>
      </c>
      <c r="G358" t="s">
        <v>16</v>
      </c>
      <c r="H358" t="s">
        <v>69</v>
      </c>
      <c r="I358" t="s">
        <v>18</v>
      </c>
      <c r="J358">
        <v>20</v>
      </c>
      <c r="K358" t="s">
        <v>19</v>
      </c>
      <c r="L358">
        <v>13200.000000000002</v>
      </c>
      <c r="M358">
        <v>12000</v>
      </c>
    </row>
    <row r="359" spans="2:13" x14ac:dyDescent="0.3">
      <c r="B359" t="s">
        <v>750</v>
      </c>
      <c r="C359" s="2">
        <v>44032</v>
      </c>
      <c r="D359" t="s">
        <v>751</v>
      </c>
      <c r="E359" t="s">
        <v>28</v>
      </c>
      <c r="F359" t="s">
        <v>22</v>
      </c>
      <c r="G359" t="s">
        <v>23</v>
      </c>
      <c r="H359" t="s">
        <v>72</v>
      </c>
      <c r="I359" t="s">
        <v>37</v>
      </c>
      <c r="J359">
        <v>2</v>
      </c>
      <c r="K359" t="s">
        <v>19</v>
      </c>
      <c r="L359">
        <v>13000</v>
      </c>
      <c r="M359">
        <v>12000</v>
      </c>
    </row>
    <row r="360" spans="2:13" x14ac:dyDescent="0.3">
      <c r="B360" t="s">
        <v>752</v>
      </c>
      <c r="C360" s="2">
        <v>44033</v>
      </c>
      <c r="D360" t="s">
        <v>753</v>
      </c>
      <c r="E360" t="s">
        <v>28</v>
      </c>
      <c r="F360" t="s">
        <v>29</v>
      </c>
      <c r="G360" t="s">
        <v>30</v>
      </c>
      <c r="H360" t="s">
        <v>75</v>
      </c>
      <c r="I360" t="s">
        <v>18</v>
      </c>
      <c r="J360">
        <v>2</v>
      </c>
      <c r="K360" t="s">
        <v>19</v>
      </c>
      <c r="L360">
        <v>6700</v>
      </c>
      <c r="M360">
        <v>5000</v>
      </c>
    </row>
    <row r="361" spans="2:13" x14ac:dyDescent="0.3">
      <c r="B361" t="s">
        <v>754</v>
      </c>
      <c r="C361" s="2">
        <v>44034</v>
      </c>
      <c r="D361" t="s">
        <v>755</v>
      </c>
      <c r="E361" t="s">
        <v>28</v>
      </c>
      <c r="F361" t="s">
        <v>34</v>
      </c>
      <c r="G361" t="s">
        <v>35</v>
      </c>
      <c r="H361" t="s">
        <v>78</v>
      </c>
      <c r="I361" t="s">
        <v>18</v>
      </c>
      <c r="J361">
        <v>1</v>
      </c>
      <c r="K361" t="s">
        <v>19</v>
      </c>
      <c r="L361">
        <v>6700</v>
      </c>
      <c r="M361">
        <v>5001</v>
      </c>
    </row>
    <row r="362" spans="2:13" x14ac:dyDescent="0.3">
      <c r="B362" t="s">
        <v>756</v>
      </c>
      <c r="C362" s="2">
        <v>44035</v>
      </c>
      <c r="D362" t="s">
        <v>757</v>
      </c>
      <c r="E362" t="s">
        <v>14</v>
      </c>
      <c r="F362" t="s">
        <v>15</v>
      </c>
      <c r="G362" t="s">
        <v>16</v>
      </c>
      <c r="H362" t="s">
        <v>81</v>
      </c>
      <c r="I362" t="s">
        <v>44</v>
      </c>
      <c r="J362">
        <v>1</v>
      </c>
      <c r="K362" t="s">
        <v>19</v>
      </c>
      <c r="L362">
        <v>6700</v>
      </c>
      <c r="M362">
        <v>5002</v>
      </c>
    </row>
    <row r="363" spans="2:13" x14ac:dyDescent="0.3">
      <c r="B363" t="s">
        <v>758</v>
      </c>
      <c r="C363" s="2">
        <v>44036</v>
      </c>
      <c r="D363" t="s">
        <v>759</v>
      </c>
      <c r="E363" t="s">
        <v>14</v>
      </c>
      <c r="F363" t="s">
        <v>15</v>
      </c>
      <c r="G363" t="s">
        <v>16</v>
      </c>
      <c r="H363" t="s">
        <v>84</v>
      </c>
      <c r="I363" t="s">
        <v>18</v>
      </c>
      <c r="J363">
        <v>2</v>
      </c>
      <c r="K363" t="s">
        <v>19</v>
      </c>
      <c r="L363">
        <v>6700</v>
      </c>
      <c r="M363">
        <v>5000</v>
      </c>
    </row>
    <row r="364" spans="2:13" x14ac:dyDescent="0.3">
      <c r="B364" t="s">
        <v>760</v>
      </c>
      <c r="C364" s="2">
        <v>44037</v>
      </c>
      <c r="D364" t="s">
        <v>761</v>
      </c>
      <c r="E364" t="s">
        <v>14</v>
      </c>
      <c r="F364" t="s">
        <v>22</v>
      </c>
      <c r="G364" t="s">
        <v>23</v>
      </c>
      <c r="H364" t="s">
        <v>17</v>
      </c>
      <c r="I364" t="s">
        <v>18</v>
      </c>
      <c r="J364">
        <v>2</v>
      </c>
      <c r="K364" t="s">
        <v>19</v>
      </c>
      <c r="L364">
        <v>6700</v>
      </c>
      <c r="M364">
        <v>5001</v>
      </c>
    </row>
    <row r="365" spans="2:13" x14ac:dyDescent="0.3">
      <c r="B365" t="s">
        <v>762</v>
      </c>
      <c r="C365" s="2">
        <v>44038</v>
      </c>
      <c r="D365" t="s">
        <v>763</v>
      </c>
      <c r="E365" t="s">
        <v>28</v>
      </c>
      <c r="F365" t="s">
        <v>29</v>
      </c>
      <c r="G365" t="s">
        <v>30</v>
      </c>
      <c r="H365" t="s">
        <v>24</v>
      </c>
      <c r="I365" t="s">
        <v>18</v>
      </c>
      <c r="J365">
        <v>1</v>
      </c>
      <c r="K365" t="s">
        <v>19</v>
      </c>
      <c r="L365">
        <v>6700</v>
      </c>
      <c r="M365">
        <v>5002</v>
      </c>
    </row>
    <row r="366" spans="2:13" x14ac:dyDescent="0.3">
      <c r="B366" t="s">
        <v>764</v>
      </c>
      <c r="C366" s="2">
        <v>44039</v>
      </c>
      <c r="D366" t="s">
        <v>765</v>
      </c>
      <c r="E366" t="s">
        <v>28</v>
      </c>
      <c r="F366" t="s">
        <v>34</v>
      </c>
      <c r="G366" t="s">
        <v>35</v>
      </c>
      <c r="H366" t="s">
        <v>31</v>
      </c>
      <c r="I366" t="s">
        <v>18</v>
      </c>
      <c r="J366">
        <v>1</v>
      </c>
      <c r="K366" t="s">
        <v>19</v>
      </c>
      <c r="L366">
        <v>6700</v>
      </c>
      <c r="M366">
        <v>5000</v>
      </c>
    </row>
    <row r="367" spans="2:13" x14ac:dyDescent="0.3">
      <c r="B367" t="s">
        <v>766</v>
      </c>
      <c r="C367" s="2">
        <v>44040</v>
      </c>
      <c r="D367" t="s">
        <v>767</v>
      </c>
      <c r="E367" t="s">
        <v>28</v>
      </c>
      <c r="F367" t="s">
        <v>15</v>
      </c>
      <c r="G367" t="s">
        <v>16</v>
      </c>
      <c r="H367" t="s">
        <v>36</v>
      </c>
      <c r="I367" t="s">
        <v>37</v>
      </c>
      <c r="J367">
        <v>2</v>
      </c>
      <c r="K367" t="s">
        <v>19</v>
      </c>
      <c r="L367">
        <v>6700</v>
      </c>
      <c r="M367">
        <v>5001</v>
      </c>
    </row>
    <row r="368" spans="2:13" x14ac:dyDescent="0.3">
      <c r="B368" t="s">
        <v>768</v>
      </c>
      <c r="C368" s="2">
        <v>44039</v>
      </c>
      <c r="D368" t="s">
        <v>769</v>
      </c>
      <c r="E368" t="s">
        <v>28</v>
      </c>
      <c r="F368" t="s">
        <v>15</v>
      </c>
      <c r="G368" t="s">
        <v>16</v>
      </c>
      <c r="H368" t="s">
        <v>40</v>
      </c>
      <c r="I368" t="s">
        <v>18</v>
      </c>
      <c r="J368">
        <v>2</v>
      </c>
      <c r="K368" t="s">
        <v>19</v>
      </c>
      <c r="L368">
        <v>6700</v>
      </c>
      <c r="M368">
        <v>5002</v>
      </c>
    </row>
    <row r="369" spans="2:13" x14ac:dyDescent="0.3">
      <c r="B369" t="s">
        <v>770</v>
      </c>
      <c r="C369" s="2">
        <v>43983</v>
      </c>
      <c r="D369" t="s">
        <v>771</v>
      </c>
      <c r="E369" t="s">
        <v>14</v>
      </c>
      <c r="F369" t="s">
        <v>22</v>
      </c>
      <c r="G369" t="s">
        <v>23</v>
      </c>
      <c r="H369" t="s">
        <v>43</v>
      </c>
      <c r="I369" t="s">
        <v>44</v>
      </c>
      <c r="J369">
        <v>1</v>
      </c>
      <c r="K369" t="s">
        <v>19</v>
      </c>
      <c r="L369">
        <v>22000</v>
      </c>
      <c r="M369">
        <v>20000</v>
      </c>
    </row>
    <row r="370" spans="2:13" x14ac:dyDescent="0.3">
      <c r="B370" t="s">
        <v>772</v>
      </c>
      <c r="C370" s="2">
        <v>43984</v>
      </c>
      <c r="D370" t="s">
        <v>773</v>
      </c>
      <c r="E370" t="s">
        <v>28</v>
      </c>
      <c r="F370" t="s">
        <v>29</v>
      </c>
      <c r="G370" t="s">
        <v>30</v>
      </c>
      <c r="H370" t="s">
        <v>47</v>
      </c>
      <c r="I370" t="s">
        <v>18</v>
      </c>
      <c r="J370">
        <v>1</v>
      </c>
      <c r="K370" t="s">
        <v>25</v>
      </c>
      <c r="L370">
        <v>11000</v>
      </c>
      <c r="M370">
        <v>10000</v>
      </c>
    </row>
    <row r="371" spans="2:13" x14ac:dyDescent="0.3">
      <c r="B371" t="s">
        <v>774</v>
      </c>
      <c r="C371" s="2">
        <v>43985</v>
      </c>
      <c r="D371" t="s">
        <v>775</v>
      </c>
      <c r="E371" t="s">
        <v>28</v>
      </c>
      <c r="F371" t="s">
        <v>34</v>
      </c>
      <c r="G371" t="s">
        <v>35</v>
      </c>
      <c r="H371" t="s">
        <v>50</v>
      </c>
      <c r="I371" t="s">
        <v>37</v>
      </c>
      <c r="J371">
        <v>1</v>
      </c>
      <c r="K371" t="s">
        <v>19</v>
      </c>
      <c r="L371">
        <v>8500</v>
      </c>
      <c r="M371">
        <v>7600</v>
      </c>
    </row>
    <row r="372" spans="2:13" x14ac:dyDescent="0.3">
      <c r="B372" t="s">
        <v>776</v>
      </c>
      <c r="C372" s="2">
        <v>43986</v>
      </c>
      <c r="D372" t="s">
        <v>777</v>
      </c>
      <c r="E372" t="s">
        <v>28</v>
      </c>
      <c r="F372" t="s">
        <v>15</v>
      </c>
      <c r="G372" t="s">
        <v>16</v>
      </c>
      <c r="H372" t="s">
        <v>53</v>
      </c>
      <c r="I372" t="s">
        <v>37</v>
      </c>
      <c r="J372">
        <v>2</v>
      </c>
      <c r="K372" t="s">
        <v>25</v>
      </c>
      <c r="L372">
        <v>8500</v>
      </c>
      <c r="M372">
        <v>7600</v>
      </c>
    </row>
    <row r="373" spans="2:13" x14ac:dyDescent="0.3">
      <c r="B373" t="s">
        <v>778</v>
      </c>
      <c r="C373" s="2">
        <v>43987</v>
      </c>
      <c r="D373" t="s">
        <v>779</v>
      </c>
      <c r="E373" t="s">
        <v>28</v>
      </c>
      <c r="F373" t="s">
        <v>15</v>
      </c>
      <c r="G373" t="s">
        <v>16</v>
      </c>
      <c r="H373" t="s">
        <v>56</v>
      </c>
      <c r="I373" t="s">
        <v>57</v>
      </c>
      <c r="J373">
        <v>3</v>
      </c>
      <c r="K373" t="s">
        <v>19</v>
      </c>
      <c r="L373">
        <v>13200.000000000002</v>
      </c>
      <c r="M373">
        <v>12000</v>
      </c>
    </row>
    <row r="374" spans="2:13" x14ac:dyDescent="0.3">
      <c r="B374" t="s">
        <v>780</v>
      </c>
      <c r="C374" s="2">
        <v>43988</v>
      </c>
      <c r="D374" t="s">
        <v>781</v>
      </c>
      <c r="E374" t="s">
        <v>28</v>
      </c>
      <c r="F374" t="s">
        <v>22</v>
      </c>
      <c r="G374" t="s">
        <v>23</v>
      </c>
      <c r="H374" t="s">
        <v>60</v>
      </c>
      <c r="I374" t="s">
        <v>44</v>
      </c>
      <c r="J374">
        <v>2</v>
      </c>
      <c r="K374" t="s">
        <v>19</v>
      </c>
      <c r="L374">
        <v>22000</v>
      </c>
      <c r="M374">
        <v>20000</v>
      </c>
    </row>
    <row r="375" spans="2:13" x14ac:dyDescent="0.3">
      <c r="B375" t="s">
        <v>782</v>
      </c>
      <c r="C375" s="2">
        <v>43989</v>
      </c>
      <c r="D375" t="s">
        <v>783</v>
      </c>
      <c r="E375" t="s">
        <v>28</v>
      </c>
      <c r="F375" t="s">
        <v>29</v>
      </c>
      <c r="G375" t="s">
        <v>30</v>
      </c>
      <c r="H375" t="s">
        <v>63</v>
      </c>
      <c r="I375" t="s">
        <v>44</v>
      </c>
      <c r="J375">
        <v>2</v>
      </c>
      <c r="K375" t="s">
        <v>19</v>
      </c>
      <c r="L375">
        <v>7700</v>
      </c>
      <c r="M375">
        <v>7000</v>
      </c>
    </row>
    <row r="376" spans="2:13" x14ac:dyDescent="0.3">
      <c r="B376" t="s">
        <v>784</v>
      </c>
      <c r="C376" s="2">
        <v>43990</v>
      </c>
      <c r="D376" t="s">
        <v>785</v>
      </c>
      <c r="E376" t="s">
        <v>28</v>
      </c>
      <c r="F376" t="s">
        <v>34</v>
      </c>
      <c r="G376" t="s">
        <v>35</v>
      </c>
      <c r="H376" t="s">
        <v>66</v>
      </c>
      <c r="I376" t="s">
        <v>18</v>
      </c>
      <c r="J376">
        <v>3</v>
      </c>
      <c r="K376" t="s">
        <v>19</v>
      </c>
      <c r="L376">
        <v>22000</v>
      </c>
      <c r="M376">
        <v>20000</v>
      </c>
    </row>
    <row r="377" spans="2:13" x14ac:dyDescent="0.3">
      <c r="B377" t="s">
        <v>786</v>
      </c>
      <c r="C377" s="2">
        <v>43991</v>
      </c>
      <c r="D377" t="s">
        <v>787</v>
      </c>
      <c r="E377" t="s">
        <v>28</v>
      </c>
      <c r="F377" t="s">
        <v>15</v>
      </c>
      <c r="G377" t="s">
        <v>16</v>
      </c>
      <c r="H377" t="s">
        <v>69</v>
      </c>
      <c r="I377" t="s">
        <v>18</v>
      </c>
      <c r="J377">
        <v>1</v>
      </c>
      <c r="K377" t="s">
        <v>19</v>
      </c>
      <c r="L377">
        <v>44000</v>
      </c>
      <c r="M377">
        <v>40000</v>
      </c>
    </row>
    <row r="378" spans="2:13" x14ac:dyDescent="0.3">
      <c r="B378" t="s">
        <v>788</v>
      </c>
      <c r="C378" s="2">
        <v>43992</v>
      </c>
      <c r="D378" t="s">
        <v>789</v>
      </c>
      <c r="E378" t="s">
        <v>28</v>
      </c>
      <c r="F378" t="s">
        <v>15</v>
      </c>
      <c r="G378" t="s">
        <v>16</v>
      </c>
      <c r="H378" t="s">
        <v>72</v>
      </c>
      <c r="I378" t="s">
        <v>37</v>
      </c>
      <c r="J378">
        <v>2</v>
      </c>
      <c r="K378" t="s">
        <v>19</v>
      </c>
      <c r="L378">
        <v>19800</v>
      </c>
      <c r="M378">
        <v>18000</v>
      </c>
    </row>
    <row r="379" spans="2:13" x14ac:dyDescent="0.3">
      <c r="B379" t="s">
        <v>790</v>
      </c>
      <c r="C379" s="2">
        <v>43993</v>
      </c>
      <c r="D379" t="s">
        <v>791</v>
      </c>
      <c r="E379" t="s">
        <v>28</v>
      </c>
      <c r="F379" t="s">
        <v>22</v>
      </c>
      <c r="G379" t="s">
        <v>23</v>
      </c>
      <c r="H379" t="s">
        <v>75</v>
      </c>
      <c r="I379" t="s">
        <v>18</v>
      </c>
      <c r="J379">
        <v>2</v>
      </c>
      <c r="K379" t="s">
        <v>19</v>
      </c>
      <c r="L379">
        <v>9950</v>
      </c>
      <c r="M379">
        <v>9000</v>
      </c>
    </row>
    <row r="380" spans="2:13" x14ac:dyDescent="0.3">
      <c r="B380" t="s">
        <v>792</v>
      </c>
      <c r="C380" s="2">
        <v>43994</v>
      </c>
      <c r="D380" t="s">
        <v>793</v>
      </c>
      <c r="E380" t="s">
        <v>28</v>
      </c>
      <c r="F380" t="s">
        <v>29</v>
      </c>
      <c r="G380" t="s">
        <v>30</v>
      </c>
      <c r="H380" t="s">
        <v>78</v>
      </c>
      <c r="I380" t="s">
        <v>18</v>
      </c>
      <c r="J380">
        <v>2</v>
      </c>
      <c r="K380" t="s">
        <v>19</v>
      </c>
      <c r="L380">
        <v>7700</v>
      </c>
      <c r="M380">
        <v>7000</v>
      </c>
    </row>
    <row r="381" spans="2:13" x14ac:dyDescent="0.3">
      <c r="B381" t="s">
        <v>794</v>
      </c>
      <c r="C381" s="2">
        <v>43995</v>
      </c>
      <c r="D381" t="s">
        <v>795</v>
      </c>
      <c r="E381" t="s">
        <v>28</v>
      </c>
      <c r="F381" t="s">
        <v>34</v>
      </c>
      <c r="G381" t="s">
        <v>35</v>
      </c>
      <c r="H381" t="s">
        <v>81</v>
      </c>
      <c r="I381" t="s">
        <v>44</v>
      </c>
      <c r="J381">
        <v>4</v>
      </c>
      <c r="K381" t="s">
        <v>19</v>
      </c>
      <c r="L381">
        <v>11000</v>
      </c>
      <c r="M381">
        <v>10000</v>
      </c>
    </row>
    <row r="382" spans="2:13" x14ac:dyDescent="0.3">
      <c r="B382" t="s">
        <v>796</v>
      </c>
      <c r="C382" s="2">
        <v>43996</v>
      </c>
      <c r="D382" t="s">
        <v>797</v>
      </c>
      <c r="E382" t="s">
        <v>28</v>
      </c>
      <c r="F382" t="s">
        <v>15</v>
      </c>
      <c r="G382" t="s">
        <v>16</v>
      </c>
      <c r="H382" t="s">
        <v>84</v>
      </c>
      <c r="I382" t="s">
        <v>18</v>
      </c>
      <c r="J382">
        <v>1</v>
      </c>
      <c r="K382" t="s">
        <v>19</v>
      </c>
      <c r="L382">
        <v>13200.000000000002</v>
      </c>
      <c r="M382">
        <v>12000</v>
      </c>
    </row>
    <row r="383" spans="2:13" x14ac:dyDescent="0.3">
      <c r="B383" t="s">
        <v>798</v>
      </c>
      <c r="C383" s="2">
        <v>43997</v>
      </c>
      <c r="D383" t="s">
        <v>799</v>
      </c>
      <c r="E383" t="s">
        <v>14</v>
      </c>
      <c r="F383" t="s">
        <v>15</v>
      </c>
      <c r="G383" t="s">
        <v>16</v>
      </c>
      <c r="H383" t="s">
        <v>17</v>
      </c>
      <c r="I383" t="s">
        <v>18</v>
      </c>
      <c r="J383">
        <v>2</v>
      </c>
      <c r="K383" t="s">
        <v>19</v>
      </c>
      <c r="L383">
        <v>9950</v>
      </c>
      <c r="M383">
        <v>9000</v>
      </c>
    </row>
    <row r="384" spans="2:13" x14ac:dyDescent="0.3">
      <c r="B384" t="s">
        <v>800</v>
      </c>
      <c r="C384" s="2">
        <v>43998</v>
      </c>
      <c r="E384" t="s">
        <v>14</v>
      </c>
      <c r="F384" t="s">
        <v>22</v>
      </c>
      <c r="G384" t="s">
        <v>23</v>
      </c>
      <c r="H384" t="s">
        <v>24</v>
      </c>
      <c r="I384" t="s">
        <v>18</v>
      </c>
      <c r="J384">
        <v>2</v>
      </c>
      <c r="K384" t="s">
        <v>19</v>
      </c>
      <c r="L384">
        <v>7700</v>
      </c>
      <c r="M384">
        <v>7000</v>
      </c>
    </row>
    <row r="385" spans="2:13" x14ac:dyDescent="0.3">
      <c r="B385" t="s">
        <v>801</v>
      </c>
      <c r="C385" s="2">
        <v>43999</v>
      </c>
      <c r="D385" t="s">
        <v>802</v>
      </c>
      <c r="E385" t="s">
        <v>14</v>
      </c>
      <c r="F385" t="s">
        <v>29</v>
      </c>
      <c r="G385" t="s">
        <v>30</v>
      </c>
      <c r="H385" t="s">
        <v>31</v>
      </c>
      <c r="I385" t="s">
        <v>18</v>
      </c>
      <c r="J385">
        <v>4</v>
      </c>
      <c r="K385" t="s">
        <v>19</v>
      </c>
      <c r="L385">
        <v>11000</v>
      </c>
      <c r="M385">
        <v>10000</v>
      </c>
    </row>
    <row r="386" spans="2:13" x14ac:dyDescent="0.3">
      <c r="B386" t="s">
        <v>803</v>
      </c>
      <c r="C386" s="2">
        <v>44000</v>
      </c>
      <c r="D386" t="s">
        <v>804</v>
      </c>
      <c r="E386" t="s">
        <v>28</v>
      </c>
      <c r="F386" t="s">
        <v>34</v>
      </c>
      <c r="G386" t="s">
        <v>35</v>
      </c>
      <c r="H386" t="s">
        <v>36</v>
      </c>
      <c r="I386" t="s">
        <v>37</v>
      </c>
      <c r="J386">
        <v>1</v>
      </c>
      <c r="K386" t="s">
        <v>19</v>
      </c>
      <c r="L386">
        <v>13200.000000000002</v>
      </c>
      <c r="M386">
        <v>12000</v>
      </c>
    </row>
    <row r="387" spans="2:13" x14ac:dyDescent="0.3">
      <c r="B387" t="s">
        <v>805</v>
      </c>
      <c r="C387" s="2">
        <v>44001</v>
      </c>
      <c r="D387" t="s">
        <v>806</v>
      </c>
      <c r="E387" t="s">
        <v>28</v>
      </c>
      <c r="F387" t="s">
        <v>15</v>
      </c>
      <c r="G387" t="s">
        <v>16</v>
      </c>
      <c r="H387" t="s">
        <v>40</v>
      </c>
      <c r="I387" t="s">
        <v>18</v>
      </c>
      <c r="J387">
        <v>2</v>
      </c>
      <c r="K387" t="s">
        <v>19</v>
      </c>
      <c r="L387">
        <v>44000</v>
      </c>
      <c r="M387">
        <v>40000</v>
      </c>
    </row>
    <row r="388" spans="2:13" x14ac:dyDescent="0.3">
      <c r="B388" t="s">
        <v>807</v>
      </c>
      <c r="C388" s="2">
        <v>44002</v>
      </c>
      <c r="D388" t="s">
        <v>808</v>
      </c>
      <c r="E388" t="s">
        <v>28</v>
      </c>
      <c r="F388" t="s">
        <v>15</v>
      </c>
      <c r="G388" t="s">
        <v>16</v>
      </c>
      <c r="H388" t="s">
        <v>43</v>
      </c>
      <c r="I388" t="s">
        <v>44</v>
      </c>
      <c r="J388">
        <v>2</v>
      </c>
      <c r="K388" t="s">
        <v>25</v>
      </c>
      <c r="L388">
        <v>7700</v>
      </c>
      <c r="M388">
        <v>7000</v>
      </c>
    </row>
    <row r="389" spans="2:13" x14ac:dyDescent="0.3">
      <c r="B389" t="s">
        <v>809</v>
      </c>
      <c r="C389" s="2">
        <v>44003</v>
      </c>
      <c r="D389" t="s">
        <v>810</v>
      </c>
      <c r="E389" t="s">
        <v>28</v>
      </c>
      <c r="F389" t="s">
        <v>22</v>
      </c>
      <c r="G389" t="s">
        <v>23</v>
      </c>
      <c r="H389" t="s">
        <v>47</v>
      </c>
      <c r="I389" t="s">
        <v>18</v>
      </c>
      <c r="J389">
        <v>10</v>
      </c>
      <c r="K389" t="s">
        <v>19</v>
      </c>
      <c r="L389">
        <v>22000</v>
      </c>
      <c r="M389">
        <v>20000</v>
      </c>
    </row>
    <row r="390" spans="2:13" x14ac:dyDescent="0.3">
      <c r="B390" t="s">
        <v>811</v>
      </c>
      <c r="C390" s="2">
        <v>44004</v>
      </c>
      <c r="D390" t="s">
        <v>812</v>
      </c>
      <c r="E390" t="s">
        <v>28</v>
      </c>
      <c r="F390" t="s">
        <v>29</v>
      </c>
      <c r="G390" t="s">
        <v>30</v>
      </c>
      <c r="H390" t="s">
        <v>50</v>
      </c>
      <c r="I390" t="s">
        <v>37</v>
      </c>
      <c r="J390">
        <v>10</v>
      </c>
      <c r="K390" t="s">
        <v>19</v>
      </c>
      <c r="L390">
        <v>9950</v>
      </c>
      <c r="M390">
        <v>9000</v>
      </c>
    </row>
    <row r="391" spans="2:13" x14ac:dyDescent="0.3">
      <c r="B391" t="s">
        <v>813</v>
      </c>
      <c r="C391" s="2">
        <v>44005</v>
      </c>
      <c r="D391" t="s">
        <v>814</v>
      </c>
      <c r="E391" t="s">
        <v>28</v>
      </c>
      <c r="F391" t="s">
        <v>34</v>
      </c>
      <c r="G391" t="s">
        <v>35</v>
      </c>
      <c r="H391" t="s">
        <v>53</v>
      </c>
      <c r="I391" t="s">
        <v>37</v>
      </c>
      <c r="J391">
        <v>10</v>
      </c>
      <c r="K391" t="s">
        <v>19</v>
      </c>
      <c r="L391">
        <v>7700.0000000000009</v>
      </c>
      <c r="M391">
        <v>7000</v>
      </c>
    </row>
    <row r="392" spans="2:13" x14ac:dyDescent="0.3">
      <c r="B392" t="s">
        <v>815</v>
      </c>
      <c r="C392" s="2">
        <v>44006</v>
      </c>
      <c r="D392" t="s">
        <v>816</v>
      </c>
      <c r="E392" t="s">
        <v>28</v>
      </c>
      <c r="F392" t="s">
        <v>15</v>
      </c>
      <c r="G392" t="s">
        <v>16</v>
      </c>
      <c r="H392" t="s">
        <v>56</v>
      </c>
      <c r="I392" t="s">
        <v>57</v>
      </c>
      <c r="J392">
        <v>10</v>
      </c>
      <c r="K392" t="s">
        <v>19</v>
      </c>
      <c r="L392">
        <v>9950</v>
      </c>
      <c r="M392">
        <v>9000</v>
      </c>
    </row>
    <row r="393" spans="2:13" x14ac:dyDescent="0.3">
      <c r="B393" t="s">
        <v>817</v>
      </c>
      <c r="C393" s="2">
        <v>44007</v>
      </c>
      <c r="D393" t="s">
        <v>818</v>
      </c>
      <c r="E393" t="s">
        <v>28</v>
      </c>
      <c r="F393" t="s">
        <v>15</v>
      </c>
      <c r="G393" t="s">
        <v>16</v>
      </c>
      <c r="H393" t="s">
        <v>60</v>
      </c>
      <c r="I393" t="s">
        <v>44</v>
      </c>
      <c r="J393">
        <v>10</v>
      </c>
      <c r="K393" t="s">
        <v>19</v>
      </c>
      <c r="L393">
        <v>9950</v>
      </c>
      <c r="M393">
        <v>9000</v>
      </c>
    </row>
    <row r="394" spans="2:13" x14ac:dyDescent="0.3">
      <c r="B394" t="s">
        <v>819</v>
      </c>
      <c r="C394" s="2">
        <v>44008</v>
      </c>
      <c r="D394" t="s">
        <v>820</v>
      </c>
      <c r="E394" t="s">
        <v>28</v>
      </c>
      <c r="F394" t="s">
        <v>22</v>
      </c>
      <c r="G394" t="s">
        <v>23</v>
      </c>
      <c r="H394" t="s">
        <v>63</v>
      </c>
      <c r="I394" t="s">
        <v>44</v>
      </c>
      <c r="J394">
        <v>10</v>
      </c>
      <c r="K394" t="s">
        <v>19</v>
      </c>
      <c r="L394">
        <v>9950</v>
      </c>
      <c r="M394">
        <v>9000</v>
      </c>
    </row>
    <row r="395" spans="2:13" x14ac:dyDescent="0.3">
      <c r="B395" t="s">
        <v>821</v>
      </c>
      <c r="C395" s="2">
        <v>44009</v>
      </c>
      <c r="D395" t="s">
        <v>822</v>
      </c>
      <c r="E395" t="s">
        <v>28</v>
      </c>
      <c r="F395" t="s">
        <v>29</v>
      </c>
      <c r="G395" t="s">
        <v>30</v>
      </c>
      <c r="H395" t="s">
        <v>66</v>
      </c>
      <c r="I395" t="s">
        <v>18</v>
      </c>
      <c r="J395">
        <v>10</v>
      </c>
      <c r="K395" t="s">
        <v>19</v>
      </c>
      <c r="L395">
        <v>9950</v>
      </c>
      <c r="M395">
        <v>9000</v>
      </c>
    </row>
    <row r="396" spans="2:13" x14ac:dyDescent="0.3">
      <c r="B396" t="s">
        <v>823</v>
      </c>
      <c r="C396" s="2">
        <v>44010</v>
      </c>
      <c r="D396" t="s">
        <v>824</v>
      </c>
      <c r="E396" t="s">
        <v>28</v>
      </c>
      <c r="F396" t="s">
        <v>34</v>
      </c>
      <c r="G396" t="s">
        <v>35</v>
      </c>
      <c r="H396" t="s">
        <v>69</v>
      </c>
      <c r="I396" t="s">
        <v>18</v>
      </c>
      <c r="J396">
        <v>10</v>
      </c>
      <c r="K396" t="s">
        <v>19</v>
      </c>
      <c r="L396">
        <v>9950</v>
      </c>
      <c r="M396">
        <v>9000</v>
      </c>
    </row>
    <row r="397" spans="2:13" x14ac:dyDescent="0.3">
      <c r="B397" t="s">
        <v>825</v>
      </c>
      <c r="C397" s="2">
        <v>44011</v>
      </c>
      <c r="D397" t="s">
        <v>826</v>
      </c>
      <c r="E397" t="s">
        <v>28</v>
      </c>
      <c r="F397" t="s">
        <v>15</v>
      </c>
      <c r="G397" t="s">
        <v>16</v>
      </c>
      <c r="H397" t="s">
        <v>72</v>
      </c>
      <c r="I397" t="s">
        <v>37</v>
      </c>
      <c r="J397">
        <v>10</v>
      </c>
      <c r="K397" t="s">
        <v>19</v>
      </c>
      <c r="L397">
        <v>9950</v>
      </c>
      <c r="M397">
        <v>9000</v>
      </c>
    </row>
    <row r="398" spans="2:13" x14ac:dyDescent="0.3">
      <c r="B398" t="s">
        <v>827</v>
      </c>
      <c r="C398" s="2">
        <v>44012</v>
      </c>
      <c r="D398" t="s">
        <v>828</v>
      </c>
      <c r="E398" t="s">
        <v>28</v>
      </c>
      <c r="F398" t="s">
        <v>15</v>
      </c>
      <c r="G398" t="s">
        <v>16</v>
      </c>
      <c r="H398" t="s">
        <v>75</v>
      </c>
      <c r="I398" t="s">
        <v>18</v>
      </c>
      <c r="J398">
        <v>10</v>
      </c>
      <c r="K398" t="s">
        <v>19</v>
      </c>
      <c r="L398">
        <v>9950</v>
      </c>
      <c r="M398">
        <v>9000</v>
      </c>
    </row>
    <row r="399" spans="2:13" x14ac:dyDescent="0.3">
      <c r="B399" t="s">
        <v>829</v>
      </c>
      <c r="C399" s="2">
        <v>44013</v>
      </c>
      <c r="D399" t="s">
        <v>830</v>
      </c>
      <c r="E399" t="s">
        <v>28</v>
      </c>
      <c r="F399" t="s">
        <v>22</v>
      </c>
      <c r="G399" t="s">
        <v>23</v>
      </c>
      <c r="H399" t="s">
        <v>78</v>
      </c>
      <c r="I399" t="s">
        <v>18</v>
      </c>
      <c r="J399">
        <v>10</v>
      </c>
      <c r="K399" t="s">
        <v>19</v>
      </c>
      <c r="L399">
        <v>9950</v>
      </c>
      <c r="M399">
        <v>9000</v>
      </c>
    </row>
    <row r="400" spans="2:13" x14ac:dyDescent="0.3">
      <c r="B400" t="s">
        <v>831</v>
      </c>
      <c r="C400" s="2">
        <v>44014</v>
      </c>
      <c r="D400" t="s">
        <v>832</v>
      </c>
      <c r="E400" t="s">
        <v>28</v>
      </c>
      <c r="F400" t="s">
        <v>29</v>
      </c>
      <c r="G400" t="s">
        <v>30</v>
      </c>
      <c r="H400" t="s">
        <v>81</v>
      </c>
      <c r="I400" t="s">
        <v>44</v>
      </c>
      <c r="J400">
        <v>10</v>
      </c>
      <c r="K400" t="s">
        <v>19</v>
      </c>
      <c r="L400">
        <v>9950</v>
      </c>
      <c r="M400">
        <v>9000</v>
      </c>
    </row>
    <row r="401" spans="2:13" x14ac:dyDescent="0.3">
      <c r="B401" t="s">
        <v>833</v>
      </c>
      <c r="C401" s="2">
        <v>44015</v>
      </c>
      <c r="D401" t="s">
        <v>834</v>
      </c>
      <c r="E401" t="s">
        <v>28</v>
      </c>
      <c r="F401" t="s">
        <v>34</v>
      </c>
      <c r="G401" t="s">
        <v>35</v>
      </c>
      <c r="H401" t="s">
        <v>84</v>
      </c>
      <c r="I401" t="s">
        <v>18</v>
      </c>
      <c r="J401">
        <v>10</v>
      </c>
      <c r="K401" t="s">
        <v>19</v>
      </c>
      <c r="L401">
        <v>9950</v>
      </c>
      <c r="M401">
        <v>9000</v>
      </c>
    </row>
    <row r="402" spans="2:13" x14ac:dyDescent="0.3">
      <c r="B402" t="s">
        <v>835</v>
      </c>
      <c r="C402" s="2">
        <v>44016</v>
      </c>
      <c r="D402" t="s">
        <v>836</v>
      </c>
      <c r="E402" t="s">
        <v>28</v>
      </c>
      <c r="F402" t="s">
        <v>15</v>
      </c>
      <c r="G402" t="s">
        <v>16</v>
      </c>
      <c r="H402" t="s">
        <v>17</v>
      </c>
      <c r="I402" t="s">
        <v>18</v>
      </c>
      <c r="J402">
        <v>10</v>
      </c>
      <c r="K402" t="s">
        <v>19</v>
      </c>
      <c r="L402">
        <v>9950</v>
      </c>
      <c r="M402">
        <v>9000</v>
      </c>
    </row>
    <row r="403" spans="2:13" x14ac:dyDescent="0.3">
      <c r="B403" t="s">
        <v>837</v>
      </c>
      <c r="C403" s="2">
        <v>44017</v>
      </c>
      <c r="D403" t="s">
        <v>838</v>
      </c>
      <c r="E403" t="s">
        <v>28</v>
      </c>
      <c r="F403" t="s">
        <v>34</v>
      </c>
      <c r="G403" t="s">
        <v>35</v>
      </c>
      <c r="H403" t="s">
        <v>24</v>
      </c>
      <c r="I403" t="s">
        <v>18</v>
      </c>
      <c r="J403">
        <v>10</v>
      </c>
      <c r="K403" t="s">
        <v>19</v>
      </c>
      <c r="L403">
        <v>9950</v>
      </c>
      <c r="M403">
        <v>9000</v>
      </c>
    </row>
    <row r="404" spans="2:13" x14ac:dyDescent="0.3">
      <c r="B404" t="s">
        <v>839</v>
      </c>
      <c r="C404" s="2">
        <v>44018</v>
      </c>
      <c r="D404" t="s">
        <v>840</v>
      </c>
      <c r="E404" t="s">
        <v>28</v>
      </c>
      <c r="F404" t="s">
        <v>15</v>
      </c>
      <c r="G404" t="s">
        <v>16</v>
      </c>
      <c r="H404" t="s">
        <v>31</v>
      </c>
      <c r="I404" t="s">
        <v>18</v>
      </c>
      <c r="J404">
        <v>11</v>
      </c>
      <c r="K404" t="s">
        <v>19</v>
      </c>
      <c r="L404">
        <v>9950</v>
      </c>
      <c r="M404">
        <v>9000</v>
      </c>
    </row>
    <row r="405" spans="2:13" x14ac:dyDescent="0.3">
      <c r="B405" t="s">
        <v>841</v>
      </c>
      <c r="C405" s="2">
        <v>44019</v>
      </c>
      <c r="D405" t="s">
        <v>842</v>
      </c>
      <c r="E405" t="s">
        <v>28</v>
      </c>
      <c r="F405" t="s">
        <v>34</v>
      </c>
      <c r="G405" t="s">
        <v>35</v>
      </c>
      <c r="H405" t="s">
        <v>36</v>
      </c>
      <c r="I405" t="s">
        <v>37</v>
      </c>
      <c r="J405">
        <v>11</v>
      </c>
      <c r="K405" t="s">
        <v>25</v>
      </c>
      <c r="L405">
        <v>9950</v>
      </c>
      <c r="M405">
        <v>9000</v>
      </c>
    </row>
    <row r="406" spans="2:13" x14ac:dyDescent="0.3">
      <c r="B406" t="s">
        <v>843</v>
      </c>
      <c r="C406" s="2">
        <v>44020</v>
      </c>
      <c r="D406" t="s">
        <v>844</v>
      </c>
      <c r="E406" t="s">
        <v>28</v>
      </c>
      <c r="F406" t="s">
        <v>15</v>
      </c>
      <c r="G406" t="s">
        <v>16</v>
      </c>
      <c r="H406" t="s">
        <v>40</v>
      </c>
      <c r="I406" t="s">
        <v>18</v>
      </c>
      <c r="J406">
        <v>11</v>
      </c>
      <c r="K406" t="s">
        <v>19</v>
      </c>
      <c r="L406">
        <v>9950</v>
      </c>
      <c r="M406">
        <v>9000</v>
      </c>
    </row>
    <row r="407" spans="2:13" x14ac:dyDescent="0.3">
      <c r="B407" t="s">
        <v>845</v>
      </c>
      <c r="C407" s="2">
        <v>44019</v>
      </c>
      <c r="D407" t="s">
        <v>846</v>
      </c>
      <c r="E407" t="s">
        <v>28</v>
      </c>
      <c r="F407" t="s">
        <v>34</v>
      </c>
      <c r="G407" t="s">
        <v>35</v>
      </c>
      <c r="H407" t="s">
        <v>43</v>
      </c>
      <c r="I407" t="s">
        <v>44</v>
      </c>
      <c r="J407">
        <v>2</v>
      </c>
      <c r="K407" t="s">
        <v>25</v>
      </c>
      <c r="L407">
        <v>10000</v>
      </c>
      <c r="M407">
        <v>9000</v>
      </c>
    </row>
    <row r="408" spans="2:13" x14ac:dyDescent="0.3">
      <c r="B408" t="s">
        <v>847</v>
      </c>
      <c r="C408" s="2">
        <v>44022</v>
      </c>
      <c r="D408" t="s">
        <v>848</v>
      </c>
      <c r="E408" t="s">
        <v>28</v>
      </c>
      <c r="F408" t="s">
        <v>15</v>
      </c>
      <c r="G408" t="s">
        <v>16</v>
      </c>
      <c r="H408" t="s">
        <v>47</v>
      </c>
      <c r="I408" t="s">
        <v>18</v>
      </c>
      <c r="J408">
        <v>3</v>
      </c>
      <c r="K408" t="s">
        <v>25</v>
      </c>
      <c r="L408">
        <v>10000</v>
      </c>
      <c r="M408">
        <v>9000</v>
      </c>
    </row>
    <row r="409" spans="2:13" x14ac:dyDescent="0.3">
      <c r="B409" t="s">
        <v>849</v>
      </c>
      <c r="C409" s="2">
        <v>44023</v>
      </c>
      <c r="D409" t="s">
        <v>850</v>
      </c>
      <c r="E409" t="s">
        <v>28</v>
      </c>
      <c r="F409" t="s">
        <v>34</v>
      </c>
      <c r="G409" t="s">
        <v>35</v>
      </c>
      <c r="H409" t="s">
        <v>50</v>
      </c>
      <c r="I409" t="s">
        <v>37</v>
      </c>
      <c r="J409">
        <v>4</v>
      </c>
      <c r="K409" t="s">
        <v>25</v>
      </c>
      <c r="L409">
        <v>10000</v>
      </c>
      <c r="M409">
        <v>9000</v>
      </c>
    </row>
    <row r="410" spans="2:13" x14ac:dyDescent="0.3">
      <c r="B410" t="s">
        <v>851</v>
      </c>
      <c r="C410" s="2">
        <v>44024</v>
      </c>
      <c r="D410" t="s">
        <v>852</v>
      </c>
      <c r="E410" t="s">
        <v>28</v>
      </c>
      <c r="F410" t="s">
        <v>15</v>
      </c>
      <c r="G410" t="s">
        <v>16</v>
      </c>
      <c r="H410" t="s">
        <v>53</v>
      </c>
      <c r="I410" t="s">
        <v>37</v>
      </c>
      <c r="J410">
        <v>2</v>
      </c>
      <c r="K410" t="s">
        <v>19</v>
      </c>
      <c r="L410">
        <v>6700</v>
      </c>
      <c r="M410">
        <v>5001</v>
      </c>
    </row>
    <row r="411" spans="2:13" x14ac:dyDescent="0.3">
      <c r="B411" t="s">
        <v>853</v>
      </c>
      <c r="C411" s="2">
        <v>44025</v>
      </c>
      <c r="D411" t="s">
        <v>854</v>
      </c>
      <c r="E411" t="s">
        <v>28</v>
      </c>
      <c r="F411" t="s">
        <v>34</v>
      </c>
      <c r="G411" t="s">
        <v>35</v>
      </c>
      <c r="H411" t="s">
        <v>56</v>
      </c>
      <c r="I411" t="s">
        <v>57</v>
      </c>
      <c r="J411">
        <v>2</v>
      </c>
      <c r="K411" t="s">
        <v>19</v>
      </c>
      <c r="L411">
        <v>6700</v>
      </c>
      <c r="M411">
        <v>5002</v>
      </c>
    </row>
    <row r="412" spans="2:13" x14ac:dyDescent="0.3">
      <c r="B412" t="s">
        <v>855</v>
      </c>
      <c r="C412" s="2">
        <v>44026</v>
      </c>
      <c r="D412" t="s">
        <v>856</v>
      </c>
      <c r="E412" t="s">
        <v>28</v>
      </c>
      <c r="F412" t="s">
        <v>15</v>
      </c>
      <c r="G412" t="s">
        <v>16</v>
      </c>
      <c r="H412" t="s">
        <v>60</v>
      </c>
      <c r="I412" t="s">
        <v>44</v>
      </c>
      <c r="J412">
        <v>1</v>
      </c>
      <c r="K412" t="s">
        <v>19</v>
      </c>
      <c r="L412">
        <v>22000</v>
      </c>
      <c r="M412">
        <v>20000</v>
      </c>
    </row>
    <row r="413" spans="2:13" x14ac:dyDescent="0.3">
      <c r="B413" t="s">
        <v>857</v>
      </c>
      <c r="C413" s="2">
        <v>44027</v>
      </c>
      <c r="D413" t="s">
        <v>858</v>
      </c>
      <c r="E413" t="s">
        <v>28</v>
      </c>
      <c r="F413" t="s">
        <v>34</v>
      </c>
      <c r="G413" t="s">
        <v>35</v>
      </c>
      <c r="H413" t="s">
        <v>63</v>
      </c>
      <c r="I413" t="s">
        <v>44</v>
      </c>
      <c r="J413">
        <v>1</v>
      </c>
      <c r="K413" t="s">
        <v>25</v>
      </c>
      <c r="L413">
        <v>11000</v>
      </c>
      <c r="M413">
        <v>10000</v>
      </c>
    </row>
    <row r="414" spans="2:13" x14ac:dyDescent="0.3">
      <c r="B414" t="s">
        <v>859</v>
      </c>
      <c r="C414" s="2">
        <v>44028</v>
      </c>
      <c r="D414" t="s">
        <v>860</v>
      </c>
      <c r="E414" t="s">
        <v>28</v>
      </c>
      <c r="F414" t="s">
        <v>22</v>
      </c>
      <c r="G414" t="s">
        <v>23</v>
      </c>
      <c r="H414" t="s">
        <v>66</v>
      </c>
      <c r="I414" t="s">
        <v>18</v>
      </c>
      <c r="J414">
        <v>1</v>
      </c>
      <c r="K414" t="s">
        <v>19</v>
      </c>
      <c r="L414">
        <v>8500</v>
      </c>
      <c r="M414">
        <v>7600</v>
      </c>
    </row>
    <row r="415" spans="2:13" x14ac:dyDescent="0.3">
      <c r="B415" t="s">
        <v>861</v>
      </c>
      <c r="C415" s="2">
        <v>44029</v>
      </c>
      <c r="D415" t="s">
        <v>862</v>
      </c>
      <c r="E415" t="s">
        <v>28</v>
      </c>
      <c r="F415" t="s">
        <v>29</v>
      </c>
      <c r="G415" t="s">
        <v>30</v>
      </c>
      <c r="H415" t="s">
        <v>69</v>
      </c>
      <c r="I415" t="s">
        <v>18</v>
      </c>
      <c r="J415">
        <v>2</v>
      </c>
      <c r="K415" t="s">
        <v>25</v>
      </c>
      <c r="L415">
        <v>8500</v>
      </c>
      <c r="M415">
        <v>7600</v>
      </c>
    </row>
    <row r="416" spans="2:13" x14ac:dyDescent="0.3">
      <c r="B416" t="s">
        <v>863</v>
      </c>
      <c r="C416" s="2">
        <v>44030</v>
      </c>
      <c r="D416" t="s">
        <v>864</v>
      </c>
      <c r="E416" t="s">
        <v>28</v>
      </c>
      <c r="F416" t="s">
        <v>34</v>
      </c>
      <c r="G416" t="s">
        <v>35</v>
      </c>
      <c r="H416" t="s">
        <v>72</v>
      </c>
      <c r="I416" t="s">
        <v>37</v>
      </c>
      <c r="J416">
        <v>3</v>
      </c>
      <c r="K416" t="s">
        <v>19</v>
      </c>
      <c r="L416">
        <v>13200.000000000002</v>
      </c>
      <c r="M416">
        <v>12000</v>
      </c>
    </row>
    <row r="417" spans="2:13" x14ac:dyDescent="0.3">
      <c r="B417" t="s">
        <v>865</v>
      </c>
      <c r="C417" s="2">
        <v>44029</v>
      </c>
      <c r="D417" t="s">
        <v>866</v>
      </c>
      <c r="E417" t="s">
        <v>28</v>
      </c>
      <c r="F417" t="s">
        <v>15</v>
      </c>
      <c r="G417" t="s">
        <v>16</v>
      </c>
      <c r="H417" t="s">
        <v>75</v>
      </c>
      <c r="I417" t="s">
        <v>18</v>
      </c>
      <c r="J417">
        <v>2</v>
      </c>
      <c r="K417" t="s">
        <v>19</v>
      </c>
      <c r="L417">
        <v>22000</v>
      </c>
      <c r="M417">
        <v>20000</v>
      </c>
    </row>
    <row r="418" spans="2:13" x14ac:dyDescent="0.3">
      <c r="B418" t="s">
        <v>867</v>
      </c>
      <c r="C418" s="2">
        <v>44032</v>
      </c>
      <c r="D418" t="s">
        <v>868</v>
      </c>
      <c r="E418" t="s">
        <v>28</v>
      </c>
      <c r="F418" t="s">
        <v>15</v>
      </c>
      <c r="G418" t="s">
        <v>16</v>
      </c>
      <c r="H418" t="s">
        <v>78</v>
      </c>
      <c r="I418" t="s">
        <v>18</v>
      </c>
      <c r="J418">
        <v>2</v>
      </c>
      <c r="K418" t="s">
        <v>19</v>
      </c>
      <c r="L418">
        <v>7700</v>
      </c>
      <c r="M418">
        <v>7000</v>
      </c>
    </row>
    <row r="419" spans="2:13" x14ac:dyDescent="0.3">
      <c r="B419" t="s">
        <v>869</v>
      </c>
      <c r="C419" s="2">
        <v>44033</v>
      </c>
      <c r="D419" t="s">
        <v>870</v>
      </c>
      <c r="E419" t="s">
        <v>28</v>
      </c>
      <c r="F419" t="s">
        <v>22</v>
      </c>
      <c r="G419" t="s">
        <v>23</v>
      </c>
      <c r="H419" t="s">
        <v>81</v>
      </c>
      <c r="I419" t="s">
        <v>44</v>
      </c>
      <c r="J419">
        <v>3</v>
      </c>
      <c r="K419" t="s">
        <v>19</v>
      </c>
      <c r="L419">
        <v>22000</v>
      </c>
      <c r="M419">
        <v>20000</v>
      </c>
    </row>
    <row r="420" spans="2:13" x14ac:dyDescent="0.3">
      <c r="B420" t="s">
        <v>871</v>
      </c>
      <c r="C420" s="2">
        <v>44034</v>
      </c>
      <c r="D420" t="s">
        <v>872</v>
      </c>
      <c r="E420" t="s">
        <v>28</v>
      </c>
      <c r="F420" t="s">
        <v>29</v>
      </c>
      <c r="G420" t="s">
        <v>30</v>
      </c>
      <c r="H420" t="s">
        <v>84</v>
      </c>
      <c r="I420" t="s">
        <v>18</v>
      </c>
      <c r="J420">
        <v>1</v>
      </c>
      <c r="K420" t="s">
        <v>19</v>
      </c>
      <c r="L420">
        <v>44000</v>
      </c>
      <c r="M420">
        <v>40000</v>
      </c>
    </row>
    <row r="421" spans="2:13" x14ac:dyDescent="0.3">
      <c r="B421" t="s">
        <v>873</v>
      </c>
      <c r="C421" s="2">
        <v>44035</v>
      </c>
      <c r="D421" t="s">
        <v>874</v>
      </c>
      <c r="E421" t="s">
        <v>28</v>
      </c>
      <c r="F421" t="s">
        <v>34</v>
      </c>
      <c r="G421" t="s">
        <v>35</v>
      </c>
      <c r="H421" t="s">
        <v>17</v>
      </c>
      <c r="I421" t="s">
        <v>18</v>
      </c>
      <c r="J421">
        <v>2</v>
      </c>
      <c r="K421" t="s">
        <v>19</v>
      </c>
      <c r="L421">
        <v>19800</v>
      </c>
      <c r="M421">
        <v>18000</v>
      </c>
    </row>
    <row r="422" spans="2:13" x14ac:dyDescent="0.3">
      <c r="B422" t="s">
        <v>875</v>
      </c>
      <c r="C422" s="2">
        <v>44036</v>
      </c>
      <c r="D422" t="s">
        <v>876</v>
      </c>
      <c r="E422" t="s">
        <v>28</v>
      </c>
      <c r="F422" t="s">
        <v>15</v>
      </c>
      <c r="G422" t="s">
        <v>16</v>
      </c>
      <c r="H422" t="s">
        <v>24</v>
      </c>
      <c r="I422" t="s">
        <v>18</v>
      </c>
      <c r="J422">
        <v>2</v>
      </c>
      <c r="K422" t="s">
        <v>19</v>
      </c>
      <c r="L422">
        <v>9950</v>
      </c>
      <c r="M422">
        <v>9000</v>
      </c>
    </row>
    <row r="423" spans="2:13" x14ac:dyDescent="0.3">
      <c r="B423" t="s">
        <v>877</v>
      </c>
      <c r="C423" s="2">
        <v>44037</v>
      </c>
      <c r="D423" t="s">
        <v>878</v>
      </c>
      <c r="E423" t="s">
        <v>14</v>
      </c>
      <c r="F423" t="s">
        <v>15</v>
      </c>
      <c r="G423" t="s">
        <v>16</v>
      </c>
      <c r="H423" t="s">
        <v>31</v>
      </c>
      <c r="I423" t="s">
        <v>18</v>
      </c>
      <c r="J423">
        <v>2</v>
      </c>
      <c r="K423" t="s">
        <v>19</v>
      </c>
      <c r="L423">
        <v>7700</v>
      </c>
      <c r="M423">
        <v>7000</v>
      </c>
    </row>
    <row r="424" spans="2:13" x14ac:dyDescent="0.3">
      <c r="B424" t="s">
        <v>879</v>
      </c>
      <c r="C424" s="2">
        <v>44038</v>
      </c>
      <c r="D424" t="s">
        <v>880</v>
      </c>
      <c r="E424" t="s">
        <v>14</v>
      </c>
      <c r="F424" t="s">
        <v>22</v>
      </c>
      <c r="G424" t="s">
        <v>23</v>
      </c>
      <c r="H424" t="s">
        <v>36</v>
      </c>
      <c r="I424" t="s">
        <v>37</v>
      </c>
      <c r="J424">
        <v>4</v>
      </c>
      <c r="K424" t="s">
        <v>19</v>
      </c>
      <c r="L424">
        <v>11000</v>
      </c>
      <c r="M424">
        <v>10000</v>
      </c>
    </row>
    <row r="425" spans="2:13" x14ac:dyDescent="0.3">
      <c r="B425" t="s">
        <v>881</v>
      </c>
      <c r="C425" s="2">
        <v>44039</v>
      </c>
      <c r="D425" t="s">
        <v>882</v>
      </c>
      <c r="E425" t="s">
        <v>14</v>
      </c>
      <c r="F425" t="s">
        <v>29</v>
      </c>
      <c r="G425" t="s">
        <v>30</v>
      </c>
      <c r="H425" t="s">
        <v>40</v>
      </c>
      <c r="I425" t="s">
        <v>18</v>
      </c>
      <c r="J425">
        <v>1</v>
      </c>
      <c r="K425" t="s">
        <v>19</v>
      </c>
      <c r="L425">
        <v>13200.000000000002</v>
      </c>
      <c r="M425">
        <v>12000</v>
      </c>
    </row>
    <row r="426" spans="2:13" x14ac:dyDescent="0.3">
      <c r="B426" t="s">
        <v>883</v>
      </c>
      <c r="C426" s="2">
        <v>44040</v>
      </c>
      <c r="D426" t="s">
        <v>884</v>
      </c>
      <c r="E426" t="s">
        <v>28</v>
      </c>
      <c r="F426" t="s">
        <v>34</v>
      </c>
      <c r="G426" t="s">
        <v>35</v>
      </c>
      <c r="H426" t="s">
        <v>43</v>
      </c>
      <c r="I426" t="s">
        <v>44</v>
      </c>
      <c r="J426">
        <v>2</v>
      </c>
      <c r="K426" t="s">
        <v>19</v>
      </c>
      <c r="L426">
        <v>9950</v>
      </c>
      <c r="M426">
        <v>9000</v>
      </c>
    </row>
    <row r="427" spans="2:13" x14ac:dyDescent="0.3">
      <c r="B427" t="s">
        <v>885</v>
      </c>
      <c r="C427" s="2">
        <v>44039</v>
      </c>
      <c r="D427" t="s">
        <v>886</v>
      </c>
      <c r="E427" t="s">
        <v>28</v>
      </c>
      <c r="F427" t="s">
        <v>15</v>
      </c>
      <c r="G427" t="s">
        <v>16</v>
      </c>
      <c r="H427" t="s">
        <v>47</v>
      </c>
      <c r="I427" t="s">
        <v>18</v>
      </c>
      <c r="J427">
        <v>2</v>
      </c>
      <c r="K427" t="s">
        <v>19</v>
      </c>
      <c r="L427">
        <v>7700</v>
      </c>
      <c r="M427">
        <v>7000</v>
      </c>
    </row>
    <row r="428" spans="2:13" x14ac:dyDescent="0.3">
      <c r="B428" t="s">
        <v>887</v>
      </c>
      <c r="C428" s="2">
        <v>44042</v>
      </c>
      <c r="D428" t="s">
        <v>888</v>
      </c>
      <c r="E428" t="s">
        <v>28</v>
      </c>
      <c r="F428" t="s">
        <v>15</v>
      </c>
      <c r="G428" t="s">
        <v>16</v>
      </c>
      <c r="H428" t="s">
        <v>50</v>
      </c>
      <c r="I428" t="s">
        <v>37</v>
      </c>
      <c r="J428">
        <v>4</v>
      </c>
      <c r="K428" t="s">
        <v>19</v>
      </c>
      <c r="L428">
        <v>11000</v>
      </c>
      <c r="M428">
        <v>10000</v>
      </c>
    </row>
    <row r="429" spans="2:13" x14ac:dyDescent="0.3">
      <c r="B429" t="s">
        <v>889</v>
      </c>
      <c r="C429" s="2">
        <v>44013</v>
      </c>
      <c r="D429" t="s">
        <v>890</v>
      </c>
      <c r="E429" t="s">
        <v>28</v>
      </c>
      <c r="F429" t="s">
        <v>22</v>
      </c>
      <c r="G429" t="s">
        <v>23</v>
      </c>
      <c r="H429" t="s">
        <v>53</v>
      </c>
      <c r="I429" t="s">
        <v>37</v>
      </c>
      <c r="J429">
        <v>1</v>
      </c>
      <c r="K429" t="s">
        <v>19</v>
      </c>
      <c r="L429">
        <v>13200.000000000002</v>
      </c>
      <c r="M429">
        <v>12000</v>
      </c>
    </row>
    <row r="430" spans="2:13" x14ac:dyDescent="0.3">
      <c r="B430" t="s">
        <v>891</v>
      </c>
      <c r="C430" s="2">
        <v>43983</v>
      </c>
      <c r="D430" t="s">
        <v>892</v>
      </c>
      <c r="E430" t="s">
        <v>14</v>
      </c>
      <c r="F430" t="s">
        <v>29</v>
      </c>
      <c r="G430" t="s">
        <v>30</v>
      </c>
      <c r="H430" t="s">
        <v>56</v>
      </c>
      <c r="I430" t="s">
        <v>57</v>
      </c>
      <c r="J430">
        <v>2</v>
      </c>
      <c r="K430" t="s">
        <v>19</v>
      </c>
      <c r="L430">
        <v>9950</v>
      </c>
      <c r="M430">
        <v>9000</v>
      </c>
    </row>
    <row r="431" spans="2:13" x14ac:dyDescent="0.3">
      <c r="B431" t="s">
        <v>893</v>
      </c>
      <c r="C431" s="2">
        <v>43984</v>
      </c>
      <c r="D431" t="s">
        <v>894</v>
      </c>
      <c r="E431" t="s">
        <v>28</v>
      </c>
      <c r="F431" t="s">
        <v>34</v>
      </c>
      <c r="G431" t="s">
        <v>35</v>
      </c>
      <c r="H431" t="s">
        <v>60</v>
      </c>
      <c r="I431" t="s">
        <v>44</v>
      </c>
      <c r="J431">
        <v>2</v>
      </c>
      <c r="K431" t="s">
        <v>19</v>
      </c>
      <c r="L431">
        <v>7700</v>
      </c>
      <c r="M431">
        <v>7000</v>
      </c>
    </row>
    <row r="432" spans="2:13" x14ac:dyDescent="0.3">
      <c r="B432" t="s">
        <v>895</v>
      </c>
      <c r="C432" s="2">
        <v>43983</v>
      </c>
      <c r="D432" t="s">
        <v>896</v>
      </c>
      <c r="E432" t="s">
        <v>28</v>
      </c>
      <c r="F432" t="s">
        <v>15</v>
      </c>
      <c r="G432" t="s">
        <v>16</v>
      </c>
      <c r="H432" t="s">
        <v>63</v>
      </c>
      <c r="I432" t="s">
        <v>44</v>
      </c>
      <c r="J432">
        <v>1</v>
      </c>
      <c r="K432" t="s">
        <v>19</v>
      </c>
      <c r="L432">
        <v>11000</v>
      </c>
      <c r="M432">
        <v>10000</v>
      </c>
    </row>
    <row r="433" spans="2:13" x14ac:dyDescent="0.3">
      <c r="B433" t="s">
        <v>897</v>
      </c>
      <c r="C433" s="2">
        <v>43984</v>
      </c>
      <c r="D433" t="s">
        <v>898</v>
      </c>
      <c r="E433" t="s">
        <v>28</v>
      </c>
      <c r="F433" t="s">
        <v>15</v>
      </c>
      <c r="G433" t="s">
        <v>16</v>
      </c>
      <c r="H433" t="s">
        <v>66</v>
      </c>
      <c r="I433" t="s">
        <v>18</v>
      </c>
      <c r="J433">
        <v>1</v>
      </c>
      <c r="K433" t="s">
        <v>19</v>
      </c>
      <c r="L433">
        <v>7700.0000000000009</v>
      </c>
      <c r="M433">
        <v>7000</v>
      </c>
    </row>
    <row r="434" spans="2:13" x14ac:dyDescent="0.3">
      <c r="B434" t="s">
        <v>899</v>
      </c>
      <c r="C434" s="2">
        <v>43985</v>
      </c>
      <c r="D434" t="s">
        <v>900</v>
      </c>
      <c r="E434" t="s">
        <v>28</v>
      </c>
      <c r="F434" t="s">
        <v>22</v>
      </c>
      <c r="G434" t="s">
        <v>23</v>
      </c>
      <c r="H434" t="s">
        <v>69</v>
      </c>
      <c r="I434" t="s">
        <v>18</v>
      </c>
      <c r="J434">
        <v>2</v>
      </c>
      <c r="K434" t="s">
        <v>19</v>
      </c>
      <c r="L434">
        <v>9950</v>
      </c>
      <c r="M434">
        <v>9000</v>
      </c>
    </row>
    <row r="435" spans="2:13" x14ac:dyDescent="0.3">
      <c r="B435" t="s">
        <v>901</v>
      </c>
      <c r="C435" s="2">
        <v>43986</v>
      </c>
      <c r="D435" t="s">
        <v>902</v>
      </c>
      <c r="E435" t="s">
        <v>28</v>
      </c>
      <c r="F435" t="s">
        <v>29</v>
      </c>
      <c r="G435" t="s">
        <v>30</v>
      </c>
      <c r="H435" t="s">
        <v>72</v>
      </c>
      <c r="I435" t="s">
        <v>37</v>
      </c>
      <c r="J435">
        <v>2</v>
      </c>
      <c r="K435" t="s">
        <v>19</v>
      </c>
      <c r="L435">
        <v>19800</v>
      </c>
      <c r="M435">
        <v>18000</v>
      </c>
    </row>
    <row r="436" spans="2:13" x14ac:dyDescent="0.3">
      <c r="B436" t="s">
        <v>903</v>
      </c>
      <c r="C436" s="2">
        <v>43987</v>
      </c>
      <c r="D436" t="s">
        <v>904</v>
      </c>
      <c r="E436" t="s">
        <v>28</v>
      </c>
      <c r="F436" t="s">
        <v>34</v>
      </c>
      <c r="G436" t="s">
        <v>35</v>
      </c>
      <c r="H436" t="s">
        <v>75</v>
      </c>
      <c r="I436" t="s">
        <v>18</v>
      </c>
      <c r="J436">
        <v>1</v>
      </c>
      <c r="K436" t="s">
        <v>19</v>
      </c>
      <c r="L436">
        <v>44000</v>
      </c>
      <c r="M436">
        <v>40000</v>
      </c>
    </row>
    <row r="437" spans="2:13" x14ac:dyDescent="0.3">
      <c r="B437" t="s">
        <v>905</v>
      </c>
      <c r="C437" s="2">
        <v>43988</v>
      </c>
      <c r="D437" t="s">
        <v>906</v>
      </c>
      <c r="E437" t="s">
        <v>28</v>
      </c>
      <c r="F437" t="s">
        <v>15</v>
      </c>
      <c r="G437" t="s">
        <v>16</v>
      </c>
      <c r="H437" t="s">
        <v>78</v>
      </c>
      <c r="I437" t="s">
        <v>18</v>
      </c>
      <c r="J437">
        <v>1</v>
      </c>
      <c r="K437" t="s">
        <v>19</v>
      </c>
      <c r="L437">
        <v>22000</v>
      </c>
      <c r="M437">
        <v>20000</v>
      </c>
    </row>
    <row r="438" spans="2:13" x14ac:dyDescent="0.3">
      <c r="B438" t="s">
        <v>907</v>
      </c>
      <c r="C438" s="2">
        <v>43989</v>
      </c>
      <c r="D438" t="s">
        <v>908</v>
      </c>
      <c r="E438" t="s">
        <v>28</v>
      </c>
      <c r="F438" t="s">
        <v>15</v>
      </c>
      <c r="G438" t="s">
        <v>16</v>
      </c>
      <c r="H438" t="s">
        <v>81</v>
      </c>
      <c r="I438" t="s">
        <v>44</v>
      </c>
      <c r="J438">
        <v>2</v>
      </c>
      <c r="K438" t="s">
        <v>19</v>
      </c>
      <c r="L438">
        <v>13000</v>
      </c>
      <c r="M438">
        <v>12000</v>
      </c>
    </row>
    <row r="439" spans="2:13" x14ac:dyDescent="0.3">
      <c r="B439" t="s">
        <v>909</v>
      </c>
      <c r="C439" s="2">
        <v>43990</v>
      </c>
      <c r="D439" t="s">
        <v>910</v>
      </c>
      <c r="E439" t="s">
        <v>28</v>
      </c>
      <c r="F439" t="s">
        <v>22</v>
      </c>
      <c r="G439" t="s">
        <v>23</v>
      </c>
      <c r="H439" t="s">
        <v>84</v>
      </c>
      <c r="I439" t="s">
        <v>18</v>
      </c>
      <c r="J439">
        <v>2</v>
      </c>
      <c r="K439" t="s">
        <v>19</v>
      </c>
      <c r="L439">
        <v>6700</v>
      </c>
      <c r="M439">
        <v>5000</v>
      </c>
    </row>
    <row r="440" spans="2:13" x14ac:dyDescent="0.3">
      <c r="B440" t="s">
        <v>911</v>
      </c>
      <c r="C440" s="2">
        <v>43991</v>
      </c>
      <c r="D440" t="s">
        <v>912</v>
      </c>
      <c r="E440" t="s">
        <v>28</v>
      </c>
      <c r="F440" t="s">
        <v>29</v>
      </c>
      <c r="G440" t="s">
        <v>30</v>
      </c>
      <c r="H440" t="s">
        <v>17</v>
      </c>
      <c r="I440" t="s">
        <v>18</v>
      </c>
      <c r="J440">
        <v>1</v>
      </c>
      <c r="K440" t="s">
        <v>19</v>
      </c>
      <c r="L440">
        <v>6700</v>
      </c>
      <c r="M440">
        <v>5001</v>
      </c>
    </row>
    <row r="441" spans="2:13" x14ac:dyDescent="0.3">
      <c r="B441" t="s">
        <v>913</v>
      </c>
      <c r="C441" s="2">
        <v>43992</v>
      </c>
      <c r="E441" t="s">
        <v>28</v>
      </c>
      <c r="F441" t="s">
        <v>34</v>
      </c>
      <c r="G441" t="s">
        <v>35</v>
      </c>
      <c r="H441" t="s">
        <v>24</v>
      </c>
      <c r="I441" t="s">
        <v>18</v>
      </c>
      <c r="J441">
        <v>1</v>
      </c>
      <c r="K441" t="s">
        <v>19</v>
      </c>
      <c r="L441">
        <v>6700</v>
      </c>
      <c r="M441">
        <v>5002</v>
      </c>
    </row>
    <row r="442" spans="2:13" x14ac:dyDescent="0.3">
      <c r="B442" t="s">
        <v>914</v>
      </c>
      <c r="C442" s="2">
        <v>43993</v>
      </c>
      <c r="D442" t="s">
        <v>915</v>
      </c>
      <c r="E442" t="s">
        <v>28</v>
      </c>
      <c r="F442" t="s">
        <v>15</v>
      </c>
      <c r="G442" t="s">
        <v>16</v>
      </c>
      <c r="H442" t="s">
        <v>31</v>
      </c>
      <c r="I442" t="s">
        <v>18</v>
      </c>
      <c r="J442">
        <v>2</v>
      </c>
      <c r="K442" t="s">
        <v>19</v>
      </c>
      <c r="L442">
        <v>6700</v>
      </c>
      <c r="M442">
        <v>5000</v>
      </c>
    </row>
    <row r="443" spans="2:13" x14ac:dyDescent="0.3">
      <c r="B443" t="s">
        <v>916</v>
      </c>
      <c r="C443" s="2">
        <v>43994</v>
      </c>
      <c r="D443" t="s">
        <v>917</v>
      </c>
      <c r="E443" t="s">
        <v>28</v>
      </c>
      <c r="F443" t="s">
        <v>15</v>
      </c>
      <c r="G443" t="s">
        <v>16</v>
      </c>
      <c r="H443" t="s">
        <v>36</v>
      </c>
      <c r="I443" t="s">
        <v>37</v>
      </c>
      <c r="J443">
        <v>2</v>
      </c>
      <c r="K443" t="s">
        <v>19</v>
      </c>
      <c r="L443">
        <v>6700</v>
      </c>
      <c r="M443">
        <v>5001</v>
      </c>
    </row>
    <row r="444" spans="2:13" x14ac:dyDescent="0.3">
      <c r="B444" t="s">
        <v>918</v>
      </c>
      <c r="C444" s="2">
        <v>43995</v>
      </c>
      <c r="D444" t="s">
        <v>919</v>
      </c>
      <c r="E444" t="s">
        <v>14</v>
      </c>
      <c r="F444" t="s">
        <v>22</v>
      </c>
      <c r="G444" t="s">
        <v>23</v>
      </c>
      <c r="H444" t="s">
        <v>40</v>
      </c>
      <c r="I444" t="s">
        <v>18</v>
      </c>
      <c r="J444">
        <v>1</v>
      </c>
      <c r="K444" t="s">
        <v>19</v>
      </c>
      <c r="L444">
        <v>6700</v>
      </c>
      <c r="M444">
        <v>5002</v>
      </c>
    </row>
    <row r="445" spans="2:13" x14ac:dyDescent="0.3">
      <c r="B445" t="s">
        <v>920</v>
      </c>
      <c r="C445" s="2">
        <v>43996</v>
      </c>
      <c r="D445" t="s">
        <v>921</v>
      </c>
      <c r="E445" t="s">
        <v>14</v>
      </c>
      <c r="F445" t="s">
        <v>29</v>
      </c>
      <c r="G445" t="s">
        <v>30</v>
      </c>
      <c r="H445" t="s">
        <v>43</v>
      </c>
      <c r="I445" t="s">
        <v>44</v>
      </c>
      <c r="J445">
        <v>1</v>
      </c>
      <c r="K445" t="s">
        <v>19</v>
      </c>
      <c r="L445">
        <v>6700</v>
      </c>
      <c r="M445">
        <v>5000</v>
      </c>
    </row>
    <row r="446" spans="2:13" x14ac:dyDescent="0.3">
      <c r="B446" t="s">
        <v>922</v>
      </c>
      <c r="C446" s="2">
        <v>43997</v>
      </c>
      <c r="D446" t="s">
        <v>923</v>
      </c>
      <c r="E446" t="s">
        <v>14</v>
      </c>
      <c r="F446" t="s">
        <v>34</v>
      </c>
      <c r="G446" t="s">
        <v>35</v>
      </c>
      <c r="H446" t="s">
        <v>47</v>
      </c>
      <c r="I446" t="s">
        <v>18</v>
      </c>
      <c r="J446">
        <v>2</v>
      </c>
      <c r="K446" t="s">
        <v>19</v>
      </c>
      <c r="L446">
        <v>6700</v>
      </c>
      <c r="M446">
        <v>5001</v>
      </c>
    </row>
    <row r="447" spans="2:13" x14ac:dyDescent="0.3">
      <c r="B447" t="s">
        <v>924</v>
      </c>
      <c r="C447" s="2">
        <v>43998</v>
      </c>
      <c r="D447" t="s">
        <v>925</v>
      </c>
      <c r="E447" t="s">
        <v>28</v>
      </c>
      <c r="F447" t="s">
        <v>15</v>
      </c>
      <c r="G447" t="s">
        <v>16</v>
      </c>
      <c r="H447" t="s">
        <v>50</v>
      </c>
      <c r="I447" t="s">
        <v>37</v>
      </c>
      <c r="J447">
        <v>2</v>
      </c>
      <c r="K447" t="s">
        <v>19</v>
      </c>
      <c r="L447">
        <v>6700</v>
      </c>
      <c r="M447">
        <v>5002</v>
      </c>
    </row>
    <row r="448" spans="2:13" x14ac:dyDescent="0.3">
      <c r="B448" t="s">
        <v>926</v>
      </c>
      <c r="C448" s="2">
        <v>43999</v>
      </c>
      <c r="D448" t="s">
        <v>927</v>
      </c>
      <c r="E448" t="s">
        <v>28</v>
      </c>
      <c r="F448" t="s">
        <v>15</v>
      </c>
      <c r="G448" t="s">
        <v>16</v>
      </c>
      <c r="H448" t="s">
        <v>53</v>
      </c>
      <c r="I448" t="s">
        <v>37</v>
      </c>
      <c r="J448">
        <v>1</v>
      </c>
      <c r="K448" t="s">
        <v>19</v>
      </c>
      <c r="L448">
        <v>22000</v>
      </c>
      <c r="M448">
        <v>20000</v>
      </c>
    </row>
    <row r="449" spans="2:13" x14ac:dyDescent="0.3">
      <c r="B449" t="s">
        <v>928</v>
      </c>
      <c r="C449" s="2">
        <v>44000</v>
      </c>
      <c r="D449" t="s">
        <v>929</v>
      </c>
      <c r="E449" t="s">
        <v>28</v>
      </c>
      <c r="F449" t="s">
        <v>22</v>
      </c>
      <c r="G449" t="s">
        <v>23</v>
      </c>
      <c r="H449" t="s">
        <v>56</v>
      </c>
      <c r="I449" t="s">
        <v>57</v>
      </c>
      <c r="J449">
        <v>1</v>
      </c>
      <c r="K449" t="s">
        <v>25</v>
      </c>
      <c r="L449">
        <v>11000</v>
      </c>
      <c r="M449">
        <v>10000</v>
      </c>
    </row>
    <row r="450" spans="2:13" x14ac:dyDescent="0.3">
      <c r="B450" t="s">
        <v>930</v>
      </c>
      <c r="C450" s="2">
        <v>44001</v>
      </c>
      <c r="D450" t="s">
        <v>931</v>
      </c>
      <c r="E450" t="s">
        <v>28</v>
      </c>
      <c r="F450" t="s">
        <v>29</v>
      </c>
      <c r="G450" t="s">
        <v>30</v>
      </c>
      <c r="H450" t="s">
        <v>60</v>
      </c>
      <c r="I450" t="s">
        <v>44</v>
      </c>
      <c r="J450">
        <v>1</v>
      </c>
      <c r="K450" t="s">
        <v>19</v>
      </c>
      <c r="L450">
        <v>8500</v>
      </c>
      <c r="M450">
        <v>7600</v>
      </c>
    </row>
    <row r="451" spans="2:13" x14ac:dyDescent="0.3">
      <c r="B451" t="s">
        <v>932</v>
      </c>
      <c r="C451" s="2">
        <v>44002</v>
      </c>
      <c r="D451" t="s">
        <v>933</v>
      </c>
      <c r="E451" t="s">
        <v>14</v>
      </c>
      <c r="F451" t="s">
        <v>34</v>
      </c>
      <c r="G451" t="s">
        <v>35</v>
      </c>
      <c r="H451" t="s">
        <v>63</v>
      </c>
      <c r="I451" t="s">
        <v>44</v>
      </c>
      <c r="J451">
        <v>2</v>
      </c>
      <c r="K451" t="s">
        <v>25</v>
      </c>
      <c r="L451">
        <v>8500</v>
      </c>
      <c r="M451">
        <v>7600</v>
      </c>
    </row>
    <row r="452" spans="2:13" x14ac:dyDescent="0.3">
      <c r="B452" t="s">
        <v>934</v>
      </c>
      <c r="C452" s="2">
        <v>44003</v>
      </c>
      <c r="D452" t="s">
        <v>935</v>
      </c>
      <c r="E452" t="s">
        <v>28</v>
      </c>
      <c r="F452" t="s">
        <v>15</v>
      </c>
      <c r="G452" t="s">
        <v>16</v>
      </c>
      <c r="H452" t="s">
        <v>66</v>
      </c>
      <c r="I452" t="s">
        <v>18</v>
      </c>
      <c r="J452">
        <v>3</v>
      </c>
      <c r="K452" t="s">
        <v>19</v>
      </c>
      <c r="L452">
        <v>13200.000000000002</v>
      </c>
      <c r="M452">
        <v>12000</v>
      </c>
    </row>
    <row r="453" spans="2:13" x14ac:dyDescent="0.3">
      <c r="B453" t="s">
        <v>936</v>
      </c>
      <c r="C453" s="2">
        <v>44004</v>
      </c>
      <c r="D453" t="s">
        <v>937</v>
      </c>
      <c r="E453" t="s">
        <v>28</v>
      </c>
      <c r="F453" t="s">
        <v>15</v>
      </c>
      <c r="G453" t="s">
        <v>16</v>
      </c>
      <c r="H453" t="s">
        <v>69</v>
      </c>
      <c r="I453" t="s">
        <v>18</v>
      </c>
      <c r="J453">
        <v>2</v>
      </c>
      <c r="K453" t="s">
        <v>19</v>
      </c>
      <c r="L453">
        <v>22000</v>
      </c>
      <c r="M453">
        <v>20000</v>
      </c>
    </row>
    <row r="454" spans="2:13" x14ac:dyDescent="0.3">
      <c r="B454" t="s">
        <v>938</v>
      </c>
      <c r="C454" s="2">
        <v>44005</v>
      </c>
      <c r="D454" t="s">
        <v>939</v>
      </c>
      <c r="E454" t="s">
        <v>28</v>
      </c>
      <c r="F454" t="s">
        <v>22</v>
      </c>
      <c r="G454" t="s">
        <v>23</v>
      </c>
      <c r="H454" t="s">
        <v>72</v>
      </c>
      <c r="I454" t="s">
        <v>37</v>
      </c>
      <c r="J454">
        <v>2</v>
      </c>
      <c r="K454" t="s">
        <v>19</v>
      </c>
      <c r="L454">
        <v>7700</v>
      </c>
      <c r="M454">
        <v>7000</v>
      </c>
    </row>
    <row r="455" spans="2:13" x14ac:dyDescent="0.3">
      <c r="B455" t="s">
        <v>940</v>
      </c>
      <c r="C455" s="2">
        <v>44006</v>
      </c>
      <c r="D455" t="s">
        <v>941</v>
      </c>
      <c r="E455" t="s">
        <v>28</v>
      </c>
      <c r="F455" t="s">
        <v>29</v>
      </c>
      <c r="G455" t="s">
        <v>30</v>
      </c>
      <c r="H455" t="s">
        <v>75</v>
      </c>
      <c r="I455" t="s">
        <v>18</v>
      </c>
      <c r="J455">
        <v>3</v>
      </c>
      <c r="K455" t="s">
        <v>19</v>
      </c>
      <c r="L455">
        <v>22000</v>
      </c>
      <c r="M455">
        <v>20000</v>
      </c>
    </row>
    <row r="456" spans="2:13" x14ac:dyDescent="0.3">
      <c r="B456" t="s">
        <v>942</v>
      </c>
      <c r="C456" s="2">
        <v>44007</v>
      </c>
      <c r="D456" t="s">
        <v>943</v>
      </c>
      <c r="E456" t="s">
        <v>28</v>
      </c>
      <c r="F456" t="s">
        <v>34</v>
      </c>
      <c r="G456" t="s">
        <v>35</v>
      </c>
      <c r="H456" t="s">
        <v>78</v>
      </c>
      <c r="I456" t="s">
        <v>18</v>
      </c>
      <c r="J456">
        <v>1</v>
      </c>
      <c r="K456" t="s">
        <v>19</v>
      </c>
      <c r="L456">
        <v>44000</v>
      </c>
      <c r="M456">
        <v>40000</v>
      </c>
    </row>
    <row r="457" spans="2:13" x14ac:dyDescent="0.3">
      <c r="B457" t="s">
        <v>944</v>
      </c>
      <c r="C457" s="2">
        <v>44008</v>
      </c>
      <c r="D457" t="s">
        <v>945</v>
      </c>
      <c r="E457" t="s">
        <v>28</v>
      </c>
      <c r="F457" t="s">
        <v>15</v>
      </c>
      <c r="G457" t="s">
        <v>16</v>
      </c>
      <c r="H457" t="s">
        <v>81</v>
      </c>
      <c r="I457" t="s">
        <v>44</v>
      </c>
      <c r="J457">
        <v>2</v>
      </c>
      <c r="K457" t="s">
        <v>19</v>
      </c>
      <c r="L457">
        <v>19800</v>
      </c>
      <c r="M457">
        <v>18000</v>
      </c>
    </row>
    <row r="458" spans="2:13" x14ac:dyDescent="0.3">
      <c r="B458" t="s">
        <v>946</v>
      </c>
      <c r="C458" s="2">
        <v>44009</v>
      </c>
      <c r="D458" t="s">
        <v>947</v>
      </c>
      <c r="E458" t="s">
        <v>28</v>
      </c>
      <c r="F458" t="s">
        <v>15</v>
      </c>
      <c r="G458" t="s">
        <v>16</v>
      </c>
      <c r="H458" t="s">
        <v>84</v>
      </c>
      <c r="I458" t="s">
        <v>18</v>
      </c>
      <c r="J458">
        <v>2</v>
      </c>
      <c r="K458" t="s">
        <v>19</v>
      </c>
      <c r="L458">
        <v>9950</v>
      </c>
      <c r="M458">
        <v>9000</v>
      </c>
    </row>
    <row r="459" spans="2:13" x14ac:dyDescent="0.3">
      <c r="B459" t="s">
        <v>948</v>
      </c>
      <c r="C459" s="2">
        <v>44010</v>
      </c>
      <c r="D459" t="s">
        <v>949</v>
      </c>
      <c r="E459" t="s">
        <v>28</v>
      </c>
      <c r="F459" t="s">
        <v>22</v>
      </c>
      <c r="G459" t="s">
        <v>23</v>
      </c>
      <c r="H459" t="s">
        <v>17</v>
      </c>
      <c r="I459" t="s">
        <v>18</v>
      </c>
      <c r="J459">
        <v>2</v>
      </c>
      <c r="K459" t="s">
        <v>19</v>
      </c>
      <c r="L459">
        <v>7700</v>
      </c>
      <c r="M459">
        <v>7000</v>
      </c>
    </row>
    <row r="460" spans="2:13" x14ac:dyDescent="0.3">
      <c r="B460" t="s">
        <v>950</v>
      </c>
      <c r="C460" s="2">
        <v>44011</v>
      </c>
      <c r="D460" t="s">
        <v>951</v>
      </c>
      <c r="E460" t="s">
        <v>28</v>
      </c>
      <c r="F460" t="s">
        <v>29</v>
      </c>
      <c r="G460" t="s">
        <v>30</v>
      </c>
      <c r="H460" t="s">
        <v>24</v>
      </c>
      <c r="I460" t="s">
        <v>18</v>
      </c>
      <c r="J460">
        <v>4</v>
      </c>
      <c r="K460" t="s">
        <v>19</v>
      </c>
      <c r="L460">
        <v>11000</v>
      </c>
      <c r="M460">
        <v>10000</v>
      </c>
    </row>
    <row r="461" spans="2:13" x14ac:dyDescent="0.3">
      <c r="B461" t="s">
        <v>952</v>
      </c>
      <c r="C461" s="2">
        <v>44012</v>
      </c>
      <c r="D461" t="s">
        <v>953</v>
      </c>
      <c r="E461" t="s">
        <v>28</v>
      </c>
      <c r="F461" t="s">
        <v>34</v>
      </c>
      <c r="G461" t="s">
        <v>35</v>
      </c>
      <c r="H461" t="s">
        <v>31</v>
      </c>
      <c r="I461" t="s">
        <v>18</v>
      </c>
      <c r="J461">
        <v>1</v>
      </c>
      <c r="K461" t="s">
        <v>19</v>
      </c>
      <c r="L461">
        <v>13200.000000000002</v>
      </c>
      <c r="M461">
        <v>12000</v>
      </c>
    </row>
    <row r="462" spans="2:13" x14ac:dyDescent="0.3">
      <c r="B462" t="s">
        <v>954</v>
      </c>
      <c r="C462" s="2">
        <v>44013</v>
      </c>
      <c r="D462" t="s">
        <v>955</v>
      </c>
      <c r="E462" t="s">
        <v>28</v>
      </c>
      <c r="F462" t="s">
        <v>15</v>
      </c>
      <c r="G462" t="s">
        <v>16</v>
      </c>
      <c r="H462" t="s">
        <v>36</v>
      </c>
      <c r="I462" t="s">
        <v>37</v>
      </c>
      <c r="J462">
        <v>2</v>
      </c>
      <c r="K462" t="s">
        <v>19</v>
      </c>
      <c r="L462">
        <v>9950</v>
      </c>
      <c r="M462">
        <v>9000</v>
      </c>
    </row>
    <row r="463" spans="2:13" x14ac:dyDescent="0.3">
      <c r="B463" t="s">
        <v>956</v>
      </c>
      <c r="C463" s="2">
        <v>44014</v>
      </c>
      <c r="D463" t="s">
        <v>957</v>
      </c>
      <c r="E463" t="s">
        <v>28</v>
      </c>
      <c r="F463" t="s">
        <v>15</v>
      </c>
      <c r="G463" t="s">
        <v>16</v>
      </c>
      <c r="H463" t="s">
        <v>40</v>
      </c>
      <c r="I463" t="s">
        <v>18</v>
      </c>
      <c r="J463">
        <v>2</v>
      </c>
      <c r="K463" t="s">
        <v>19</v>
      </c>
      <c r="L463">
        <v>7700</v>
      </c>
      <c r="M463">
        <v>7000</v>
      </c>
    </row>
    <row r="464" spans="2:13" x14ac:dyDescent="0.3">
      <c r="B464" t="s">
        <v>958</v>
      </c>
      <c r="C464" s="2">
        <v>44015</v>
      </c>
      <c r="D464" t="s">
        <v>959</v>
      </c>
      <c r="E464" t="s">
        <v>28</v>
      </c>
      <c r="F464" t="s">
        <v>22</v>
      </c>
      <c r="G464" t="s">
        <v>23</v>
      </c>
      <c r="H464" t="s">
        <v>43</v>
      </c>
      <c r="I464" t="s">
        <v>44</v>
      </c>
      <c r="J464">
        <v>4</v>
      </c>
      <c r="K464" t="s">
        <v>19</v>
      </c>
      <c r="L464">
        <v>11000</v>
      </c>
      <c r="M464">
        <v>10000</v>
      </c>
    </row>
    <row r="465" spans="2:13" x14ac:dyDescent="0.3">
      <c r="B465" t="s">
        <v>960</v>
      </c>
      <c r="C465" s="2">
        <v>44016</v>
      </c>
      <c r="D465" t="s">
        <v>961</v>
      </c>
      <c r="E465" t="s">
        <v>14</v>
      </c>
      <c r="F465" t="s">
        <v>29</v>
      </c>
      <c r="G465" t="s">
        <v>30</v>
      </c>
      <c r="H465" t="s">
        <v>47</v>
      </c>
      <c r="I465" t="s">
        <v>18</v>
      </c>
      <c r="J465">
        <v>1</v>
      </c>
      <c r="K465" t="s">
        <v>19</v>
      </c>
      <c r="L465">
        <v>13200.000000000002</v>
      </c>
      <c r="M465">
        <v>12000</v>
      </c>
    </row>
    <row r="466" spans="2:13" x14ac:dyDescent="0.3">
      <c r="B466" t="s">
        <v>962</v>
      </c>
      <c r="C466" s="2">
        <v>44017</v>
      </c>
      <c r="D466" t="s">
        <v>963</v>
      </c>
      <c r="E466" t="s">
        <v>14</v>
      </c>
      <c r="F466" t="s">
        <v>34</v>
      </c>
      <c r="G466" t="s">
        <v>35</v>
      </c>
      <c r="H466" t="s">
        <v>50</v>
      </c>
      <c r="I466" t="s">
        <v>37</v>
      </c>
      <c r="J466">
        <v>2</v>
      </c>
      <c r="K466" t="s">
        <v>19</v>
      </c>
      <c r="L466">
        <v>9950</v>
      </c>
      <c r="M466">
        <v>9000</v>
      </c>
    </row>
    <row r="467" spans="2:13" x14ac:dyDescent="0.3">
      <c r="B467" t="s">
        <v>964</v>
      </c>
      <c r="C467" s="2">
        <v>44018</v>
      </c>
      <c r="D467" t="s">
        <v>965</v>
      </c>
      <c r="E467" t="s">
        <v>14</v>
      </c>
      <c r="F467" t="s">
        <v>15</v>
      </c>
      <c r="G467" t="s">
        <v>16</v>
      </c>
      <c r="H467" t="s">
        <v>53</v>
      </c>
      <c r="I467" t="s">
        <v>37</v>
      </c>
      <c r="J467">
        <v>2</v>
      </c>
      <c r="K467" t="s">
        <v>19</v>
      </c>
      <c r="L467">
        <v>7700</v>
      </c>
      <c r="M467">
        <v>7000</v>
      </c>
    </row>
    <row r="468" spans="2:13" x14ac:dyDescent="0.3">
      <c r="B468" t="s">
        <v>966</v>
      </c>
      <c r="C468" s="2">
        <v>44019</v>
      </c>
      <c r="D468" t="s">
        <v>967</v>
      </c>
      <c r="E468" t="s">
        <v>28</v>
      </c>
      <c r="F468" t="s">
        <v>15</v>
      </c>
      <c r="G468" t="s">
        <v>16</v>
      </c>
      <c r="H468" t="s">
        <v>56</v>
      </c>
      <c r="I468" t="s">
        <v>57</v>
      </c>
      <c r="J468">
        <v>1</v>
      </c>
      <c r="K468" t="s">
        <v>19</v>
      </c>
      <c r="L468">
        <v>11000</v>
      </c>
      <c r="M468">
        <v>10000</v>
      </c>
    </row>
    <row r="469" spans="2:13" x14ac:dyDescent="0.3">
      <c r="B469" t="s">
        <v>968</v>
      </c>
      <c r="C469" s="2">
        <v>44020</v>
      </c>
      <c r="D469" t="s">
        <v>969</v>
      </c>
      <c r="E469" t="s">
        <v>28</v>
      </c>
      <c r="F469" t="s">
        <v>22</v>
      </c>
      <c r="G469" t="s">
        <v>23</v>
      </c>
      <c r="H469" t="s">
        <v>60</v>
      </c>
      <c r="I469" t="s">
        <v>44</v>
      </c>
      <c r="J469">
        <v>1</v>
      </c>
      <c r="K469" t="s">
        <v>19</v>
      </c>
      <c r="L469">
        <v>7700.0000000000009</v>
      </c>
      <c r="M469">
        <v>7000</v>
      </c>
    </row>
    <row r="470" spans="2:13" x14ac:dyDescent="0.3">
      <c r="B470" t="s">
        <v>970</v>
      </c>
      <c r="C470" s="2">
        <v>44019</v>
      </c>
      <c r="D470" t="s">
        <v>971</v>
      </c>
      <c r="E470" t="s">
        <v>28</v>
      </c>
      <c r="F470" t="s">
        <v>29</v>
      </c>
      <c r="G470" t="s">
        <v>30</v>
      </c>
      <c r="H470" t="s">
        <v>63</v>
      </c>
      <c r="I470" t="s">
        <v>44</v>
      </c>
      <c r="J470">
        <v>2</v>
      </c>
      <c r="K470" t="s">
        <v>19</v>
      </c>
      <c r="L470">
        <v>9950</v>
      </c>
      <c r="M470">
        <v>9000</v>
      </c>
    </row>
    <row r="471" spans="2:13" x14ac:dyDescent="0.3">
      <c r="B471" t="s">
        <v>972</v>
      </c>
      <c r="C471" s="2">
        <v>44022</v>
      </c>
      <c r="D471" t="s">
        <v>973</v>
      </c>
      <c r="E471" t="s">
        <v>28</v>
      </c>
      <c r="F471" t="s">
        <v>34</v>
      </c>
      <c r="G471" t="s">
        <v>35</v>
      </c>
      <c r="H471" t="s">
        <v>66</v>
      </c>
      <c r="I471" t="s">
        <v>18</v>
      </c>
      <c r="J471">
        <v>2</v>
      </c>
      <c r="K471" t="s">
        <v>19</v>
      </c>
      <c r="L471">
        <v>19800</v>
      </c>
      <c r="M471">
        <v>18000</v>
      </c>
    </row>
    <row r="472" spans="2:13" x14ac:dyDescent="0.3">
      <c r="B472" t="s">
        <v>974</v>
      </c>
      <c r="C472" s="2">
        <v>44023</v>
      </c>
      <c r="D472" t="s">
        <v>975</v>
      </c>
      <c r="E472" t="s">
        <v>14</v>
      </c>
      <c r="F472" t="s">
        <v>15</v>
      </c>
      <c r="G472" t="s">
        <v>16</v>
      </c>
      <c r="H472" t="s">
        <v>69</v>
      </c>
      <c r="I472" t="s">
        <v>18</v>
      </c>
      <c r="J472">
        <v>1</v>
      </c>
      <c r="K472" t="s">
        <v>19</v>
      </c>
      <c r="L472">
        <v>44000</v>
      </c>
      <c r="M472">
        <v>40000</v>
      </c>
    </row>
    <row r="473" spans="2:13" x14ac:dyDescent="0.3">
      <c r="B473" t="s">
        <v>976</v>
      </c>
      <c r="C473" s="2">
        <v>44024</v>
      </c>
      <c r="D473" t="s">
        <v>977</v>
      </c>
      <c r="E473" t="s">
        <v>28</v>
      </c>
      <c r="F473" t="s">
        <v>15</v>
      </c>
      <c r="G473" t="s">
        <v>16</v>
      </c>
      <c r="H473" t="s">
        <v>72</v>
      </c>
      <c r="I473" t="s">
        <v>37</v>
      </c>
      <c r="J473">
        <v>1</v>
      </c>
      <c r="K473" t="s">
        <v>19</v>
      </c>
      <c r="L473">
        <v>22000</v>
      </c>
      <c r="M473">
        <v>20000</v>
      </c>
    </row>
    <row r="474" spans="2:13" x14ac:dyDescent="0.3">
      <c r="B474" t="s">
        <v>978</v>
      </c>
      <c r="C474" s="2">
        <v>44025</v>
      </c>
      <c r="D474" t="s">
        <v>979</v>
      </c>
      <c r="E474" t="s">
        <v>28</v>
      </c>
      <c r="F474" t="s">
        <v>22</v>
      </c>
      <c r="G474" t="s">
        <v>23</v>
      </c>
      <c r="H474" t="s">
        <v>75</v>
      </c>
      <c r="I474" t="s">
        <v>18</v>
      </c>
      <c r="J474">
        <v>2</v>
      </c>
      <c r="K474" t="s">
        <v>19</v>
      </c>
      <c r="L474">
        <v>13000</v>
      </c>
      <c r="M474">
        <v>12000</v>
      </c>
    </row>
    <row r="475" spans="2:13" x14ac:dyDescent="0.3">
      <c r="B475" t="s">
        <v>980</v>
      </c>
      <c r="C475" s="2">
        <v>44026</v>
      </c>
      <c r="D475" t="s">
        <v>981</v>
      </c>
      <c r="E475" t="s">
        <v>28</v>
      </c>
      <c r="F475" t="s">
        <v>29</v>
      </c>
      <c r="G475" t="s">
        <v>30</v>
      </c>
      <c r="H475" t="s">
        <v>78</v>
      </c>
      <c r="I475" t="s">
        <v>18</v>
      </c>
      <c r="J475">
        <v>2</v>
      </c>
      <c r="K475" t="s">
        <v>19</v>
      </c>
      <c r="L475">
        <v>6700</v>
      </c>
      <c r="M475">
        <v>5000</v>
      </c>
    </row>
    <row r="476" spans="2:13" x14ac:dyDescent="0.3">
      <c r="B476" t="s">
        <v>982</v>
      </c>
      <c r="C476" s="2">
        <v>44027</v>
      </c>
      <c r="D476" t="s">
        <v>983</v>
      </c>
      <c r="E476" t="s">
        <v>28</v>
      </c>
      <c r="F476" t="s">
        <v>34</v>
      </c>
      <c r="G476" t="s">
        <v>35</v>
      </c>
      <c r="H476" t="s">
        <v>81</v>
      </c>
      <c r="I476" t="s">
        <v>44</v>
      </c>
      <c r="J476">
        <v>1</v>
      </c>
      <c r="K476" t="s">
        <v>19</v>
      </c>
      <c r="L476">
        <v>6700</v>
      </c>
      <c r="M476">
        <v>5001</v>
      </c>
    </row>
    <row r="477" spans="2:13" x14ac:dyDescent="0.3">
      <c r="B477" t="s">
        <v>984</v>
      </c>
      <c r="C477" s="2">
        <v>44028</v>
      </c>
      <c r="D477" t="s">
        <v>985</v>
      </c>
      <c r="E477" t="s">
        <v>28</v>
      </c>
      <c r="F477" t="s">
        <v>15</v>
      </c>
      <c r="G477" t="s">
        <v>16</v>
      </c>
      <c r="H477" t="s">
        <v>84</v>
      </c>
      <c r="I477" t="s">
        <v>18</v>
      </c>
      <c r="J477">
        <v>1</v>
      </c>
      <c r="K477" t="s">
        <v>19</v>
      </c>
      <c r="L477">
        <v>6700</v>
      </c>
      <c r="M477">
        <v>5002</v>
      </c>
    </row>
    <row r="478" spans="2:13" x14ac:dyDescent="0.3">
      <c r="B478" t="s">
        <v>986</v>
      </c>
      <c r="C478" s="2">
        <v>44029</v>
      </c>
      <c r="D478" t="s">
        <v>987</v>
      </c>
      <c r="E478" t="s">
        <v>28</v>
      </c>
      <c r="F478" t="s">
        <v>15</v>
      </c>
      <c r="G478" t="s">
        <v>16</v>
      </c>
      <c r="H478" t="s">
        <v>17</v>
      </c>
      <c r="I478" t="s">
        <v>18</v>
      </c>
      <c r="J478">
        <v>2</v>
      </c>
      <c r="K478" t="s">
        <v>19</v>
      </c>
      <c r="L478">
        <v>6700</v>
      </c>
      <c r="M478">
        <v>5000</v>
      </c>
    </row>
    <row r="479" spans="2:13" x14ac:dyDescent="0.3">
      <c r="B479" t="s">
        <v>988</v>
      </c>
      <c r="C479" s="2">
        <v>44030</v>
      </c>
      <c r="D479" t="s">
        <v>989</v>
      </c>
      <c r="E479" t="s">
        <v>28</v>
      </c>
      <c r="F479" t="s">
        <v>22</v>
      </c>
      <c r="G479" t="s">
        <v>23</v>
      </c>
      <c r="H479" t="s">
        <v>24</v>
      </c>
      <c r="I479" t="s">
        <v>18</v>
      </c>
      <c r="J479">
        <v>2</v>
      </c>
      <c r="K479" t="s">
        <v>19</v>
      </c>
      <c r="L479">
        <v>6700</v>
      </c>
      <c r="M479">
        <v>5001</v>
      </c>
    </row>
    <row r="480" spans="2:13" x14ac:dyDescent="0.3">
      <c r="B480" t="s">
        <v>990</v>
      </c>
      <c r="C480" s="2">
        <v>44029</v>
      </c>
      <c r="D480" t="s">
        <v>991</v>
      </c>
      <c r="E480" t="s">
        <v>28</v>
      </c>
      <c r="F480" t="s">
        <v>29</v>
      </c>
      <c r="G480" t="s">
        <v>30</v>
      </c>
      <c r="H480" t="s">
        <v>31</v>
      </c>
      <c r="I480" t="s">
        <v>18</v>
      </c>
      <c r="J480">
        <v>1</v>
      </c>
      <c r="K480" t="s">
        <v>19</v>
      </c>
      <c r="L480">
        <v>6700</v>
      </c>
      <c r="M480">
        <v>5002</v>
      </c>
    </row>
    <row r="481" spans="2:13" x14ac:dyDescent="0.3">
      <c r="B481" t="s">
        <v>992</v>
      </c>
      <c r="C481" s="2">
        <v>44032</v>
      </c>
      <c r="D481" t="s">
        <v>993</v>
      </c>
      <c r="E481" t="s">
        <v>28</v>
      </c>
      <c r="F481" t="s">
        <v>34</v>
      </c>
      <c r="G481" t="s">
        <v>35</v>
      </c>
      <c r="H481" t="s">
        <v>36</v>
      </c>
      <c r="I481" t="s">
        <v>37</v>
      </c>
      <c r="J481">
        <v>1</v>
      </c>
      <c r="K481" t="s">
        <v>19</v>
      </c>
      <c r="L481">
        <v>6700</v>
      </c>
      <c r="M481">
        <v>5000</v>
      </c>
    </row>
    <row r="482" spans="2:13" x14ac:dyDescent="0.3">
      <c r="B482" t="s">
        <v>994</v>
      </c>
      <c r="C482" s="2">
        <v>44033</v>
      </c>
      <c r="D482" t="s">
        <v>995</v>
      </c>
      <c r="E482" t="s">
        <v>28</v>
      </c>
      <c r="F482" t="s">
        <v>15</v>
      </c>
      <c r="G482" t="s">
        <v>16</v>
      </c>
      <c r="H482" t="s">
        <v>40</v>
      </c>
      <c r="I482" t="s">
        <v>18</v>
      </c>
      <c r="J482">
        <v>2</v>
      </c>
      <c r="K482" t="s">
        <v>19</v>
      </c>
      <c r="L482">
        <v>6700</v>
      </c>
      <c r="M482">
        <v>5001</v>
      </c>
    </row>
    <row r="483" spans="2:13" x14ac:dyDescent="0.3">
      <c r="B483" t="s">
        <v>996</v>
      </c>
      <c r="C483" s="2">
        <v>44034</v>
      </c>
      <c r="D483" t="s">
        <v>997</v>
      </c>
      <c r="E483" t="s">
        <v>28</v>
      </c>
      <c r="F483" t="s">
        <v>15</v>
      </c>
      <c r="G483" t="s">
        <v>16</v>
      </c>
      <c r="H483" t="s">
        <v>43</v>
      </c>
      <c r="I483" t="s">
        <v>44</v>
      </c>
      <c r="J483">
        <v>2</v>
      </c>
      <c r="K483" t="s">
        <v>19</v>
      </c>
      <c r="L483">
        <v>6700</v>
      </c>
      <c r="M483">
        <v>5002</v>
      </c>
    </row>
    <row r="484" spans="2:13" x14ac:dyDescent="0.3">
      <c r="B484" t="s">
        <v>998</v>
      </c>
      <c r="C484" s="2">
        <v>44035</v>
      </c>
      <c r="D484" t="s">
        <v>999</v>
      </c>
      <c r="E484" t="s">
        <v>28</v>
      </c>
      <c r="F484" t="s">
        <v>22</v>
      </c>
      <c r="G484" t="s">
        <v>23</v>
      </c>
      <c r="H484" t="s">
        <v>47</v>
      </c>
      <c r="I484" t="s">
        <v>18</v>
      </c>
      <c r="J484">
        <v>1</v>
      </c>
      <c r="K484" t="s">
        <v>19</v>
      </c>
      <c r="L484">
        <v>22000</v>
      </c>
      <c r="M484">
        <v>20000</v>
      </c>
    </row>
    <row r="485" spans="2:13" x14ac:dyDescent="0.3">
      <c r="B485" t="s">
        <v>1000</v>
      </c>
      <c r="C485" s="2">
        <v>44036</v>
      </c>
      <c r="D485" t="s">
        <v>1001</v>
      </c>
      <c r="E485" t="s">
        <v>28</v>
      </c>
      <c r="F485" t="s">
        <v>29</v>
      </c>
      <c r="G485" t="s">
        <v>30</v>
      </c>
      <c r="H485" t="s">
        <v>50</v>
      </c>
      <c r="I485" t="s">
        <v>37</v>
      </c>
      <c r="J485">
        <v>1</v>
      </c>
      <c r="K485" t="s">
        <v>25</v>
      </c>
      <c r="L485">
        <v>11000</v>
      </c>
      <c r="M485">
        <v>10000</v>
      </c>
    </row>
    <row r="486" spans="2:13" x14ac:dyDescent="0.3">
      <c r="B486" t="s">
        <v>1002</v>
      </c>
      <c r="C486" s="2">
        <v>44037</v>
      </c>
      <c r="D486" t="s">
        <v>1003</v>
      </c>
      <c r="E486" t="s">
        <v>14</v>
      </c>
      <c r="F486" t="s">
        <v>34</v>
      </c>
      <c r="G486" t="s">
        <v>35</v>
      </c>
      <c r="H486" t="s">
        <v>53</v>
      </c>
      <c r="I486" t="s">
        <v>37</v>
      </c>
      <c r="J486">
        <v>1</v>
      </c>
      <c r="K486" t="s">
        <v>19</v>
      </c>
      <c r="L486">
        <v>8500</v>
      </c>
      <c r="M486">
        <v>7600</v>
      </c>
    </row>
    <row r="487" spans="2:13" x14ac:dyDescent="0.3">
      <c r="B487" t="s">
        <v>1004</v>
      </c>
      <c r="C487" s="2">
        <v>44038</v>
      </c>
      <c r="D487" t="s">
        <v>1005</v>
      </c>
      <c r="E487" t="s">
        <v>14</v>
      </c>
      <c r="F487" t="s">
        <v>15</v>
      </c>
      <c r="G487" t="s">
        <v>16</v>
      </c>
      <c r="H487" t="s">
        <v>56</v>
      </c>
      <c r="I487" t="s">
        <v>57</v>
      </c>
      <c r="J487">
        <v>2</v>
      </c>
      <c r="K487" t="s">
        <v>25</v>
      </c>
      <c r="L487">
        <v>8500</v>
      </c>
      <c r="M487">
        <v>7600</v>
      </c>
    </row>
    <row r="488" spans="2:13" x14ac:dyDescent="0.3">
      <c r="B488" t="s">
        <v>1006</v>
      </c>
      <c r="C488" s="2">
        <v>44039</v>
      </c>
      <c r="D488" t="s">
        <v>1007</v>
      </c>
      <c r="E488" t="s">
        <v>14</v>
      </c>
      <c r="F488" t="s">
        <v>15</v>
      </c>
      <c r="G488" t="s">
        <v>16</v>
      </c>
      <c r="H488" t="s">
        <v>60</v>
      </c>
      <c r="I488" t="s">
        <v>44</v>
      </c>
      <c r="J488">
        <v>3</v>
      </c>
      <c r="K488" t="s">
        <v>19</v>
      </c>
      <c r="L488">
        <v>13200.000000000002</v>
      </c>
      <c r="M488">
        <v>12000</v>
      </c>
    </row>
    <row r="489" spans="2:13" x14ac:dyDescent="0.3">
      <c r="B489" t="s">
        <v>1008</v>
      </c>
      <c r="C489" s="2">
        <v>44040</v>
      </c>
      <c r="D489" t="s">
        <v>1009</v>
      </c>
      <c r="E489" t="s">
        <v>28</v>
      </c>
      <c r="F489" t="s">
        <v>22</v>
      </c>
      <c r="G489" t="s">
        <v>23</v>
      </c>
      <c r="H489" t="s">
        <v>63</v>
      </c>
      <c r="I489" t="s">
        <v>44</v>
      </c>
      <c r="J489">
        <v>2</v>
      </c>
      <c r="K489" t="s">
        <v>19</v>
      </c>
      <c r="L489">
        <v>22000</v>
      </c>
      <c r="M489">
        <v>20000</v>
      </c>
    </row>
    <row r="490" spans="2:13" x14ac:dyDescent="0.3">
      <c r="B490" t="s">
        <v>1010</v>
      </c>
      <c r="C490" s="2">
        <v>44039</v>
      </c>
      <c r="D490" t="s">
        <v>1011</v>
      </c>
      <c r="E490" t="s">
        <v>28</v>
      </c>
      <c r="F490" t="s">
        <v>29</v>
      </c>
      <c r="G490" t="s">
        <v>30</v>
      </c>
      <c r="H490" t="s">
        <v>66</v>
      </c>
      <c r="I490" t="s">
        <v>18</v>
      </c>
      <c r="J490">
        <v>2</v>
      </c>
      <c r="K490" t="s">
        <v>19</v>
      </c>
      <c r="L490">
        <v>7700</v>
      </c>
      <c r="M490">
        <v>7000</v>
      </c>
    </row>
    <row r="491" spans="2:13" x14ac:dyDescent="0.3">
      <c r="B491" t="s">
        <v>1012</v>
      </c>
      <c r="C491" s="2">
        <v>43983</v>
      </c>
      <c r="D491" t="s">
        <v>1013</v>
      </c>
      <c r="E491" t="s">
        <v>28</v>
      </c>
      <c r="F491" t="s">
        <v>34</v>
      </c>
      <c r="G491" t="s">
        <v>35</v>
      </c>
      <c r="H491" t="s">
        <v>69</v>
      </c>
      <c r="I491" t="s">
        <v>18</v>
      </c>
      <c r="J491">
        <v>3</v>
      </c>
      <c r="K491" t="s">
        <v>19</v>
      </c>
      <c r="L491">
        <v>22000</v>
      </c>
      <c r="M491">
        <v>20000</v>
      </c>
    </row>
    <row r="492" spans="2:13" x14ac:dyDescent="0.3">
      <c r="B492" t="s">
        <v>1014</v>
      </c>
      <c r="C492" s="2">
        <v>43984</v>
      </c>
      <c r="D492" t="s">
        <v>1015</v>
      </c>
      <c r="E492" t="s">
        <v>28</v>
      </c>
      <c r="F492" t="s">
        <v>15</v>
      </c>
      <c r="G492" t="s">
        <v>16</v>
      </c>
      <c r="H492" t="s">
        <v>72</v>
      </c>
      <c r="I492" t="s">
        <v>37</v>
      </c>
      <c r="J492">
        <v>1</v>
      </c>
      <c r="K492" t="s">
        <v>19</v>
      </c>
      <c r="L492">
        <v>44000</v>
      </c>
      <c r="M492">
        <v>40000</v>
      </c>
    </row>
    <row r="493" spans="2:13" x14ac:dyDescent="0.3">
      <c r="B493" t="s">
        <v>1016</v>
      </c>
      <c r="C493" s="2">
        <v>43985</v>
      </c>
      <c r="D493" t="s">
        <v>1017</v>
      </c>
      <c r="E493" t="s">
        <v>14</v>
      </c>
      <c r="F493" t="s">
        <v>15</v>
      </c>
      <c r="G493" t="s">
        <v>16</v>
      </c>
      <c r="H493" t="s">
        <v>75</v>
      </c>
      <c r="I493" t="s">
        <v>18</v>
      </c>
      <c r="J493">
        <v>2</v>
      </c>
      <c r="K493" t="s">
        <v>19</v>
      </c>
      <c r="L493">
        <v>19800</v>
      </c>
      <c r="M493">
        <v>18000</v>
      </c>
    </row>
    <row r="494" spans="2:13" x14ac:dyDescent="0.3">
      <c r="B494" t="s">
        <v>1018</v>
      </c>
      <c r="C494" s="2">
        <v>43986</v>
      </c>
      <c r="D494" t="s">
        <v>1019</v>
      </c>
      <c r="E494" t="s">
        <v>28</v>
      </c>
      <c r="F494" t="s">
        <v>22</v>
      </c>
      <c r="G494" t="s">
        <v>23</v>
      </c>
      <c r="H494" t="s">
        <v>78</v>
      </c>
      <c r="I494" t="s">
        <v>18</v>
      </c>
      <c r="J494">
        <v>2</v>
      </c>
      <c r="K494" t="s">
        <v>19</v>
      </c>
      <c r="L494">
        <v>9950</v>
      </c>
      <c r="M494">
        <v>9000</v>
      </c>
    </row>
    <row r="495" spans="2:13" x14ac:dyDescent="0.3">
      <c r="B495" t="s">
        <v>1020</v>
      </c>
      <c r="C495" s="2">
        <v>43987</v>
      </c>
      <c r="D495" t="s">
        <v>1021</v>
      </c>
      <c r="E495" t="s">
        <v>28</v>
      </c>
      <c r="F495" t="s">
        <v>29</v>
      </c>
      <c r="G495" t="s">
        <v>30</v>
      </c>
      <c r="H495" t="s">
        <v>81</v>
      </c>
      <c r="I495" t="s">
        <v>44</v>
      </c>
      <c r="J495">
        <v>2</v>
      </c>
      <c r="K495" t="s">
        <v>19</v>
      </c>
      <c r="L495">
        <v>7700</v>
      </c>
      <c r="M495">
        <v>7000</v>
      </c>
    </row>
    <row r="496" spans="2:13" x14ac:dyDescent="0.3">
      <c r="B496" t="s">
        <v>1022</v>
      </c>
      <c r="C496" s="2">
        <v>43988</v>
      </c>
      <c r="D496" t="s">
        <v>1023</v>
      </c>
      <c r="E496" t="s">
        <v>28</v>
      </c>
      <c r="F496" t="s">
        <v>34</v>
      </c>
      <c r="G496" t="s">
        <v>35</v>
      </c>
      <c r="H496" t="s">
        <v>84</v>
      </c>
      <c r="I496" t="s">
        <v>18</v>
      </c>
      <c r="J496">
        <v>4</v>
      </c>
      <c r="K496" t="s">
        <v>19</v>
      </c>
      <c r="L496">
        <v>11000</v>
      </c>
      <c r="M496">
        <v>10000</v>
      </c>
    </row>
    <row r="497" spans="2:13" x14ac:dyDescent="0.3">
      <c r="B497" t="s">
        <v>1024</v>
      </c>
      <c r="C497" s="2">
        <v>43989</v>
      </c>
      <c r="D497" t="s">
        <v>1025</v>
      </c>
      <c r="E497" t="s">
        <v>28</v>
      </c>
      <c r="F497" t="s">
        <v>15</v>
      </c>
      <c r="G497" t="s">
        <v>16</v>
      </c>
      <c r="H497" t="s">
        <v>17</v>
      </c>
      <c r="I497" t="s">
        <v>18</v>
      </c>
      <c r="J497">
        <v>1</v>
      </c>
      <c r="K497" t="s">
        <v>19</v>
      </c>
      <c r="L497">
        <v>13200.000000000002</v>
      </c>
      <c r="M497">
        <v>12000</v>
      </c>
    </row>
    <row r="498" spans="2:13" x14ac:dyDescent="0.3">
      <c r="B498" t="s">
        <v>1026</v>
      </c>
      <c r="C498" s="2">
        <v>43990</v>
      </c>
      <c r="D498" t="s">
        <v>1027</v>
      </c>
      <c r="E498" t="s">
        <v>28</v>
      </c>
      <c r="F498" t="s">
        <v>15</v>
      </c>
      <c r="G498" t="s">
        <v>16</v>
      </c>
      <c r="H498" t="s">
        <v>24</v>
      </c>
      <c r="I498" t="s">
        <v>18</v>
      </c>
      <c r="J498">
        <v>2</v>
      </c>
      <c r="K498" t="s">
        <v>19</v>
      </c>
      <c r="L498">
        <v>9950</v>
      </c>
      <c r="M498">
        <v>9000</v>
      </c>
    </row>
    <row r="499" spans="2:13" x14ac:dyDescent="0.3">
      <c r="B499" t="s">
        <v>1028</v>
      </c>
      <c r="C499" s="2">
        <v>43991</v>
      </c>
      <c r="D499" t="s">
        <v>1029</v>
      </c>
      <c r="E499" t="s">
        <v>28</v>
      </c>
      <c r="F499" t="s">
        <v>22</v>
      </c>
      <c r="G499" t="s">
        <v>23</v>
      </c>
      <c r="H499" t="s">
        <v>31</v>
      </c>
      <c r="I499" t="s">
        <v>18</v>
      </c>
      <c r="J499">
        <v>2</v>
      </c>
      <c r="K499" t="s">
        <v>19</v>
      </c>
      <c r="L499">
        <v>7700</v>
      </c>
      <c r="M499">
        <v>7000</v>
      </c>
    </row>
    <row r="500" spans="2:13" x14ac:dyDescent="0.3">
      <c r="B500" t="s">
        <v>1030</v>
      </c>
      <c r="C500" s="2">
        <v>43992</v>
      </c>
      <c r="D500" t="s">
        <v>1031</v>
      </c>
      <c r="E500" t="s">
        <v>28</v>
      </c>
      <c r="F500" t="s">
        <v>29</v>
      </c>
      <c r="G500" t="s">
        <v>30</v>
      </c>
      <c r="H500" t="s">
        <v>36</v>
      </c>
      <c r="I500" t="s">
        <v>37</v>
      </c>
      <c r="J500">
        <v>4</v>
      </c>
      <c r="K500" t="s">
        <v>19</v>
      </c>
      <c r="L500">
        <v>11000</v>
      </c>
      <c r="M500">
        <v>10000</v>
      </c>
    </row>
    <row r="501" spans="2:13" x14ac:dyDescent="0.3">
      <c r="B501" t="s">
        <v>1032</v>
      </c>
      <c r="C501" s="2">
        <v>43993</v>
      </c>
      <c r="D501" t="s">
        <v>1033</v>
      </c>
      <c r="E501" t="s">
        <v>28</v>
      </c>
      <c r="F501" t="s">
        <v>34</v>
      </c>
      <c r="G501" t="s">
        <v>35</v>
      </c>
      <c r="H501" t="s">
        <v>40</v>
      </c>
      <c r="I501" t="s">
        <v>18</v>
      </c>
      <c r="J501">
        <v>1</v>
      </c>
      <c r="K501" t="s">
        <v>19</v>
      </c>
      <c r="L501">
        <v>13200.000000000002</v>
      </c>
      <c r="M501">
        <v>12000</v>
      </c>
    </row>
    <row r="502" spans="2:13" x14ac:dyDescent="0.3">
      <c r="B502" t="s">
        <v>1034</v>
      </c>
      <c r="C502" s="2">
        <v>43994</v>
      </c>
      <c r="D502" t="s">
        <v>1035</v>
      </c>
      <c r="E502" t="s">
        <v>28</v>
      </c>
      <c r="F502" t="s">
        <v>15</v>
      </c>
      <c r="G502" t="s">
        <v>16</v>
      </c>
      <c r="H502" t="s">
        <v>43</v>
      </c>
      <c r="I502" t="s">
        <v>44</v>
      </c>
      <c r="J502">
        <v>2</v>
      </c>
      <c r="K502" t="s">
        <v>19</v>
      </c>
      <c r="L502">
        <v>9950</v>
      </c>
      <c r="M502">
        <v>9000</v>
      </c>
    </row>
    <row r="503" spans="2:13" x14ac:dyDescent="0.3">
      <c r="B503" t="s">
        <v>1036</v>
      </c>
      <c r="C503" s="2">
        <v>43995</v>
      </c>
      <c r="D503" t="s">
        <v>1037</v>
      </c>
      <c r="E503" t="s">
        <v>28</v>
      </c>
      <c r="F503" t="s">
        <v>15</v>
      </c>
      <c r="G503" t="s">
        <v>16</v>
      </c>
      <c r="H503" t="s">
        <v>47</v>
      </c>
      <c r="I503" t="s">
        <v>18</v>
      </c>
      <c r="J503">
        <v>2</v>
      </c>
      <c r="K503" t="s">
        <v>19</v>
      </c>
      <c r="L503">
        <v>7700</v>
      </c>
      <c r="M503">
        <v>7000</v>
      </c>
    </row>
    <row r="504" spans="2:13" x14ac:dyDescent="0.3">
      <c r="B504" t="s">
        <v>1038</v>
      </c>
      <c r="C504" s="2">
        <v>43996</v>
      </c>
      <c r="D504" t="s">
        <v>1039</v>
      </c>
      <c r="E504" t="s">
        <v>28</v>
      </c>
      <c r="F504" t="s">
        <v>22</v>
      </c>
      <c r="G504" t="s">
        <v>23</v>
      </c>
      <c r="H504" t="s">
        <v>50</v>
      </c>
      <c r="I504" t="s">
        <v>37</v>
      </c>
      <c r="J504">
        <v>1000</v>
      </c>
      <c r="K504" t="s">
        <v>19</v>
      </c>
      <c r="L504">
        <v>11000</v>
      </c>
      <c r="M504">
        <v>10000</v>
      </c>
    </row>
    <row r="505" spans="2:13" x14ac:dyDescent="0.3">
      <c r="B505" t="s">
        <v>1040</v>
      </c>
      <c r="C505" s="2">
        <v>43997</v>
      </c>
      <c r="D505" t="s">
        <v>1041</v>
      </c>
      <c r="E505" t="s">
        <v>28</v>
      </c>
      <c r="F505" t="s">
        <v>29</v>
      </c>
      <c r="G505" t="s">
        <v>30</v>
      </c>
      <c r="H505" t="s">
        <v>53</v>
      </c>
      <c r="I505" t="s">
        <v>37</v>
      </c>
      <c r="J505">
        <v>1</v>
      </c>
      <c r="K505" t="s">
        <v>19</v>
      </c>
      <c r="L505">
        <v>7700.0000000000009</v>
      </c>
      <c r="M505">
        <v>7000</v>
      </c>
    </row>
    <row r="506" spans="2:13" x14ac:dyDescent="0.3">
      <c r="B506" t="s">
        <v>1042</v>
      </c>
      <c r="C506" s="2">
        <v>43998</v>
      </c>
      <c r="D506" t="s">
        <v>1043</v>
      </c>
      <c r="E506" t="s">
        <v>28</v>
      </c>
      <c r="F506" t="s">
        <v>34</v>
      </c>
      <c r="G506" t="s">
        <v>35</v>
      </c>
      <c r="H506" t="s">
        <v>56</v>
      </c>
      <c r="I506" t="s">
        <v>57</v>
      </c>
      <c r="J506">
        <v>2</v>
      </c>
      <c r="K506" t="s">
        <v>19</v>
      </c>
      <c r="L506">
        <v>9950</v>
      </c>
      <c r="M506">
        <v>9000</v>
      </c>
    </row>
    <row r="507" spans="2:13" x14ac:dyDescent="0.3">
      <c r="B507" t="s">
        <v>1044</v>
      </c>
      <c r="C507" s="2">
        <v>43999</v>
      </c>
      <c r="D507" t="s">
        <v>1045</v>
      </c>
      <c r="E507" t="s">
        <v>14</v>
      </c>
      <c r="F507" t="s">
        <v>15</v>
      </c>
      <c r="G507" t="s">
        <v>16</v>
      </c>
      <c r="H507" t="s">
        <v>60</v>
      </c>
      <c r="I507" t="s">
        <v>44</v>
      </c>
      <c r="J507">
        <v>2</v>
      </c>
      <c r="K507" t="s">
        <v>19</v>
      </c>
      <c r="L507">
        <v>19800</v>
      </c>
      <c r="M507">
        <v>18000</v>
      </c>
    </row>
    <row r="508" spans="2:13" x14ac:dyDescent="0.3">
      <c r="B508" t="s">
        <v>1046</v>
      </c>
      <c r="C508" s="2">
        <v>44000</v>
      </c>
      <c r="D508" t="s">
        <v>1047</v>
      </c>
      <c r="E508" t="s">
        <v>14</v>
      </c>
      <c r="F508" t="s">
        <v>15</v>
      </c>
      <c r="G508" t="s">
        <v>16</v>
      </c>
      <c r="H508" t="s">
        <v>63</v>
      </c>
      <c r="I508" t="s">
        <v>44</v>
      </c>
      <c r="J508">
        <v>1</v>
      </c>
      <c r="K508" t="s">
        <v>19</v>
      </c>
      <c r="L508">
        <v>44000</v>
      </c>
      <c r="M508">
        <v>40000</v>
      </c>
    </row>
    <row r="509" spans="2:13" x14ac:dyDescent="0.3">
      <c r="B509" t="s">
        <v>1048</v>
      </c>
      <c r="C509" s="2">
        <v>44001</v>
      </c>
      <c r="D509" t="s">
        <v>1049</v>
      </c>
      <c r="E509" t="s">
        <v>14</v>
      </c>
      <c r="F509" t="s">
        <v>22</v>
      </c>
      <c r="G509" t="s">
        <v>23</v>
      </c>
      <c r="H509" t="s">
        <v>66</v>
      </c>
      <c r="I509" t="s">
        <v>18</v>
      </c>
      <c r="J509">
        <v>1</v>
      </c>
      <c r="K509" t="s">
        <v>19</v>
      </c>
      <c r="L509">
        <v>22000</v>
      </c>
      <c r="M509">
        <v>20000</v>
      </c>
    </row>
    <row r="510" spans="2:13" x14ac:dyDescent="0.3">
      <c r="B510" t="s">
        <v>1050</v>
      </c>
      <c r="C510" s="2">
        <v>44002</v>
      </c>
      <c r="D510" t="s">
        <v>1051</v>
      </c>
      <c r="E510" t="s">
        <v>28</v>
      </c>
      <c r="F510" t="s">
        <v>29</v>
      </c>
      <c r="G510" t="s">
        <v>30</v>
      </c>
      <c r="H510" t="s">
        <v>69</v>
      </c>
      <c r="I510" t="s">
        <v>18</v>
      </c>
      <c r="J510">
        <v>2</v>
      </c>
      <c r="K510" t="s">
        <v>19</v>
      </c>
      <c r="L510">
        <v>13000</v>
      </c>
      <c r="M510">
        <v>12000</v>
      </c>
    </row>
    <row r="511" spans="2:13" x14ac:dyDescent="0.3">
      <c r="B511" t="s">
        <v>1052</v>
      </c>
      <c r="C511" s="2">
        <v>44003</v>
      </c>
      <c r="D511" t="s">
        <v>1053</v>
      </c>
      <c r="E511" t="s">
        <v>28</v>
      </c>
      <c r="F511" t="s">
        <v>34</v>
      </c>
      <c r="G511" t="s">
        <v>35</v>
      </c>
      <c r="H511" t="s">
        <v>72</v>
      </c>
      <c r="I511" t="s">
        <v>37</v>
      </c>
      <c r="J511">
        <v>2</v>
      </c>
      <c r="K511" t="s">
        <v>19</v>
      </c>
      <c r="L511">
        <v>6700</v>
      </c>
      <c r="M511">
        <v>5000</v>
      </c>
    </row>
    <row r="512" spans="2:13" x14ac:dyDescent="0.3">
      <c r="B512" t="s">
        <v>1054</v>
      </c>
      <c r="C512" s="2">
        <v>44004</v>
      </c>
      <c r="D512" t="s">
        <v>1055</v>
      </c>
      <c r="E512" t="s">
        <v>28</v>
      </c>
      <c r="F512" t="s">
        <v>15</v>
      </c>
      <c r="G512" t="s">
        <v>16</v>
      </c>
      <c r="H512" t="s">
        <v>75</v>
      </c>
      <c r="I512" t="s">
        <v>18</v>
      </c>
      <c r="J512">
        <v>1</v>
      </c>
      <c r="K512" t="s">
        <v>19</v>
      </c>
      <c r="L512">
        <v>6700</v>
      </c>
      <c r="M512">
        <v>5001</v>
      </c>
    </row>
    <row r="513" spans="2:13" x14ac:dyDescent="0.3">
      <c r="B513" t="s">
        <v>1056</v>
      </c>
      <c r="C513" s="2">
        <v>44005</v>
      </c>
      <c r="D513" t="s">
        <v>1057</v>
      </c>
      <c r="E513" t="s">
        <v>28</v>
      </c>
      <c r="F513" t="s">
        <v>15</v>
      </c>
      <c r="G513" t="s">
        <v>16</v>
      </c>
      <c r="H513" t="s">
        <v>78</v>
      </c>
      <c r="I513" t="s">
        <v>18</v>
      </c>
      <c r="J513">
        <v>1</v>
      </c>
      <c r="K513" t="s">
        <v>19</v>
      </c>
      <c r="L513">
        <v>6700</v>
      </c>
      <c r="M513">
        <v>5002</v>
      </c>
    </row>
    <row r="514" spans="2:13" x14ac:dyDescent="0.3">
      <c r="B514" t="s">
        <v>1058</v>
      </c>
      <c r="C514" s="2">
        <v>44006</v>
      </c>
      <c r="D514" t="s">
        <v>1059</v>
      </c>
      <c r="E514" t="s">
        <v>14</v>
      </c>
      <c r="F514" t="s">
        <v>22</v>
      </c>
      <c r="G514" t="s">
        <v>23</v>
      </c>
      <c r="H514" t="s">
        <v>81</v>
      </c>
      <c r="I514" t="s">
        <v>44</v>
      </c>
      <c r="J514">
        <v>2</v>
      </c>
      <c r="K514" t="s">
        <v>19</v>
      </c>
      <c r="L514">
        <v>6700</v>
      </c>
      <c r="M514">
        <v>5000</v>
      </c>
    </row>
    <row r="515" spans="2:13" x14ac:dyDescent="0.3">
      <c r="B515" t="s">
        <v>1060</v>
      </c>
      <c r="C515" s="2">
        <v>44007</v>
      </c>
      <c r="D515" t="s">
        <v>1061</v>
      </c>
      <c r="E515" t="s">
        <v>28</v>
      </c>
      <c r="F515" t="s">
        <v>29</v>
      </c>
      <c r="G515" t="s">
        <v>30</v>
      </c>
      <c r="H515" t="s">
        <v>84</v>
      </c>
      <c r="I515" t="s">
        <v>18</v>
      </c>
      <c r="J515">
        <v>2</v>
      </c>
      <c r="K515" t="s">
        <v>19</v>
      </c>
      <c r="L515">
        <v>6700</v>
      </c>
      <c r="M515">
        <v>5001</v>
      </c>
    </row>
    <row r="516" spans="2:13" x14ac:dyDescent="0.3">
      <c r="B516" t="s">
        <v>1062</v>
      </c>
      <c r="C516" s="2">
        <v>44008</v>
      </c>
      <c r="D516" t="s">
        <v>1063</v>
      </c>
      <c r="E516" t="s">
        <v>28</v>
      </c>
      <c r="F516" t="s">
        <v>34</v>
      </c>
      <c r="G516" t="s">
        <v>35</v>
      </c>
      <c r="H516" t="s">
        <v>17</v>
      </c>
      <c r="I516" t="s">
        <v>18</v>
      </c>
      <c r="J516">
        <v>1</v>
      </c>
      <c r="K516" t="s">
        <v>19</v>
      </c>
      <c r="L516">
        <v>6700</v>
      </c>
      <c r="M516">
        <v>5002</v>
      </c>
    </row>
    <row r="517" spans="2:13" x14ac:dyDescent="0.3">
      <c r="B517" t="s">
        <v>1064</v>
      </c>
      <c r="C517" s="2">
        <v>44009</v>
      </c>
      <c r="D517" t="s">
        <v>1065</v>
      </c>
      <c r="E517" t="s">
        <v>28</v>
      </c>
      <c r="F517" t="s">
        <v>15</v>
      </c>
      <c r="G517" t="s">
        <v>16</v>
      </c>
      <c r="H517" t="s">
        <v>24</v>
      </c>
      <c r="I517" t="s">
        <v>18</v>
      </c>
      <c r="J517">
        <v>1</v>
      </c>
      <c r="K517" t="s">
        <v>19</v>
      </c>
      <c r="L517">
        <v>6700</v>
      </c>
      <c r="M517">
        <v>5000</v>
      </c>
    </row>
    <row r="518" spans="2:13" x14ac:dyDescent="0.3">
      <c r="B518" t="s">
        <v>1066</v>
      </c>
      <c r="C518" s="2">
        <v>44010</v>
      </c>
      <c r="D518" t="s">
        <v>1067</v>
      </c>
      <c r="E518" t="s">
        <v>28</v>
      </c>
      <c r="F518" t="s">
        <v>15</v>
      </c>
      <c r="G518" t="s">
        <v>16</v>
      </c>
      <c r="H518" t="s">
        <v>31</v>
      </c>
      <c r="I518" t="s">
        <v>18</v>
      </c>
      <c r="J518">
        <v>2</v>
      </c>
      <c r="K518" t="s">
        <v>19</v>
      </c>
      <c r="L518">
        <v>6700</v>
      </c>
      <c r="M518">
        <v>5001</v>
      </c>
    </row>
    <row r="519" spans="2:13" x14ac:dyDescent="0.3">
      <c r="B519" t="s">
        <v>1068</v>
      </c>
      <c r="C519" s="2">
        <v>44011</v>
      </c>
      <c r="D519" t="s">
        <v>1069</v>
      </c>
      <c r="E519" t="s">
        <v>28</v>
      </c>
      <c r="F519" t="s">
        <v>22</v>
      </c>
      <c r="G519" t="s">
        <v>23</v>
      </c>
      <c r="H519" t="s">
        <v>36</v>
      </c>
      <c r="I519" t="s">
        <v>37</v>
      </c>
      <c r="J519">
        <v>2</v>
      </c>
      <c r="K519" t="s">
        <v>19</v>
      </c>
      <c r="L519">
        <v>6700</v>
      </c>
      <c r="M519">
        <v>5002</v>
      </c>
    </row>
    <row r="520" spans="2:13" x14ac:dyDescent="0.3">
      <c r="B520" t="s">
        <v>1070</v>
      </c>
      <c r="C520" s="2">
        <v>44012</v>
      </c>
      <c r="D520" t="s">
        <v>1071</v>
      </c>
      <c r="E520" t="s">
        <v>28</v>
      </c>
      <c r="F520" t="s">
        <v>29</v>
      </c>
      <c r="G520" t="s">
        <v>30</v>
      </c>
      <c r="H520" t="s">
        <v>40</v>
      </c>
      <c r="I520" t="s">
        <v>18</v>
      </c>
      <c r="J520">
        <v>1</v>
      </c>
      <c r="K520" t="s">
        <v>19</v>
      </c>
      <c r="L520">
        <v>22000</v>
      </c>
      <c r="M520">
        <v>20000</v>
      </c>
    </row>
    <row r="521" spans="2:13" x14ac:dyDescent="0.3">
      <c r="B521" t="s">
        <v>1072</v>
      </c>
      <c r="C521" s="2">
        <v>44013</v>
      </c>
      <c r="D521" t="s">
        <v>1073</v>
      </c>
      <c r="E521" t="s">
        <v>28</v>
      </c>
      <c r="F521" t="s">
        <v>34</v>
      </c>
      <c r="G521" t="s">
        <v>35</v>
      </c>
      <c r="H521" t="s">
        <v>43</v>
      </c>
      <c r="I521" t="s">
        <v>44</v>
      </c>
      <c r="J521">
        <v>1</v>
      </c>
      <c r="K521" t="s">
        <v>25</v>
      </c>
      <c r="L521">
        <v>11000</v>
      </c>
      <c r="M521">
        <v>10000</v>
      </c>
    </row>
    <row r="522" spans="2:13" x14ac:dyDescent="0.3">
      <c r="B522" t="s">
        <v>1074</v>
      </c>
      <c r="C522" s="2">
        <v>44014</v>
      </c>
      <c r="D522" t="s">
        <v>1075</v>
      </c>
      <c r="E522" t="s">
        <v>28</v>
      </c>
      <c r="F522" t="s">
        <v>15</v>
      </c>
      <c r="G522" t="s">
        <v>16</v>
      </c>
      <c r="H522" t="s">
        <v>47</v>
      </c>
      <c r="I522" t="s">
        <v>18</v>
      </c>
      <c r="J522">
        <v>1</v>
      </c>
      <c r="K522" t="s">
        <v>19</v>
      </c>
      <c r="L522">
        <v>8500</v>
      </c>
      <c r="M522">
        <v>7600</v>
      </c>
    </row>
    <row r="523" spans="2:13" x14ac:dyDescent="0.3">
      <c r="B523" t="s">
        <v>1076</v>
      </c>
      <c r="C523" s="2">
        <v>44015</v>
      </c>
      <c r="D523" t="s">
        <v>1077</v>
      </c>
      <c r="E523" t="s">
        <v>28</v>
      </c>
      <c r="F523" t="s">
        <v>15</v>
      </c>
      <c r="G523" t="s">
        <v>16</v>
      </c>
      <c r="H523" t="s">
        <v>50</v>
      </c>
      <c r="I523" t="s">
        <v>37</v>
      </c>
      <c r="J523">
        <v>2</v>
      </c>
      <c r="K523" t="s">
        <v>25</v>
      </c>
      <c r="L523">
        <v>8500</v>
      </c>
      <c r="M523">
        <v>7600</v>
      </c>
    </row>
    <row r="524" spans="2:13" x14ac:dyDescent="0.3">
      <c r="B524" t="s">
        <v>1078</v>
      </c>
      <c r="C524" s="2">
        <v>44016</v>
      </c>
      <c r="D524" t="s">
        <v>1079</v>
      </c>
      <c r="E524" t="s">
        <v>28</v>
      </c>
      <c r="F524" t="s">
        <v>22</v>
      </c>
      <c r="G524" t="s">
        <v>23</v>
      </c>
      <c r="H524" t="s">
        <v>53</v>
      </c>
      <c r="I524" t="s">
        <v>37</v>
      </c>
      <c r="J524">
        <v>3</v>
      </c>
      <c r="K524" t="s">
        <v>19</v>
      </c>
      <c r="L524">
        <v>13200.000000000002</v>
      </c>
      <c r="M524">
        <v>12000</v>
      </c>
    </row>
    <row r="525" spans="2:13" x14ac:dyDescent="0.3">
      <c r="B525" t="s">
        <v>1080</v>
      </c>
      <c r="C525" s="2">
        <v>44017</v>
      </c>
      <c r="D525" t="s">
        <v>1081</v>
      </c>
      <c r="E525" t="s">
        <v>28</v>
      </c>
      <c r="F525" t="s">
        <v>29</v>
      </c>
      <c r="G525" t="s">
        <v>30</v>
      </c>
      <c r="H525" t="s">
        <v>56</v>
      </c>
      <c r="I525" t="s">
        <v>57</v>
      </c>
      <c r="J525">
        <v>2</v>
      </c>
      <c r="K525" t="s">
        <v>19</v>
      </c>
      <c r="L525">
        <v>22000</v>
      </c>
      <c r="M525">
        <v>20000</v>
      </c>
    </row>
    <row r="526" spans="2:13" x14ac:dyDescent="0.3">
      <c r="B526" t="s">
        <v>1082</v>
      </c>
      <c r="C526" s="2">
        <v>44018</v>
      </c>
      <c r="D526" t="s">
        <v>1083</v>
      </c>
      <c r="E526" t="s">
        <v>28</v>
      </c>
      <c r="F526" t="s">
        <v>34</v>
      </c>
      <c r="G526" t="s">
        <v>35</v>
      </c>
      <c r="H526" t="s">
        <v>60</v>
      </c>
      <c r="I526" t="s">
        <v>44</v>
      </c>
      <c r="J526">
        <v>2</v>
      </c>
      <c r="K526" t="s">
        <v>19</v>
      </c>
      <c r="L526">
        <v>7700</v>
      </c>
      <c r="M526">
        <v>7000</v>
      </c>
    </row>
    <row r="527" spans="2:13" x14ac:dyDescent="0.3">
      <c r="B527" t="s">
        <v>1084</v>
      </c>
      <c r="C527" s="2">
        <v>44019</v>
      </c>
      <c r="D527" t="s">
        <v>1085</v>
      </c>
      <c r="E527" t="s">
        <v>28</v>
      </c>
      <c r="F527" t="s">
        <v>15</v>
      </c>
      <c r="G527" t="s">
        <v>16</v>
      </c>
      <c r="H527" t="s">
        <v>63</v>
      </c>
      <c r="I527" t="s">
        <v>44</v>
      </c>
      <c r="J527">
        <v>3</v>
      </c>
      <c r="K527" t="s">
        <v>19</v>
      </c>
      <c r="L527">
        <v>22000</v>
      </c>
      <c r="M527">
        <v>20000</v>
      </c>
    </row>
    <row r="528" spans="2:13" x14ac:dyDescent="0.3">
      <c r="B528" t="s">
        <v>1086</v>
      </c>
      <c r="C528" s="2">
        <v>44020</v>
      </c>
      <c r="D528" t="s">
        <v>1087</v>
      </c>
      <c r="E528" t="s">
        <v>14</v>
      </c>
      <c r="F528" t="s">
        <v>15</v>
      </c>
      <c r="G528" t="s">
        <v>16</v>
      </c>
      <c r="H528" t="s">
        <v>66</v>
      </c>
      <c r="I528" t="s">
        <v>18</v>
      </c>
      <c r="J528">
        <v>1</v>
      </c>
      <c r="K528" t="s">
        <v>19</v>
      </c>
      <c r="L528">
        <v>44000</v>
      </c>
      <c r="M528">
        <v>40000</v>
      </c>
    </row>
    <row r="529" spans="2:13" x14ac:dyDescent="0.3">
      <c r="B529" t="s">
        <v>1088</v>
      </c>
      <c r="C529" s="2">
        <v>44021</v>
      </c>
      <c r="D529" t="s">
        <v>1089</v>
      </c>
      <c r="E529" t="s">
        <v>14</v>
      </c>
      <c r="F529" t="s">
        <v>22</v>
      </c>
      <c r="G529" t="s">
        <v>23</v>
      </c>
      <c r="H529" t="s">
        <v>69</v>
      </c>
      <c r="I529" t="s">
        <v>18</v>
      </c>
      <c r="J529">
        <v>2</v>
      </c>
      <c r="K529" t="s">
        <v>19</v>
      </c>
      <c r="L529">
        <v>19800</v>
      </c>
      <c r="M529">
        <v>18000</v>
      </c>
    </row>
    <row r="530" spans="2:13" x14ac:dyDescent="0.3">
      <c r="B530" t="s">
        <v>1090</v>
      </c>
      <c r="C530" s="2">
        <v>44022</v>
      </c>
      <c r="D530" t="s">
        <v>1091</v>
      </c>
      <c r="E530" t="s">
        <v>14</v>
      </c>
      <c r="F530" t="s">
        <v>29</v>
      </c>
      <c r="G530" t="s">
        <v>30</v>
      </c>
      <c r="H530" t="s">
        <v>72</v>
      </c>
      <c r="I530" t="s">
        <v>37</v>
      </c>
      <c r="J530">
        <v>2</v>
      </c>
      <c r="K530" t="s">
        <v>19</v>
      </c>
      <c r="L530">
        <v>9950</v>
      </c>
      <c r="M530">
        <v>9000</v>
      </c>
    </row>
    <row r="531" spans="2:13" x14ac:dyDescent="0.3">
      <c r="B531" t="s">
        <v>1092</v>
      </c>
      <c r="C531" s="2">
        <v>44023</v>
      </c>
      <c r="D531" t="s">
        <v>1093</v>
      </c>
      <c r="E531" t="s">
        <v>28</v>
      </c>
      <c r="F531" t="s">
        <v>34</v>
      </c>
      <c r="G531" t="s">
        <v>35</v>
      </c>
      <c r="H531" t="s">
        <v>75</v>
      </c>
      <c r="I531" t="s">
        <v>18</v>
      </c>
      <c r="J531">
        <v>2</v>
      </c>
      <c r="K531" t="s">
        <v>19</v>
      </c>
      <c r="L531">
        <v>7700</v>
      </c>
      <c r="M531">
        <v>7000</v>
      </c>
    </row>
    <row r="532" spans="2:13" x14ac:dyDescent="0.3">
      <c r="B532" t="s">
        <v>1094</v>
      </c>
      <c r="C532" s="2">
        <v>44024</v>
      </c>
      <c r="D532" t="s">
        <v>1095</v>
      </c>
      <c r="E532" t="s">
        <v>28</v>
      </c>
      <c r="F532" t="s">
        <v>15</v>
      </c>
      <c r="G532" t="s">
        <v>16</v>
      </c>
      <c r="H532" t="s">
        <v>78</v>
      </c>
      <c r="I532" t="s">
        <v>18</v>
      </c>
      <c r="J532">
        <v>4</v>
      </c>
      <c r="K532" t="s">
        <v>19</v>
      </c>
      <c r="L532">
        <v>11000</v>
      </c>
      <c r="M532">
        <v>10000</v>
      </c>
    </row>
    <row r="533" spans="2:13" x14ac:dyDescent="0.3">
      <c r="B533" t="s">
        <v>1096</v>
      </c>
      <c r="C533" s="2">
        <v>44025</v>
      </c>
      <c r="D533" t="s">
        <v>1097</v>
      </c>
      <c r="E533" t="s">
        <v>28</v>
      </c>
      <c r="F533" t="s">
        <v>15</v>
      </c>
      <c r="G533" t="s">
        <v>16</v>
      </c>
      <c r="H533" t="s">
        <v>81</v>
      </c>
      <c r="I533" t="s">
        <v>44</v>
      </c>
      <c r="J533">
        <v>1</v>
      </c>
      <c r="K533" t="s">
        <v>19</v>
      </c>
      <c r="L533">
        <v>13200.000000000002</v>
      </c>
      <c r="M533">
        <v>12000</v>
      </c>
    </row>
    <row r="534" spans="2:13" x14ac:dyDescent="0.3">
      <c r="B534" t="s">
        <v>1098</v>
      </c>
      <c r="C534" s="2">
        <v>44026</v>
      </c>
      <c r="D534" t="s">
        <v>1099</v>
      </c>
      <c r="E534" t="s">
        <v>28</v>
      </c>
      <c r="F534" t="s">
        <v>22</v>
      </c>
      <c r="G534" t="s">
        <v>23</v>
      </c>
      <c r="H534" t="s">
        <v>84</v>
      </c>
      <c r="I534" t="s">
        <v>18</v>
      </c>
      <c r="J534">
        <v>2</v>
      </c>
      <c r="K534" t="s">
        <v>19</v>
      </c>
      <c r="L534">
        <v>9950</v>
      </c>
      <c r="M534">
        <v>9000</v>
      </c>
    </row>
    <row r="535" spans="2:13" x14ac:dyDescent="0.3">
      <c r="B535" t="s">
        <v>1100</v>
      </c>
      <c r="C535" s="2">
        <v>44027</v>
      </c>
      <c r="D535" t="s">
        <v>1101</v>
      </c>
      <c r="E535" t="s">
        <v>14</v>
      </c>
      <c r="F535" t="s">
        <v>29</v>
      </c>
      <c r="G535" t="s">
        <v>30</v>
      </c>
      <c r="H535" t="s">
        <v>17</v>
      </c>
      <c r="I535" t="s">
        <v>18</v>
      </c>
      <c r="J535">
        <v>2</v>
      </c>
      <c r="K535" t="s">
        <v>19</v>
      </c>
      <c r="L535">
        <v>7700</v>
      </c>
      <c r="M535">
        <v>7000</v>
      </c>
    </row>
    <row r="536" spans="2:13" x14ac:dyDescent="0.3">
      <c r="B536" t="s">
        <v>1102</v>
      </c>
      <c r="C536" s="2">
        <v>44028</v>
      </c>
      <c r="D536" t="s">
        <v>1103</v>
      </c>
      <c r="E536" t="s">
        <v>28</v>
      </c>
      <c r="F536" t="s">
        <v>34</v>
      </c>
      <c r="G536" t="s">
        <v>35</v>
      </c>
      <c r="H536" t="s">
        <v>24</v>
      </c>
      <c r="I536" t="s">
        <v>18</v>
      </c>
      <c r="J536">
        <v>4</v>
      </c>
      <c r="K536" t="s">
        <v>19</v>
      </c>
      <c r="L536">
        <v>11000</v>
      </c>
      <c r="M536">
        <v>10000</v>
      </c>
    </row>
    <row r="537" spans="2:13" x14ac:dyDescent="0.3">
      <c r="B537" t="s">
        <v>1104</v>
      </c>
      <c r="C537" s="2">
        <v>44029</v>
      </c>
      <c r="D537" t="s">
        <v>1105</v>
      </c>
      <c r="E537" t="s">
        <v>28</v>
      </c>
      <c r="F537" t="s">
        <v>15</v>
      </c>
      <c r="G537" t="s">
        <v>16</v>
      </c>
      <c r="H537" t="s">
        <v>31</v>
      </c>
      <c r="I537" t="s">
        <v>18</v>
      </c>
      <c r="J537">
        <v>1</v>
      </c>
      <c r="K537" t="s">
        <v>19</v>
      </c>
      <c r="L537">
        <v>13200.000000000002</v>
      </c>
      <c r="M537">
        <v>12000</v>
      </c>
    </row>
    <row r="538" spans="2:13" x14ac:dyDescent="0.3">
      <c r="B538" t="s">
        <v>1106</v>
      </c>
      <c r="C538" s="2">
        <v>44030</v>
      </c>
      <c r="D538" t="s">
        <v>1107</v>
      </c>
      <c r="E538" t="s">
        <v>28</v>
      </c>
      <c r="F538" t="s">
        <v>15</v>
      </c>
      <c r="G538" t="s">
        <v>16</v>
      </c>
      <c r="H538" t="s">
        <v>36</v>
      </c>
      <c r="I538" t="s">
        <v>37</v>
      </c>
      <c r="J538">
        <v>2</v>
      </c>
      <c r="K538" t="s">
        <v>19</v>
      </c>
      <c r="L538">
        <v>9950</v>
      </c>
      <c r="M538">
        <v>9000</v>
      </c>
    </row>
    <row r="539" spans="2:13" x14ac:dyDescent="0.3">
      <c r="B539" t="s">
        <v>1108</v>
      </c>
      <c r="C539" s="2">
        <v>44031</v>
      </c>
      <c r="D539" t="s">
        <v>1109</v>
      </c>
      <c r="E539" t="s">
        <v>28</v>
      </c>
      <c r="F539" t="s">
        <v>22</v>
      </c>
      <c r="G539" t="s">
        <v>23</v>
      </c>
      <c r="H539" t="s">
        <v>40</v>
      </c>
      <c r="I539" t="s">
        <v>18</v>
      </c>
      <c r="J539">
        <v>30</v>
      </c>
      <c r="K539" t="s">
        <v>19</v>
      </c>
      <c r="L539">
        <v>11000</v>
      </c>
      <c r="M539">
        <v>10000</v>
      </c>
    </row>
    <row r="540" spans="2:13" x14ac:dyDescent="0.3">
      <c r="B540" t="s">
        <v>1110</v>
      </c>
      <c r="C540" s="2">
        <v>44032</v>
      </c>
      <c r="D540" t="s">
        <v>1111</v>
      </c>
      <c r="E540" t="s">
        <v>28</v>
      </c>
      <c r="F540" t="s">
        <v>29</v>
      </c>
      <c r="G540" t="s">
        <v>30</v>
      </c>
      <c r="H540" t="s">
        <v>43</v>
      </c>
      <c r="I540" t="s">
        <v>44</v>
      </c>
      <c r="J540">
        <v>1</v>
      </c>
      <c r="K540" t="s">
        <v>19</v>
      </c>
      <c r="L540">
        <v>11000</v>
      </c>
      <c r="M540">
        <v>10000</v>
      </c>
    </row>
    <row r="541" spans="2:13" x14ac:dyDescent="0.3">
      <c r="B541" t="s">
        <v>1112</v>
      </c>
      <c r="C541" s="2">
        <v>44033</v>
      </c>
      <c r="D541" t="s">
        <v>1113</v>
      </c>
      <c r="E541" t="s">
        <v>28</v>
      </c>
      <c r="F541" t="s">
        <v>34</v>
      </c>
      <c r="G541" t="s">
        <v>35</v>
      </c>
      <c r="H541" t="s">
        <v>47</v>
      </c>
      <c r="I541" t="s">
        <v>18</v>
      </c>
      <c r="J541">
        <v>1</v>
      </c>
      <c r="K541" t="s">
        <v>19</v>
      </c>
      <c r="L541">
        <v>7700.0000000000009</v>
      </c>
      <c r="M541">
        <v>7000</v>
      </c>
    </row>
    <row r="542" spans="2:13" x14ac:dyDescent="0.3">
      <c r="B542" t="s">
        <v>1114</v>
      </c>
      <c r="C542" s="2">
        <v>44034</v>
      </c>
      <c r="D542" t="s">
        <v>1115</v>
      </c>
      <c r="E542" t="s">
        <v>28</v>
      </c>
      <c r="F542" t="s">
        <v>15</v>
      </c>
      <c r="G542" t="s">
        <v>16</v>
      </c>
      <c r="H542" t="s">
        <v>50</v>
      </c>
      <c r="I542" t="s">
        <v>37</v>
      </c>
      <c r="J542">
        <v>2</v>
      </c>
      <c r="K542" t="s">
        <v>19</v>
      </c>
      <c r="L542">
        <v>9950</v>
      </c>
      <c r="M542">
        <v>9000</v>
      </c>
    </row>
    <row r="543" spans="2:13" x14ac:dyDescent="0.3">
      <c r="B543" t="s">
        <v>1116</v>
      </c>
      <c r="C543" s="2">
        <v>44035</v>
      </c>
      <c r="D543" t="s">
        <v>1117</v>
      </c>
      <c r="E543" t="s">
        <v>28</v>
      </c>
      <c r="F543" t="s">
        <v>15</v>
      </c>
      <c r="G543" t="s">
        <v>16</v>
      </c>
      <c r="H543" t="s">
        <v>53</v>
      </c>
      <c r="I543" t="s">
        <v>37</v>
      </c>
      <c r="J543">
        <v>2</v>
      </c>
      <c r="K543" t="s">
        <v>19</v>
      </c>
      <c r="L543">
        <v>19800</v>
      </c>
      <c r="M543">
        <v>18000</v>
      </c>
    </row>
    <row r="544" spans="2:13" x14ac:dyDescent="0.3">
      <c r="B544" t="s">
        <v>1118</v>
      </c>
      <c r="C544" s="2">
        <v>44036</v>
      </c>
      <c r="D544" t="s">
        <v>1119</v>
      </c>
      <c r="E544" t="s">
        <v>28</v>
      </c>
      <c r="F544" t="s">
        <v>22</v>
      </c>
      <c r="G544" t="s">
        <v>23</v>
      </c>
      <c r="H544" t="s">
        <v>56</v>
      </c>
      <c r="I544" t="s">
        <v>57</v>
      </c>
      <c r="J544">
        <v>1</v>
      </c>
      <c r="K544" t="s">
        <v>19</v>
      </c>
      <c r="L544">
        <v>44000</v>
      </c>
      <c r="M544">
        <v>40000</v>
      </c>
    </row>
    <row r="545" spans="2:13" x14ac:dyDescent="0.3">
      <c r="B545" t="s">
        <v>1120</v>
      </c>
      <c r="C545" s="2">
        <v>44037</v>
      </c>
      <c r="D545" t="s">
        <v>1121</v>
      </c>
      <c r="E545" t="s">
        <v>28</v>
      </c>
      <c r="F545" t="s">
        <v>29</v>
      </c>
      <c r="G545" t="s">
        <v>30</v>
      </c>
      <c r="H545" t="s">
        <v>60</v>
      </c>
      <c r="I545" t="s">
        <v>44</v>
      </c>
      <c r="J545">
        <v>20</v>
      </c>
      <c r="K545" t="s">
        <v>19</v>
      </c>
      <c r="L545">
        <v>13200.000000000002</v>
      </c>
      <c r="M545">
        <v>12000</v>
      </c>
    </row>
    <row r="546" spans="2:13" x14ac:dyDescent="0.3">
      <c r="B546" t="s">
        <v>1122</v>
      </c>
      <c r="C546" s="2">
        <v>44038</v>
      </c>
      <c r="D546" t="s">
        <v>1123</v>
      </c>
      <c r="E546" t="s">
        <v>28</v>
      </c>
      <c r="F546" t="s">
        <v>34</v>
      </c>
      <c r="G546" t="s">
        <v>35</v>
      </c>
      <c r="H546" t="s">
        <v>63</v>
      </c>
      <c r="I546" t="s">
        <v>44</v>
      </c>
      <c r="J546">
        <v>2</v>
      </c>
      <c r="K546" t="s">
        <v>19</v>
      </c>
      <c r="L546">
        <v>13000</v>
      </c>
      <c r="M546">
        <v>12000</v>
      </c>
    </row>
    <row r="547" spans="2:13" x14ac:dyDescent="0.3">
      <c r="B547" t="s">
        <v>1124</v>
      </c>
      <c r="C547" s="2">
        <v>44039</v>
      </c>
      <c r="D547" t="s">
        <v>1125</v>
      </c>
      <c r="E547" t="s">
        <v>28</v>
      </c>
      <c r="F547" t="s">
        <v>15</v>
      </c>
      <c r="G547" t="s">
        <v>16</v>
      </c>
      <c r="H547" t="s">
        <v>66</v>
      </c>
      <c r="I547" t="s">
        <v>18</v>
      </c>
      <c r="J547">
        <v>2</v>
      </c>
      <c r="K547" t="s">
        <v>19</v>
      </c>
      <c r="L547">
        <v>6700</v>
      </c>
      <c r="M547">
        <v>5000</v>
      </c>
    </row>
    <row r="548" spans="2:13" x14ac:dyDescent="0.3">
      <c r="B548" t="s">
        <v>1126</v>
      </c>
      <c r="C548" s="2">
        <v>44040</v>
      </c>
      <c r="D548" t="s">
        <v>1127</v>
      </c>
      <c r="E548" t="s">
        <v>28</v>
      </c>
      <c r="F548" t="s">
        <v>15</v>
      </c>
      <c r="G548" t="s">
        <v>16</v>
      </c>
      <c r="H548" t="s">
        <v>69</v>
      </c>
      <c r="I548" t="s">
        <v>18</v>
      </c>
      <c r="J548">
        <v>1</v>
      </c>
      <c r="K548" t="s">
        <v>19</v>
      </c>
      <c r="L548">
        <v>6700</v>
      </c>
      <c r="M548">
        <v>5001</v>
      </c>
    </row>
    <row r="549" spans="2:13" x14ac:dyDescent="0.3">
      <c r="B549" t="s">
        <v>1128</v>
      </c>
      <c r="C549" s="2">
        <v>44041</v>
      </c>
      <c r="D549" t="s">
        <v>1129</v>
      </c>
      <c r="E549" t="s">
        <v>14</v>
      </c>
      <c r="F549" t="s">
        <v>22</v>
      </c>
      <c r="G549" t="s">
        <v>23</v>
      </c>
      <c r="H549" t="s">
        <v>72</v>
      </c>
      <c r="I549" t="s">
        <v>37</v>
      </c>
      <c r="J549">
        <v>1</v>
      </c>
      <c r="K549" t="s">
        <v>19</v>
      </c>
      <c r="L549">
        <v>6700</v>
      </c>
      <c r="M549">
        <v>5002</v>
      </c>
    </row>
    <row r="550" spans="2:13" x14ac:dyDescent="0.3">
      <c r="B550" t="s">
        <v>1130</v>
      </c>
      <c r="C550" s="2">
        <v>44042</v>
      </c>
      <c r="D550" t="s">
        <v>1131</v>
      </c>
      <c r="E550" t="s">
        <v>14</v>
      </c>
      <c r="F550" t="s">
        <v>29</v>
      </c>
      <c r="G550" t="s">
        <v>30</v>
      </c>
      <c r="H550" t="s">
        <v>75</v>
      </c>
      <c r="I550" t="s">
        <v>18</v>
      </c>
      <c r="J550">
        <v>2</v>
      </c>
      <c r="K550" t="s">
        <v>19</v>
      </c>
      <c r="L550">
        <v>6700</v>
      </c>
      <c r="M550">
        <v>5000</v>
      </c>
    </row>
    <row r="551" spans="2:13" x14ac:dyDescent="0.3">
      <c r="B551" t="s">
        <v>1132</v>
      </c>
      <c r="C551" s="2">
        <v>44043</v>
      </c>
      <c r="D551" t="s">
        <v>1133</v>
      </c>
      <c r="E551" t="s">
        <v>14</v>
      </c>
      <c r="F551" t="s">
        <v>34</v>
      </c>
      <c r="G551" t="s">
        <v>35</v>
      </c>
      <c r="H551" t="s">
        <v>78</v>
      </c>
      <c r="I551" t="s">
        <v>18</v>
      </c>
      <c r="J551">
        <v>2</v>
      </c>
      <c r="K551" t="s">
        <v>19</v>
      </c>
      <c r="L551">
        <v>6700</v>
      </c>
      <c r="M551">
        <v>5001</v>
      </c>
    </row>
    <row r="552" spans="2:13" x14ac:dyDescent="0.3">
      <c r="B552" t="s">
        <v>1134</v>
      </c>
      <c r="C552" s="2">
        <v>43983</v>
      </c>
      <c r="D552" t="s">
        <v>1135</v>
      </c>
      <c r="E552" t="s">
        <v>28</v>
      </c>
      <c r="F552" t="s">
        <v>15</v>
      </c>
      <c r="G552" t="s">
        <v>16</v>
      </c>
      <c r="H552" t="s">
        <v>81</v>
      </c>
      <c r="I552" t="s">
        <v>44</v>
      </c>
      <c r="J552">
        <v>1</v>
      </c>
      <c r="K552" t="s">
        <v>19</v>
      </c>
      <c r="L552">
        <v>6700</v>
      </c>
      <c r="M552">
        <v>5002</v>
      </c>
    </row>
    <row r="553" spans="2:13" x14ac:dyDescent="0.3">
      <c r="B553" t="s">
        <v>1136</v>
      </c>
      <c r="C553" s="2">
        <v>43984</v>
      </c>
      <c r="E553" t="s">
        <v>28</v>
      </c>
      <c r="F553" t="s">
        <v>15</v>
      </c>
      <c r="G553" t="s">
        <v>16</v>
      </c>
      <c r="H553" t="s">
        <v>84</v>
      </c>
      <c r="I553" t="s">
        <v>18</v>
      </c>
      <c r="J553">
        <v>1</v>
      </c>
      <c r="K553" t="s">
        <v>19</v>
      </c>
      <c r="L553">
        <v>6700</v>
      </c>
      <c r="M553">
        <v>5000</v>
      </c>
    </row>
    <row r="554" spans="2:13" x14ac:dyDescent="0.3">
      <c r="B554" t="s">
        <v>1137</v>
      </c>
      <c r="C554" s="2">
        <v>43983</v>
      </c>
      <c r="D554" t="s">
        <v>1138</v>
      </c>
      <c r="E554" t="s">
        <v>28</v>
      </c>
      <c r="F554" t="s">
        <v>22</v>
      </c>
      <c r="G554" t="s">
        <v>23</v>
      </c>
      <c r="H554" t="s">
        <v>17</v>
      </c>
      <c r="I554" t="s">
        <v>18</v>
      </c>
      <c r="J554">
        <v>2</v>
      </c>
      <c r="K554" t="s">
        <v>19</v>
      </c>
      <c r="L554">
        <v>6700</v>
      </c>
      <c r="M554">
        <v>5001</v>
      </c>
    </row>
    <row r="555" spans="2:13" x14ac:dyDescent="0.3">
      <c r="B555" t="s">
        <v>1139</v>
      </c>
      <c r="C555" s="2">
        <v>43984</v>
      </c>
      <c r="D555" t="s">
        <v>1140</v>
      </c>
      <c r="E555" t="s">
        <v>28</v>
      </c>
      <c r="F555" t="s">
        <v>29</v>
      </c>
      <c r="G555" t="s">
        <v>30</v>
      </c>
      <c r="H555" t="s">
        <v>24</v>
      </c>
      <c r="I555" t="s">
        <v>18</v>
      </c>
      <c r="J555">
        <v>2</v>
      </c>
      <c r="K555" t="s">
        <v>19</v>
      </c>
      <c r="L555">
        <v>6700</v>
      </c>
      <c r="M555">
        <v>5002</v>
      </c>
    </row>
    <row r="556" spans="2:13" x14ac:dyDescent="0.3">
      <c r="B556" t="s">
        <v>1141</v>
      </c>
      <c r="C556" s="2">
        <v>43985</v>
      </c>
      <c r="D556" t="s">
        <v>1142</v>
      </c>
      <c r="E556" t="s">
        <v>14</v>
      </c>
      <c r="F556" t="s">
        <v>34</v>
      </c>
      <c r="G556" t="s">
        <v>35</v>
      </c>
      <c r="H556" t="s">
        <v>31</v>
      </c>
      <c r="I556" t="s">
        <v>18</v>
      </c>
      <c r="J556">
        <v>1</v>
      </c>
      <c r="K556" t="s">
        <v>19</v>
      </c>
      <c r="L556">
        <v>22000</v>
      </c>
      <c r="M556">
        <v>20000</v>
      </c>
    </row>
    <row r="557" spans="2:13" x14ac:dyDescent="0.3">
      <c r="B557" t="s">
        <v>1143</v>
      </c>
      <c r="C557" s="2">
        <v>43986</v>
      </c>
      <c r="D557" t="s">
        <v>1144</v>
      </c>
      <c r="E557" t="s">
        <v>28</v>
      </c>
      <c r="F557" t="s">
        <v>15</v>
      </c>
      <c r="G557" t="s">
        <v>16</v>
      </c>
      <c r="H557" t="s">
        <v>36</v>
      </c>
      <c r="I557" t="s">
        <v>37</v>
      </c>
      <c r="J557">
        <v>1</v>
      </c>
      <c r="K557" t="s">
        <v>25</v>
      </c>
      <c r="L557">
        <v>11000</v>
      </c>
      <c r="M557">
        <v>10000</v>
      </c>
    </row>
    <row r="558" spans="2:13" x14ac:dyDescent="0.3">
      <c r="B558" t="s">
        <v>1145</v>
      </c>
      <c r="C558" s="2">
        <v>43987</v>
      </c>
      <c r="D558" t="s">
        <v>1146</v>
      </c>
      <c r="E558" t="s">
        <v>28</v>
      </c>
      <c r="F558" t="s">
        <v>15</v>
      </c>
      <c r="G558" t="s">
        <v>16</v>
      </c>
      <c r="H558" t="s">
        <v>40</v>
      </c>
      <c r="I558" t="s">
        <v>18</v>
      </c>
      <c r="J558">
        <v>1</v>
      </c>
      <c r="K558" t="s">
        <v>19</v>
      </c>
      <c r="L558">
        <v>8500</v>
      </c>
      <c r="M558">
        <v>7600</v>
      </c>
    </row>
    <row r="559" spans="2:13" x14ac:dyDescent="0.3">
      <c r="B559" t="s">
        <v>1147</v>
      </c>
      <c r="C559" s="2">
        <v>43988</v>
      </c>
      <c r="D559" t="s">
        <v>1148</v>
      </c>
      <c r="E559" t="s">
        <v>28</v>
      </c>
      <c r="F559" t="s">
        <v>22</v>
      </c>
      <c r="G559" t="s">
        <v>23</v>
      </c>
      <c r="H559" t="s">
        <v>43</v>
      </c>
      <c r="I559" t="s">
        <v>44</v>
      </c>
      <c r="J559">
        <v>2</v>
      </c>
      <c r="K559" t="s">
        <v>25</v>
      </c>
      <c r="L559">
        <v>8500</v>
      </c>
      <c r="M559">
        <v>7600</v>
      </c>
    </row>
    <row r="560" spans="2:13" x14ac:dyDescent="0.3">
      <c r="B560" t="s">
        <v>1149</v>
      </c>
      <c r="C560" s="2">
        <v>43989</v>
      </c>
      <c r="D560" t="s">
        <v>1150</v>
      </c>
      <c r="E560" t="s">
        <v>28</v>
      </c>
      <c r="F560" t="s">
        <v>29</v>
      </c>
      <c r="G560" t="s">
        <v>30</v>
      </c>
      <c r="H560" t="s">
        <v>47</v>
      </c>
      <c r="I560" t="s">
        <v>18</v>
      </c>
      <c r="J560">
        <v>3</v>
      </c>
      <c r="K560" t="s">
        <v>19</v>
      </c>
      <c r="L560">
        <v>13200.000000000002</v>
      </c>
      <c r="M560">
        <v>12000</v>
      </c>
    </row>
    <row r="561" spans="2:13" x14ac:dyDescent="0.3">
      <c r="B561" t="s">
        <v>1151</v>
      </c>
      <c r="C561" s="2">
        <v>43990</v>
      </c>
      <c r="D561" t="s">
        <v>1152</v>
      </c>
      <c r="E561" t="s">
        <v>28</v>
      </c>
      <c r="F561" t="s">
        <v>34</v>
      </c>
      <c r="G561" t="s">
        <v>35</v>
      </c>
      <c r="H561" t="s">
        <v>50</v>
      </c>
      <c r="I561" t="s">
        <v>37</v>
      </c>
      <c r="J561">
        <v>2</v>
      </c>
      <c r="K561" t="s">
        <v>19</v>
      </c>
      <c r="L561">
        <v>22000</v>
      </c>
      <c r="M561">
        <v>20000</v>
      </c>
    </row>
    <row r="562" spans="2:13" x14ac:dyDescent="0.3">
      <c r="B562" t="s">
        <v>1153</v>
      </c>
      <c r="C562" s="2">
        <v>43991</v>
      </c>
      <c r="D562" t="s">
        <v>1154</v>
      </c>
      <c r="E562" t="s">
        <v>28</v>
      </c>
      <c r="F562" t="s">
        <v>15</v>
      </c>
      <c r="G562" t="s">
        <v>16</v>
      </c>
      <c r="H562" t="s">
        <v>53</v>
      </c>
      <c r="I562" t="s">
        <v>37</v>
      </c>
      <c r="J562">
        <v>2</v>
      </c>
      <c r="K562" t="s">
        <v>19</v>
      </c>
      <c r="L562">
        <v>7700</v>
      </c>
      <c r="M562">
        <v>7000</v>
      </c>
    </row>
    <row r="563" spans="2:13" x14ac:dyDescent="0.3">
      <c r="B563" t="s">
        <v>1155</v>
      </c>
      <c r="C563" s="2">
        <v>43992</v>
      </c>
      <c r="D563" t="s">
        <v>1156</v>
      </c>
      <c r="E563" t="s">
        <v>28</v>
      </c>
      <c r="F563" t="s">
        <v>15</v>
      </c>
      <c r="G563" t="s">
        <v>16</v>
      </c>
      <c r="H563" t="s">
        <v>56</v>
      </c>
      <c r="I563" t="s">
        <v>57</v>
      </c>
      <c r="J563">
        <v>3</v>
      </c>
      <c r="K563" t="s">
        <v>19</v>
      </c>
      <c r="L563">
        <v>22000</v>
      </c>
      <c r="M563">
        <v>20000</v>
      </c>
    </row>
    <row r="564" spans="2:13" x14ac:dyDescent="0.3">
      <c r="B564" t="s">
        <v>1157</v>
      </c>
      <c r="C564" s="2">
        <v>43993</v>
      </c>
      <c r="D564" t="s">
        <v>1158</v>
      </c>
      <c r="E564" t="s">
        <v>28</v>
      </c>
      <c r="F564" t="s">
        <v>22</v>
      </c>
      <c r="G564" t="s">
        <v>23</v>
      </c>
      <c r="H564" t="s">
        <v>60</v>
      </c>
      <c r="I564" t="s">
        <v>44</v>
      </c>
      <c r="J564">
        <v>1</v>
      </c>
      <c r="K564" t="s">
        <v>19</v>
      </c>
      <c r="L564">
        <v>44000</v>
      </c>
      <c r="M564">
        <v>40000</v>
      </c>
    </row>
    <row r="565" spans="2:13" x14ac:dyDescent="0.3">
      <c r="B565" t="s">
        <v>1159</v>
      </c>
      <c r="C565" s="2">
        <v>43994</v>
      </c>
      <c r="D565" t="s">
        <v>1160</v>
      </c>
      <c r="E565" t="s">
        <v>28</v>
      </c>
      <c r="F565" t="s">
        <v>29</v>
      </c>
      <c r="G565" t="s">
        <v>30</v>
      </c>
      <c r="H565" t="s">
        <v>63</v>
      </c>
      <c r="I565" t="s">
        <v>44</v>
      </c>
      <c r="J565">
        <v>2</v>
      </c>
      <c r="K565" t="s">
        <v>19</v>
      </c>
      <c r="L565">
        <v>19800</v>
      </c>
      <c r="M565">
        <v>18000</v>
      </c>
    </row>
    <row r="566" spans="2:13" x14ac:dyDescent="0.3">
      <c r="B566" t="s">
        <v>1161</v>
      </c>
      <c r="C566" s="2">
        <v>43995</v>
      </c>
      <c r="D566" t="s">
        <v>1162</v>
      </c>
      <c r="E566" t="s">
        <v>28</v>
      </c>
      <c r="F566" t="s">
        <v>34</v>
      </c>
      <c r="G566" t="s">
        <v>35</v>
      </c>
      <c r="H566" t="s">
        <v>66</v>
      </c>
      <c r="I566" t="s">
        <v>18</v>
      </c>
      <c r="J566">
        <v>2</v>
      </c>
      <c r="K566" t="s">
        <v>19</v>
      </c>
      <c r="L566">
        <v>9950</v>
      </c>
      <c r="M566">
        <v>9000</v>
      </c>
    </row>
    <row r="567" spans="2:13" x14ac:dyDescent="0.3">
      <c r="B567" t="s">
        <v>1163</v>
      </c>
      <c r="C567" s="2">
        <v>43996</v>
      </c>
      <c r="D567" t="s">
        <v>1164</v>
      </c>
      <c r="E567" t="s">
        <v>28</v>
      </c>
      <c r="F567" t="s">
        <v>15</v>
      </c>
      <c r="G567" t="s">
        <v>16</v>
      </c>
      <c r="H567" t="s">
        <v>69</v>
      </c>
      <c r="I567" t="s">
        <v>18</v>
      </c>
      <c r="J567">
        <v>2</v>
      </c>
      <c r="K567" t="s">
        <v>19</v>
      </c>
      <c r="L567">
        <v>7700</v>
      </c>
      <c r="M567">
        <v>7000</v>
      </c>
    </row>
    <row r="568" spans="2:13" x14ac:dyDescent="0.3">
      <c r="B568" t="s">
        <v>1165</v>
      </c>
      <c r="C568" s="2">
        <v>43997</v>
      </c>
      <c r="D568" t="s">
        <v>1166</v>
      </c>
      <c r="E568" t="s">
        <v>28</v>
      </c>
      <c r="F568" t="s">
        <v>15</v>
      </c>
      <c r="G568" t="s">
        <v>16</v>
      </c>
      <c r="H568" t="s">
        <v>72</v>
      </c>
      <c r="I568" t="s">
        <v>37</v>
      </c>
      <c r="J568">
        <v>4</v>
      </c>
      <c r="K568" t="s">
        <v>19</v>
      </c>
      <c r="L568">
        <v>11000</v>
      </c>
      <c r="M568">
        <v>10000</v>
      </c>
    </row>
    <row r="569" spans="2:13" x14ac:dyDescent="0.3">
      <c r="B569" t="s">
        <v>1167</v>
      </c>
      <c r="C569" s="2">
        <v>43998</v>
      </c>
      <c r="D569" t="s">
        <v>1168</v>
      </c>
      <c r="E569" t="s">
        <v>28</v>
      </c>
      <c r="F569" t="s">
        <v>22</v>
      </c>
      <c r="G569" t="s">
        <v>23</v>
      </c>
      <c r="H569" t="s">
        <v>75</v>
      </c>
      <c r="I569" t="s">
        <v>18</v>
      </c>
      <c r="J569">
        <v>1</v>
      </c>
      <c r="K569" t="s">
        <v>19</v>
      </c>
      <c r="L569">
        <v>13200.000000000002</v>
      </c>
      <c r="M569">
        <v>12000</v>
      </c>
    </row>
    <row r="570" spans="2:13" x14ac:dyDescent="0.3">
      <c r="B570" t="s">
        <v>1169</v>
      </c>
      <c r="C570" s="2">
        <v>43999</v>
      </c>
      <c r="D570" t="s">
        <v>1170</v>
      </c>
      <c r="E570" t="s">
        <v>14</v>
      </c>
      <c r="F570" t="s">
        <v>29</v>
      </c>
      <c r="G570" t="s">
        <v>30</v>
      </c>
      <c r="H570" t="s">
        <v>78</v>
      </c>
      <c r="I570" t="s">
        <v>18</v>
      </c>
      <c r="J570">
        <v>2</v>
      </c>
      <c r="K570" t="s">
        <v>19</v>
      </c>
      <c r="L570">
        <v>9950</v>
      </c>
      <c r="M570">
        <v>9000</v>
      </c>
    </row>
    <row r="571" spans="2:13" x14ac:dyDescent="0.3">
      <c r="B571" t="s">
        <v>1171</v>
      </c>
      <c r="C571" s="2">
        <v>44000</v>
      </c>
      <c r="D571" t="s">
        <v>1172</v>
      </c>
      <c r="E571" t="s">
        <v>14</v>
      </c>
      <c r="F571" t="s">
        <v>34</v>
      </c>
      <c r="G571" t="s">
        <v>35</v>
      </c>
      <c r="H571" t="s">
        <v>81</v>
      </c>
      <c r="I571" t="s">
        <v>44</v>
      </c>
      <c r="J571">
        <v>2</v>
      </c>
      <c r="K571" t="s">
        <v>19</v>
      </c>
      <c r="L571">
        <v>7700</v>
      </c>
      <c r="M571">
        <v>7000</v>
      </c>
    </row>
    <row r="572" spans="2:13" x14ac:dyDescent="0.3">
      <c r="B572" t="s">
        <v>1173</v>
      </c>
      <c r="C572" s="2">
        <v>44001</v>
      </c>
      <c r="D572" t="s">
        <v>1174</v>
      </c>
      <c r="E572" t="s">
        <v>14</v>
      </c>
      <c r="F572" t="s">
        <v>15</v>
      </c>
      <c r="G572" t="s">
        <v>16</v>
      </c>
      <c r="H572" t="s">
        <v>84</v>
      </c>
      <c r="I572" t="s">
        <v>18</v>
      </c>
      <c r="J572">
        <v>4</v>
      </c>
      <c r="K572" t="s">
        <v>19</v>
      </c>
      <c r="L572">
        <v>11000</v>
      </c>
      <c r="M572">
        <v>10000</v>
      </c>
    </row>
    <row r="573" spans="2:13" x14ac:dyDescent="0.3">
      <c r="B573" t="s">
        <v>1175</v>
      </c>
      <c r="C573" s="2">
        <v>44002</v>
      </c>
      <c r="D573" t="s">
        <v>1176</v>
      </c>
      <c r="E573" t="s">
        <v>28</v>
      </c>
      <c r="F573" t="s">
        <v>15</v>
      </c>
      <c r="G573" t="s">
        <v>16</v>
      </c>
      <c r="H573" t="s">
        <v>17</v>
      </c>
      <c r="I573" t="s">
        <v>18</v>
      </c>
      <c r="J573">
        <v>1</v>
      </c>
      <c r="K573" t="s">
        <v>19</v>
      </c>
      <c r="L573">
        <v>13200.000000000002</v>
      </c>
      <c r="M573">
        <v>12000</v>
      </c>
    </row>
    <row r="574" spans="2:13" x14ac:dyDescent="0.3">
      <c r="B574" t="s">
        <v>1177</v>
      </c>
      <c r="C574" s="2">
        <v>44003</v>
      </c>
      <c r="D574" t="s">
        <v>1178</v>
      </c>
      <c r="E574" t="s">
        <v>28</v>
      </c>
      <c r="F574" t="s">
        <v>22</v>
      </c>
      <c r="G574" t="s">
        <v>23</v>
      </c>
      <c r="H574" t="s">
        <v>24</v>
      </c>
      <c r="I574" t="s">
        <v>18</v>
      </c>
      <c r="J574">
        <v>2</v>
      </c>
      <c r="K574" t="s">
        <v>19</v>
      </c>
      <c r="L574">
        <v>44000</v>
      </c>
      <c r="M574">
        <v>40000</v>
      </c>
    </row>
    <row r="575" spans="2:13" x14ac:dyDescent="0.3">
      <c r="B575" t="s">
        <v>1179</v>
      </c>
      <c r="C575" s="2">
        <v>44004</v>
      </c>
      <c r="D575" t="s">
        <v>1180</v>
      </c>
      <c r="E575" t="s">
        <v>28</v>
      </c>
      <c r="F575" t="s">
        <v>29</v>
      </c>
      <c r="G575" t="s">
        <v>30</v>
      </c>
      <c r="H575" t="s">
        <v>31</v>
      </c>
      <c r="I575" t="s">
        <v>18</v>
      </c>
      <c r="J575">
        <v>2</v>
      </c>
      <c r="K575" t="s">
        <v>25</v>
      </c>
      <c r="L575">
        <v>7700</v>
      </c>
      <c r="M575">
        <v>7000</v>
      </c>
    </row>
    <row r="576" spans="2:13" x14ac:dyDescent="0.3">
      <c r="B576" t="s">
        <v>1181</v>
      </c>
      <c r="C576" s="2">
        <v>44005</v>
      </c>
      <c r="D576" t="s">
        <v>1182</v>
      </c>
      <c r="E576" t="s">
        <v>28</v>
      </c>
      <c r="F576" t="s">
        <v>34</v>
      </c>
      <c r="G576" t="s">
        <v>35</v>
      </c>
      <c r="H576" t="s">
        <v>36</v>
      </c>
      <c r="I576" t="s">
        <v>37</v>
      </c>
      <c r="J576">
        <v>10</v>
      </c>
      <c r="K576" t="s">
        <v>19</v>
      </c>
      <c r="L576">
        <v>22000</v>
      </c>
      <c r="M576">
        <v>20000</v>
      </c>
    </row>
    <row r="577" spans="2:13" x14ac:dyDescent="0.3">
      <c r="B577" t="s">
        <v>1183</v>
      </c>
      <c r="C577" s="2">
        <v>44006</v>
      </c>
      <c r="D577" t="s">
        <v>1184</v>
      </c>
      <c r="E577" t="s">
        <v>28</v>
      </c>
      <c r="F577" t="s">
        <v>15</v>
      </c>
      <c r="G577" t="s">
        <v>16</v>
      </c>
      <c r="H577" t="s">
        <v>40</v>
      </c>
      <c r="I577" t="s">
        <v>18</v>
      </c>
      <c r="J577">
        <v>10</v>
      </c>
      <c r="K577" t="s">
        <v>19</v>
      </c>
      <c r="L577">
        <v>9950</v>
      </c>
      <c r="M577">
        <v>9000</v>
      </c>
    </row>
    <row r="578" spans="2:13" x14ac:dyDescent="0.3">
      <c r="B578" t="s">
        <v>1185</v>
      </c>
      <c r="C578" s="2">
        <v>44007</v>
      </c>
      <c r="D578" t="s">
        <v>1186</v>
      </c>
      <c r="E578" t="s">
        <v>28</v>
      </c>
      <c r="F578" t="s">
        <v>15</v>
      </c>
      <c r="G578" t="s">
        <v>16</v>
      </c>
      <c r="H578" t="s">
        <v>43</v>
      </c>
      <c r="I578" t="s">
        <v>44</v>
      </c>
      <c r="J578">
        <v>10</v>
      </c>
      <c r="K578" t="s">
        <v>19</v>
      </c>
      <c r="L578">
        <v>7700.0000000000009</v>
      </c>
      <c r="M578">
        <v>7000</v>
      </c>
    </row>
    <row r="579" spans="2:13" x14ac:dyDescent="0.3">
      <c r="B579" t="s">
        <v>1187</v>
      </c>
      <c r="C579" s="2">
        <v>44008</v>
      </c>
      <c r="D579" t="s">
        <v>1188</v>
      </c>
      <c r="E579" t="s">
        <v>28</v>
      </c>
      <c r="F579" t="s">
        <v>22</v>
      </c>
      <c r="G579" t="s">
        <v>23</v>
      </c>
      <c r="H579" t="s">
        <v>47</v>
      </c>
      <c r="I579" t="s">
        <v>18</v>
      </c>
      <c r="J579">
        <v>10</v>
      </c>
      <c r="K579" t="s">
        <v>19</v>
      </c>
      <c r="L579">
        <v>9950</v>
      </c>
      <c r="M579">
        <v>9000</v>
      </c>
    </row>
    <row r="580" spans="2:13" x14ac:dyDescent="0.3">
      <c r="B580" t="s">
        <v>1189</v>
      </c>
      <c r="C580" s="2">
        <v>44009</v>
      </c>
      <c r="D580" t="s">
        <v>1190</v>
      </c>
      <c r="E580" t="s">
        <v>28</v>
      </c>
      <c r="F580" t="s">
        <v>29</v>
      </c>
      <c r="G580" t="s">
        <v>30</v>
      </c>
      <c r="H580" t="s">
        <v>50</v>
      </c>
      <c r="I580" t="s">
        <v>37</v>
      </c>
      <c r="J580">
        <v>10</v>
      </c>
      <c r="K580" t="s">
        <v>19</v>
      </c>
      <c r="L580">
        <v>9950</v>
      </c>
      <c r="M580">
        <v>9000</v>
      </c>
    </row>
    <row r="581" spans="2:13" x14ac:dyDescent="0.3">
      <c r="B581" t="s">
        <v>1191</v>
      </c>
      <c r="C581" s="2">
        <v>44010</v>
      </c>
      <c r="D581" t="s">
        <v>1192</v>
      </c>
      <c r="E581" t="s">
        <v>28</v>
      </c>
      <c r="F581" t="s">
        <v>34</v>
      </c>
      <c r="G581" t="s">
        <v>35</v>
      </c>
      <c r="H581" t="s">
        <v>53</v>
      </c>
      <c r="I581" t="s">
        <v>37</v>
      </c>
      <c r="J581">
        <v>10</v>
      </c>
      <c r="K581" t="s">
        <v>19</v>
      </c>
      <c r="L581">
        <v>9950</v>
      </c>
      <c r="M581">
        <v>9000</v>
      </c>
    </row>
    <row r="582" spans="2:13" x14ac:dyDescent="0.3">
      <c r="B582" t="s">
        <v>1193</v>
      </c>
      <c r="C582" s="2">
        <v>44011</v>
      </c>
      <c r="D582" t="s">
        <v>1194</v>
      </c>
      <c r="E582" t="s">
        <v>28</v>
      </c>
      <c r="F582" t="s">
        <v>15</v>
      </c>
      <c r="G582" t="s">
        <v>16</v>
      </c>
      <c r="H582" t="s">
        <v>56</v>
      </c>
      <c r="I582" t="s">
        <v>57</v>
      </c>
      <c r="J582">
        <v>10</v>
      </c>
      <c r="K582" t="s">
        <v>19</v>
      </c>
      <c r="L582">
        <v>9950</v>
      </c>
      <c r="M582">
        <v>9000</v>
      </c>
    </row>
    <row r="583" spans="2:13" x14ac:dyDescent="0.3">
      <c r="B583" t="s">
        <v>1195</v>
      </c>
      <c r="C583" s="2">
        <v>44012</v>
      </c>
      <c r="D583" t="s">
        <v>1196</v>
      </c>
      <c r="E583" t="s">
        <v>28</v>
      </c>
      <c r="F583" t="s">
        <v>15</v>
      </c>
      <c r="G583" t="s">
        <v>16</v>
      </c>
      <c r="H583" t="s">
        <v>60</v>
      </c>
      <c r="I583" t="s">
        <v>44</v>
      </c>
      <c r="J583">
        <v>10</v>
      </c>
      <c r="K583" t="s">
        <v>19</v>
      </c>
      <c r="L583">
        <v>9950</v>
      </c>
      <c r="M583">
        <v>9000</v>
      </c>
    </row>
    <row r="584" spans="2:13" x14ac:dyDescent="0.3">
      <c r="B584" t="s">
        <v>1197</v>
      </c>
      <c r="C584" s="2">
        <v>44013</v>
      </c>
      <c r="D584" t="s">
        <v>1198</v>
      </c>
      <c r="E584" t="s">
        <v>28</v>
      </c>
      <c r="F584" t="s">
        <v>22</v>
      </c>
      <c r="G584" t="s">
        <v>23</v>
      </c>
      <c r="H584" t="s">
        <v>63</v>
      </c>
      <c r="I584" t="s">
        <v>44</v>
      </c>
      <c r="J584">
        <v>10</v>
      </c>
      <c r="K584" t="s">
        <v>19</v>
      </c>
      <c r="L584">
        <v>9950</v>
      </c>
      <c r="M584">
        <v>9000</v>
      </c>
    </row>
    <row r="585" spans="2:13" x14ac:dyDescent="0.3">
      <c r="B585" t="s">
        <v>1199</v>
      </c>
      <c r="C585" s="2">
        <v>44014</v>
      </c>
      <c r="D585" t="s">
        <v>1200</v>
      </c>
      <c r="E585" t="s">
        <v>28</v>
      </c>
      <c r="F585" t="s">
        <v>29</v>
      </c>
      <c r="G585" t="s">
        <v>30</v>
      </c>
      <c r="H585" t="s">
        <v>66</v>
      </c>
      <c r="I585" t="s">
        <v>18</v>
      </c>
      <c r="J585">
        <v>10</v>
      </c>
      <c r="K585" t="s">
        <v>19</v>
      </c>
      <c r="L585">
        <v>9950</v>
      </c>
      <c r="M585">
        <v>9000</v>
      </c>
    </row>
    <row r="586" spans="2:13" x14ac:dyDescent="0.3">
      <c r="B586" t="s">
        <v>1201</v>
      </c>
      <c r="C586" s="2">
        <v>44015</v>
      </c>
      <c r="D586" t="s">
        <v>1202</v>
      </c>
      <c r="E586" t="s">
        <v>28</v>
      </c>
      <c r="F586" t="s">
        <v>34</v>
      </c>
      <c r="G586" t="s">
        <v>35</v>
      </c>
      <c r="H586" t="s">
        <v>69</v>
      </c>
      <c r="I586" t="s">
        <v>18</v>
      </c>
      <c r="J586">
        <v>10</v>
      </c>
      <c r="K586" t="s">
        <v>19</v>
      </c>
      <c r="L586">
        <v>9950</v>
      </c>
      <c r="M586">
        <v>9000</v>
      </c>
    </row>
    <row r="587" spans="2:13" x14ac:dyDescent="0.3">
      <c r="B587" t="s">
        <v>1203</v>
      </c>
      <c r="C587" s="2">
        <v>44016</v>
      </c>
      <c r="D587" t="s">
        <v>1204</v>
      </c>
      <c r="E587" t="s">
        <v>28</v>
      </c>
      <c r="F587" t="s">
        <v>15</v>
      </c>
      <c r="G587" t="s">
        <v>16</v>
      </c>
      <c r="H587" t="s">
        <v>72</v>
      </c>
      <c r="I587" t="s">
        <v>37</v>
      </c>
      <c r="J587">
        <v>10</v>
      </c>
      <c r="K587" t="s">
        <v>19</v>
      </c>
      <c r="L587">
        <v>9950</v>
      </c>
      <c r="M587">
        <v>9000</v>
      </c>
    </row>
    <row r="588" spans="2:13" x14ac:dyDescent="0.3">
      <c r="B588" t="s">
        <v>1205</v>
      </c>
      <c r="C588" s="2">
        <v>44017</v>
      </c>
      <c r="E588" t="s">
        <v>28</v>
      </c>
      <c r="F588" t="s">
        <v>15</v>
      </c>
      <c r="G588" t="s">
        <v>16</v>
      </c>
      <c r="H588" t="s">
        <v>75</v>
      </c>
      <c r="I588" t="s">
        <v>18</v>
      </c>
      <c r="J588">
        <v>10</v>
      </c>
      <c r="K588" t="s">
        <v>19</v>
      </c>
      <c r="L588">
        <v>9950</v>
      </c>
      <c r="M588">
        <v>9000</v>
      </c>
    </row>
    <row r="589" spans="2:13" x14ac:dyDescent="0.3">
      <c r="B589" t="s">
        <v>1206</v>
      </c>
      <c r="C589" s="2">
        <v>44018</v>
      </c>
      <c r="D589" t="s">
        <v>1207</v>
      </c>
      <c r="E589" t="s">
        <v>28</v>
      </c>
      <c r="F589" t="s">
        <v>22</v>
      </c>
      <c r="G589" t="s">
        <v>23</v>
      </c>
      <c r="H589" t="s">
        <v>78</v>
      </c>
      <c r="I589" t="s">
        <v>18</v>
      </c>
      <c r="J589">
        <v>10</v>
      </c>
      <c r="K589" t="s">
        <v>19</v>
      </c>
      <c r="L589">
        <v>9950</v>
      </c>
      <c r="M589">
        <v>9000</v>
      </c>
    </row>
    <row r="590" spans="2:13" x14ac:dyDescent="0.3">
      <c r="B590" t="s">
        <v>1208</v>
      </c>
      <c r="C590" s="2">
        <v>44019</v>
      </c>
      <c r="D590" t="s">
        <v>1209</v>
      </c>
      <c r="E590" t="s">
        <v>28</v>
      </c>
      <c r="F590" t="s">
        <v>29</v>
      </c>
      <c r="G590" t="s">
        <v>30</v>
      </c>
      <c r="H590" t="s">
        <v>81</v>
      </c>
      <c r="I590" t="s">
        <v>44</v>
      </c>
      <c r="J590">
        <v>10</v>
      </c>
      <c r="K590" t="s">
        <v>19</v>
      </c>
      <c r="L590">
        <v>9950</v>
      </c>
      <c r="M590">
        <v>9000</v>
      </c>
    </row>
    <row r="591" spans="2:13" x14ac:dyDescent="0.3">
      <c r="B591" t="s">
        <v>1210</v>
      </c>
      <c r="C591" s="2">
        <v>44020</v>
      </c>
      <c r="D591" t="s">
        <v>1211</v>
      </c>
      <c r="E591" t="s">
        <v>28</v>
      </c>
      <c r="F591" t="s">
        <v>34</v>
      </c>
      <c r="G591" t="s">
        <v>35</v>
      </c>
      <c r="H591" t="s">
        <v>84</v>
      </c>
      <c r="I591" t="s">
        <v>18</v>
      </c>
      <c r="J591">
        <v>11</v>
      </c>
      <c r="K591" t="s">
        <v>19</v>
      </c>
      <c r="L591">
        <v>9950</v>
      </c>
      <c r="M591">
        <v>9000</v>
      </c>
    </row>
    <row r="592" spans="2:13" x14ac:dyDescent="0.3">
      <c r="B592" t="s">
        <v>1212</v>
      </c>
      <c r="C592" s="2">
        <v>44021</v>
      </c>
      <c r="D592" t="s">
        <v>1213</v>
      </c>
      <c r="E592" t="s">
        <v>28</v>
      </c>
      <c r="F592" t="s">
        <v>15</v>
      </c>
      <c r="G592" t="s">
        <v>16</v>
      </c>
      <c r="H592" t="s">
        <v>17</v>
      </c>
      <c r="I592" t="s">
        <v>18</v>
      </c>
      <c r="J592">
        <v>11</v>
      </c>
      <c r="K592" t="s">
        <v>25</v>
      </c>
      <c r="L592">
        <v>9950</v>
      </c>
      <c r="M592">
        <v>9000</v>
      </c>
    </row>
    <row r="593" spans="2:13" x14ac:dyDescent="0.3">
      <c r="B593" t="s">
        <v>1214</v>
      </c>
      <c r="C593" s="2">
        <v>44022</v>
      </c>
      <c r="D593" t="s">
        <v>1215</v>
      </c>
      <c r="E593" t="s">
        <v>28</v>
      </c>
      <c r="F593" t="s">
        <v>15</v>
      </c>
      <c r="G593" t="s">
        <v>16</v>
      </c>
      <c r="H593" t="s">
        <v>24</v>
      </c>
      <c r="I593" t="s">
        <v>18</v>
      </c>
      <c r="J593">
        <v>11</v>
      </c>
      <c r="K593" t="s">
        <v>19</v>
      </c>
      <c r="L593">
        <v>9950</v>
      </c>
      <c r="M593">
        <v>9000</v>
      </c>
    </row>
    <row r="594" spans="2:13" x14ac:dyDescent="0.3">
      <c r="B594" t="s">
        <v>1216</v>
      </c>
      <c r="C594" s="2">
        <v>44023</v>
      </c>
      <c r="D594" t="s">
        <v>1217</v>
      </c>
      <c r="E594" t="s">
        <v>28</v>
      </c>
      <c r="F594" t="s">
        <v>22</v>
      </c>
      <c r="G594" t="s">
        <v>23</v>
      </c>
      <c r="H594" t="s">
        <v>31</v>
      </c>
      <c r="I594" t="s">
        <v>18</v>
      </c>
      <c r="J594">
        <v>2</v>
      </c>
      <c r="K594" t="s">
        <v>25</v>
      </c>
      <c r="L594">
        <v>10000</v>
      </c>
      <c r="M594">
        <v>9000</v>
      </c>
    </row>
    <row r="595" spans="2:13" x14ac:dyDescent="0.3">
      <c r="B595" t="s">
        <v>1218</v>
      </c>
      <c r="C595" s="2">
        <v>44024</v>
      </c>
      <c r="D595" t="s">
        <v>1219</v>
      </c>
      <c r="E595" t="s">
        <v>28</v>
      </c>
      <c r="F595" t="s">
        <v>29</v>
      </c>
      <c r="G595" t="s">
        <v>30</v>
      </c>
      <c r="H595" t="s">
        <v>36</v>
      </c>
      <c r="I595" t="s">
        <v>37</v>
      </c>
      <c r="J595">
        <v>3</v>
      </c>
      <c r="K595" t="s">
        <v>25</v>
      </c>
      <c r="L595">
        <v>10000</v>
      </c>
      <c r="M595">
        <v>9000</v>
      </c>
    </row>
    <row r="596" spans="2:13" x14ac:dyDescent="0.3">
      <c r="B596" t="s">
        <v>1220</v>
      </c>
      <c r="C596" s="2">
        <v>44025</v>
      </c>
      <c r="D596" t="s">
        <v>1221</v>
      </c>
      <c r="E596" t="s">
        <v>28</v>
      </c>
      <c r="F596" t="s">
        <v>34</v>
      </c>
      <c r="G596" t="s">
        <v>35</v>
      </c>
      <c r="H596" t="s">
        <v>40</v>
      </c>
      <c r="I596" t="s">
        <v>18</v>
      </c>
      <c r="J596">
        <v>4</v>
      </c>
      <c r="K596" t="s">
        <v>25</v>
      </c>
      <c r="L596">
        <v>10000</v>
      </c>
      <c r="M596">
        <v>9000</v>
      </c>
    </row>
    <row r="597" spans="2:13" x14ac:dyDescent="0.3">
      <c r="B597" t="s">
        <v>1222</v>
      </c>
      <c r="C597" s="2">
        <v>44037</v>
      </c>
      <c r="D597" t="s">
        <v>1223</v>
      </c>
      <c r="E597" t="s">
        <v>28</v>
      </c>
      <c r="F597" t="s">
        <v>15</v>
      </c>
      <c r="G597" t="s">
        <v>16</v>
      </c>
      <c r="H597" t="s">
        <v>43</v>
      </c>
      <c r="I597" t="s">
        <v>44</v>
      </c>
      <c r="J597">
        <v>1</v>
      </c>
      <c r="K597" t="s">
        <v>19</v>
      </c>
      <c r="L597">
        <v>6700</v>
      </c>
      <c r="M597">
        <v>5002</v>
      </c>
    </row>
    <row r="598" spans="2:13" x14ac:dyDescent="0.3">
      <c r="B598" t="s">
        <v>1224</v>
      </c>
      <c r="C598" s="2">
        <v>44044</v>
      </c>
      <c r="D598" t="s">
        <v>1225</v>
      </c>
      <c r="E598" t="s">
        <v>28</v>
      </c>
      <c r="F598" t="s">
        <v>15</v>
      </c>
      <c r="G598" t="s">
        <v>16</v>
      </c>
      <c r="H598" t="s">
        <v>17</v>
      </c>
      <c r="I598" t="s">
        <v>18</v>
      </c>
      <c r="J598">
        <v>1</v>
      </c>
      <c r="K598" t="s">
        <v>19</v>
      </c>
      <c r="L598">
        <v>2250</v>
      </c>
      <c r="M598">
        <v>2200</v>
      </c>
    </row>
    <row r="599" spans="2:13" x14ac:dyDescent="0.3">
      <c r="B599" t="s">
        <v>1226</v>
      </c>
      <c r="C599" s="2">
        <v>44045</v>
      </c>
      <c r="D599" t="s">
        <v>1227</v>
      </c>
      <c r="E599" t="s">
        <v>28</v>
      </c>
      <c r="F599" t="s">
        <v>22</v>
      </c>
      <c r="G599" t="s">
        <v>23</v>
      </c>
      <c r="H599" t="s">
        <v>24</v>
      </c>
      <c r="I599" t="s">
        <v>18</v>
      </c>
      <c r="J599">
        <v>1</v>
      </c>
      <c r="K599" t="s">
        <v>19</v>
      </c>
      <c r="L599">
        <v>100</v>
      </c>
      <c r="M599">
        <v>90</v>
      </c>
    </row>
    <row r="600" spans="2:13" x14ac:dyDescent="0.3">
      <c r="B600" t="s">
        <v>1228</v>
      </c>
      <c r="C600" s="2">
        <v>44046</v>
      </c>
      <c r="D600" t="s">
        <v>1229</v>
      </c>
      <c r="E600" t="s">
        <v>28</v>
      </c>
      <c r="F600" t="s">
        <v>29</v>
      </c>
      <c r="G600" t="s">
        <v>30</v>
      </c>
      <c r="H600" t="s">
        <v>31</v>
      </c>
      <c r="I600" t="s">
        <v>18</v>
      </c>
      <c r="J600">
        <v>2</v>
      </c>
      <c r="K600" t="s">
        <v>19</v>
      </c>
      <c r="L600">
        <v>100</v>
      </c>
      <c r="M600">
        <v>80</v>
      </c>
    </row>
    <row r="601" spans="2:13" x14ac:dyDescent="0.3">
      <c r="B601" t="s">
        <v>1230</v>
      </c>
      <c r="C601" s="2">
        <v>44047</v>
      </c>
      <c r="D601" t="s">
        <v>1231</v>
      </c>
      <c r="E601" t="s">
        <v>14</v>
      </c>
      <c r="F601" t="s">
        <v>34</v>
      </c>
      <c r="G601" t="s">
        <v>35</v>
      </c>
      <c r="H601" t="s">
        <v>36</v>
      </c>
      <c r="I601" t="s">
        <v>37</v>
      </c>
      <c r="J601">
        <v>2</v>
      </c>
      <c r="K601" t="s">
        <v>19</v>
      </c>
      <c r="L601">
        <v>2000</v>
      </c>
      <c r="M601">
        <v>1850</v>
      </c>
    </row>
    <row r="602" spans="2:13" x14ac:dyDescent="0.3">
      <c r="B602" t="s">
        <v>1232</v>
      </c>
      <c r="C602" s="2">
        <v>44048</v>
      </c>
      <c r="D602" t="s">
        <v>1233</v>
      </c>
      <c r="E602" t="s">
        <v>14</v>
      </c>
      <c r="F602" t="s">
        <v>15</v>
      </c>
      <c r="G602" t="s">
        <v>16</v>
      </c>
      <c r="H602" t="s">
        <v>40</v>
      </c>
      <c r="I602" t="s">
        <v>18</v>
      </c>
      <c r="J602">
        <v>1</v>
      </c>
      <c r="K602" t="s">
        <v>19</v>
      </c>
      <c r="L602">
        <v>9500</v>
      </c>
      <c r="M602">
        <v>8000</v>
      </c>
    </row>
    <row r="603" spans="2:13" x14ac:dyDescent="0.3">
      <c r="B603" t="s">
        <v>1234</v>
      </c>
      <c r="C603" s="2">
        <v>44049</v>
      </c>
      <c r="D603" t="s">
        <v>1235</v>
      </c>
      <c r="E603" t="s">
        <v>14</v>
      </c>
      <c r="F603" t="s">
        <v>15</v>
      </c>
      <c r="G603" t="s">
        <v>16</v>
      </c>
      <c r="H603" t="s">
        <v>43</v>
      </c>
      <c r="I603" t="s">
        <v>44</v>
      </c>
      <c r="J603">
        <v>100</v>
      </c>
      <c r="K603" t="s">
        <v>19</v>
      </c>
      <c r="L603">
        <v>4700</v>
      </c>
      <c r="M603">
        <v>4000</v>
      </c>
    </row>
    <row r="604" spans="2:13" x14ac:dyDescent="0.3">
      <c r="B604" t="s">
        <v>1236</v>
      </c>
      <c r="C604" s="2">
        <v>44050</v>
      </c>
      <c r="D604" t="s">
        <v>1237</v>
      </c>
      <c r="E604" t="s">
        <v>28</v>
      </c>
      <c r="F604" t="s">
        <v>22</v>
      </c>
      <c r="G604" t="s">
        <v>23</v>
      </c>
      <c r="H604" t="s">
        <v>47</v>
      </c>
      <c r="I604" t="s">
        <v>18</v>
      </c>
      <c r="J604">
        <v>2</v>
      </c>
      <c r="K604" t="s">
        <v>19</v>
      </c>
      <c r="L604">
        <v>400</v>
      </c>
      <c r="M604">
        <v>360</v>
      </c>
    </row>
    <row r="605" spans="2:13" x14ac:dyDescent="0.3">
      <c r="B605" t="s">
        <v>1238</v>
      </c>
      <c r="C605" s="2">
        <v>44051</v>
      </c>
      <c r="D605" t="s">
        <v>1239</v>
      </c>
      <c r="E605" t="s">
        <v>28</v>
      </c>
      <c r="F605" t="s">
        <v>29</v>
      </c>
      <c r="G605" t="s">
        <v>30</v>
      </c>
      <c r="H605" t="s">
        <v>50</v>
      </c>
      <c r="I605" t="s">
        <v>37</v>
      </c>
      <c r="J605">
        <v>2</v>
      </c>
      <c r="K605" t="s">
        <v>19</v>
      </c>
      <c r="L605">
        <v>100</v>
      </c>
      <c r="M605">
        <v>90</v>
      </c>
    </row>
    <row r="606" spans="2:13" x14ac:dyDescent="0.3">
      <c r="B606" t="s">
        <v>1240</v>
      </c>
      <c r="C606" s="2">
        <v>44052</v>
      </c>
      <c r="D606" t="s">
        <v>1241</v>
      </c>
      <c r="E606" t="s">
        <v>28</v>
      </c>
      <c r="F606" t="s">
        <v>34</v>
      </c>
      <c r="G606" t="s">
        <v>35</v>
      </c>
      <c r="H606" t="s">
        <v>53</v>
      </c>
      <c r="I606" t="s">
        <v>37</v>
      </c>
      <c r="J606">
        <v>20</v>
      </c>
      <c r="K606" t="s">
        <v>19</v>
      </c>
      <c r="L606">
        <v>1600</v>
      </c>
      <c r="M606">
        <v>1590</v>
      </c>
    </row>
    <row r="607" spans="2:13" x14ac:dyDescent="0.3">
      <c r="B607" t="s">
        <v>1242</v>
      </c>
      <c r="C607" s="2">
        <v>44053</v>
      </c>
      <c r="D607" t="s">
        <v>1243</v>
      </c>
      <c r="E607" t="s">
        <v>28</v>
      </c>
      <c r="F607" t="s">
        <v>15</v>
      </c>
      <c r="G607" t="s">
        <v>16</v>
      </c>
      <c r="H607" t="s">
        <v>56</v>
      </c>
      <c r="I607" t="s">
        <v>57</v>
      </c>
      <c r="J607">
        <v>1</v>
      </c>
      <c r="K607" t="s">
        <v>19</v>
      </c>
      <c r="L607">
        <v>50</v>
      </c>
      <c r="M607">
        <v>45</v>
      </c>
    </row>
    <row r="608" spans="2:13" x14ac:dyDescent="0.3">
      <c r="B608" t="s">
        <v>1244</v>
      </c>
      <c r="C608" s="2">
        <v>44054</v>
      </c>
      <c r="D608" t="s">
        <v>1245</v>
      </c>
      <c r="E608" t="s">
        <v>14</v>
      </c>
      <c r="F608" t="s">
        <v>15</v>
      </c>
      <c r="G608" t="s">
        <v>16</v>
      </c>
      <c r="H608" t="s">
        <v>60</v>
      </c>
      <c r="I608" t="s">
        <v>44</v>
      </c>
      <c r="J608">
        <v>2</v>
      </c>
      <c r="K608" t="s">
        <v>19</v>
      </c>
      <c r="L608">
        <v>600</v>
      </c>
      <c r="M608">
        <v>450</v>
      </c>
    </row>
    <row r="609" spans="2:13" x14ac:dyDescent="0.3">
      <c r="B609" t="s">
        <v>1246</v>
      </c>
      <c r="C609" s="2">
        <v>44055</v>
      </c>
      <c r="D609" t="s">
        <v>1247</v>
      </c>
      <c r="E609" t="s">
        <v>28</v>
      </c>
      <c r="F609" t="s">
        <v>22</v>
      </c>
      <c r="G609" t="s">
        <v>23</v>
      </c>
      <c r="H609" t="s">
        <v>63</v>
      </c>
      <c r="I609" t="s">
        <v>44</v>
      </c>
      <c r="J609">
        <v>2</v>
      </c>
      <c r="K609" t="s">
        <v>19</v>
      </c>
      <c r="L609">
        <v>170</v>
      </c>
      <c r="M609">
        <v>150</v>
      </c>
    </row>
    <row r="610" spans="2:13" x14ac:dyDescent="0.3">
      <c r="B610" t="s">
        <v>1248</v>
      </c>
      <c r="C610" s="2">
        <v>44056</v>
      </c>
      <c r="D610" t="s">
        <v>1249</v>
      </c>
      <c r="E610" t="s">
        <v>28</v>
      </c>
      <c r="F610" t="s">
        <v>29</v>
      </c>
      <c r="G610" t="s">
        <v>30</v>
      </c>
      <c r="H610" t="s">
        <v>66</v>
      </c>
      <c r="I610" t="s">
        <v>18</v>
      </c>
      <c r="J610">
        <v>1</v>
      </c>
      <c r="K610" t="s">
        <v>19</v>
      </c>
      <c r="L610">
        <v>25</v>
      </c>
      <c r="M610">
        <v>20</v>
      </c>
    </row>
    <row r="611" spans="2:13" x14ac:dyDescent="0.3">
      <c r="B611" t="s">
        <v>1250</v>
      </c>
      <c r="C611" s="2">
        <v>44057</v>
      </c>
      <c r="D611" t="s">
        <v>1251</v>
      </c>
      <c r="E611" t="s">
        <v>28</v>
      </c>
      <c r="F611" t="s">
        <v>34</v>
      </c>
      <c r="G611" t="s">
        <v>35</v>
      </c>
      <c r="H611" t="s">
        <v>69</v>
      </c>
      <c r="I611" t="s">
        <v>18</v>
      </c>
      <c r="J611">
        <v>1</v>
      </c>
      <c r="K611" t="s">
        <v>19</v>
      </c>
      <c r="L611">
        <v>10000</v>
      </c>
      <c r="M611">
        <v>9000</v>
      </c>
    </row>
    <row r="612" spans="2:13" x14ac:dyDescent="0.3">
      <c r="B612" t="s">
        <v>1252</v>
      </c>
      <c r="C612" s="2">
        <v>44058</v>
      </c>
      <c r="D612" t="s">
        <v>1253</v>
      </c>
      <c r="E612" t="s">
        <v>28</v>
      </c>
      <c r="F612" t="s">
        <v>15</v>
      </c>
      <c r="G612" t="s">
        <v>16</v>
      </c>
      <c r="H612" t="s">
        <v>43</v>
      </c>
      <c r="I612" t="s">
        <v>44</v>
      </c>
      <c r="J612">
        <v>2</v>
      </c>
      <c r="K612" t="s">
        <v>19</v>
      </c>
      <c r="L612">
        <v>6700</v>
      </c>
      <c r="M612">
        <v>5001</v>
      </c>
    </row>
    <row r="613" spans="2:13" x14ac:dyDescent="0.3">
      <c r="B613" t="s">
        <v>1254</v>
      </c>
      <c r="C613" s="2">
        <v>44059</v>
      </c>
      <c r="D613" t="s">
        <v>1255</v>
      </c>
      <c r="E613" t="s">
        <v>28</v>
      </c>
      <c r="F613" t="s">
        <v>15</v>
      </c>
      <c r="G613" t="s">
        <v>16</v>
      </c>
      <c r="H613" t="s">
        <v>47</v>
      </c>
      <c r="I613" t="s">
        <v>18</v>
      </c>
      <c r="J613">
        <v>2</v>
      </c>
      <c r="K613" t="s">
        <v>19</v>
      </c>
      <c r="L613">
        <v>6700</v>
      </c>
      <c r="M613">
        <v>5002</v>
      </c>
    </row>
    <row r="614" spans="2:13" x14ac:dyDescent="0.3">
      <c r="B614" t="s">
        <v>1256</v>
      </c>
      <c r="C614" s="2">
        <v>44060</v>
      </c>
      <c r="D614" t="s">
        <v>1257</v>
      </c>
      <c r="E614" t="s">
        <v>28</v>
      </c>
      <c r="F614" t="s">
        <v>22</v>
      </c>
      <c r="G614" t="s">
        <v>23</v>
      </c>
      <c r="H614" t="s">
        <v>50</v>
      </c>
      <c r="I614" t="s">
        <v>37</v>
      </c>
      <c r="J614">
        <v>1</v>
      </c>
      <c r="K614" t="s">
        <v>19</v>
      </c>
      <c r="L614">
        <v>22000</v>
      </c>
      <c r="M614">
        <v>20000</v>
      </c>
    </row>
    <row r="615" spans="2:13" x14ac:dyDescent="0.3">
      <c r="B615" t="s">
        <v>1258</v>
      </c>
      <c r="C615" s="2">
        <v>44061</v>
      </c>
      <c r="D615" t="s">
        <v>1259</v>
      </c>
      <c r="E615" t="s">
        <v>28</v>
      </c>
      <c r="F615" t="s">
        <v>29</v>
      </c>
      <c r="G615" t="s">
        <v>30</v>
      </c>
      <c r="H615" t="s">
        <v>53</v>
      </c>
      <c r="I615" t="s">
        <v>37</v>
      </c>
      <c r="J615">
        <v>1</v>
      </c>
      <c r="K615" t="s">
        <v>25</v>
      </c>
      <c r="L615">
        <v>10000</v>
      </c>
      <c r="M615">
        <v>9000</v>
      </c>
    </row>
    <row r="616" spans="2:13" x14ac:dyDescent="0.3">
      <c r="B616" t="s">
        <v>1260</v>
      </c>
      <c r="C616" s="2">
        <v>44062</v>
      </c>
      <c r="D616" t="s">
        <v>1261</v>
      </c>
      <c r="E616" t="s">
        <v>28</v>
      </c>
      <c r="F616" t="s">
        <v>34</v>
      </c>
      <c r="G616" t="s">
        <v>35</v>
      </c>
      <c r="H616" t="s">
        <v>84</v>
      </c>
      <c r="I616" t="s">
        <v>18</v>
      </c>
      <c r="J616">
        <v>1</v>
      </c>
      <c r="K616" t="s">
        <v>19</v>
      </c>
      <c r="L616">
        <v>8500</v>
      </c>
      <c r="M616">
        <v>7600</v>
      </c>
    </row>
    <row r="617" spans="2:13" x14ac:dyDescent="0.3">
      <c r="B617" t="s">
        <v>1262</v>
      </c>
      <c r="C617" s="2">
        <v>44063</v>
      </c>
      <c r="D617" t="s">
        <v>1263</v>
      </c>
      <c r="E617" t="s">
        <v>28</v>
      </c>
      <c r="F617" t="s">
        <v>15</v>
      </c>
      <c r="G617" t="s">
        <v>16</v>
      </c>
      <c r="H617" t="s">
        <v>17</v>
      </c>
      <c r="I617" t="s">
        <v>18</v>
      </c>
      <c r="J617">
        <v>2</v>
      </c>
      <c r="K617" t="s">
        <v>19</v>
      </c>
      <c r="L617">
        <v>8500</v>
      </c>
      <c r="M617">
        <v>7600</v>
      </c>
    </row>
    <row r="618" spans="2:13" x14ac:dyDescent="0.3">
      <c r="B618" t="s">
        <v>1264</v>
      </c>
      <c r="C618" s="2">
        <v>44064</v>
      </c>
      <c r="D618" t="s">
        <v>1265</v>
      </c>
      <c r="E618" t="s">
        <v>28</v>
      </c>
      <c r="F618" t="s">
        <v>15</v>
      </c>
      <c r="G618" t="s">
        <v>16</v>
      </c>
      <c r="H618" t="s">
        <v>24</v>
      </c>
      <c r="I618" t="s">
        <v>18</v>
      </c>
      <c r="J618">
        <v>3</v>
      </c>
      <c r="K618" t="s">
        <v>19</v>
      </c>
      <c r="L618">
        <v>13200.000000000002</v>
      </c>
      <c r="M618">
        <v>12000</v>
      </c>
    </row>
    <row r="619" spans="2:13" x14ac:dyDescent="0.3">
      <c r="B619" t="s">
        <v>1266</v>
      </c>
      <c r="C619" s="2">
        <v>44065</v>
      </c>
      <c r="D619" t="s">
        <v>1267</v>
      </c>
      <c r="E619" t="s">
        <v>28</v>
      </c>
      <c r="F619" t="s">
        <v>22</v>
      </c>
      <c r="G619" t="s">
        <v>23</v>
      </c>
      <c r="H619" t="s">
        <v>31</v>
      </c>
      <c r="I619" t="s">
        <v>18</v>
      </c>
      <c r="J619">
        <v>2</v>
      </c>
      <c r="K619" t="s">
        <v>19</v>
      </c>
      <c r="L619">
        <v>22000</v>
      </c>
      <c r="M619">
        <v>20000</v>
      </c>
    </row>
    <row r="620" spans="2:13" x14ac:dyDescent="0.3">
      <c r="B620" t="s">
        <v>1268</v>
      </c>
      <c r="C620" s="2">
        <v>44066</v>
      </c>
      <c r="D620" t="s">
        <v>1269</v>
      </c>
      <c r="E620" t="s">
        <v>28</v>
      </c>
      <c r="F620" t="s">
        <v>29</v>
      </c>
      <c r="G620" t="s">
        <v>30</v>
      </c>
      <c r="H620" t="s">
        <v>36</v>
      </c>
      <c r="I620" t="s">
        <v>37</v>
      </c>
      <c r="J620">
        <v>2</v>
      </c>
      <c r="K620" t="s">
        <v>19</v>
      </c>
      <c r="L620">
        <v>7700</v>
      </c>
      <c r="M620">
        <v>7000</v>
      </c>
    </row>
    <row r="621" spans="2:13" x14ac:dyDescent="0.3">
      <c r="B621" t="s">
        <v>1270</v>
      </c>
      <c r="C621" s="2">
        <v>44067</v>
      </c>
      <c r="D621" t="s">
        <v>1271</v>
      </c>
      <c r="E621" t="s">
        <v>28</v>
      </c>
      <c r="F621" t="s">
        <v>34</v>
      </c>
      <c r="G621" t="s">
        <v>35</v>
      </c>
      <c r="H621" t="s">
        <v>40</v>
      </c>
      <c r="I621" t="s">
        <v>18</v>
      </c>
      <c r="J621">
        <v>3</v>
      </c>
      <c r="K621" t="s">
        <v>19</v>
      </c>
      <c r="L621">
        <v>22000</v>
      </c>
      <c r="M621">
        <v>20000</v>
      </c>
    </row>
    <row r="622" spans="2:13" x14ac:dyDescent="0.3">
      <c r="B622" t="s">
        <v>1272</v>
      </c>
      <c r="C622" s="2">
        <v>44068</v>
      </c>
      <c r="D622" t="s">
        <v>1273</v>
      </c>
      <c r="E622" t="s">
        <v>14</v>
      </c>
      <c r="F622" t="s">
        <v>15</v>
      </c>
      <c r="G622" t="s">
        <v>16</v>
      </c>
      <c r="H622" t="s">
        <v>43</v>
      </c>
      <c r="I622" t="s">
        <v>44</v>
      </c>
      <c r="J622">
        <v>1</v>
      </c>
      <c r="K622" t="s">
        <v>19</v>
      </c>
      <c r="L622">
        <v>44000</v>
      </c>
      <c r="M622">
        <v>40000</v>
      </c>
    </row>
    <row r="623" spans="2:13" x14ac:dyDescent="0.3">
      <c r="B623" t="s">
        <v>1274</v>
      </c>
      <c r="C623" s="2">
        <v>44069</v>
      </c>
      <c r="D623" t="s">
        <v>1275</v>
      </c>
      <c r="E623" t="s">
        <v>14</v>
      </c>
      <c r="F623" t="s">
        <v>15</v>
      </c>
      <c r="G623" t="s">
        <v>16</v>
      </c>
      <c r="H623" t="s">
        <v>47</v>
      </c>
      <c r="I623" t="s">
        <v>18</v>
      </c>
      <c r="J623">
        <v>2</v>
      </c>
      <c r="K623" t="s">
        <v>19</v>
      </c>
      <c r="L623">
        <v>19800</v>
      </c>
      <c r="M623">
        <v>18000</v>
      </c>
    </row>
    <row r="624" spans="2:13" x14ac:dyDescent="0.3">
      <c r="B624" t="s">
        <v>1276</v>
      </c>
      <c r="C624" s="2">
        <v>44070</v>
      </c>
      <c r="D624" t="s">
        <v>1277</v>
      </c>
      <c r="E624" t="s">
        <v>14</v>
      </c>
      <c r="F624" t="s">
        <v>22</v>
      </c>
      <c r="G624" t="s">
        <v>23</v>
      </c>
      <c r="H624" t="s">
        <v>50</v>
      </c>
      <c r="I624" t="s">
        <v>37</v>
      </c>
      <c r="J624">
        <v>2</v>
      </c>
      <c r="K624" t="s">
        <v>19</v>
      </c>
      <c r="L624">
        <v>9950</v>
      </c>
      <c r="M624">
        <v>9000</v>
      </c>
    </row>
    <row r="625" spans="2:13" x14ac:dyDescent="0.3">
      <c r="B625" t="s">
        <v>1278</v>
      </c>
      <c r="C625" s="2">
        <v>44071</v>
      </c>
      <c r="E625" t="s">
        <v>28</v>
      </c>
      <c r="F625" t="s">
        <v>29</v>
      </c>
      <c r="G625" t="s">
        <v>30</v>
      </c>
      <c r="H625" t="s">
        <v>53</v>
      </c>
      <c r="I625" t="s">
        <v>37</v>
      </c>
      <c r="J625">
        <v>2</v>
      </c>
      <c r="K625" t="s">
        <v>19</v>
      </c>
      <c r="L625">
        <v>7700</v>
      </c>
      <c r="M625">
        <v>7000</v>
      </c>
    </row>
    <row r="626" spans="2:13" x14ac:dyDescent="0.3">
      <c r="B626" t="s">
        <v>1279</v>
      </c>
      <c r="C626" s="2">
        <v>44072</v>
      </c>
      <c r="D626" t="s">
        <v>1280</v>
      </c>
      <c r="E626" t="s">
        <v>28</v>
      </c>
      <c r="F626" t="s">
        <v>34</v>
      </c>
      <c r="G626" t="s">
        <v>35</v>
      </c>
      <c r="H626" t="s">
        <v>56</v>
      </c>
      <c r="I626" t="s">
        <v>57</v>
      </c>
      <c r="J626">
        <v>4</v>
      </c>
      <c r="K626" t="s">
        <v>19</v>
      </c>
      <c r="L626">
        <v>11000</v>
      </c>
      <c r="M626">
        <v>10000</v>
      </c>
    </row>
    <row r="627" spans="2:13" x14ac:dyDescent="0.3">
      <c r="B627" t="s">
        <v>1281</v>
      </c>
      <c r="C627" s="2">
        <v>44073</v>
      </c>
      <c r="D627" t="s">
        <v>1282</v>
      </c>
      <c r="E627" t="s">
        <v>28</v>
      </c>
      <c r="F627" t="s">
        <v>15</v>
      </c>
      <c r="G627" t="s">
        <v>16</v>
      </c>
      <c r="H627" t="s">
        <v>60</v>
      </c>
      <c r="I627" t="s">
        <v>44</v>
      </c>
      <c r="J627">
        <v>1</v>
      </c>
      <c r="K627" t="s">
        <v>19</v>
      </c>
      <c r="L627">
        <v>13200.000000000002</v>
      </c>
      <c r="M627">
        <v>12000</v>
      </c>
    </row>
    <row r="628" spans="2:13" x14ac:dyDescent="0.3">
      <c r="B628" t="s">
        <v>1283</v>
      </c>
      <c r="C628" s="2">
        <v>44074</v>
      </c>
      <c r="D628" t="s">
        <v>1284</v>
      </c>
      <c r="E628" t="s">
        <v>28</v>
      </c>
      <c r="F628" t="s">
        <v>15</v>
      </c>
      <c r="G628" t="s">
        <v>16</v>
      </c>
      <c r="H628" t="s">
        <v>63</v>
      </c>
      <c r="I628" t="s">
        <v>44</v>
      </c>
      <c r="J628">
        <v>2</v>
      </c>
      <c r="K628" t="s">
        <v>19</v>
      </c>
      <c r="L628">
        <v>9950</v>
      </c>
      <c r="M628">
        <v>9000</v>
      </c>
    </row>
    <row r="629" spans="2:13" x14ac:dyDescent="0.3">
      <c r="B629" t="s">
        <v>1285</v>
      </c>
      <c r="C629" s="2">
        <v>44044</v>
      </c>
      <c r="D629" t="s">
        <v>1286</v>
      </c>
      <c r="E629" t="s">
        <v>14</v>
      </c>
      <c r="F629" t="s">
        <v>22</v>
      </c>
      <c r="G629" t="s">
        <v>23</v>
      </c>
      <c r="H629" t="s">
        <v>66</v>
      </c>
      <c r="I629" t="s">
        <v>18</v>
      </c>
      <c r="J629">
        <v>2</v>
      </c>
      <c r="K629" t="s">
        <v>19</v>
      </c>
      <c r="L629">
        <v>7700</v>
      </c>
      <c r="M629">
        <v>7000</v>
      </c>
    </row>
    <row r="630" spans="2:13" x14ac:dyDescent="0.3">
      <c r="B630" t="s">
        <v>1287</v>
      </c>
      <c r="C630" s="2">
        <v>44045</v>
      </c>
      <c r="D630" t="s">
        <v>1288</v>
      </c>
      <c r="E630" t="s">
        <v>28</v>
      </c>
      <c r="F630" t="s">
        <v>29</v>
      </c>
      <c r="G630" t="s">
        <v>30</v>
      </c>
      <c r="H630" t="s">
        <v>69</v>
      </c>
      <c r="I630" t="s">
        <v>18</v>
      </c>
      <c r="J630">
        <v>4</v>
      </c>
      <c r="K630" t="s">
        <v>19</v>
      </c>
      <c r="L630">
        <v>11000</v>
      </c>
      <c r="M630">
        <v>10000</v>
      </c>
    </row>
    <row r="631" spans="2:13" x14ac:dyDescent="0.3">
      <c r="B631" t="s">
        <v>1289</v>
      </c>
      <c r="C631" s="2">
        <v>44046</v>
      </c>
      <c r="D631" t="s">
        <v>1290</v>
      </c>
      <c r="E631" t="s">
        <v>28</v>
      </c>
      <c r="F631" t="s">
        <v>34</v>
      </c>
      <c r="G631" t="s">
        <v>35</v>
      </c>
      <c r="H631" t="s">
        <v>72</v>
      </c>
      <c r="I631" t="s">
        <v>37</v>
      </c>
      <c r="J631">
        <v>1</v>
      </c>
      <c r="K631" t="s">
        <v>19</v>
      </c>
      <c r="L631">
        <v>13200.000000000002</v>
      </c>
      <c r="M631">
        <v>12000</v>
      </c>
    </row>
    <row r="632" spans="2:13" x14ac:dyDescent="0.3">
      <c r="B632" t="s">
        <v>1291</v>
      </c>
      <c r="C632" s="2">
        <v>44047</v>
      </c>
      <c r="D632" t="s">
        <v>1292</v>
      </c>
      <c r="E632" t="s">
        <v>28</v>
      </c>
      <c r="F632" t="s">
        <v>15</v>
      </c>
      <c r="G632" t="s">
        <v>16</v>
      </c>
      <c r="H632" t="s">
        <v>43</v>
      </c>
      <c r="I632" t="s">
        <v>44</v>
      </c>
      <c r="J632">
        <v>2</v>
      </c>
      <c r="K632" t="s">
        <v>19</v>
      </c>
      <c r="L632">
        <v>9950</v>
      </c>
      <c r="M632">
        <v>9000</v>
      </c>
    </row>
    <row r="633" spans="2:13" x14ac:dyDescent="0.3">
      <c r="B633" t="s">
        <v>1293</v>
      </c>
      <c r="C633" s="2">
        <v>44048</v>
      </c>
      <c r="D633" t="s">
        <v>1294</v>
      </c>
      <c r="E633" t="s">
        <v>28</v>
      </c>
      <c r="F633" t="s">
        <v>15</v>
      </c>
      <c r="G633" t="s">
        <v>16</v>
      </c>
      <c r="H633" t="s">
        <v>47</v>
      </c>
      <c r="I633" t="s">
        <v>18</v>
      </c>
      <c r="J633">
        <v>2</v>
      </c>
      <c r="K633" t="s">
        <v>19</v>
      </c>
      <c r="L633">
        <v>7700</v>
      </c>
      <c r="M633">
        <v>7000</v>
      </c>
    </row>
    <row r="634" spans="2:13" x14ac:dyDescent="0.3">
      <c r="B634" t="s">
        <v>1295</v>
      </c>
      <c r="C634" s="2">
        <v>44049</v>
      </c>
      <c r="D634" t="s">
        <v>1296</v>
      </c>
      <c r="E634" t="s">
        <v>28</v>
      </c>
      <c r="F634" t="s">
        <v>22</v>
      </c>
      <c r="G634" t="s">
        <v>23</v>
      </c>
      <c r="H634" t="s">
        <v>50</v>
      </c>
      <c r="I634" t="s">
        <v>37</v>
      </c>
      <c r="J634">
        <v>1</v>
      </c>
      <c r="K634" t="s">
        <v>19</v>
      </c>
      <c r="L634">
        <v>11000</v>
      </c>
      <c r="M634">
        <v>10000</v>
      </c>
    </row>
    <row r="635" spans="2:13" x14ac:dyDescent="0.3">
      <c r="B635" t="s">
        <v>1297</v>
      </c>
      <c r="C635" s="2">
        <v>44050</v>
      </c>
      <c r="D635" t="s">
        <v>1298</v>
      </c>
      <c r="E635" t="s">
        <v>28</v>
      </c>
      <c r="F635" t="s">
        <v>29</v>
      </c>
      <c r="G635" t="s">
        <v>30</v>
      </c>
      <c r="H635" t="s">
        <v>53</v>
      </c>
      <c r="I635" t="s">
        <v>37</v>
      </c>
      <c r="J635">
        <v>1</v>
      </c>
      <c r="K635" t="s">
        <v>19</v>
      </c>
      <c r="L635">
        <v>7700.0000000000009</v>
      </c>
      <c r="M635">
        <v>7000</v>
      </c>
    </row>
    <row r="636" spans="2:13" x14ac:dyDescent="0.3">
      <c r="B636" t="s">
        <v>1299</v>
      </c>
      <c r="C636" s="2">
        <v>44051</v>
      </c>
      <c r="D636" t="s">
        <v>1300</v>
      </c>
      <c r="E636" t="s">
        <v>28</v>
      </c>
      <c r="F636" t="s">
        <v>34</v>
      </c>
      <c r="G636" t="s">
        <v>35</v>
      </c>
      <c r="H636" t="s">
        <v>17</v>
      </c>
      <c r="I636" t="s">
        <v>18</v>
      </c>
      <c r="J636">
        <v>2</v>
      </c>
      <c r="K636" t="s">
        <v>19</v>
      </c>
      <c r="L636">
        <v>9950</v>
      </c>
      <c r="M636">
        <v>9000</v>
      </c>
    </row>
    <row r="637" spans="2:13" x14ac:dyDescent="0.3">
      <c r="B637" t="s">
        <v>1301</v>
      </c>
      <c r="C637" s="2">
        <v>44052</v>
      </c>
      <c r="D637" t="s">
        <v>1302</v>
      </c>
      <c r="E637" t="s">
        <v>28</v>
      </c>
      <c r="F637" t="s">
        <v>15</v>
      </c>
      <c r="G637" t="s">
        <v>16</v>
      </c>
      <c r="H637" t="s">
        <v>24</v>
      </c>
      <c r="I637" t="s">
        <v>18</v>
      </c>
      <c r="J637">
        <v>2</v>
      </c>
      <c r="K637" t="s">
        <v>19</v>
      </c>
      <c r="L637">
        <v>19800</v>
      </c>
      <c r="M637">
        <v>18000</v>
      </c>
    </row>
    <row r="638" spans="2:13" x14ac:dyDescent="0.3">
      <c r="B638" t="s">
        <v>1303</v>
      </c>
      <c r="C638" s="2">
        <v>44053</v>
      </c>
      <c r="D638" t="s">
        <v>1304</v>
      </c>
      <c r="E638" t="s">
        <v>28</v>
      </c>
      <c r="F638" t="s">
        <v>15</v>
      </c>
      <c r="G638" t="s">
        <v>16</v>
      </c>
      <c r="H638" t="s">
        <v>31</v>
      </c>
      <c r="I638" t="s">
        <v>18</v>
      </c>
      <c r="J638">
        <v>1</v>
      </c>
      <c r="K638" t="s">
        <v>19</v>
      </c>
      <c r="L638">
        <v>44000</v>
      </c>
      <c r="M638">
        <v>40000</v>
      </c>
    </row>
    <row r="639" spans="2:13" x14ac:dyDescent="0.3">
      <c r="B639" t="s">
        <v>1305</v>
      </c>
      <c r="C639" s="2">
        <v>44054</v>
      </c>
      <c r="D639" t="s">
        <v>1306</v>
      </c>
      <c r="E639" t="s">
        <v>28</v>
      </c>
      <c r="F639" t="s">
        <v>22</v>
      </c>
      <c r="G639" t="s">
        <v>23</v>
      </c>
      <c r="H639" t="s">
        <v>36</v>
      </c>
      <c r="I639" t="s">
        <v>37</v>
      </c>
      <c r="J639">
        <v>1</v>
      </c>
      <c r="K639" t="s">
        <v>19</v>
      </c>
      <c r="L639">
        <v>22000</v>
      </c>
      <c r="M639">
        <v>20000</v>
      </c>
    </row>
    <row r="640" spans="2:13" x14ac:dyDescent="0.3">
      <c r="B640" t="s">
        <v>1307</v>
      </c>
      <c r="C640" s="2">
        <v>44055</v>
      </c>
      <c r="D640" t="s">
        <v>1308</v>
      </c>
      <c r="E640" t="s">
        <v>28</v>
      </c>
      <c r="F640" t="s">
        <v>29</v>
      </c>
      <c r="G640" t="s">
        <v>30</v>
      </c>
      <c r="H640" t="s">
        <v>40</v>
      </c>
      <c r="I640" t="s">
        <v>18</v>
      </c>
      <c r="J640">
        <v>2</v>
      </c>
      <c r="K640" t="s">
        <v>19</v>
      </c>
      <c r="L640">
        <v>13000</v>
      </c>
      <c r="M640">
        <v>12000</v>
      </c>
    </row>
    <row r="641" spans="2:13" x14ac:dyDescent="0.3">
      <c r="B641" t="s">
        <v>1309</v>
      </c>
      <c r="C641" s="2">
        <v>44056</v>
      </c>
      <c r="D641" t="s">
        <v>1310</v>
      </c>
      <c r="E641" t="s">
        <v>28</v>
      </c>
      <c r="F641" t="s">
        <v>34</v>
      </c>
      <c r="G641" t="s">
        <v>35</v>
      </c>
      <c r="H641" t="s">
        <v>43</v>
      </c>
      <c r="I641" t="s">
        <v>44</v>
      </c>
      <c r="J641">
        <v>2</v>
      </c>
      <c r="K641" t="s">
        <v>19</v>
      </c>
      <c r="L641">
        <v>6700</v>
      </c>
      <c r="M641">
        <v>5000</v>
      </c>
    </row>
    <row r="642" spans="2:13" x14ac:dyDescent="0.3">
      <c r="B642" t="s">
        <v>1311</v>
      </c>
      <c r="C642" s="2">
        <v>44057</v>
      </c>
      <c r="D642" t="s">
        <v>1312</v>
      </c>
      <c r="E642" t="s">
        <v>28</v>
      </c>
      <c r="F642" t="s">
        <v>15</v>
      </c>
      <c r="G642" t="s">
        <v>16</v>
      </c>
      <c r="H642" t="s">
        <v>47</v>
      </c>
      <c r="I642" t="s">
        <v>18</v>
      </c>
      <c r="J642">
        <v>1</v>
      </c>
      <c r="K642" t="s">
        <v>19</v>
      </c>
      <c r="L642">
        <v>6700</v>
      </c>
      <c r="M642">
        <v>5001</v>
      </c>
    </row>
    <row r="643" spans="2:13" x14ac:dyDescent="0.3">
      <c r="B643" t="s">
        <v>1313</v>
      </c>
      <c r="C643" s="2">
        <v>44058</v>
      </c>
      <c r="D643" t="s">
        <v>1314</v>
      </c>
      <c r="E643" t="s">
        <v>14</v>
      </c>
      <c r="F643" t="s">
        <v>15</v>
      </c>
      <c r="G643" t="s">
        <v>16</v>
      </c>
      <c r="H643" t="s">
        <v>50</v>
      </c>
      <c r="I643" t="s">
        <v>37</v>
      </c>
      <c r="J643">
        <v>1</v>
      </c>
      <c r="K643" t="s">
        <v>19</v>
      </c>
      <c r="L643">
        <v>6700</v>
      </c>
      <c r="M643">
        <v>5002</v>
      </c>
    </row>
    <row r="644" spans="2:13" x14ac:dyDescent="0.3">
      <c r="B644" t="s">
        <v>1315</v>
      </c>
      <c r="C644" s="2">
        <v>44059</v>
      </c>
      <c r="D644" t="s">
        <v>1316</v>
      </c>
      <c r="E644" t="s">
        <v>14</v>
      </c>
      <c r="F644" t="s">
        <v>22</v>
      </c>
      <c r="G644" t="s">
        <v>23</v>
      </c>
      <c r="H644" t="s">
        <v>53</v>
      </c>
      <c r="I644" t="s">
        <v>37</v>
      </c>
      <c r="J644">
        <v>2</v>
      </c>
      <c r="K644" t="s">
        <v>19</v>
      </c>
      <c r="L644">
        <v>6700</v>
      </c>
      <c r="M644">
        <v>5000</v>
      </c>
    </row>
    <row r="645" spans="2:13" x14ac:dyDescent="0.3">
      <c r="B645" t="s">
        <v>1317</v>
      </c>
      <c r="C645" s="2">
        <v>44060</v>
      </c>
      <c r="D645" t="s">
        <v>1318</v>
      </c>
      <c r="E645" t="s">
        <v>14</v>
      </c>
      <c r="F645" t="s">
        <v>29</v>
      </c>
      <c r="G645" t="s">
        <v>30</v>
      </c>
      <c r="H645" t="s">
        <v>43</v>
      </c>
      <c r="I645" t="s">
        <v>44</v>
      </c>
      <c r="J645">
        <v>2</v>
      </c>
      <c r="K645" t="s">
        <v>19</v>
      </c>
      <c r="L645">
        <v>6700</v>
      </c>
      <c r="M645">
        <v>5001</v>
      </c>
    </row>
    <row r="646" spans="2:13" x14ac:dyDescent="0.3">
      <c r="B646" t="s">
        <v>1319</v>
      </c>
      <c r="C646" s="2">
        <v>44061</v>
      </c>
      <c r="D646" t="s">
        <v>1320</v>
      </c>
      <c r="E646" t="s">
        <v>28</v>
      </c>
      <c r="F646" t="s">
        <v>34</v>
      </c>
      <c r="G646" t="s">
        <v>35</v>
      </c>
      <c r="H646" t="s">
        <v>47</v>
      </c>
      <c r="I646" t="s">
        <v>18</v>
      </c>
      <c r="J646">
        <v>1</v>
      </c>
      <c r="K646" t="s">
        <v>19</v>
      </c>
      <c r="L646">
        <v>6700</v>
      </c>
      <c r="M646">
        <v>5002</v>
      </c>
    </row>
    <row r="647" spans="2:13" x14ac:dyDescent="0.3">
      <c r="B647" t="s">
        <v>1321</v>
      </c>
      <c r="C647" s="2">
        <v>44062</v>
      </c>
      <c r="D647" t="s">
        <v>1322</v>
      </c>
      <c r="E647" t="s">
        <v>28</v>
      </c>
      <c r="F647" t="s">
        <v>15</v>
      </c>
      <c r="G647" t="s">
        <v>16</v>
      </c>
      <c r="H647" t="s">
        <v>50</v>
      </c>
      <c r="I647" t="s">
        <v>37</v>
      </c>
      <c r="J647">
        <v>1</v>
      </c>
      <c r="K647" t="s">
        <v>19</v>
      </c>
      <c r="L647">
        <v>6700</v>
      </c>
      <c r="M647">
        <v>5000</v>
      </c>
    </row>
    <row r="648" spans="2:13" x14ac:dyDescent="0.3">
      <c r="B648" t="s">
        <v>1323</v>
      </c>
      <c r="C648" s="2">
        <v>44063</v>
      </c>
      <c r="E648" t="s">
        <v>28</v>
      </c>
      <c r="F648" t="s">
        <v>15</v>
      </c>
      <c r="G648" t="s">
        <v>16</v>
      </c>
      <c r="H648" t="s">
        <v>53</v>
      </c>
      <c r="I648" t="s">
        <v>37</v>
      </c>
      <c r="J648">
        <v>2</v>
      </c>
      <c r="K648" t="s">
        <v>19</v>
      </c>
      <c r="L648">
        <v>6700</v>
      </c>
      <c r="M648">
        <v>5001</v>
      </c>
    </row>
    <row r="649" spans="2:13" x14ac:dyDescent="0.3">
      <c r="B649" t="s">
        <v>1324</v>
      </c>
      <c r="C649" s="2">
        <v>44064</v>
      </c>
      <c r="D649" t="s">
        <v>1325</v>
      </c>
      <c r="E649" t="s">
        <v>28</v>
      </c>
      <c r="F649" t="s">
        <v>22</v>
      </c>
      <c r="G649" t="s">
        <v>23</v>
      </c>
      <c r="H649" t="s">
        <v>69</v>
      </c>
      <c r="I649" t="s">
        <v>18</v>
      </c>
      <c r="J649">
        <v>2</v>
      </c>
      <c r="K649" t="s">
        <v>19</v>
      </c>
      <c r="L649">
        <v>6700</v>
      </c>
      <c r="M649">
        <v>5002</v>
      </c>
    </row>
    <row r="650" spans="2:13" x14ac:dyDescent="0.3">
      <c r="B650" t="s">
        <v>1326</v>
      </c>
      <c r="C650" s="2">
        <v>44065</v>
      </c>
      <c r="D650" t="s">
        <v>1327</v>
      </c>
      <c r="E650" t="s">
        <v>14</v>
      </c>
      <c r="F650" t="s">
        <v>29</v>
      </c>
      <c r="G650" t="s">
        <v>30</v>
      </c>
      <c r="H650" t="s">
        <v>72</v>
      </c>
      <c r="I650" t="s">
        <v>37</v>
      </c>
      <c r="J650">
        <v>1</v>
      </c>
      <c r="K650" t="s">
        <v>19</v>
      </c>
      <c r="L650">
        <v>22000</v>
      </c>
      <c r="M650">
        <v>20000</v>
      </c>
    </row>
    <row r="651" spans="2:13" x14ac:dyDescent="0.3">
      <c r="B651" t="s">
        <v>1328</v>
      </c>
      <c r="C651" s="2">
        <v>44066</v>
      </c>
      <c r="D651" t="s">
        <v>1329</v>
      </c>
      <c r="E651" t="s">
        <v>28</v>
      </c>
      <c r="F651" t="s">
        <v>34</v>
      </c>
      <c r="G651" t="s">
        <v>35</v>
      </c>
      <c r="H651" t="s">
        <v>75</v>
      </c>
      <c r="I651" t="s">
        <v>18</v>
      </c>
      <c r="J651">
        <v>1</v>
      </c>
      <c r="K651" t="s">
        <v>25</v>
      </c>
      <c r="L651">
        <v>10000</v>
      </c>
      <c r="M651">
        <v>9000</v>
      </c>
    </row>
    <row r="652" spans="2:13" x14ac:dyDescent="0.3">
      <c r="B652" t="s">
        <v>1330</v>
      </c>
      <c r="C652" s="2">
        <v>44067</v>
      </c>
      <c r="D652" t="s">
        <v>1331</v>
      </c>
      <c r="E652" t="s">
        <v>28</v>
      </c>
      <c r="F652" t="s">
        <v>15</v>
      </c>
      <c r="G652" t="s">
        <v>16</v>
      </c>
      <c r="H652" t="s">
        <v>78</v>
      </c>
      <c r="I652" t="s">
        <v>18</v>
      </c>
      <c r="J652">
        <v>1</v>
      </c>
      <c r="K652" t="s">
        <v>19</v>
      </c>
      <c r="L652">
        <v>8500</v>
      </c>
      <c r="M652">
        <v>7600</v>
      </c>
    </row>
    <row r="653" spans="2:13" x14ac:dyDescent="0.3">
      <c r="B653" t="s">
        <v>1332</v>
      </c>
      <c r="C653" s="2">
        <v>44068</v>
      </c>
      <c r="D653" t="s">
        <v>1333</v>
      </c>
      <c r="E653" t="s">
        <v>28</v>
      </c>
      <c r="F653" t="s">
        <v>15</v>
      </c>
      <c r="G653" t="s">
        <v>16</v>
      </c>
      <c r="H653" t="s">
        <v>81</v>
      </c>
      <c r="I653" t="s">
        <v>44</v>
      </c>
      <c r="J653">
        <v>2</v>
      </c>
      <c r="K653" t="s">
        <v>25</v>
      </c>
      <c r="L653">
        <v>8500</v>
      </c>
      <c r="M653">
        <v>7600</v>
      </c>
    </row>
    <row r="654" spans="2:13" x14ac:dyDescent="0.3">
      <c r="B654" t="s">
        <v>1334</v>
      </c>
      <c r="C654" s="2">
        <v>44069</v>
      </c>
      <c r="D654" t="s">
        <v>1335</v>
      </c>
      <c r="E654" t="s">
        <v>28</v>
      </c>
      <c r="F654" t="s">
        <v>22</v>
      </c>
      <c r="G654" t="s">
        <v>23</v>
      </c>
      <c r="H654" t="s">
        <v>84</v>
      </c>
      <c r="I654" t="s">
        <v>18</v>
      </c>
      <c r="J654">
        <v>3</v>
      </c>
      <c r="K654" t="s">
        <v>19</v>
      </c>
      <c r="L654">
        <v>13200.000000000002</v>
      </c>
      <c r="M654">
        <v>12000</v>
      </c>
    </row>
    <row r="655" spans="2:13" x14ac:dyDescent="0.3">
      <c r="B655" t="s">
        <v>1336</v>
      </c>
      <c r="C655" s="2">
        <v>44070</v>
      </c>
      <c r="D655" t="s">
        <v>1337</v>
      </c>
      <c r="E655" t="s">
        <v>28</v>
      </c>
      <c r="F655" t="s">
        <v>29</v>
      </c>
      <c r="G655" t="s">
        <v>30</v>
      </c>
      <c r="H655" t="s">
        <v>17</v>
      </c>
      <c r="I655" t="s">
        <v>18</v>
      </c>
      <c r="J655">
        <v>2</v>
      </c>
      <c r="K655" t="s">
        <v>19</v>
      </c>
      <c r="L655">
        <v>22000</v>
      </c>
      <c r="M655">
        <v>20000</v>
      </c>
    </row>
    <row r="656" spans="2:13" x14ac:dyDescent="0.3">
      <c r="B656" t="s">
        <v>1338</v>
      </c>
      <c r="C656" s="2">
        <v>44071</v>
      </c>
      <c r="D656" t="s">
        <v>1339</v>
      </c>
      <c r="E656" t="s">
        <v>28</v>
      </c>
      <c r="F656" t="s">
        <v>34</v>
      </c>
      <c r="G656" t="s">
        <v>35</v>
      </c>
      <c r="H656" t="s">
        <v>24</v>
      </c>
      <c r="I656" t="s">
        <v>18</v>
      </c>
      <c r="J656">
        <v>2</v>
      </c>
      <c r="K656" t="s">
        <v>19</v>
      </c>
      <c r="L656">
        <v>7700</v>
      </c>
      <c r="M656">
        <v>7000</v>
      </c>
    </row>
    <row r="657" spans="2:13" x14ac:dyDescent="0.3">
      <c r="B657" t="s">
        <v>1340</v>
      </c>
      <c r="C657" s="2">
        <v>44072</v>
      </c>
      <c r="D657" t="s">
        <v>1341</v>
      </c>
      <c r="E657" t="s">
        <v>28</v>
      </c>
      <c r="F657" t="s">
        <v>15</v>
      </c>
      <c r="G657" t="s">
        <v>16</v>
      </c>
      <c r="H657" t="s">
        <v>43</v>
      </c>
      <c r="I657" t="s">
        <v>44</v>
      </c>
      <c r="J657">
        <v>3</v>
      </c>
      <c r="K657" t="s">
        <v>19</v>
      </c>
      <c r="L657">
        <v>22000</v>
      </c>
      <c r="M657">
        <v>20000</v>
      </c>
    </row>
    <row r="658" spans="2:13" x14ac:dyDescent="0.3">
      <c r="B658" t="s">
        <v>1342</v>
      </c>
      <c r="C658" s="2">
        <v>44073</v>
      </c>
      <c r="D658" t="s">
        <v>1343</v>
      </c>
      <c r="E658" t="s">
        <v>28</v>
      </c>
      <c r="F658" t="s">
        <v>15</v>
      </c>
      <c r="G658" t="s">
        <v>16</v>
      </c>
      <c r="H658" t="s">
        <v>47</v>
      </c>
      <c r="I658" t="s">
        <v>18</v>
      </c>
      <c r="J658">
        <v>1</v>
      </c>
      <c r="K658" t="s">
        <v>19</v>
      </c>
      <c r="L658">
        <v>44000</v>
      </c>
      <c r="M658">
        <v>40000</v>
      </c>
    </row>
    <row r="659" spans="2:13" x14ac:dyDescent="0.3">
      <c r="B659" t="s">
        <v>1344</v>
      </c>
      <c r="C659" s="2">
        <v>44074</v>
      </c>
      <c r="D659" t="s">
        <v>1345</v>
      </c>
      <c r="E659" t="s">
        <v>28</v>
      </c>
      <c r="F659" t="s">
        <v>22</v>
      </c>
      <c r="G659" t="s">
        <v>23</v>
      </c>
      <c r="H659" t="s">
        <v>50</v>
      </c>
      <c r="I659" t="s">
        <v>37</v>
      </c>
      <c r="J659">
        <v>2</v>
      </c>
      <c r="K659" t="s">
        <v>19</v>
      </c>
      <c r="L659">
        <v>19800</v>
      </c>
      <c r="M659">
        <v>18000</v>
      </c>
    </row>
    <row r="660" spans="2:13" x14ac:dyDescent="0.3">
      <c r="B660" t="s">
        <v>1346</v>
      </c>
      <c r="C660" s="2">
        <v>44044</v>
      </c>
      <c r="D660" t="s">
        <v>1347</v>
      </c>
      <c r="E660" t="s">
        <v>28</v>
      </c>
      <c r="F660" t="s">
        <v>29</v>
      </c>
      <c r="G660" t="s">
        <v>30</v>
      </c>
      <c r="H660" t="s">
        <v>53</v>
      </c>
      <c r="I660" t="s">
        <v>37</v>
      </c>
      <c r="J660">
        <v>2</v>
      </c>
      <c r="K660" t="s">
        <v>19</v>
      </c>
      <c r="L660">
        <v>9950</v>
      </c>
      <c r="M660">
        <v>9000</v>
      </c>
    </row>
    <row r="661" spans="2:13" x14ac:dyDescent="0.3">
      <c r="B661" t="s">
        <v>1348</v>
      </c>
      <c r="C661" s="2">
        <v>44045</v>
      </c>
      <c r="D661" t="s">
        <v>1349</v>
      </c>
      <c r="E661" t="s">
        <v>28</v>
      </c>
      <c r="F661" t="s">
        <v>34</v>
      </c>
      <c r="G661" t="s">
        <v>35</v>
      </c>
      <c r="H661" t="s">
        <v>47</v>
      </c>
      <c r="I661" t="s">
        <v>18</v>
      </c>
      <c r="J661">
        <v>2</v>
      </c>
      <c r="K661" t="s">
        <v>19</v>
      </c>
      <c r="L661">
        <v>7700</v>
      </c>
      <c r="M661">
        <v>7000</v>
      </c>
    </row>
    <row r="662" spans="2:13" x14ac:dyDescent="0.3">
      <c r="B662" t="s">
        <v>1350</v>
      </c>
      <c r="C662" s="2">
        <v>44046</v>
      </c>
      <c r="D662" t="s">
        <v>1351</v>
      </c>
      <c r="E662" t="s">
        <v>28</v>
      </c>
      <c r="F662" t="s">
        <v>15</v>
      </c>
      <c r="G662" t="s">
        <v>16</v>
      </c>
      <c r="H662" t="s">
        <v>50</v>
      </c>
      <c r="I662" t="s">
        <v>37</v>
      </c>
      <c r="J662">
        <v>4</v>
      </c>
      <c r="K662" t="s">
        <v>19</v>
      </c>
      <c r="L662">
        <v>11000</v>
      </c>
      <c r="M662">
        <v>10000</v>
      </c>
    </row>
    <row r="663" spans="2:13" x14ac:dyDescent="0.3">
      <c r="B663" t="s">
        <v>1352</v>
      </c>
      <c r="C663" s="2">
        <v>44047</v>
      </c>
      <c r="D663" t="s">
        <v>1353</v>
      </c>
      <c r="E663" t="s">
        <v>28</v>
      </c>
      <c r="F663" t="s">
        <v>15</v>
      </c>
      <c r="G663" t="s">
        <v>16</v>
      </c>
      <c r="H663" t="s">
        <v>53</v>
      </c>
      <c r="I663" t="s">
        <v>37</v>
      </c>
      <c r="J663">
        <v>1</v>
      </c>
      <c r="K663" t="s">
        <v>19</v>
      </c>
      <c r="L663">
        <v>13200.000000000002</v>
      </c>
      <c r="M663">
        <v>12000</v>
      </c>
    </row>
    <row r="664" spans="2:13" x14ac:dyDescent="0.3">
      <c r="B664" t="s">
        <v>1354</v>
      </c>
      <c r="C664" s="2">
        <v>44048</v>
      </c>
      <c r="D664" t="s">
        <v>1355</v>
      </c>
      <c r="E664" t="s">
        <v>14</v>
      </c>
      <c r="F664" t="s">
        <v>22</v>
      </c>
      <c r="G664" t="s">
        <v>23</v>
      </c>
      <c r="H664" t="s">
        <v>56</v>
      </c>
      <c r="I664" t="s">
        <v>57</v>
      </c>
      <c r="J664">
        <v>2</v>
      </c>
      <c r="K664" t="s">
        <v>19</v>
      </c>
      <c r="L664">
        <v>9950</v>
      </c>
      <c r="M664">
        <v>9000</v>
      </c>
    </row>
    <row r="665" spans="2:13" x14ac:dyDescent="0.3">
      <c r="B665" t="s">
        <v>1356</v>
      </c>
      <c r="C665" s="2">
        <v>44049</v>
      </c>
      <c r="D665" t="s">
        <v>1357</v>
      </c>
      <c r="E665" t="s">
        <v>14</v>
      </c>
      <c r="F665" t="s">
        <v>29</v>
      </c>
      <c r="G665" t="s">
        <v>30</v>
      </c>
      <c r="H665" t="s">
        <v>60</v>
      </c>
      <c r="I665" t="s">
        <v>44</v>
      </c>
      <c r="J665">
        <v>2</v>
      </c>
      <c r="K665" t="s">
        <v>19</v>
      </c>
      <c r="L665">
        <v>7700</v>
      </c>
      <c r="M665">
        <v>7000</v>
      </c>
    </row>
    <row r="666" spans="2:13" x14ac:dyDescent="0.3">
      <c r="B666" t="s">
        <v>1358</v>
      </c>
      <c r="C666" s="2">
        <v>44050</v>
      </c>
      <c r="D666" t="s">
        <v>1359</v>
      </c>
      <c r="E666" t="s">
        <v>14</v>
      </c>
      <c r="F666" t="s">
        <v>34</v>
      </c>
      <c r="G666" t="s">
        <v>35</v>
      </c>
      <c r="H666" t="s">
        <v>63</v>
      </c>
      <c r="I666" t="s">
        <v>44</v>
      </c>
      <c r="J666">
        <v>4</v>
      </c>
      <c r="K666" t="s">
        <v>19</v>
      </c>
      <c r="L666">
        <v>11000</v>
      </c>
      <c r="M666">
        <v>10000</v>
      </c>
    </row>
    <row r="667" spans="2:13" x14ac:dyDescent="0.3">
      <c r="B667" t="s">
        <v>1360</v>
      </c>
      <c r="C667" s="2">
        <v>44051</v>
      </c>
      <c r="D667" t="s">
        <v>1361</v>
      </c>
      <c r="E667" t="s">
        <v>28</v>
      </c>
      <c r="F667" t="s">
        <v>15</v>
      </c>
      <c r="G667" t="s">
        <v>16</v>
      </c>
      <c r="H667" t="s">
        <v>66</v>
      </c>
      <c r="I667" t="s">
        <v>18</v>
      </c>
      <c r="J667">
        <v>1</v>
      </c>
      <c r="K667" t="s">
        <v>19</v>
      </c>
      <c r="L667">
        <v>13200.000000000002</v>
      </c>
      <c r="M667">
        <v>12000</v>
      </c>
    </row>
    <row r="668" spans="2:13" x14ac:dyDescent="0.3">
      <c r="B668" t="s">
        <v>1362</v>
      </c>
      <c r="C668" s="2">
        <v>44052</v>
      </c>
      <c r="D668" t="s">
        <v>1363</v>
      </c>
      <c r="E668" t="s">
        <v>28</v>
      </c>
      <c r="F668" t="s">
        <v>15</v>
      </c>
      <c r="G668" t="s">
        <v>16</v>
      </c>
      <c r="H668" t="s">
        <v>69</v>
      </c>
      <c r="I668" t="s">
        <v>18</v>
      </c>
      <c r="J668">
        <v>2</v>
      </c>
      <c r="K668" t="s">
        <v>19</v>
      </c>
      <c r="L668">
        <v>1900</v>
      </c>
      <c r="M668">
        <v>1800</v>
      </c>
    </row>
    <row r="669" spans="2:13" x14ac:dyDescent="0.3">
      <c r="B669" t="s">
        <v>1364</v>
      </c>
      <c r="C669" s="2">
        <v>44053</v>
      </c>
      <c r="D669" t="s">
        <v>1365</v>
      </c>
      <c r="E669" t="s">
        <v>28</v>
      </c>
      <c r="F669" t="s">
        <v>22</v>
      </c>
      <c r="G669" t="s">
        <v>23</v>
      </c>
      <c r="H669" t="s">
        <v>72</v>
      </c>
      <c r="I669" t="s">
        <v>37</v>
      </c>
      <c r="J669">
        <v>2</v>
      </c>
      <c r="K669" t="s">
        <v>19</v>
      </c>
      <c r="L669">
        <v>200</v>
      </c>
      <c r="M669">
        <v>190</v>
      </c>
    </row>
    <row r="670" spans="2:13" x14ac:dyDescent="0.3">
      <c r="B670" t="s">
        <v>1366</v>
      </c>
      <c r="C670" s="2">
        <v>44054</v>
      </c>
      <c r="D670" t="s">
        <v>1367</v>
      </c>
      <c r="E670" t="s">
        <v>28</v>
      </c>
      <c r="F670" t="s">
        <v>29</v>
      </c>
      <c r="G670" t="s">
        <v>30</v>
      </c>
      <c r="H670" t="s">
        <v>75</v>
      </c>
      <c r="I670" t="s">
        <v>18</v>
      </c>
      <c r="J670">
        <v>1</v>
      </c>
      <c r="K670" t="s">
        <v>19</v>
      </c>
      <c r="L670">
        <v>2250</v>
      </c>
      <c r="M670">
        <v>2200</v>
      </c>
    </row>
    <row r="671" spans="2:13" x14ac:dyDescent="0.3">
      <c r="B671" t="s">
        <v>1368</v>
      </c>
      <c r="C671" s="2">
        <v>44055</v>
      </c>
      <c r="D671" t="s">
        <v>1369</v>
      </c>
      <c r="E671" t="s">
        <v>14</v>
      </c>
      <c r="F671" t="s">
        <v>34</v>
      </c>
      <c r="G671" t="s">
        <v>35</v>
      </c>
      <c r="H671" t="s">
        <v>78</v>
      </c>
      <c r="I671" t="s">
        <v>18</v>
      </c>
      <c r="J671">
        <v>1</v>
      </c>
      <c r="K671" t="s">
        <v>19</v>
      </c>
      <c r="L671">
        <v>100</v>
      </c>
      <c r="M671">
        <v>90</v>
      </c>
    </row>
    <row r="672" spans="2:13" x14ac:dyDescent="0.3">
      <c r="B672" t="s">
        <v>1370</v>
      </c>
      <c r="C672" s="2">
        <v>44056</v>
      </c>
      <c r="D672" t="s">
        <v>1371</v>
      </c>
      <c r="E672" t="s">
        <v>28</v>
      </c>
      <c r="F672" t="s">
        <v>15</v>
      </c>
      <c r="G672" t="s">
        <v>16</v>
      </c>
      <c r="H672" t="s">
        <v>81</v>
      </c>
      <c r="I672" t="s">
        <v>44</v>
      </c>
      <c r="J672">
        <v>2</v>
      </c>
      <c r="K672" t="s">
        <v>19</v>
      </c>
      <c r="L672">
        <v>100</v>
      </c>
      <c r="M672">
        <v>80</v>
      </c>
    </row>
    <row r="673" spans="2:13" x14ac:dyDescent="0.3">
      <c r="B673" t="s">
        <v>1372</v>
      </c>
      <c r="C673" s="2">
        <v>44057</v>
      </c>
      <c r="D673" t="s">
        <v>1373</v>
      </c>
      <c r="E673" t="s">
        <v>28</v>
      </c>
      <c r="F673" t="s">
        <v>15</v>
      </c>
      <c r="G673" t="s">
        <v>16</v>
      </c>
      <c r="H673" t="s">
        <v>84</v>
      </c>
      <c r="I673" t="s">
        <v>18</v>
      </c>
      <c r="J673">
        <v>2</v>
      </c>
      <c r="K673" t="s">
        <v>19</v>
      </c>
      <c r="L673">
        <v>2000</v>
      </c>
      <c r="M673">
        <v>1850</v>
      </c>
    </row>
    <row r="674" spans="2:13" x14ac:dyDescent="0.3">
      <c r="B674" t="s">
        <v>1374</v>
      </c>
      <c r="C674" s="2">
        <v>44058</v>
      </c>
      <c r="D674" t="s">
        <v>1375</v>
      </c>
      <c r="E674" t="s">
        <v>28</v>
      </c>
      <c r="F674" t="s">
        <v>22</v>
      </c>
      <c r="G674" t="s">
        <v>23</v>
      </c>
      <c r="H674" t="s">
        <v>17</v>
      </c>
      <c r="I674" t="s">
        <v>18</v>
      </c>
      <c r="J674">
        <v>1</v>
      </c>
      <c r="K674" t="s">
        <v>19</v>
      </c>
      <c r="L674">
        <v>9500</v>
      </c>
      <c r="M674">
        <v>8000</v>
      </c>
    </row>
    <row r="675" spans="2:13" x14ac:dyDescent="0.3">
      <c r="B675" t="s">
        <v>1376</v>
      </c>
      <c r="C675" s="2">
        <v>44059</v>
      </c>
      <c r="D675" t="s">
        <v>1377</v>
      </c>
      <c r="E675" t="s">
        <v>28</v>
      </c>
      <c r="F675" t="s">
        <v>29</v>
      </c>
      <c r="G675" t="s">
        <v>30</v>
      </c>
      <c r="H675" t="s">
        <v>24</v>
      </c>
      <c r="I675" t="s">
        <v>18</v>
      </c>
      <c r="J675">
        <v>1</v>
      </c>
      <c r="K675" t="s">
        <v>19</v>
      </c>
      <c r="L675">
        <v>4700</v>
      </c>
      <c r="M675">
        <v>4000</v>
      </c>
    </row>
    <row r="676" spans="2:13" x14ac:dyDescent="0.3">
      <c r="B676" t="s">
        <v>1378</v>
      </c>
      <c r="C676" s="2">
        <v>44060</v>
      </c>
      <c r="D676" t="s">
        <v>1379</v>
      </c>
      <c r="E676" t="s">
        <v>28</v>
      </c>
      <c r="F676" t="s">
        <v>34</v>
      </c>
      <c r="G676" t="s">
        <v>35</v>
      </c>
      <c r="H676" t="s">
        <v>31</v>
      </c>
      <c r="I676" t="s">
        <v>18</v>
      </c>
      <c r="J676">
        <v>2</v>
      </c>
      <c r="K676" t="s">
        <v>19</v>
      </c>
      <c r="L676">
        <v>400</v>
      </c>
      <c r="M676">
        <v>360</v>
      </c>
    </row>
    <row r="677" spans="2:13" x14ac:dyDescent="0.3">
      <c r="B677" t="s">
        <v>1380</v>
      </c>
      <c r="C677" s="2">
        <v>44061</v>
      </c>
      <c r="D677" t="s">
        <v>1381</v>
      </c>
      <c r="E677" t="s">
        <v>28</v>
      </c>
      <c r="F677" t="s">
        <v>15</v>
      </c>
      <c r="G677" t="s">
        <v>16</v>
      </c>
      <c r="H677" t="s">
        <v>36</v>
      </c>
      <c r="I677" t="s">
        <v>37</v>
      </c>
      <c r="J677">
        <v>2</v>
      </c>
      <c r="K677" t="s">
        <v>19</v>
      </c>
      <c r="L677">
        <v>100</v>
      </c>
      <c r="M677">
        <v>90</v>
      </c>
    </row>
    <row r="678" spans="2:13" x14ac:dyDescent="0.3">
      <c r="B678" t="s">
        <v>1382</v>
      </c>
      <c r="C678" s="2">
        <v>44062</v>
      </c>
      <c r="D678" t="s">
        <v>1383</v>
      </c>
      <c r="E678" t="s">
        <v>28</v>
      </c>
      <c r="F678" t="s">
        <v>15</v>
      </c>
      <c r="G678" t="s">
        <v>16</v>
      </c>
      <c r="H678" t="s">
        <v>40</v>
      </c>
      <c r="I678" t="s">
        <v>18</v>
      </c>
      <c r="J678">
        <v>1</v>
      </c>
      <c r="K678" t="s">
        <v>19</v>
      </c>
      <c r="L678">
        <v>1600</v>
      </c>
      <c r="M678">
        <v>1590</v>
      </c>
    </row>
    <row r="679" spans="2:13" x14ac:dyDescent="0.3">
      <c r="B679" t="s">
        <v>1384</v>
      </c>
      <c r="C679" s="2">
        <v>44063</v>
      </c>
      <c r="D679" t="s">
        <v>1385</v>
      </c>
      <c r="E679" t="s">
        <v>28</v>
      </c>
      <c r="F679" t="s">
        <v>22</v>
      </c>
      <c r="G679" t="s">
        <v>23</v>
      </c>
      <c r="H679" t="s">
        <v>43</v>
      </c>
      <c r="I679" t="s">
        <v>44</v>
      </c>
      <c r="J679">
        <v>1</v>
      </c>
      <c r="K679" t="s">
        <v>19</v>
      </c>
      <c r="L679">
        <v>50</v>
      </c>
      <c r="M679">
        <v>45</v>
      </c>
    </row>
    <row r="680" spans="2:13" x14ac:dyDescent="0.3">
      <c r="B680" t="s">
        <v>1386</v>
      </c>
      <c r="C680" s="2">
        <v>44064</v>
      </c>
      <c r="D680" t="s">
        <v>1387</v>
      </c>
      <c r="E680" t="s">
        <v>28</v>
      </c>
      <c r="F680" t="s">
        <v>29</v>
      </c>
      <c r="G680" t="s">
        <v>30</v>
      </c>
      <c r="H680" t="s">
        <v>47</v>
      </c>
      <c r="I680" t="s">
        <v>18</v>
      </c>
      <c r="J680">
        <v>2</v>
      </c>
      <c r="K680" t="s">
        <v>19</v>
      </c>
      <c r="L680">
        <v>600</v>
      </c>
      <c r="M680">
        <v>450</v>
      </c>
    </row>
    <row r="681" spans="2:13" x14ac:dyDescent="0.3">
      <c r="B681" t="s">
        <v>1388</v>
      </c>
      <c r="C681" s="2">
        <v>44065</v>
      </c>
      <c r="D681" t="s">
        <v>1389</v>
      </c>
      <c r="E681" t="s">
        <v>28</v>
      </c>
      <c r="F681" t="s">
        <v>34</v>
      </c>
      <c r="G681" t="s">
        <v>35</v>
      </c>
      <c r="H681" t="s">
        <v>50</v>
      </c>
      <c r="I681" t="s">
        <v>37</v>
      </c>
      <c r="J681">
        <v>2</v>
      </c>
      <c r="K681" t="s">
        <v>19</v>
      </c>
      <c r="L681">
        <v>170</v>
      </c>
      <c r="M681">
        <v>150</v>
      </c>
    </row>
    <row r="682" spans="2:13" x14ac:dyDescent="0.3">
      <c r="B682" t="s">
        <v>1390</v>
      </c>
      <c r="C682" s="2">
        <v>44066</v>
      </c>
      <c r="D682" t="s">
        <v>1391</v>
      </c>
      <c r="E682" t="s">
        <v>28</v>
      </c>
      <c r="F682" t="s">
        <v>15</v>
      </c>
      <c r="G682" t="s">
        <v>16</v>
      </c>
      <c r="H682" t="s">
        <v>53</v>
      </c>
      <c r="I682" t="s">
        <v>37</v>
      </c>
      <c r="J682">
        <v>1</v>
      </c>
      <c r="K682" t="s">
        <v>19</v>
      </c>
      <c r="L682">
        <v>25</v>
      </c>
      <c r="M682">
        <v>20</v>
      </c>
    </row>
    <row r="683" spans="2:13" x14ac:dyDescent="0.3">
      <c r="B683" t="s">
        <v>1392</v>
      </c>
      <c r="C683" s="2">
        <v>44067</v>
      </c>
      <c r="D683" t="s">
        <v>1393</v>
      </c>
      <c r="E683" t="s">
        <v>28</v>
      </c>
      <c r="F683" t="s">
        <v>15</v>
      </c>
      <c r="G683" t="s">
        <v>16</v>
      </c>
      <c r="H683" t="s">
        <v>56</v>
      </c>
      <c r="I683" t="s">
        <v>57</v>
      </c>
      <c r="J683">
        <v>1</v>
      </c>
      <c r="K683" t="s">
        <v>19</v>
      </c>
      <c r="L683">
        <v>6700</v>
      </c>
      <c r="M683">
        <v>5000</v>
      </c>
    </row>
    <row r="684" spans="2:13" x14ac:dyDescent="0.3">
      <c r="B684" t="s">
        <v>1394</v>
      </c>
      <c r="C684" s="2">
        <v>44068</v>
      </c>
      <c r="D684" t="s">
        <v>1395</v>
      </c>
      <c r="E684" t="s">
        <v>28</v>
      </c>
      <c r="F684" t="s">
        <v>22</v>
      </c>
      <c r="G684" t="s">
        <v>23</v>
      </c>
      <c r="H684" t="s">
        <v>60</v>
      </c>
      <c r="I684" t="s">
        <v>44</v>
      </c>
      <c r="J684">
        <v>2</v>
      </c>
      <c r="K684" t="s">
        <v>19</v>
      </c>
      <c r="L684">
        <v>6700</v>
      </c>
      <c r="M684">
        <v>5001</v>
      </c>
    </row>
    <row r="685" spans="2:13" x14ac:dyDescent="0.3">
      <c r="B685" t="s">
        <v>1396</v>
      </c>
      <c r="C685" s="2">
        <v>44069</v>
      </c>
      <c r="D685" t="s">
        <v>1397</v>
      </c>
      <c r="E685" t="s">
        <v>14</v>
      </c>
      <c r="F685" t="s">
        <v>29</v>
      </c>
      <c r="G685" t="s">
        <v>30</v>
      </c>
      <c r="H685" t="s">
        <v>63</v>
      </c>
      <c r="I685" t="s">
        <v>44</v>
      </c>
      <c r="J685">
        <v>2</v>
      </c>
      <c r="K685" t="s">
        <v>19</v>
      </c>
      <c r="L685">
        <v>6700</v>
      </c>
      <c r="M685">
        <v>5002</v>
      </c>
    </row>
    <row r="686" spans="2:13" x14ac:dyDescent="0.3">
      <c r="B686" t="s">
        <v>1398</v>
      </c>
      <c r="C686" s="2">
        <v>44070</v>
      </c>
      <c r="D686" t="s">
        <v>1399</v>
      </c>
      <c r="E686" t="s">
        <v>14</v>
      </c>
      <c r="F686" t="s">
        <v>34</v>
      </c>
      <c r="G686" t="s">
        <v>35</v>
      </c>
      <c r="H686" t="s">
        <v>66</v>
      </c>
      <c r="I686" t="s">
        <v>18</v>
      </c>
      <c r="J686">
        <v>1</v>
      </c>
      <c r="K686" t="s">
        <v>19</v>
      </c>
      <c r="L686">
        <v>22000</v>
      </c>
      <c r="M686">
        <v>20000</v>
      </c>
    </row>
    <row r="687" spans="2:13" x14ac:dyDescent="0.3">
      <c r="B687" t="s">
        <v>1400</v>
      </c>
      <c r="C687" s="2">
        <v>44071</v>
      </c>
      <c r="D687" t="s">
        <v>1401</v>
      </c>
      <c r="E687" t="s">
        <v>14</v>
      </c>
      <c r="F687" t="s">
        <v>15</v>
      </c>
      <c r="G687" t="s">
        <v>16</v>
      </c>
      <c r="H687" t="s">
        <v>69</v>
      </c>
      <c r="I687" t="s">
        <v>18</v>
      </c>
      <c r="J687">
        <v>1</v>
      </c>
      <c r="K687" t="s">
        <v>25</v>
      </c>
      <c r="L687">
        <v>11000</v>
      </c>
      <c r="M687">
        <v>10000</v>
      </c>
    </row>
    <row r="688" spans="2:13" x14ac:dyDescent="0.3">
      <c r="B688" t="s">
        <v>1402</v>
      </c>
      <c r="C688" s="2">
        <v>44072</v>
      </c>
      <c r="D688" t="s">
        <v>1403</v>
      </c>
      <c r="E688" t="s">
        <v>28</v>
      </c>
      <c r="F688" t="s">
        <v>15</v>
      </c>
      <c r="G688" t="s">
        <v>16</v>
      </c>
      <c r="H688" t="s">
        <v>72</v>
      </c>
      <c r="I688" t="s">
        <v>37</v>
      </c>
      <c r="J688">
        <v>1</v>
      </c>
      <c r="K688" t="s">
        <v>19</v>
      </c>
      <c r="L688">
        <v>8500</v>
      </c>
      <c r="M688">
        <v>7600</v>
      </c>
    </row>
    <row r="689" spans="2:13" x14ac:dyDescent="0.3">
      <c r="B689" t="s">
        <v>1404</v>
      </c>
      <c r="C689" s="2">
        <v>44073</v>
      </c>
      <c r="D689" t="s">
        <v>1405</v>
      </c>
      <c r="E689" t="s">
        <v>28</v>
      </c>
      <c r="F689" t="s">
        <v>22</v>
      </c>
      <c r="G689" t="s">
        <v>23</v>
      </c>
      <c r="H689" t="s">
        <v>43</v>
      </c>
      <c r="I689" t="s">
        <v>44</v>
      </c>
      <c r="J689">
        <v>2</v>
      </c>
      <c r="K689" t="s">
        <v>19</v>
      </c>
      <c r="L689">
        <v>8500</v>
      </c>
      <c r="M689">
        <v>7600</v>
      </c>
    </row>
    <row r="690" spans="2:13" x14ac:dyDescent="0.3">
      <c r="B690" t="s">
        <v>1406</v>
      </c>
      <c r="C690" s="2">
        <v>44074</v>
      </c>
      <c r="D690" t="s">
        <v>1407</v>
      </c>
      <c r="E690" t="s">
        <v>28</v>
      </c>
      <c r="F690" t="s">
        <v>29</v>
      </c>
      <c r="G690" t="s">
        <v>30</v>
      </c>
      <c r="H690" t="s">
        <v>47</v>
      </c>
      <c r="I690" t="s">
        <v>18</v>
      </c>
      <c r="J690">
        <v>3</v>
      </c>
      <c r="K690" t="s">
        <v>19</v>
      </c>
      <c r="L690">
        <v>13200.000000000002</v>
      </c>
      <c r="M690">
        <v>12000</v>
      </c>
    </row>
    <row r="691" spans="2:13" x14ac:dyDescent="0.3">
      <c r="B691" t="s">
        <v>1408</v>
      </c>
      <c r="C691" s="2">
        <v>44044</v>
      </c>
      <c r="D691" t="s">
        <v>1409</v>
      </c>
      <c r="E691" t="s">
        <v>28</v>
      </c>
      <c r="F691" t="s">
        <v>34</v>
      </c>
      <c r="G691" t="s">
        <v>35</v>
      </c>
      <c r="H691" t="s">
        <v>50</v>
      </c>
      <c r="I691" t="s">
        <v>37</v>
      </c>
      <c r="J691">
        <v>2</v>
      </c>
      <c r="K691" t="s">
        <v>19</v>
      </c>
      <c r="L691">
        <v>22000</v>
      </c>
      <c r="M691">
        <v>20000</v>
      </c>
    </row>
    <row r="692" spans="2:13" x14ac:dyDescent="0.3">
      <c r="B692" t="s">
        <v>1410</v>
      </c>
      <c r="C692" s="2">
        <v>44045</v>
      </c>
      <c r="D692" t="s">
        <v>1411</v>
      </c>
      <c r="E692" t="s">
        <v>14</v>
      </c>
      <c r="F692" t="s">
        <v>15</v>
      </c>
      <c r="G692" t="s">
        <v>16</v>
      </c>
      <c r="H692" t="s">
        <v>53</v>
      </c>
      <c r="I692" t="s">
        <v>37</v>
      </c>
      <c r="J692">
        <v>2</v>
      </c>
      <c r="K692" t="s">
        <v>19</v>
      </c>
      <c r="L692">
        <v>7700</v>
      </c>
      <c r="M692">
        <v>7000</v>
      </c>
    </row>
    <row r="693" spans="2:13" x14ac:dyDescent="0.3">
      <c r="B693" t="s">
        <v>1412</v>
      </c>
      <c r="C693" s="2">
        <v>44046</v>
      </c>
      <c r="D693" t="s">
        <v>1413</v>
      </c>
      <c r="E693" t="s">
        <v>28</v>
      </c>
      <c r="F693" t="s">
        <v>15</v>
      </c>
      <c r="G693" t="s">
        <v>16</v>
      </c>
      <c r="H693" t="s">
        <v>17</v>
      </c>
      <c r="I693" t="s">
        <v>18</v>
      </c>
      <c r="J693">
        <v>3</v>
      </c>
      <c r="K693" t="s">
        <v>19</v>
      </c>
      <c r="L693">
        <v>22000</v>
      </c>
      <c r="M693">
        <v>20000</v>
      </c>
    </row>
    <row r="694" spans="2:13" x14ac:dyDescent="0.3">
      <c r="B694" t="s">
        <v>1414</v>
      </c>
      <c r="C694" s="2">
        <v>44047</v>
      </c>
      <c r="D694" t="s">
        <v>1415</v>
      </c>
      <c r="E694" t="s">
        <v>28</v>
      </c>
      <c r="F694" t="s">
        <v>22</v>
      </c>
      <c r="G694" t="s">
        <v>23</v>
      </c>
      <c r="H694" t="s">
        <v>24</v>
      </c>
      <c r="I694" t="s">
        <v>18</v>
      </c>
      <c r="J694">
        <v>1</v>
      </c>
      <c r="K694" t="s">
        <v>19</v>
      </c>
      <c r="L694">
        <v>44000</v>
      </c>
      <c r="M694">
        <v>40000</v>
      </c>
    </row>
    <row r="695" spans="2:13" x14ac:dyDescent="0.3">
      <c r="B695" t="s">
        <v>1416</v>
      </c>
      <c r="C695" s="2">
        <v>44048</v>
      </c>
      <c r="D695" t="s">
        <v>1417</v>
      </c>
      <c r="E695" t="s">
        <v>28</v>
      </c>
      <c r="F695" t="s">
        <v>29</v>
      </c>
      <c r="G695" t="s">
        <v>30</v>
      </c>
      <c r="H695" t="s">
        <v>31</v>
      </c>
      <c r="I695" t="s">
        <v>18</v>
      </c>
      <c r="J695">
        <v>2</v>
      </c>
      <c r="K695" t="s">
        <v>19</v>
      </c>
      <c r="L695">
        <v>19800</v>
      </c>
      <c r="M695">
        <v>18000</v>
      </c>
    </row>
    <row r="696" spans="2:13" x14ac:dyDescent="0.3">
      <c r="B696" t="s">
        <v>1418</v>
      </c>
      <c r="C696" s="2">
        <v>44049</v>
      </c>
      <c r="D696" t="s">
        <v>1419</v>
      </c>
      <c r="E696" t="s">
        <v>28</v>
      </c>
      <c r="F696" t="s">
        <v>34</v>
      </c>
      <c r="G696" t="s">
        <v>35</v>
      </c>
      <c r="H696" t="s">
        <v>36</v>
      </c>
      <c r="I696" t="s">
        <v>37</v>
      </c>
      <c r="J696">
        <v>2</v>
      </c>
      <c r="K696" t="s">
        <v>19</v>
      </c>
      <c r="L696">
        <v>9950</v>
      </c>
      <c r="M696">
        <v>9000</v>
      </c>
    </row>
    <row r="697" spans="2:13" x14ac:dyDescent="0.3">
      <c r="B697" t="s">
        <v>1420</v>
      </c>
      <c r="C697" s="2">
        <v>44050</v>
      </c>
      <c r="D697" t="s">
        <v>1421</v>
      </c>
      <c r="E697" t="s">
        <v>28</v>
      </c>
      <c r="F697" t="s">
        <v>15</v>
      </c>
      <c r="G697" t="s">
        <v>16</v>
      </c>
      <c r="H697" t="s">
        <v>40</v>
      </c>
      <c r="I697" t="s">
        <v>18</v>
      </c>
      <c r="J697">
        <v>2</v>
      </c>
      <c r="K697" t="s">
        <v>19</v>
      </c>
      <c r="L697">
        <v>7700</v>
      </c>
      <c r="M697">
        <v>7000</v>
      </c>
    </row>
    <row r="698" spans="2:13" x14ac:dyDescent="0.3">
      <c r="B698" t="s">
        <v>1422</v>
      </c>
      <c r="C698" s="2">
        <v>44051</v>
      </c>
      <c r="D698" t="s">
        <v>1423</v>
      </c>
      <c r="E698" t="s">
        <v>28</v>
      </c>
      <c r="F698" t="s">
        <v>15</v>
      </c>
      <c r="G698" t="s">
        <v>16</v>
      </c>
      <c r="H698" t="s">
        <v>43</v>
      </c>
      <c r="I698" t="s">
        <v>44</v>
      </c>
      <c r="J698">
        <v>4</v>
      </c>
      <c r="K698" t="s">
        <v>19</v>
      </c>
      <c r="L698">
        <v>11000</v>
      </c>
      <c r="M698">
        <v>10000</v>
      </c>
    </row>
    <row r="699" spans="2:13" x14ac:dyDescent="0.3">
      <c r="B699" t="s">
        <v>1424</v>
      </c>
      <c r="C699" s="2">
        <v>44052</v>
      </c>
      <c r="D699" t="s">
        <v>1425</v>
      </c>
      <c r="E699" t="s">
        <v>28</v>
      </c>
      <c r="F699" t="s">
        <v>22</v>
      </c>
      <c r="G699" t="s">
        <v>23</v>
      </c>
      <c r="H699" t="s">
        <v>47</v>
      </c>
      <c r="I699" t="s">
        <v>18</v>
      </c>
      <c r="J699">
        <v>1</v>
      </c>
      <c r="K699" t="s">
        <v>19</v>
      </c>
      <c r="L699">
        <v>13200.000000000002</v>
      </c>
      <c r="M699">
        <v>12000</v>
      </c>
    </row>
    <row r="700" spans="2:13" x14ac:dyDescent="0.3">
      <c r="B700" t="s">
        <v>1426</v>
      </c>
      <c r="C700" s="2">
        <v>44053</v>
      </c>
      <c r="D700" t="s">
        <v>1427</v>
      </c>
      <c r="E700" t="s">
        <v>28</v>
      </c>
      <c r="F700" t="s">
        <v>29</v>
      </c>
      <c r="G700" t="s">
        <v>30</v>
      </c>
      <c r="H700" t="s">
        <v>50</v>
      </c>
      <c r="I700" t="s">
        <v>37</v>
      </c>
      <c r="J700">
        <v>2</v>
      </c>
      <c r="K700" t="s">
        <v>19</v>
      </c>
      <c r="L700">
        <v>1900</v>
      </c>
      <c r="M700">
        <v>1800</v>
      </c>
    </row>
    <row r="701" spans="2:13" x14ac:dyDescent="0.3">
      <c r="B701" t="s">
        <v>1428</v>
      </c>
      <c r="C701" s="2">
        <v>44054</v>
      </c>
      <c r="D701" t="s">
        <v>1429</v>
      </c>
      <c r="E701" t="s">
        <v>28</v>
      </c>
      <c r="F701" t="s">
        <v>34</v>
      </c>
      <c r="G701" t="s">
        <v>35</v>
      </c>
      <c r="H701" t="s">
        <v>53</v>
      </c>
      <c r="I701" t="s">
        <v>37</v>
      </c>
      <c r="J701">
        <v>2</v>
      </c>
      <c r="K701" t="s">
        <v>19</v>
      </c>
      <c r="L701">
        <v>200</v>
      </c>
      <c r="M701">
        <v>190</v>
      </c>
    </row>
    <row r="702" spans="2:13" x14ac:dyDescent="0.3">
      <c r="B702" t="s">
        <v>1430</v>
      </c>
      <c r="C702" s="2">
        <v>44055</v>
      </c>
      <c r="D702" t="s">
        <v>1431</v>
      </c>
      <c r="E702" t="s">
        <v>28</v>
      </c>
      <c r="F702" t="s">
        <v>15</v>
      </c>
      <c r="G702" t="s">
        <v>16</v>
      </c>
      <c r="H702" t="s">
        <v>43</v>
      </c>
      <c r="I702" t="s">
        <v>44</v>
      </c>
      <c r="J702">
        <v>4</v>
      </c>
      <c r="K702" t="s">
        <v>19</v>
      </c>
      <c r="L702">
        <v>2250</v>
      </c>
      <c r="M702">
        <v>2200</v>
      </c>
    </row>
    <row r="703" spans="2:13" x14ac:dyDescent="0.3">
      <c r="B703" t="s">
        <v>1432</v>
      </c>
      <c r="C703" s="2">
        <v>44056</v>
      </c>
      <c r="D703" t="s">
        <v>1433</v>
      </c>
      <c r="E703" t="s">
        <v>28</v>
      </c>
      <c r="F703" t="s">
        <v>15</v>
      </c>
      <c r="G703" t="s">
        <v>16</v>
      </c>
      <c r="H703" t="s">
        <v>47</v>
      </c>
      <c r="I703" t="s">
        <v>18</v>
      </c>
      <c r="J703">
        <v>1</v>
      </c>
      <c r="K703" t="s">
        <v>19</v>
      </c>
      <c r="L703">
        <v>100</v>
      </c>
      <c r="M703">
        <v>90</v>
      </c>
    </row>
    <row r="704" spans="2:13" x14ac:dyDescent="0.3">
      <c r="B704" t="s">
        <v>1434</v>
      </c>
      <c r="C704" s="2">
        <v>44057</v>
      </c>
      <c r="D704" t="s">
        <v>1435</v>
      </c>
      <c r="E704" t="s">
        <v>28</v>
      </c>
      <c r="F704" t="s">
        <v>22</v>
      </c>
      <c r="G704" t="s">
        <v>23</v>
      </c>
      <c r="H704" t="s">
        <v>50</v>
      </c>
      <c r="I704" t="s">
        <v>37</v>
      </c>
      <c r="J704">
        <v>2</v>
      </c>
      <c r="K704" t="s">
        <v>19</v>
      </c>
      <c r="L704">
        <v>100</v>
      </c>
      <c r="M704">
        <v>80</v>
      </c>
    </row>
    <row r="705" spans="2:13" x14ac:dyDescent="0.3">
      <c r="B705" t="s">
        <v>1436</v>
      </c>
      <c r="C705" s="2">
        <v>44058</v>
      </c>
      <c r="D705" t="s">
        <v>1437</v>
      </c>
      <c r="E705" t="s">
        <v>28</v>
      </c>
      <c r="F705" t="s">
        <v>29</v>
      </c>
      <c r="G705" t="s">
        <v>30</v>
      </c>
      <c r="H705" t="s">
        <v>53</v>
      </c>
      <c r="I705" t="s">
        <v>37</v>
      </c>
      <c r="J705">
        <v>2</v>
      </c>
      <c r="K705" t="s">
        <v>19</v>
      </c>
      <c r="L705">
        <v>2000</v>
      </c>
      <c r="M705">
        <v>1850</v>
      </c>
    </row>
    <row r="706" spans="2:13" x14ac:dyDescent="0.3">
      <c r="B706" t="s">
        <v>1438</v>
      </c>
      <c r="C706" s="2">
        <v>44059</v>
      </c>
      <c r="D706" t="s">
        <v>1439</v>
      </c>
      <c r="E706" t="s">
        <v>14</v>
      </c>
      <c r="F706" t="s">
        <v>34</v>
      </c>
      <c r="G706" t="s">
        <v>35</v>
      </c>
      <c r="H706" t="s">
        <v>69</v>
      </c>
      <c r="I706" t="s">
        <v>18</v>
      </c>
      <c r="J706">
        <v>1</v>
      </c>
      <c r="K706" t="s">
        <v>19</v>
      </c>
      <c r="L706">
        <v>9500</v>
      </c>
      <c r="M706">
        <v>8000</v>
      </c>
    </row>
    <row r="707" spans="2:13" x14ac:dyDescent="0.3">
      <c r="B707" t="s">
        <v>1440</v>
      </c>
      <c r="C707" s="2">
        <v>44060</v>
      </c>
      <c r="D707" t="s">
        <v>1441</v>
      </c>
      <c r="E707" t="s">
        <v>14</v>
      </c>
      <c r="F707" t="s">
        <v>15</v>
      </c>
      <c r="G707" t="s">
        <v>16</v>
      </c>
      <c r="H707" t="s">
        <v>72</v>
      </c>
      <c r="I707" t="s">
        <v>37</v>
      </c>
      <c r="J707">
        <v>1</v>
      </c>
      <c r="K707" t="s">
        <v>19</v>
      </c>
      <c r="L707">
        <v>4700</v>
      </c>
      <c r="M707">
        <v>4000</v>
      </c>
    </row>
    <row r="708" spans="2:13" x14ac:dyDescent="0.3">
      <c r="B708" t="s">
        <v>1442</v>
      </c>
      <c r="C708" s="2">
        <v>44061</v>
      </c>
      <c r="D708" t="s">
        <v>1443</v>
      </c>
      <c r="E708" t="s">
        <v>14</v>
      </c>
      <c r="F708" t="s">
        <v>15</v>
      </c>
      <c r="G708" t="s">
        <v>16</v>
      </c>
      <c r="H708" t="s">
        <v>75</v>
      </c>
      <c r="I708" t="s">
        <v>18</v>
      </c>
      <c r="J708">
        <v>2</v>
      </c>
      <c r="K708" t="s">
        <v>19</v>
      </c>
      <c r="L708">
        <v>400</v>
      </c>
      <c r="M708">
        <v>360</v>
      </c>
    </row>
    <row r="709" spans="2:13" x14ac:dyDescent="0.3">
      <c r="B709" t="s">
        <v>1444</v>
      </c>
      <c r="C709" s="2">
        <v>44062</v>
      </c>
      <c r="E709" t="s">
        <v>28</v>
      </c>
      <c r="F709" t="s">
        <v>22</v>
      </c>
      <c r="G709" t="s">
        <v>23</v>
      </c>
      <c r="H709" t="s">
        <v>78</v>
      </c>
      <c r="I709" t="s">
        <v>18</v>
      </c>
      <c r="J709">
        <v>2</v>
      </c>
      <c r="K709" t="s">
        <v>19</v>
      </c>
      <c r="L709">
        <v>100</v>
      </c>
      <c r="M709">
        <v>90</v>
      </c>
    </row>
    <row r="710" spans="2:13" x14ac:dyDescent="0.3">
      <c r="B710" t="s">
        <v>1445</v>
      </c>
      <c r="C710" s="2">
        <v>44063</v>
      </c>
      <c r="D710" t="s">
        <v>1446</v>
      </c>
      <c r="E710" t="s">
        <v>28</v>
      </c>
      <c r="F710" t="s">
        <v>29</v>
      </c>
      <c r="G710" t="s">
        <v>30</v>
      </c>
      <c r="H710" t="s">
        <v>81</v>
      </c>
      <c r="I710" t="s">
        <v>44</v>
      </c>
      <c r="J710">
        <v>1</v>
      </c>
      <c r="K710" t="s">
        <v>19</v>
      </c>
      <c r="L710">
        <v>1600</v>
      </c>
      <c r="M710">
        <v>1590</v>
      </c>
    </row>
    <row r="711" spans="2:13" x14ac:dyDescent="0.3">
      <c r="B711" t="s">
        <v>1447</v>
      </c>
      <c r="C711" s="2">
        <v>44064</v>
      </c>
      <c r="D711" t="s">
        <v>1448</v>
      </c>
      <c r="E711" t="s">
        <v>28</v>
      </c>
      <c r="F711" t="s">
        <v>34</v>
      </c>
      <c r="G711" t="s">
        <v>35</v>
      </c>
      <c r="H711" t="s">
        <v>84</v>
      </c>
      <c r="I711" t="s">
        <v>18</v>
      </c>
      <c r="J711">
        <v>1</v>
      </c>
      <c r="K711" t="s">
        <v>19</v>
      </c>
      <c r="L711">
        <v>50</v>
      </c>
      <c r="M711">
        <v>45</v>
      </c>
    </row>
    <row r="712" spans="2:13" x14ac:dyDescent="0.3">
      <c r="B712" t="s">
        <v>1449</v>
      </c>
      <c r="C712" s="2">
        <v>44065</v>
      </c>
      <c r="D712" t="s">
        <v>1450</v>
      </c>
      <c r="E712" t="s">
        <v>28</v>
      </c>
      <c r="F712" t="s">
        <v>15</v>
      </c>
      <c r="G712" t="s">
        <v>16</v>
      </c>
      <c r="H712" t="s">
        <v>17</v>
      </c>
      <c r="I712" t="s">
        <v>18</v>
      </c>
      <c r="J712">
        <v>2</v>
      </c>
      <c r="K712" t="s">
        <v>19</v>
      </c>
      <c r="L712">
        <v>600</v>
      </c>
      <c r="M712">
        <v>450</v>
      </c>
    </row>
    <row r="713" spans="2:13" x14ac:dyDescent="0.3">
      <c r="B713" t="s">
        <v>1451</v>
      </c>
      <c r="C713" s="2">
        <v>44066</v>
      </c>
      <c r="D713" t="s">
        <v>1452</v>
      </c>
      <c r="E713" t="s">
        <v>14</v>
      </c>
      <c r="F713" t="s">
        <v>15</v>
      </c>
      <c r="G713" t="s">
        <v>16</v>
      </c>
      <c r="H713" t="s">
        <v>24</v>
      </c>
      <c r="I713" t="s">
        <v>18</v>
      </c>
      <c r="J713">
        <v>2</v>
      </c>
      <c r="K713" t="s">
        <v>19</v>
      </c>
      <c r="L713">
        <v>170</v>
      </c>
      <c r="M713">
        <v>150</v>
      </c>
    </row>
    <row r="714" spans="2:13" x14ac:dyDescent="0.3">
      <c r="B714" t="s">
        <v>1453</v>
      </c>
      <c r="C714" s="2">
        <v>44067</v>
      </c>
      <c r="D714" t="s">
        <v>1454</v>
      </c>
      <c r="E714" t="s">
        <v>28</v>
      </c>
      <c r="F714" t="s">
        <v>22</v>
      </c>
      <c r="G714" t="s">
        <v>23</v>
      </c>
      <c r="H714" t="s">
        <v>31</v>
      </c>
      <c r="I714" t="s">
        <v>18</v>
      </c>
      <c r="J714">
        <v>1</v>
      </c>
      <c r="K714" t="s">
        <v>19</v>
      </c>
      <c r="L714">
        <v>25</v>
      </c>
      <c r="M714">
        <v>20</v>
      </c>
    </row>
    <row r="715" spans="2:13" x14ac:dyDescent="0.3">
      <c r="B715" t="s">
        <v>1455</v>
      </c>
      <c r="C715" s="2">
        <v>44068</v>
      </c>
      <c r="E715" t="s">
        <v>28</v>
      </c>
      <c r="F715" t="s">
        <v>29</v>
      </c>
      <c r="G715" t="s">
        <v>30</v>
      </c>
      <c r="H715" t="s">
        <v>36</v>
      </c>
      <c r="I715" t="s">
        <v>37</v>
      </c>
      <c r="J715">
        <v>1</v>
      </c>
      <c r="K715" t="s">
        <v>19</v>
      </c>
      <c r="L715">
        <v>6700</v>
      </c>
      <c r="M715">
        <v>5002</v>
      </c>
    </row>
    <row r="716" spans="2:13" x14ac:dyDescent="0.3">
      <c r="B716" t="s">
        <v>1456</v>
      </c>
      <c r="C716" s="2">
        <v>44069</v>
      </c>
      <c r="D716" t="s">
        <v>1457</v>
      </c>
      <c r="E716" t="s">
        <v>28</v>
      </c>
      <c r="F716" t="s">
        <v>34</v>
      </c>
      <c r="G716" t="s">
        <v>35</v>
      </c>
      <c r="H716" t="s">
        <v>40</v>
      </c>
      <c r="I716" t="s">
        <v>18</v>
      </c>
      <c r="J716">
        <v>2</v>
      </c>
      <c r="K716" t="s">
        <v>19</v>
      </c>
      <c r="L716">
        <v>6700</v>
      </c>
      <c r="M716">
        <v>5000</v>
      </c>
    </row>
    <row r="717" spans="2:13" x14ac:dyDescent="0.3">
      <c r="B717" t="s">
        <v>1458</v>
      </c>
      <c r="C717" s="2">
        <v>44070</v>
      </c>
      <c r="D717" t="s">
        <v>1459</v>
      </c>
      <c r="E717" t="s">
        <v>28</v>
      </c>
      <c r="F717" t="s">
        <v>15</v>
      </c>
      <c r="G717" t="s">
        <v>16</v>
      </c>
      <c r="H717" t="s">
        <v>43</v>
      </c>
      <c r="I717" t="s">
        <v>44</v>
      </c>
      <c r="J717">
        <v>2</v>
      </c>
      <c r="K717" t="s">
        <v>19</v>
      </c>
      <c r="L717">
        <v>6700</v>
      </c>
      <c r="M717">
        <v>5001</v>
      </c>
    </row>
    <row r="718" spans="2:13" x14ac:dyDescent="0.3">
      <c r="B718" t="s">
        <v>1460</v>
      </c>
      <c r="C718" s="2">
        <v>44071</v>
      </c>
      <c r="D718" t="s">
        <v>1461</v>
      </c>
      <c r="E718" t="s">
        <v>28</v>
      </c>
      <c r="F718" t="s">
        <v>15</v>
      </c>
      <c r="G718" t="s">
        <v>16</v>
      </c>
      <c r="H718" t="s">
        <v>47</v>
      </c>
      <c r="I718" t="s">
        <v>18</v>
      </c>
      <c r="J718">
        <v>1</v>
      </c>
      <c r="K718" t="s">
        <v>19</v>
      </c>
      <c r="L718">
        <v>6700</v>
      </c>
      <c r="M718">
        <v>5002</v>
      </c>
    </row>
    <row r="719" spans="2:13" x14ac:dyDescent="0.3">
      <c r="B719" t="s">
        <v>1462</v>
      </c>
      <c r="C719" s="2">
        <v>44072</v>
      </c>
      <c r="D719" t="s">
        <v>1463</v>
      </c>
      <c r="E719" t="s">
        <v>28</v>
      </c>
      <c r="F719" t="s">
        <v>22</v>
      </c>
      <c r="G719" t="s">
        <v>23</v>
      </c>
      <c r="H719" t="s">
        <v>50</v>
      </c>
      <c r="I719" t="s">
        <v>37</v>
      </c>
      <c r="J719">
        <v>1</v>
      </c>
      <c r="K719" t="s">
        <v>19</v>
      </c>
      <c r="L719">
        <v>6700</v>
      </c>
      <c r="M719">
        <v>5000</v>
      </c>
    </row>
    <row r="720" spans="2:13" x14ac:dyDescent="0.3">
      <c r="B720" t="s">
        <v>1464</v>
      </c>
      <c r="C720" s="2">
        <v>44073</v>
      </c>
      <c r="D720" t="s">
        <v>1465</v>
      </c>
      <c r="E720" t="s">
        <v>28</v>
      </c>
      <c r="F720" t="s">
        <v>29</v>
      </c>
      <c r="G720" t="s">
        <v>30</v>
      </c>
      <c r="H720" t="s">
        <v>53</v>
      </c>
      <c r="I720" t="s">
        <v>37</v>
      </c>
      <c r="J720">
        <v>2</v>
      </c>
      <c r="K720" t="s">
        <v>19</v>
      </c>
      <c r="L720">
        <v>6700</v>
      </c>
      <c r="M720">
        <v>5001</v>
      </c>
    </row>
    <row r="721" spans="2:13" x14ac:dyDescent="0.3">
      <c r="B721" t="s">
        <v>1466</v>
      </c>
      <c r="C721" s="2">
        <v>44074</v>
      </c>
      <c r="D721" t="s">
        <v>1467</v>
      </c>
      <c r="E721" t="s">
        <v>28</v>
      </c>
      <c r="F721" t="s">
        <v>34</v>
      </c>
      <c r="G721" t="s">
        <v>35</v>
      </c>
      <c r="H721" t="s">
        <v>56</v>
      </c>
      <c r="I721" t="s">
        <v>57</v>
      </c>
      <c r="J721">
        <v>2</v>
      </c>
      <c r="K721" t="s">
        <v>19</v>
      </c>
      <c r="L721">
        <v>6700</v>
      </c>
      <c r="M721">
        <v>5002</v>
      </c>
    </row>
    <row r="722" spans="2:13" x14ac:dyDescent="0.3">
      <c r="B722" t="s">
        <v>1468</v>
      </c>
      <c r="C722" s="2">
        <v>44044</v>
      </c>
      <c r="D722" t="s">
        <v>1469</v>
      </c>
      <c r="E722" t="s">
        <v>28</v>
      </c>
      <c r="F722" t="s">
        <v>15</v>
      </c>
      <c r="G722" t="s">
        <v>16</v>
      </c>
      <c r="H722" t="s">
        <v>60</v>
      </c>
      <c r="I722" t="s">
        <v>44</v>
      </c>
      <c r="J722">
        <v>1</v>
      </c>
      <c r="K722" t="s">
        <v>19</v>
      </c>
      <c r="L722">
        <v>22000</v>
      </c>
      <c r="M722">
        <v>20000</v>
      </c>
    </row>
    <row r="723" spans="2:13" x14ac:dyDescent="0.3">
      <c r="B723" t="s">
        <v>1470</v>
      </c>
      <c r="C723" s="2">
        <v>44045</v>
      </c>
      <c r="D723" t="s">
        <v>1471</v>
      </c>
      <c r="E723" t="s">
        <v>28</v>
      </c>
      <c r="F723" t="s">
        <v>15</v>
      </c>
      <c r="G723" t="s">
        <v>16</v>
      </c>
      <c r="H723" t="s">
        <v>63</v>
      </c>
      <c r="I723" t="s">
        <v>44</v>
      </c>
      <c r="J723">
        <v>1</v>
      </c>
      <c r="K723" t="s">
        <v>25</v>
      </c>
      <c r="L723">
        <v>11000</v>
      </c>
      <c r="M723">
        <v>10000</v>
      </c>
    </row>
    <row r="724" spans="2:13" x14ac:dyDescent="0.3">
      <c r="B724" t="s">
        <v>1472</v>
      </c>
      <c r="C724" s="2">
        <v>44046</v>
      </c>
      <c r="D724" t="s">
        <v>1473</v>
      </c>
      <c r="E724" t="s">
        <v>28</v>
      </c>
      <c r="F724" t="s">
        <v>22</v>
      </c>
      <c r="G724" t="s">
        <v>23</v>
      </c>
      <c r="H724" t="s">
        <v>66</v>
      </c>
      <c r="I724" t="s">
        <v>18</v>
      </c>
      <c r="J724">
        <v>1</v>
      </c>
      <c r="K724" t="s">
        <v>19</v>
      </c>
      <c r="L724">
        <v>8500</v>
      </c>
      <c r="M724">
        <v>7600</v>
      </c>
    </row>
    <row r="725" spans="2:13" x14ac:dyDescent="0.3">
      <c r="B725" t="s">
        <v>1474</v>
      </c>
      <c r="C725" s="2">
        <v>44047</v>
      </c>
      <c r="D725" t="s">
        <v>1475</v>
      </c>
      <c r="E725" t="s">
        <v>28</v>
      </c>
      <c r="F725" t="s">
        <v>29</v>
      </c>
      <c r="G725" t="s">
        <v>30</v>
      </c>
      <c r="H725" t="s">
        <v>69</v>
      </c>
      <c r="I725" t="s">
        <v>18</v>
      </c>
      <c r="J725">
        <v>2</v>
      </c>
      <c r="K725" t="s">
        <v>25</v>
      </c>
      <c r="L725">
        <v>8500</v>
      </c>
      <c r="M725">
        <v>7600</v>
      </c>
    </row>
    <row r="726" spans="2:13" x14ac:dyDescent="0.3">
      <c r="B726" t="s">
        <v>1476</v>
      </c>
      <c r="C726" s="2">
        <v>44048</v>
      </c>
      <c r="D726" t="s">
        <v>1477</v>
      </c>
      <c r="E726" t="s">
        <v>28</v>
      </c>
      <c r="F726" t="s">
        <v>34</v>
      </c>
      <c r="G726" t="s">
        <v>35</v>
      </c>
      <c r="H726" t="s">
        <v>72</v>
      </c>
      <c r="I726" t="s">
        <v>37</v>
      </c>
      <c r="J726">
        <v>3</v>
      </c>
      <c r="K726" t="s">
        <v>19</v>
      </c>
      <c r="L726">
        <v>13200.000000000002</v>
      </c>
      <c r="M726">
        <v>12000</v>
      </c>
    </row>
    <row r="727" spans="2:13" x14ac:dyDescent="0.3">
      <c r="B727" t="s">
        <v>1478</v>
      </c>
      <c r="C727" s="2">
        <v>44049</v>
      </c>
      <c r="D727" t="s">
        <v>1479</v>
      </c>
      <c r="E727" t="s">
        <v>14</v>
      </c>
      <c r="F727" t="s">
        <v>15</v>
      </c>
      <c r="G727" t="s">
        <v>16</v>
      </c>
      <c r="H727" t="s">
        <v>75</v>
      </c>
      <c r="I727" t="s">
        <v>18</v>
      </c>
      <c r="J727">
        <v>2</v>
      </c>
      <c r="K727" t="s">
        <v>19</v>
      </c>
      <c r="L727">
        <v>22000</v>
      </c>
      <c r="M727">
        <v>20000</v>
      </c>
    </row>
    <row r="728" spans="2:13" x14ac:dyDescent="0.3">
      <c r="B728" t="s">
        <v>1480</v>
      </c>
      <c r="C728" s="2">
        <v>44050</v>
      </c>
      <c r="D728" t="s">
        <v>1481</v>
      </c>
      <c r="E728" t="s">
        <v>14</v>
      </c>
      <c r="F728" t="s">
        <v>15</v>
      </c>
      <c r="G728" t="s">
        <v>16</v>
      </c>
      <c r="H728" t="s">
        <v>78</v>
      </c>
      <c r="I728" t="s">
        <v>18</v>
      </c>
      <c r="J728">
        <v>2</v>
      </c>
      <c r="K728" t="s">
        <v>19</v>
      </c>
      <c r="L728">
        <v>7700</v>
      </c>
      <c r="M728">
        <v>7000</v>
      </c>
    </row>
    <row r="729" spans="2:13" x14ac:dyDescent="0.3">
      <c r="B729" t="s">
        <v>1482</v>
      </c>
      <c r="C729" s="2">
        <v>44051</v>
      </c>
      <c r="D729" t="s">
        <v>1483</v>
      </c>
      <c r="E729" t="s">
        <v>14</v>
      </c>
      <c r="F729" t="s">
        <v>22</v>
      </c>
      <c r="G729" t="s">
        <v>23</v>
      </c>
      <c r="H729" t="s">
        <v>81</v>
      </c>
      <c r="I729" t="s">
        <v>44</v>
      </c>
      <c r="J729">
        <v>3</v>
      </c>
      <c r="K729" t="s">
        <v>19</v>
      </c>
      <c r="L729">
        <v>22000</v>
      </c>
      <c r="M729">
        <v>20000</v>
      </c>
    </row>
    <row r="730" spans="2:13" x14ac:dyDescent="0.3">
      <c r="B730" t="s">
        <v>1484</v>
      </c>
      <c r="C730" s="2">
        <v>44052</v>
      </c>
      <c r="D730" t="s">
        <v>1485</v>
      </c>
      <c r="E730" t="s">
        <v>28</v>
      </c>
      <c r="F730" t="s">
        <v>29</v>
      </c>
      <c r="G730" t="s">
        <v>30</v>
      </c>
      <c r="H730" t="s">
        <v>84</v>
      </c>
      <c r="I730" t="s">
        <v>18</v>
      </c>
      <c r="J730">
        <v>1</v>
      </c>
      <c r="K730" t="s">
        <v>19</v>
      </c>
      <c r="L730">
        <v>44000</v>
      </c>
      <c r="M730">
        <v>40000</v>
      </c>
    </row>
    <row r="731" spans="2:13" x14ac:dyDescent="0.3">
      <c r="B731" t="s">
        <v>1486</v>
      </c>
      <c r="C731" s="2">
        <v>44053</v>
      </c>
      <c r="D731" t="s">
        <v>1487</v>
      </c>
      <c r="E731" t="s">
        <v>28</v>
      </c>
      <c r="F731" t="s">
        <v>34</v>
      </c>
      <c r="G731" t="s">
        <v>35</v>
      </c>
      <c r="H731" t="s">
        <v>17</v>
      </c>
      <c r="I731" t="s">
        <v>18</v>
      </c>
      <c r="J731">
        <v>2</v>
      </c>
      <c r="K731" t="s">
        <v>19</v>
      </c>
      <c r="L731">
        <v>19800</v>
      </c>
      <c r="M731">
        <v>18000</v>
      </c>
    </row>
    <row r="732" spans="2:13" x14ac:dyDescent="0.3">
      <c r="B732" t="s">
        <v>1488</v>
      </c>
      <c r="C732" s="2">
        <v>44054</v>
      </c>
      <c r="D732" t="s">
        <v>1489</v>
      </c>
      <c r="E732" t="s">
        <v>28</v>
      </c>
      <c r="F732" t="s">
        <v>15</v>
      </c>
      <c r="G732" t="s">
        <v>16</v>
      </c>
      <c r="H732" t="s">
        <v>24</v>
      </c>
      <c r="I732" t="s">
        <v>18</v>
      </c>
      <c r="J732">
        <v>2</v>
      </c>
      <c r="K732" t="s">
        <v>19</v>
      </c>
      <c r="L732">
        <v>9950</v>
      </c>
      <c r="M732">
        <v>9000</v>
      </c>
    </row>
    <row r="733" spans="2:13" x14ac:dyDescent="0.3">
      <c r="B733" t="s">
        <v>1490</v>
      </c>
      <c r="C733" s="2">
        <v>44055</v>
      </c>
      <c r="D733" t="s">
        <v>1491</v>
      </c>
      <c r="E733" t="s">
        <v>28</v>
      </c>
      <c r="F733" t="s">
        <v>15</v>
      </c>
      <c r="G733" t="s">
        <v>16</v>
      </c>
      <c r="H733" t="s">
        <v>31</v>
      </c>
      <c r="I733" t="s">
        <v>18</v>
      </c>
      <c r="J733">
        <v>2</v>
      </c>
      <c r="K733" t="s">
        <v>19</v>
      </c>
      <c r="L733">
        <v>7700</v>
      </c>
      <c r="M733">
        <v>7000</v>
      </c>
    </row>
    <row r="734" spans="2:13" x14ac:dyDescent="0.3">
      <c r="B734" t="s">
        <v>1492</v>
      </c>
      <c r="C734" s="2">
        <v>44056</v>
      </c>
      <c r="D734" t="s">
        <v>1493</v>
      </c>
      <c r="E734" t="s">
        <v>14</v>
      </c>
      <c r="F734" t="s">
        <v>22</v>
      </c>
      <c r="G734" t="s">
        <v>23</v>
      </c>
      <c r="H734" t="s">
        <v>36</v>
      </c>
      <c r="I734" t="s">
        <v>37</v>
      </c>
      <c r="J734">
        <v>4</v>
      </c>
      <c r="K734" t="s">
        <v>19</v>
      </c>
      <c r="L734">
        <v>11000</v>
      </c>
      <c r="M734">
        <v>10000</v>
      </c>
    </row>
    <row r="735" spans="2:13" x14ac:dyDescent="0.3">
      <c r="B735" t="s">
        <v>1494</v>
      </c>
      <c r="C735" s="2">
        <v>44057</v>
      </c>
      <c r="D735" t="s">
        <v>1495</v>
      </c>
      <c r="E735" t="s">
        <v>28</v>
      </c>
      <c r="F735" t="s">
        <v>29</v>
      </c>
      <c r="G735" t="s">
        <v>30</v>
      </c>
      <c r="H735" t="s">
        <v>40</v>
      </c>
      <c r="I735" t="s">
        <v>18</v>
      </c>
      <c r="J735">
        <v>1</v>
      </c>
      <c r="K735" t="s">
        <v>19</v>
      </c>
      <c r="L735">
        <v>13200.000000000002</v>
      </c>
      <c r="M735">
        <v>12000</v>
      </c>
    </row>
    <row r="736" spans="2:13" x14ac:dyDescent="0.3">
      <c r="B736" t="s">
        <v>1496</v>
      </c>
      <c r="C736" s="2">
        <v>44058</v>
      </c>
      <c r="D736" t="s">
        <v>1497</v>
      </c>
      <c r="E736" t="s">
        <v>28</v>
      </c>
      <c r="F736" t="s">
        <v>34</v>
      </c>
      <c r="G736" t="s">
        <v>35</v>
      </c>
      <c r="H736" t="s">
        <v>43</v>
      </c>
      <c r="I736" t="s">
        <v>44</v>
      </c>
      <c r="J736">
        <v>2</v>
      </c>
      <c r="K736" t="s">
        <v>19</v>
      </c>
      <c r="L736">
        <v>9950</v>
      </c>
      <c r="M736">
        <v>9000</v>
      </c>
    </row>
    <row r="737" spans="2:13" x14ac:dyDescent="0.3">
      <c r="B737" t="s">
        <v>1498</v>
      </c>
      <c r="C737" s="2">
        <v>44059</v>
      </c>
      <c r="D737" t="s">
        <v>1499</v>
      </c>
      <c r="E737" t="s">
        <v>28</v>
      </c>
      <c r="F737" t="s">
        <v>15</v>
      </c>
      <c r="G737" t="s">
        <v>16</v>
      </c>
      <c r="H737" t="s">
        <v>47</v>
      </c>
      <c r="I737" t="s">
        <v>18</v>
      </c>
      <c r="J737">
        <v>2</v>
      </c>
      <c r="K737" t="s">
        <v>19</v>
      </c>
      <c r="L737">
        <v>7700</v>
      </c>
      <c r="M737">
        <v>7000</v>
      </c>
    </row>
    <row r="738" spans="2:13" x14ac:dyDescent="0.3">
      <c r="B738" t="s">
        <v>1500</v>
      </c>
      <c r="C738" s="2">
        <v>44060</v>
      </c>
      <c r="D738" t="s">
        <v>1501</v>
      </c>
      <c r="E738" t="s">
        <v>28</v>
      </c>
      <c r="F738" t="s">
        <v>15</v>
      </c>
      <c r="G738" t="s">
        <v>16</v>
      </c>
      <c r="H738" t="s">
        <v>50</v>
      </c>
      <c r="I738" t="s">
        <v>37</v>
      </c>
      <c r="J738">
        <v>4</v>
      </c>
      <c r="K738" t="s">
        <v>19</v>
      </c>
      <c r="L738">
        <v>11000</v>
      </c>
      <c r="M738">
        <v>10000</v>
      </c>
    </row>
    <row r="739" spans="2:13" x14ac:dyDescent="0.3">
      <c r="B739" t="s">
        <v>1502</v>
      </c>
      <c r="C739" s="2">
        <v>44061</v>
      </c>
      <c r="D739" t="s">
        <v>1503</v>
      </c>
      <c r="E739" t="s">
        <v>28</v>
      </c>
      <c r="F739" t="s">
        <v>22</v>
      </c>
      <c r="G739" t="s">
        <v>23</v>
      </c>
      <c r="H739" t="s">
        <v>53</v>
      </c>
      <c r="I739" t="s">
        <v>37</v>
      </c>
      <c r="J739">
        <v>1</v>
      </c>
      <c r="K739" t="s">
        <v>19</v>
      </c>
      <c r="L739">
        <v>13200.000000000002</v>
      </c>
      <c r="M739">
        <v>12000</v>
      </c>
    </row>
    <row r="740" spans="2:13" x14ac:dyDescent="0.3">
      <c r="B740" t="s">
        <v>1504</v>
      </c>
      <c r="C740" s="2">
        <v>44062</v>
      </c>
      <c r="D740" t="s">
        <v>1505</v>
      </c>
      <c r="E740" t="s">
        <v>28</v>
      </c>
      <c r="F740" t="s">
        <v>29</v>
      </c>
      <c r="G740" t="s">
        <v>30</v>
      </c>
      <c r="H740" t="s">
        <v>56</v>
      </c>
      <c r="I740" t="s">
        <v>57</v>
      </c>
      <c r="J740">
        <v>2</v>
      </c>
      <c r="K740" t="s">
        <v>19</v>
      </c>
      <c r="L740">
        <v>9950</v>
      </c>
      <c r="M740">
        <v>9000</v>
      </c>
    </row>
    <row r="741" spans="2:13" x14ac:dyDescent="0.3">
      <c r="B741" t="s">
        <v>1506</v>
      </c>
      <c r="C741" s="2">
        <v>44063</v>
      </c>
      <c r="D741" t="s">
        <v>1507</v>
      </c>
      <c r="E741" t="s">
        <v>28</v>
      </c>
      <c r="F741" t="s">
        <v>34</v>
      </c>
      <c r="G741" t="s">
        <v>35</v>
      </c>
      <c r="H741" t="s">
        <v>60</v>
      </c>
      <c r="I741" t="s">
        <v>44</v>
      </c>
      <c r="J741">
        <v>2</v>
      </c>
      <c r="K741" t="s">
        <v>19</v>
      </c>
      <c r="L741">
        <v>7700</v>
      </c>
      <c r="M741">
        <v>7000</v>
      </c>
    </row>
    <row r="742" spans="2:13" x14ac:dyDescent="0.3">
      <c r="B742" t="s">
        <v>1508</v>
      </c>
      <c r="C742" s="2">
        <v>44064</v>
      </c>
      <c r="D742" t="s">
        <v>1509</v>
      </c>
      <c r="E742" t="s">
        <v>28</v>
      </c>
      <c r="F742" t="s">
        <v>15</v>
      </c>
      <c r="G742" t="s">
        <v>16</v>
      </c>
      <c r="H742" t="s">
        <v>43</v>
      </c>
      <c r="I742" t="s">
        <v>44</v>
      </c>
      <c r="J742">
        <v>1</v>
      </c>
      <c r="K742" t="s">
        <v>19</v>
      </c>
      <c r="L742">
        <v>11000</v>
      </c>
      <c r="M742">
        <v>10000</v>
      </c>
    </row>
    <row r="743" spans="2:13" x14ac:dyDescent="0.3">
      <c r="B743" t="s">
        <v>1510</v>
      </c>
      <c r="C743" s="2">
        <v>44065</v>
      </c>
      <c r="D743" t="s">
        <v>1511</v>
      </c>
      <c r="E743" t="s">
        <v>28</v>
      </c>
      <c r="F743" t="s">
        <v>15</v>
      </c>
      <c r="G743" t="s">
        <v>16</v>
      </c>
      <c r="H743" t="s">
        <v>47</v>
      </c>
      <c r="I743" t="s">
        <v>18</v>
      </c>
      <c r="J743">
        <v>1</v>
      </c>
      <c r="K743" t="s">
        <v>19</v>
      </c>
      <c r="L743">
        <v>7700.0000000000009</v>
      </c>
      <c r="M743">
        <v>7000</v>
      </c>
    </row>
    <row r="744" spans="2:13" x14ac:dyDescent="0.3">
      <c r="B744" t="s">
        <v>1512</v>
      </c>
      <c r="C744" s="2">
        <v>44066</v>
      </c>
      <c r="D744" t="s">
        <v>1513</v>
      </c>
      <c r="E744" t="s">
        <v>28</v>
      </c>
      <c r="F744" t="s">
        <v>22</v>
      </c>
      <c r="G744" t="s">
        <v>23</v>
      </c>
      <c r="H744" t="s">
        <v>50</v>
      </c>
      <c r="I744" t="s">
        <v>37</v>
      </c>
      <c r="J744">
        <v>2</v>
      </c>
      <c r="K744" t="s">
        <v>19</v>
      </c>
      <c r="L744">
        <v>9950</v>
      </c>
      <c r="M744">
        <v>9000</v>
      </c>
    </row>
    <row r="745" spans="2:13" x14ac:dyDescent="0.3">
      <c r="B745" t="s">
        <v>1514</v>
      </c>
      <c r="C745" s="2">
        <v>44067</v>
      </c>
      <c r="D745" t="s">
        <v>1515</v>
      </c>
      <c r="E745" t="s">
        <v>28</v>
      </c>
      <c r="F745" t="s">
        <v>29</v>
      </c>
      <c r="G745" t="s">
        <v>30</v>
      </c>
      <c r="H745" t="s">
        <v>53</v>
      </c>
      <c r="I745" t="s">
        <v>37</v>
      </c>
      <c r="J745">
        <v>2</v>
      </c>
      <c r="K745" t="s">
        <v>19</v>
      </c>
      <c r="L745">
        <v>19800</v>
      </c>
      <c r="M745">
        <v>18000</v>
      </c>
    </row>
    <row r="746" spans="2:13" x14ac:dyDescent="0.3">
      <c r="B746" t="s">
        <v>1516</v>
      </c>
      <c r="C746" s="2">
        <v>44068</v>
      </c>
      <c r="D746" t="s">
        <v>1517</v>
      </c>
      <c r="E746" t="s">
        <v>28</v>
      </c>
      <c r="F746" t="s">
        <v>34</v>
      </c>
      <c r="G746" t="s">
        <v>35</v>
      </c>
      <c r="H746" t="s">
        <v>75</v>
      </c>
      <c r="I746" t="s">
        <v>18</v>
      </c>
      <c r="J746">
        <v>1</v>
      </c>
      <c r="K746" t="s">
        <v>19</v>
      </c>
      <c r="L746">
        <v>44000</v>
      </c>
      <c r="M746">
        <v>40000</v>
      </c>
    </row>
    <row r="747" spans="2:13" x14ac:dyDescent="0.3">
      <c r="B747" t="s">
        <v>1518</v>
      </c>
      <c r="C747" s="2">
        <v>44069</v>
      </c>
      <c r="D747" t="s">
        <v>1519</v>
      </c>
      <c r="E747" t="s">
        <v>28</v>
      </c>
      <c r="F747" t="s">
        <v>15</v>
      </c>
      <c r="G747" t="s">
        <v>16</v>
      </c>
      <c r="H747" t="s">
        <v>78</v>
      </c>
      <c r="I747" t="s">
        <v>18</v>
      </c>
      <c r="J747">
        <v>1</v>
      </c>
      <c r="K747" t="s">
        <v>19</v>
      </c>
      <c r="L747">
        <v>22000</v>
      </c>
      <c r="M747">
        <v>20000</v>
      </c>
    </row>
    <row r="748" spans="2:13" x14ac:dyDescent="0.3">
      <c r="B748" t="s">
        <v>1520</v>
      </c>
      <c r="C748" s="2">
        <v>44070</v>
      </c>
      <c r="D748" t="s">
        <v>1521</v>
      </c>
      <c r="E748" t="s">
        <v>14</v>
      </c>
      <c r="F748" t="s">
        <v>15</v>
      </c>
      <c r="G748" t="s">
        <v>16</v>
      </c>
      <c r="H748" t="s">
        <v>81</v>
      </c>
      <c r="I748" t="s">
        <v>44</v>
      </c>
      <c r="J748">
        <v>2</v>
      </c>
      <c r="K748" t="s">
        <v>19</v>
      </c>
      <c r="L748">
        <v>13000</v>
      </c>
      <c r="M748">
        <v>12000</v>
      </c>
    </row>
    <row r="749" spans="2:13" x14ac:dyDescent="0.3">
      <c r="B749" t="s">
        <v>1522</v>
      </c>
      <c r="C749" s="2">
        <v>44071</v>
      </c>
      <c r="D749" t="s">
        <v>1523</v>
      </c>
      <c r="E749" t="s">
        <v>14</v>
      </c>
      <c r="F749" t="s">
        <v>22</v>
      </c>
      <c r="G749" t="s">
        <v>23</v>
      </c>
      <c r="H749" t="s">
        <v>84</v>
      </c>
      <c r="I749" t="s">
        <v>18</v>
      </c>
      <c r="J749">
        <v>2</v>
      </c>
      <c r="K749" t="s">
        <v>19</v>
      </c>
      <c r="L749">
        <v>6700</v>
      </c>
      <c r="M749">
        <v>5000</v>
      </c>
    </row>
    <row r="750" spans="2:13" x14ac:dyDescent="0.3">
      <c r="B750" t="s">
        <v>1524</v>
      </c>
      <c r="C750" s="2">
        <v>44072</v>
      </c>
      <c r="D750" t="s">
        <v>1525</v>
      </c>
      <c r="E750" t="s">
        <v>14</v>
      </c>
      <c r="F750" t="s">
        <v>29</v>
      </c>
      <c r="G750" t="s">
        <v>30</v>
      </c>
      <c r="H750" t="s">
        <v>17</v>
      </c>
      <c r="I750" t="s">
        <v>18</v>
      </c>
      <c r="J750">
        <v>1</v>
      </c>
      <c r="K750" t="s">
        <v>19</v>
      </c>
      <c r="L750">
        <v>6700</v>
      </c>
      <c r="M750">
        <v>5001</v>
      </c>
    </row>
    <row r="751" spans="2:13" x14ac:dyDescent="0.3">
      <c r="B751" t="s">
        <v>1526</v>
      </c>
      <c r="C751" s="2">
        <v>44073</v>
      </c>
      <c r="D751" t="s">
        <v>1527</v>
      </c>
      <c r="E751" t="s">
        <v>28</v>
      </c>
      <c r="F751" t="s">
        <v>34</v>
      </c>
      <c r="G751" t="s">
        <v>35</v>
      </c>
      <c r="H751" t="s">
        <v>24</v>
      </c>
      <c r="I751" t="s">
        <v>18</v>
      </c>
      <c r="J751">
        <v>1</v>
      </c>
      <c r="K751" t="s">
        <v>19</v>
      </c>
      <c r="L751">
        <v>6700</v>
      </c>
      <c r="M751">
        <v>5002</v>
      </c>
    </row>
    <row r="752" spans="2:13" x14ac:dyDescent="0.3">
      <c r="B752" t="s">
        <v>1528</v>
      </c>
      <c r="C752" s="2">
        <v>44074</v>
      </c>
      <c r="D752" t="s">
        <v>1529</v>
      </c>
      <c r="E752" t="s">
        <v>28</v>
      </c>
      <c r="F752" t="s">
        <v>15</v>
      </c>
      <c r="G752" t="s">
        <v>16</v>
      </c>
      <c r="H752" t="s">
        <v>31</v>
      </c>
      <c r="I752" t="s">
        <v>18</v>
      </c>
      <c r="J752">
        <v>2</v>
      </c>
      <c r="K752" t="s">
        <v>19</v>
      </c>
      <c r="L752">
        <v>6700</v>
      </c>
      <c r="M752">
        <v>5000</v>
      </c>
    </row>
    <row r="753" spans="2:13" x14ac:dyDescent="0.3">
      <c r="B753" t="s">
        <v>1530</v>
      </c>
      <c r="C753" s="2">
        <v>44044</v>
      </c>
      <c r="D753" t="s">
        <v>1531</v>
      </c>
      <c r="E753" t="s">
        <v>28</v>
      </c>
      <c r="F753" t="s">
        <v>15</v>
      </c>
      <c r="G753" t="s">
        <v>16</v>
      </c>
      <c r="H753" t="s">
        <v>36</v>
      </c>
      <c r="I753" t="s">
        <v>37</v>
      </c>
      <c r="J753">
        <v>2</v>
      </c>
      <c r="K753" t="s">
        <v>19</v>
      </c>
      <c r="L753">
        <v>6700</v>
      </c>
      <c r="M753">
        <v>5001</v>
      </c>
    </row>
    <row r="754" spans="2:13" x14ac:dyDescent="0.3">
      <c r="B754" t="s">
        <v>1532</v>
      </c>
      <c r="C754" s="2">
        <v>44045</v>
      </c>
      <c r="D754" t="s">
        <v>1533</v>
      </c>
      <c r="E754" t="s">
        <v>28</v>
      </c>
      <c r="F754" t="s">
        <v>22</v>
      </c>
      <c r="G754" t="s">
        <v>23</v>
      </c>
      <c r="H754" t="s">
        <v>40</v>
      </c>
      <c r="I754" t="s">
        <v>18</v>
      </c>
      <c r="J754">
        <v>1</v>
      </c>
      <c r="K754" t="s">
        <v>19</v>
      </c>
      <c r="L754">
        <v>6700</v>
      </c>
      <c r="M754">
        <v>5002</v>
      </c>
    </row>
    <row r="755" spans="2:13" x14ac:dyDescent="0.3">
      <c r="B755" t="s">
        <v>1534</v>
      </c>
      <c r="C755" s="2">
        <v>44046</v>
      </c>
      <c r="D755" t="s">
        <v>1535</v>
      </c>
      <c r="E755" t="s">
        <v>14</v>
      </c>
      <c r="F755" t="s">
        <v>29</v>
      </c>
      <c r="G755" t="s">
        <v>30</v>
      </c>
      <c r="H755" t="s">
        <v>43</v>
      </c>
      <c r="I755" t="s">
        <v>44</v>
      </c>
      <c r="J755">
        <v>1</v>
      </c>
      <c r="K755" t="s">
        <v>19</v>
      </c>
      <c r="L755">
        <v>6700</v>
      </c>
      <c r="M755">
        <v>5000</v>
      </c>
    </row>
    <row r="756" spans="2:13" x14ac:dyDescent="0.3">
      <c r="B756" t="s">
        <v>1536</v>
      </c>
      <c r="C756" s="2">
        <v>43952</v>
      </c>
      <c r="D756" t="s">
        <v>1537</v>
      </c>
      <c r="E756" t="s">
        <v>28</v>
      </c>
      <c r="F756" t="s">
        <v>34</v>
      </c>
      <c r="G756" t="s">
        <v>35</v>
      </c>
      <c r="H756" t="s">
        <v>17</v>
      </c>
      <c r="I756" t="s">
        <v>18</v>
      </c>
      <c r="J756">
        <v>1</v>
      </c>
      <c r="K756" t="s">
        <v>19</v>
      </c>
      <c r="L756">
        <v>2250</v>
      </c>
      <c r="M756">
        <v>2200</v>
      </c>
    </row>
    <row r="757" spans="2:13" x14ac:dyDescent="0.3">
      <c r="B757" t="s">
        <v>1538</v>
      </c>
      <c r="C757" s="2">
        <v>43953</v>
      </c>
      <c r="D757" t="s">
        <v>1539</v>
      </c>
      <c r="E757" t="s">
        <v>28</v>
      </c>
      <c r="F757" t="s">
        <v>15</v>
      </c>
      <c r="G757" t="s">
        <v>16</v>
      </c>
      <c r="H757" t="s">
        <v>24</v>
      </c>
      <c r="I757" t="s">
        <v>18</v>
      </c>
      <c r="J757">
        <v>1</v>
      </c>
      <c r="K757" t="s">
        <v>19</v>
      </c>
      <c r="L757">
        <v>100</v>
      </c>
      <c r="M757">
        <v>90</v>
      </c>
    </row>
    <row r="758" spans="2:13" x14ac:dyDescent="0.3">
      <c r="B758" t="s">
        <v>1540</v>
      </c>
      <c r="C758" s="2">
        <v>43954</v>
      </c>
      <c r="D758" t="s">
        <v>1541</v>
      </c>
      <c r="E758" t="s">
        <v>28</v>
      </c>
      <c r="F758" t="s">
        <v>34</v>
      </c>
      <c r="G758" t="s">
        <v>35</v>
      </c>
      <c r="H758" t="s">
        <v>31</v>
      </c>
      <c r="I758" t="s">
        <v>18</v>
      </c>
      <c r="J758">
        <v>2</v>
      </c>
      <c r="K758" t="s">
        <v>19</v>
      </c>
      <c r="L758">
        <v>100</v>
      </c>
      <c r="M758">
        <v>80</v>
      </c>
    </row>
    <row r="759" spans="2:13" x14ac:dyDescent="0.3">
      <c r="B759" t="s">
        <v>1542</v>
      </c>
      <c r="C759" s="2">
        <v>43955</v>
      </c>
      <c r="D759" t="s">
        <v>1543</v>
      </c>
      <c r="E759" t="s">
        <v>14</v>
      </c>
      <c r="F759" t="s">
        <v>15</v>
      </c>
      <c r="G759" t="s">
        <v>16</v>
      </c>
      <c r="H759" t="s">
        <v>36</v>
      </c>
      <c r="I759" t="s">
        <v>37</v>
      </c>
      <c r="J759">
        <v>2</v>
      </c>
      <c r="K759" t="s">
        <v>19</v>
      </c>
      <c r="L759">
        <v>2000</v>
      </c>
      <c r="M759">
        <v>1850</v>
      </c>
    </row>
    <row r="760" spans="2:13" x14ac:dyDescent="0.3">
      <c r="B760" t="s">
        <v>1544</v>
      </c>
      <c r="C760" s="2">
        <v>43956</v>
      </c>
      <c r="D760" t="s">
        <v>1545</v>
      </c>
      <c r="E760" t="s">
        <v>14</v>
      </c>
      <c r="F760" t="s">
        <v>34</v>
      </c>
      <c r="G760" t="s">
        <v>35</v>
      </c>
      <c r="H760" t="s">
        <v>40</v>
      </c>
      <c r="I760" t="s">
        <v>18</v>
      </c>
      <c r="J760">
        <v>1</v>
      </c>
      <c r="K760" t="s">
        <v>19</v>
      </c>
      <c r="L760">
        <v>9500</v>
      </c>
      <c r="M760">
        <v>8000</v>
      </c>
    </row>
    <row r="761" spans="2:13" x14ac:dyDescent="0.3">
      <c r="B761" t="s">
        <v>1546</v>
      </c>
      <c r="C761" s="2">
        <v>43957</v>
      </c>
      <c r="D761" t="s">
        <v>1547</v>
      </c>
      <c r="E761" t="s">
        <v>14</v>
      </c>
      <c r="F761" t="s">
        <v>15</v>
      </c>
      <c r="G761" t="s">
        <v>16</v>
      </c>
      <c r="H761" t="s">
        <v>43</v>
      </c>
      <c r="I761" t="s">
        <v>44</v>
      </c>
      <c r="J761">
        <v>100</v>
      </c>
      <c r="K761" t="s">
        <v>19</v>
      </c>
      <c r="L761">
        <v>4700</v>
      </c>
      <c r="M761">
        <v>4000</v>
      </c>
    </row>
    <row r="762" spans="2:13" x14ac:dyDescent="0.3">
      <c r="B762" t="s">
        <v>1548</v>
      </c>
      <c r="C762" s="2">
        <v>43958</v>
      </c>
      <c r="D762" t="s">
        <v>1549</v>
      </c>
      <c r="E762" t="s">
        <v>28</v>
      </c>
      <c r="F762" t="s">
        <v>34</v>
      </c>
      <c r="G762" t="s">
        <v>35</v>
      </c>
      <c r="H762" t="s">
        <v>47</v>
      </c>
      <c r="I762" t="s">
        <v>18</v>
      </c>
      <c r="J762">
        <v>2</v>
      </c>
      <c r="K762" t="s">
        <v>19</v>
      </c>
      <c r="L762">
        <v>400</v>
      </c>
      <c r="M762">
        <v>360</v>
      </c>
    </row>
    <row r="763" spans="2:13" x14ac:dyDescent="0.3">
      <c r="B763" t="s">
        <v>1550</v>
      </c>
      <c r="C763" s="2">
        <v>43956</v>
      </c>
      <c r="D763" t="s">
        <v>1551</v>
      </c>
      <c r="E763" t="s">
        <v>28</v>
      </c>
      <c r="F763" t="s">
        <v>15</v>
      </c>
      <c r="G763" t="s">
        <v>16</v>
      </c>
      <c r="H763" t="s">
        <v>50</v>
      </c>
      <c r="I763" t="s">
        <v>37</v>
      </c>
      <c r="J763">
        <v>2</v>
      </c>
      <c r="K763" t="s">
        <v>19</v>
      </c>
      <c r="L763">
        <v>100</v>
      </c>
      <c r="M763">
        <v>90</v>
      </c>
    </row>
    <row r="764" spans="2:13" x14ac:dyDescent="0.3">
      <c r="B764" t="s">
        <v>1552</v>
      </c>
      <c r="C764" s="2">
        <v>43960</v>
      </c>
      <c r="D764" t="s">
        <v>13</v>
      </c>
      <c r="E764" t="s">
        <v>28</v>
      </c>
      <c r="F764" t="s">
        <v>34</v>
      </c>
      <c r="G764" t="s">
        <v>35</v>
      </c>
      <c r="H764" t="s">
        <v>17</v>
      </c>
      <c r="I764" t="s">
        <v>18</v>
      </c>
      <c r="J764">
        <v>20</v>
      </c>
      <c r="K764" t="s">
        <v>19</v>
      </c>
      <c r="L764">
        <v>1600</v>
      </c>
      <c r="M764">
        <v>1590</v>
      </c>
    </row>
    <row r="765" spans="2:13" x14ac:dyDescent="0.3">
      <c r="B765" t="s">
        <v>1553</v>
      </c>
      <c r="C765" s="2">
        <v>43961</v>
      </c>
      <c r="D765" t="s">
        <v>21</v>
      </c>
      <c r="E765" t="s">
        <v>28</v>
      </c>
      <c r="F765" t="s">
        <v>15</v>
      </c>
      <c r="G765" t="s">
        <v>16</v>
      </c>
      <c r="H765" t="s">
        <v>66</v>
      </c>
      <c r="I765" t="s">
        <v>18</v>
      </c>
      <c r="J765">
        <v>1</v>
      </c>
      <c r="K765" t="s">
        <v>19</v>
      </c>
      <c r="L765">
        <v>50</v>
      </c>
      <c r="M765">
        <v>45</v>
      </c>
    </row>
    <row r="766" spans="2:13" x14ac:dyDescent="0.3">
      <c r="B766" t="s">
        <v>1554</v>
      </c>
      <c r="C766" s="2">
        <v>43962</v>
      </c>
      <c r="D766" t="s">
        <v>27</v>
      </c>
      <c r="E766" t="s">
        <v>14</v>
      </c>
      <c r="F766" t="s">
        <v>34</v>
      </c>
      <c r="G766" t="s">
        <v>35</v>
      </c>
      <c r="H766" t="s">
        <v>69</v>
      </c>
      <c r="I766" t="s">
        <v>18</v>
      </c>
      <c r="J766">
        <v>2</v>
      </c>
      <c r="K766" t="s">
        <v>19</v>
      </c>
      <c r="L766">
        <v>600</v>
      </c>
      <c r="M766">
        <v>450</v>
      </c>
    </row>
    <row r="767" spans="2:13" x14ac:dyDescent="0.3">
      <c r="B767" t="s">
        <v>1555</v>
      </c>
      <c r="C767" s="2">
        <v>43963</v>
      </c>
      <c r="D767" t="s">
        <v>33</v>
      </c>
      <c r="E767" t="s">
        <v>28</v>
      </c>
      <c r="F767" t="s">
        <v>15</v>
      </c>
      <c r="G767" t="s">
        <v>16</v>
      </c>
      <c r="H767" t="s">
        <v>53</v>
      </c>
      <c r="I767" t="s">
        <v>37</v>
      </c>
      <c r="J767">
        <v>2</v>
      </c>
      <c r="K767" t="s">
        <v>19</v>
      </c>
      <c r="L767">
        <v>170</v>
      </c>
      <c r="M767">
        <v>150</v>
      </c>
    </row>
    <row r="768" spans="2:13" x14ac:dyDescent="0.3">
      <c r="B768" t="s">
        <v>1556</v>
      </c>
      <c r="C768" s="2">
        <v>43964</v>
      </c>
      <c r="D768" t="s">
        <v>39</v>
      </c>
      <c r="E768" t="s">
        <v>28</v>
      </c>
      <c r="F768" t="s">
        <v>34</v>
      </c>
      <c r="G768" t="s">
        <v>35</v>
      </c>
      <c r="H768" t="s">
        <v>17</v>
      </c>
      <c r="I768" t="s">
        <v>18</v>
      </c>
      <c r="J768">
        <v>1</v>
      </c>
      <c r="K768" t="s">
        <v>19</v>
      </c>
      <c r="L768">
        <v>25</v>
      </c>
      <c r="M768">
        <v>20</v>
      </c>
    </row>
    <row r="769" spans="2:13" x14ac:dyDescent="0.3">
      <c r="B769" t="s">
        <v>1557</v>
      </c>
      <c r="C769" s="2">
        <v>43965</v>
      </c>
      <c r="D769" t="s">
        <v>42</v>
      </c>
      <c r="E769" t="s">
        <v>28</v>
      </c>
      <c r="F769" t="s">
        <v>15</v>
      </c>
      <c r="G769" t="s">
        <v>16</v>
      </c>
      <c r="H769" t="s">
        <v>24</v>
      </c>
      <c r="I769" t="s">
        <v>18</v>
      </c>
      <c r="J769">
        <v>1</v>
      </c>
      <c r="K769" t="s">
        <v>19</v>
      </c>
      <c r="L769">
        <v>10000</v>
      </c>
      <c r="M769">
        <v>9000</v>
      </c>
    </row>
    <row r="770" spans="2:13" x14ac:dyDescent="0.3">
      <c r="B770" t="s">
        <v>1558</v>
      </c>
      <c r="C770" s="2">
        <v>43966</v>
      </c>
      <c r="D770" t="s">
        <v>46</v>
      </c>
      <c r="E770" t="s">
        <v>28</v>
      </c>
      <c r="F770" t="s">
        <v>34</v>
      </c>
      <c r="G770" t="s">
        <v>35</v>
      </c>
      <c r="H770" t="s">
        <v>31</v>
      </c>
      <c r="I770" t="s">
        <v>18</v>
      </c>
      <c r="J770">
        <v>2</v>
      </c>
      <c r="K770" t="s">
        <v>19</v>
      </c>
      <c r="L770">
        <v>6700</v>
      </c>
      <c r="M770">
        <v>5001</v>
      </c>
    </row>
    <row r="771" spans="2:13" x14ac:dyDescent="0.3">
      <c r="B771" t="s">
        <v>1559</v>
      </c>
      <c r="C771" s="2">
        <v>43967</v>
      </c>
      <c r="D771" t="s">
        <v>49</v>
      </c>
      <c r="E771" t="s">
        <v>28</v>
      </c>
      <c r="F771" t="s">
        <v>15</v>
      </c>
      <c r="G771" t="s">
        <v>16</v>
      </c>
      <c r="H771" t="s">
        <v>36</v>
      </c>
      <c r="I771" t="s">
        <v>37</v>
      </c>
      <c r="J771">
        <v>2</v>
      </c>
      <c r="K771" t="s">
        <v>19</v>
      </c>
      <c r="L771">
        <v>6700</v>
      </c>
      <c r="M771">
        <v>5002</v>
      </c>
    </row>
    <row r="772" spans="2:13" x14ac:dyDescent="0.3">
      <c r="B772" t="s">
        <v>1560</v>
      </c>
      <c r="C772" s="2">
        <v>43968</v>
      </c>
      <c r="D772" t="s">
        <v>52</v>
      </c>
      <c r="E772" t="s">
        <v>28</v>
      </c>
      <c r="F772" t="s">
        <v>15</v>
      </c>
      <c r="G772" t="s">
        <v>16</v>
      </c>
      <c r="H772" t="s">
        <v>40</v>
      </c>
      <c r="I772" t="s">
        <v>18</v>
      </c>
      <c r="J772">
        <v>1</v>
      </c>
      <c r="K772" t="s">
        <v>19</v>
      </c>
      <c r="L772">
        <v>22000</v>
      </c>
      <c r="M772">
        <v>20000</v>
      </c>
    </row>
    <row r="773" spans="2:13" x14ac:dyDescent="0.3">
      <c r="B773" t="s">
        <v>1561</v>
      </c>
      <c r="C773" s="2">
        <v>43966</v>
      </c>
      <c r="D773" t="s">
        <v>55</v>
      </c>
      <c r="E773" t="s">
        <v>28</v>
      </c>
      <c r="F773" t="s">
        <v>15</v>
      </c>
      <c r="G773" t="s">
        <v>16</v>
      </c>
      <c r="H773" t="s">
        <v>43</v>
      </c>
      <c r="I773" t="s">
        <v>44</v>
      </c>
      <c r="J773">
        <v>1</v>
      </c>
      <c r="K773" t="s">
        <v>25</v>
      </c>
      <c r="L773">
        <v>10000</v>
      </c>
      <c r="M773">
        <v>9000</v>
      </c>
    </row>
    <row r="774" spans="2:13" x14ac:dyDescent="0.3">
      <c r="B774" t="s">
        <v>1562</v>
      </c>
      <c r="C774" s="2">
        <v>43970</v>
      </c>
      <c r="D774" t="s">
        <v>59</v>
      </c>
      <c r="E774" t="s">
        <v>28</v>
      </c>
      <c r="F774" t="s">
        <v>22</v>
      </c>
      <c r="G774" t="s">
        <v>23</v>
      </c>
      <c r="H774" t="s">
        <v>47</v>
      </c>
      <c r="I774" t="s">
        <v>18</v>
      </c>
      <c r="J774">
        <v>1</v>
      </c>
      <c r="K774" t="s">
        <v>19</v>
      </c>
      <c r="L774">
        <v>8500</v>
      </c>
      <c r="M774">
        <v>7600</v>
      </c>
    </row>
    <row r="775" spans="2:13" x14ac:dyDescent="0.3">
      <c r="B775" t="s">
        <v>1563</v>
      </c>
      <c r="C775" s="2">
        <v>43971</v>
      </c>
      <c r="D775" t="s">
        <v>62</v>
      </c>
      <c r="E775" t="s">
        <v>28</v>
      </c>
      <c r="F775" t="s">
        <v>29</v>
      </c>
      <c r="G775" t="s">
        <v>30</v>
      </c>
      <c r="H775" t="s">
        <v>50</v>
      </c>
      <c r="I775" t="s">
        <v>37</v>
      </c>
      <c r="J775">
        <v>2</v>
      </c>
      <c r="K775" t="s">
        <v>19</v>
      </c>
      <c r="L775">
        <v>8500</v>
      </c>
      <c r="M775">
        <v>7600</v>
      </c>
    </row>
    <row r="776" spans="2:13" x14ac:dyDescent="0.3">
      <c r="B776" t="s">
        <v>1564</v>
      </c>
      <c r="C776" s="2">
        <v>43972</v>
      </c>
      <c r="D776" t="s">
        <v>65</v>
      </c>
      <c r="E776" t="s">
        <v>28</v>
      </c>
      <c r="F776" t="s">
        <v>34</v>
      </c>
      <c r="G776" t="s">
        <v>35</v>
      </c>
      <c r="H776" t="s">
        <v>17</v>
      </c>
      <c r="I776" t="s">
        <v>18</v>
      </c>
      <c r="J776">
        <v>3</v>
      </c>
      <c r="K776" t="s">
        <v>19</v>
      </c>
      <c r="L776">
        <v>13200.000000000002</v>
      </c>
      <c r="M776">
        <v>12000</v>
      </c>
    </row>
    <row r="777" spans="2:13" x14ac:dyDescent="0.3">
      <c r="B777" t="s">
        <v>1565</v>
      </c>
      <c r="C777" s="2">
        <v>43973</v>
      </c>
      <c r="D777" t="s">
        <v>68</v>
      </c>
      <c r="E777" t="s">
        <v>28</v>
      </c>
      <c r="F777" t="s">
        <v>15</v>
      </c>
      <c r="G777" t="s">
        <v>16</v>
      </c>
      <c r="H777" t="s">
        <v>66</v>
      </c>
      <c r="I777" t="s">
        <v>18</v>
      </c>
      <c r="J777">
        <v>2</v>
      </c>
      <c r="K777" t="s">
        <v>19</v>
      </c>
      <c r="L777">
        <v>22000</v>
      </c>
      <c r="M777">
        <v>20000</v>
      </c>
    </row>
    <row r="778" spans="2:13" x14ac:dyDescent="0.3">
      <c r="B778" t="s">
        <v>1566</v>
      </c>
      <c r="C778" s="2">
        <v>43974</v>
      </c>
      <c r="D778" t="s">
        <v>71</v>
      </c>
      <c r="E778" t="s">
        <v>28</v>
      </c>
      <c r="F778" t="s">
        <v>15</v>
      </c>
      <c r="G778" t="s">
        <v>16</v>
      </c>
      <c r="H778" t="s">
        <v>69</v>
      </c>
      <c r="I778" t="s">
        <v>18</v>
      </c>
      <c r="J778">
        <v>2</v>
      </c>
      <c r="K778" t="s">
        <v>19</v>
      </c>
      <c r="L778">
        <v>7700</v>
      </c>
      <c r="M778">
        <v>7000</v>
      </c>
    </row>
    <row r="779" spans="2:13" x14ac:dyDescent="0.3">
      <c r="B779" t="s">
        <v>1567</v>
      </c>
      <c r="C779" s="2">
        <v>43975</v>
      </c>
      <c r="D779" t="s">
        <v>74</v>
      </c>
      <c r="E779" t="s">
        <v>28</v>
      </c>
      <c r="F779" t="s">
        <v>22</v>
      </c>
      <c r="G779" t="s">
        <v>23</v>
      </c>
      <c r="H779" t="s">
        <v>53</v>
      </c>
      <c r="I779" t="s">
        <v>37</v>
      </c>
      <c r="J779">
        <v>3</v>
      </c>
      <c r="K779" t="s">
        <v>19</v>
      </c>
      <c r="L779">
        <v>22000</v>
      </c>
      <c r="M779">
        <v>20000</v>
      </c>
    </row>
    <row r="780" spans="2:13" x14ac:dyDescent="0.3">
      <c r="B780" t="s">
        <v>1568</v>
      </c>
      <c r="C780" s="2">
        <v>43976</v>
      </c>
      <c r="D780" t="s">
        <v>77</v>
      </c>
      <c r="E780" t="s">
        <v>14</v>
      </c>
      <c r="F780" t="s">
        <v>29</v>
      </c>
      <c r="G780" t="s">
        <v>30</v>
      </c>
      <c r="H780" t="s">
        <v>17</v>
      </c>
      <c r="I780" t="s">
        <v>18</v>
      </c>
      <c r="J780">
        <v>1</v>
      </c>
      <c r="K780" t="s">
        <v>19</v>
      </c>
      <c r="L780">
        <v>44000</v>
      </c>
      <c r="M780">
        <v>40000</v>
      </c>
    </row>
    <row r="781" spans="2:13" x14ac:dyDescent="0.3">
      <c r="B781" t="s">
        <v>1569</v>
      </c>
      <c r="C781" s="2">
        <v>43977</v>
      </c>
      <c r="D781" t="s">
        <v>80</v>
      </c>
      <c r="E781" t="s">
        <v>14</v>
      </c>
      <c r="F781" t="s">
        <v>34</v>
      </c>
      <c r="G781" t="s">
        <v>35</v>
      </c>
      <c r="H781" t="s">
        <v>24</v>
      </c>
      <c r="I781" t="s">
        <v>18</v>
      </c>
      <c r="J781">
        <v>2</v>
      </c>
      <c r="K781" t="s">
        <v>19</v>
      </c>
      <c r="L781">
        <v>19800</v>
      </c>
      <c r="M781">
        <v>18000</v>
      </c>
    </row>
    <row r="782" spans="2:13" x14ac:dyDescent="0.3">
      <c r="B782" t="s">
        <v>1570</v>
      </c>
      <c r="C782" s="2">
        <v>43978</v>
      </c>
      <c r="D782" t="s">
        <v>83</v>
      </c>
      <c r="E782" t="s">
        <v>14</v>
      </c>
      <c r="F782" t="s">
        <v>15</v>
      </c>
      <c r="G782" t="s">
        <v>16</v>
      </c>
      <c r="H782" t="s">
        <v>31</v>
      </c>
      <c r="I782" t="s">
        <v>18</v>
      </c>
      <c r="J782">
        <v>2</v>
      </c>
      <c r="K782" t="s">
        <v>19</v>
      </c>
      <c r="L782">
        <v>9950</v>
      </c>
      <c r="M782">
        <v>9000</v>
      </c>
    </row>
    <row r="783" spans="2:13" x14ac:dyDescent="0.3">
      <c r="B783" t="s">
        <v>1571</v>
      </c>
      <c r="C783" s="2">
        <v>43976</v>
      </c>
      <c r="D783" t="s">
        <v>86</v>
      </c>
      <c r="E783" t="s">
        <v>28</v>
      </c>
      <c r="F783" t="s">
        <v>15</v>
      </c>
      <c r="G783" t="s">
        <v>16</v>
      </c>
      <c r="H783" t="s">
        <v>36</v>
      </c>
      <c r="I783" t="s">
        <v>37</v>
      </c>
      <c r="J783">
        <v>2</v>
      </c>
      <c r="K783" t="s">
        <v>19</v>
      </c>
      <c r="L783">
        <v>7700</v>
      </c>
      <c r="M783">
        <v>7000</v>
      </c>
    </row>
    <row r="784" spans="2:13" x14ac:dyDescent="0.3">
      <c r="B784" t="s">
        <v>1572</v>
      </c>
      <c r="C784" s="2">
        <v>43980</v>
      </c>
      <c r="D784" t="s">
        <v>88</v>
      </c>
      <c r="E784" t="s">
        <v>28</v>
      </c>
      <c r="F784" t="s">
        <v>22</v>
      </c>
      <c r="G784" t="s">
        <v>23</v>
      </c>
      <c r="H784" t="s">
        <v>40</v>
      </c>
      <c r="I784" t="s">
        <v>18</v>
      </c>
      <c r="J784">
        <v>4</v>
      </c>
      <c r="K784" t="s">
        <v>19</v>
      </c>
      <c r="L784">
        <v>11000</v>
      </c>
      <c r="M784">
        <v>10000</v>
      </c>
    </row>
    <row r="785" spans="2:13" x14ac:dyDescent="0.3">
      <c r="B785" t="s">
        <v>1573</v>
      </c>
      <c r="C785" s="2">
        <v>43981</v>
      </c>
      <c r="D785" t="s">
        <v>90</v>
      </c>
      <c r="E785" t="s">
        <v>28</v>
      </c>
      <c r="F785" t="s">
        <v>29</v>
      </c>
      <c r="G785" t="s">
        <v>30</v>
      </c>
      <c r="H785" t="s">
        <v>43</v>
      </c>
      <c r="I785" t="s">
        <v>44</v>
      </c>
      <c r="J785">
        <v>1</v>
      </c>
      <c r="K785" t="s">
        <v>19</v>
      </c>
      <c r="L785">
        <v>13200.000000000002</v>
      </c>
      <c r="M785">
        <v>12000</v>
      </c>
    </row>
    <row r="786" spans="2:13" x14ac:dyDescent="0.3">
      <c r="B786" t="s">
        <v>1574</v>
      </c>
      <c r="C786" s="2">
        <v>43982</v>
      </c>
      <c r="D786" t="s">
        <v>92</v>
      </c>
      <c r="E786" t="s">
        <v>28</v>
      </c>
      <c r="F786" t="s">
        <v>34</v>
      </c>
      <c r="G786" t="s">
        <v>35</v>
      </c>
      <c r="H786" t="s">
        <v>47</v>
      </c>
      <c r="I786" t="s">
        <v>18</v>
      </c>
      <c r="J786">
        <v>2</v>
      </c>
      <c r="K786" t="s">
        <v>19</v>
      </c>
      <c r="L786">
        <v>9950</v>
      </c>
      <c r="M786">
        <v>9000</v>
      </c>
    </row>
    <row r="787" spans="2:13" x14ac:dyDescent="0.3">
      <c r="B787" t="s">
        <v>1575</v>
      </c>
      <c r="C787" s="2">
        <v>43952</v>
      </c>
      <c r="D787" t="s">
        <v>94</v>
      </c>
      <c r="E787" t="s">
        <v>14</v>
      </c>
      <c r="F787" t="s">
        <v>15</v>
      </c>
      <c r="G787" t="s">
        <v>16</v>
      </c>
      <c r="H787" t="s">
        <v>50</v>
      </c>
      <c r="I787" t="s">
        <v>37</v>
      </c>
      <c r="J787">
        <v>2</v>
      </c>
      <c r="K787" t="s">
        <v>19</v>
      </c>
      <c r="L787">
        <v>7700</v>
      </c>
      <c r="M787">
        <v>7000</v>
      </c>
    </row>
    <row r="788" spans="2:13" x14ac:dyDescent="0.3">
      <c r="B788" t="s">
        <v>1576</v>
      </c>
      <c r="C788" s="2">
        <v>43953</v>
      </c>
      <c r="D788" t="s">
        <v>96</v>
      </c>
      <c r="E788" t="s">
        <v>28</v>
      </c>
      <c r="F788" t="s">
        <v>34</v>
      </c>
      <c r="G788" t="s">
        <v>35</v>
      </c>
      <c r="H788" t="s">
        <v>17</v>
      </c>
      <c r="I788" t="s">
        <v>18</v>
      </c>
      <c r="J788">
        <v>4</v>
      </c>
      <c r="K788" t="s">
        <v>19</v>
      </c>
      <c r="L788">
        <v>11000</v>
      </c>
      <c r="M788">
        <v>10000</v>
      </c>
    </row>
    <row r="789" spans="2:13" x14ac:dyDescent="0.3">
      <c r="B789" t="s">
        <v>1577</v>
      </c>
      <c r="C789" s="2">
        <v>43954</v>
      </c>
      <c r="D789" t="s">
        <v>98</v>
      </c>
      <c r="E789" t="s">
        <v>28</v>
      </c>
      <c r="F789" t="s">
        <v>15</v>
      </c>
      <c r="G789" t="s">
        <v>16</v>
      </c>
      <c r="H789" t="s">
        <v>66</v>
      </c>
      <c r="I789" t="s">
        <v>18</v>
      </c>
      <c r="J789">
        <v>1</v>
      </c>
      <c r="K789" t="s">
        <v>19</v>
      </c>
      <c r="L789">
        <v>13200.000000000002</v>
      </c>
      <c r="M789">
        <v>12000</v>
      </c>
    </row>
    <row r="790" spans="2:13" x14ac:dyDescent="0.3">
      <c r="B790" t="s">
        <v>1578</v>
      </c>
      <c r="C790" s="2">
        <v>43955</v>
      </c>
      <c r="D790" t="s">
        <v>100</v>
      </c>
      <c r="E790" t="s">
        <v>28</v>
      </c>
      <c r="F790" t="s">
        <v>34</v>
      </c>
      <c r="G790" t="s">
        <v>35</v>
      </c>
      <c r="H790" t="s">
        <v>69</v>
      </c>
      <c r="I790" t="s">
        <v>18</v>
      </c>
      <c r="J790">
        <v>2</v>
      </c>
      <c r="K790" t="s">
        <v>19</v>
      </c>
      <c r="L790">
        <v>9950</v>
      </c>
      <c r="M790">
        <v>9000</v>
      </c>
    </row>
    <row r="791" spans="2:13" x14ac:dyDescent="0.3">
      <c r="B791" t="s">
        <v>1579</v>
      </c>
      <c r="C791" s="2">
        <v>43956</v>
      </c>
      <c r="D791" t="s">
        <v>102</v>
      </c>
      <c r="E791" t="s">
        <v>28</v>
      </c>
      <c r="F791" t="s">
        <v>15</v>
      </c>
      <c r="G791" t="s">
        <v>16</v>
      </c>
      <c r="H791" t="s">
        <v>53</v>
      </c>
      <c r="I791" t="s">
        <v>37</v>
      </c>
      <c r="J791">
        <v>2</v>
      </c>
      <c r="K791" t="s">
        <v>19</v>
      </c>
      <c r="L791">
        <v>7700</v>
      </c>
      <c r="M791">
        <v>7000</v>
      </c>
    </row>
    <row r="792" spans="2:13" x14ac:dyDescent="0.3">
      <c r="B792" t="s">
        <v>1580</v>
      </c>
      <c r="C792" s="2">
        <v>43957</v>
      </c>
      <c r="D792" t="s">
        <v>104</v>
      </c>
      <c r="E792" t="s">
        <v>28</v>
      </c>
      <c r="F792" t="s">
        <v>34</v>
      </c>
      <c r="G792" t="s">
        <v>35</v>
      </c>
      <c r="H792" t="s">
        <v>17</v>
      </c>
      <c r="I792" t="s">
        <v>18</v>
      </c>
      <c r="J792">
        <v>1</v>
      </c>
      <c r="K792" t="s">
        <v>19</v>
      </c>
      <c r="L792">
        <v>11000</v>
      </c>
      <c r="M792">
        <v>10000</v>
      </c>
    </row>
    <row r="793" spans="2:13" x14ac:dyDescent="0.3">
      <c r="B793" t="s">
        <v>1581</v>
      </c>
      <c r="C793" s="2">
        <v>43958</v>
      </c>
      <c r="D793" t="s">
        <v>106</v>
      </c>
      <c r="E793" t="s">
        <v>28</v>
      </c>
      <c r="F793" t="s">
        <v>15</v>
      </c>
      <c r="G793" t="s">
        <v>16</v>
      </c>
      <c r="H793" t="s">
        <v>24</v>
      </c>
      <c r="I793" t="s">
        <v>18</v>
      </c>
      <c r="J793">
        <v>1</v>
      </c>
      <c r="K793" t="s">
        <v>19</v>
      </c>
      <c r="L793">
        <v>7700.0000000000009</v>
      </c>
      <c r="M793">
        <v>7000</v>
      </c>
    </row>
    <row r="794" spans="2:13" x14ac:dyDescent="0.3">
      <c r="B794" t="s">
        <v>1582</v>
      </c>
      <c r="C794" s="2">
        <v>43956</v>
      </c>
      <c r="D794" t="s">
        <v>108</v>
      </c>
      <c r="E794" t="s">
        <v>28</v>
      </c>
      <c r="F794" t="s">
        <v>34</v>
      </c>
      <c r="G794" t="s">
        <v>35</v>
      </c>
      <c r="H794" t="s">
        <v>31</v>
      </c>
      <c r="I794" t="s">
        <v>18</v>
      </c>
      <c r="J794">
        <v>2</v>
      </c>
      <c r="K794" t="s">
        <v>19</v>
      </c>
      <c r="L794">
        <v>9950</v>
      </c>
      <c r="M794">
        <v>9000</v>
      </c>
    </row>
    <row r="795" spans="2:13" x14ac:dyDescent="0.3">
      <c r="B795" t="s">
        <v>1583</v>
      </c>
      <c r="C795" s="2">
        <v>43960</v>
      </c>
      <c r="D795" t="s">
        <v>110</v>
      </c>
      <c r="E795" t="s">
        <v>28</v>
      </c>
      <c r="F795" t="s">
        <v>15</v>
      </c>
      <c r="G795" t="s">
        <v>16</v>
      </c>
      <c r="H795" t="s">
        <v>36</v>
      </c>
      <c r="I795" t="s">
        <v>37</v>
      </c>
      <c r="J795">
        <v>2</v>
      </c>
      <c r="K795" t="s">
        <v>19</v>
      </c>
      <c r="L795">
        <v>19800</v>
      </c>
      <c r="M795">
        <v>18000</v>
      </c>
    </row>
    <row r="796" spans="2:13" x14ac:dyDescent="0.3">
      <c r="B796" t="s">
        <v>1584</v>
      </c>
      <c r="C796" s="2">
        <v>43961</v>
      </c>
      <c r="D796" t="s">
        <v>112</v>
      </c>
      <c r="E796" t="s">
        <v>28</v>
      </c>
      <c r="F796" t="s">
        <v>34</v>
      </c>
      <c r="G796" t="s">
        <v>35</v>
      </c>
      <c r="H796" t="s">
        <v>40</v>
      </c>
      <c r="I796" t="s">
        <v>18</v>
      </c>
      <c r="J796">
        <v>1</v>
      </c>
      <c r="K796" t="s">
        <v>19</v>
      </c>
      <c r="L796">
        <v>44000</v>
      </c>
      <c r="M796">
        <v>40000</v>
      </c>
    </row>
    <row r="797" spans="2:13" x14ac:dyDescent="0.3">
      <c r="B797" t="s">
        <v>1585</v>
      </c>
      <c r="C797" s="2">
        <v>43962</v>
      </c>
      <c r="D797" t="s">
        <v>114</v>
      </c>
      <c r="E797" t="s">
        <v>28</v>
      </c>
      <c r="F797" t="s">
        <v>15</v>
      </c>
      <c r="G797" t="s">
        <v>16</v>
      </c>
      <c r="H797" t="s">
        <v>43</v>
      </c>
      <c r="I797" t="s">
        <v>44</v>
      </c>
      <c r="J797">
        <v>1</v>
      </c>
      <c r="K797" t="s">
        <v>19</v>
      </c>
      <c r="L797">
        <v>22000</v>
      </c>
      <c r="M797">
        <v>20000</v>
      </c>
    </row>
    <row r="798" spans="2:13" x14ac:dyDescent="0.3">
      <c r="B798" t="s">
        <v>1586</v>
      </c>
      <c r="C798" s="2">
        <v>43963</v>
      </c>
      <c r="D798" t="s">
        <v>116</v>
      </c>
      <c r="E798" t="s">
        <v>28</v>
      </c>
      <c r="F798" t="s">
        <v>34</v>
      </c>
      <c r="G798" t="s">
        <v>35</v>
      </c>
      <c r="H798" t="s">
        <v>47</v>
      </c>
      <c r="I798" t="s">
        <v>18</v>
      </c>
      <c r="J798">
        <v>2</v>
      </c>
      <c r="K798" t="s">
        <v>19</v>
      </c>
      <c r="L798">
        <v>13000</v>
      </c>
      <c r="M798">
        <v>12000</v>
      </c>
    </row>
    <row r="799" spans="2:13" x14ac:dyDescent="0.3">
      <c r="B799" t="s">
        <v>1587</v>
      </c>
      <c r="C799" s="2">
        <v>43964</v>
      </c>
      <c r="D799" t="s">
        <v>118</v>
      </c>
      <c r="E799" t="s">
        <v>28</v>
      </c>
      <c r="F799" t="s">
        <v>15</v>
      </c>
      <c r="G799" t="s">
        <v>16</v>
      </c>
      <c r="H799" t="s">
        <v>50</v>
      </c>
      <c r="I799" t="s">
        <v>37</v>
      </c>
      <c r="J799">
        <v>2</v>
      </c>
      <c r="K799" t="s">
        <v>19</v>
      </c>
      <c r="L799">
        <v>6700</v>
      </c>
      <c r="M799">
        <v>5000</v>
      </c>
    </row>
    <row r="800" spans="2:13" x14ac:dyDescent="0.3">
      <c r="B800" t="s">
        <v>1588</v>
      </c>
      <c r="C800" s="2">
        <v>43965</v>
      </c>
      <c r="D800" t="s">
        <v>120</v>
      </c>
      <c r="E800" t="s">
        <v>28</v>
      </c>
      <c r="F800" t="s">
        <v>34</v>
      </c>
      <c r="G800" t="s">
        <v>35</v>
      </c>
      <c r="H800" t="s">
        <v>17</v>
      </c>
      <c r="I800" t="s">
        <v>18</v>
      </c>
      <c r="J800">
        <v>1</v>
      </c>
      <c r="K800" t="s">
        <v>19</v>
      </c>
      <c r="L800">
        <v>6700</v>
      </c>
      <c r="M800">
        <v>5001</v>
      </c>
    </row>
    <row r="801" spans="2:13" x14ac:dyDescent="0.3">
      <c r="B801" t="s">
        <v>1589</v>
      </c>
      <c r="C801" s="2">
        <v>43966</v>
      </c>
      <c r="D801" t="s">
        <v>122</v>
      </c>
      <c r="E801" t="s">
        <v>14</v>
      </c>
      <c r="F801" t="s">
        <v>15</v>
      </c>
      <c r="G801" t="s">
        <v>16</v>
      </c>
      <c r="H801" t="s">
        <v>66</v>
      </c>
      <c r="I801" t="s">
        <v>18</v>
      </c>
      <c r="J801">
        <v>1</v>
      </c>
      <c r="K801" t="s">
        <v>19</v>
      </c>
      <c r="L801">
        <v>6700</v>
      </c>
      <c r="M801">
        <v>5002</v>
      </c>
    </row>
    <row r="802" spans="2:13" x14ac:dyDescent="0.3">
      <c r="B802" t="s">
        <v>1590</v>
      </c>
      <c r="C802" s="2">
        <v>43967</v>
      </c>
      <c r="D802" t="s">
        <v>124</v>
      </c>
      <c r="E802" t="s">
        <v>14</v>
      </c>
      <c r="F802" t="s">
        <v>34</v>
      </c>
      <c r="G802" t="s">
        <v>35</v>
      </c>
      <c r="H802" t="s">
        <v>69</v>
      </c>
      <c r="I802" t="s">
        <v>18</v>
      </c>
      <c r="J802">
        <v>2</v>
      </c>
      <c r="K802" t="s">
        <v>19</v>
      </c>
      <c r="L802">
        <v>6700</v>
      </c>
      <c r="M802">
        <v>5000</v>
      </c>
    </row>
    <row r="803" spans="2:13" x14ac:dyDescent="0.3">
      <c r="B803" t="s">
        <v>1591</v>
      </c>
      <c r="C803" s="2">
        <v>43968</v>
      </c>
      <c r="D803" t="s">
        <v>126</v>
      </c>
      <c r="E803" t="s">
        <v>14</v>
      </c>
      <c r="F803" t="s">
        <v>15</v>
      </c>
      <c r="G803" t="s">
        <v>16</v>
      </c>
      <c r="H803" t="s">
        <v>53</v>
      </c>
      <c r="I803" t="s">
        <v>37</v>
      </c>
      <c r="J803">
        <v>2</v>
      </c>
      <c r="K803" t="s">
        <v>19</v>
      </c>
      <c r="L803">
        <v>6700</v>
      </c>
      <c r="M803">
        <v>5001</v>
      </c>
    </row>
    <row r="804" spans="2:13" x14ac:dyDescent="0.3">
      <c r="B804" t="s">
        <v>1592</v>
      </c>
      <c r="C804" s="2">
        <v>43966</v>
      </c>
      <c r="D804" t="s">
        <v>128</v>
      </c>
      <c r="E804" t="s">
        <v>28</v>
      </c>
      <c r="F804" t="s">
        <v>34</v>
      </c>
      <c r="G804" t="s">
        <v>35</v>
      </c>
      <c r="H804" t="s">
        <v>17</v>
      </c>
      <c r="I804" t="s">
        <v>18</v>
      </c>
      <c r="J804">
        <v>1</v>
      </c>
      <c r="K804" t="s">
        <v>19</v>
      </c>
      <c r="L804">
        <v>6700</v>
      </c>
      <c r="M804">
        <v>5002</v>
      </c>
    </row>
    <row r="805" spans="2:13" x14ac:dyDescent="0.3">
      <c r="B805" t="s">
        <v>1593</v>
      </c>
      <c r="C805" s="2">
        <v>43970</v>
      </c>
      <c r="D805" t="s">
        <v>130</v>
      </c>
      <c r="E805" t="s">
        <v>28</v>
      </c>
      <c r="F805" t="s">
        <v>15</v>
      </c>
      <c r="G805" t="s">
        <v>16</v>
      </c>
      <c r="H805" t="s">
        <v>24</v>
      </c>
      <c r="I805" t="s">
        <v>18</v>
      </c>
      <c r="J805">
        <v>1</v>
      </c>
      <c r="K805" t="s">
        <v>19</v>
      </c>
      <c r="L805">
        <v>6700</v>
      </c>
      <c r="M805">
        <v>5000</v>
      </c>
    </row>
    <row r="806" spans="2:13" x14ac:dyDescent="0.3">
      <c r="B806" t="s">
        <v>1594</v>
      </c>
      <c r="C806" s="2">
        <v>43971</v>
      </c>
      <c r="D806" t="s">
        <v>132</v>
      </c>
      <c r="E806" t="s">
        <v>28</v>
      </c>
      <c r="F806" t="s">
        <v>34</v>
      </c>
      <c r="G806" t="s">
        <v>35</v>
      </c>
      <c r="H806" t="s">
        <v>31</v>
      </c>
      <c r="I806" t="s">
        <v>18</v>
      </c>
      <c r="J806">
        <v>2</v>
      </c>
      <c r="K806" t="s">
        <v>19</v>
      </c>
      <c r="L806">
        <v>6700</v>
      </c>
      <c r="M806">
        <v>5001</v>
      </c>
    </row>
    <row r="807" spans="2:13" x14ac:dyDescent="0.3">
      <c r="B807" t="s">
        <v>1595</v>
      </c>
      <c r="C807" s="2">
        <v>43972</v>
      </c>
      <c r="D807" t="s">
        <v>134</v>
      </c>
      <c r="E807" t="s">
        <v>28</v>
      </c>
      <c r="F807" t="s">
        <v>15</v>
      </c>
      <c r="G807" t="s">
        <v>16</v>
      </c>
      <c r="H807" t="s">
        <v>36</v>
      </c>
      <c r="I807" t="s">
        <v>37</v>
      </c>
      <c r="J807">
        <v>2</v>
      </c>
      <c r="K807" t="s">
        <v>19</v>
      </c>
      <c r="L807">
        <v>6700</v>
      </c>
      <c r="M807">
        <v>5002</v>
      </c>
    </row>
    <row r="808" spans="2:13" x14ac:dyDescent="0.3">
      <c r="B808" t="s">
        <v>1596</v>
      </c>
      <c r="C808" s="2">
        <v>43973</v>
      </c>
      <c r="D808" t="s">
        <v>136</v>
      </c>
      <c r="E808" t="s">
        <v>14</v>
      </c>
      <c r="F808" t="s">
        <v>34</v>
      </c>
      <c r="G808" t="s">
        <v>35</v>
      </c>
      <c r="H808" t="s">
        <v>40</v>
      </c>
      <c r="I808" t="s">
        <v>18</v>
      </c>
      <c r="J808">
        <v>1</v>
      </c>
      <c r="K808" t="s">
        <v>19</v>
      </c>
      <c r="L808">
        <v>22000</v>
      </c>
      <c r="M808">
        <v>20000</v>
      </c>
    </row>
    <row r="809" spans="2:13" x14ac:dyDescent="0.3">
      <c r="B809" t="s">
        <v>1597</v>
      </c>
      <c r="C809" s="2">
        <v>43974</v>
      </c>
      <c r="D809" t="s">
        <v>138</v>
      </c>
      <c r="E809" t="s">
        <v>28</v>
      </c>
      <c r="F809" t="s">
        <v>15</v>
      </c>
      <c r="G809" t="s">
        <v>16</v>
      </c>
      <c r="H809" t="s">
        <v>43</v>
      </c>
      <c r="I809" t="s">
        <v>44</v>
      </c>
      <c r="J809">
        <v>1</v>
      </c>
      <c r="K809" t="s">
        <v>25</v>
      </c>
      <c r="L809">
        <v>10000</v>
      </c>
      <c r="M809">
        <v>9000</v>
      </c>
    </row>
    <row r="810" spans="2:13" x14ac:dyDescent="0.3">
      <c r="B810" t="s">
        <v>1598</v>
      </c>
      <c r="C810" s="2">
        <v>43975</v>
      </c>
      <c r="D810" t="s">
        <v>140</v>
      </c>
      <c r="E810" t="s">
        <v>28</v>
      </c>
      <c r="F810" t="s">
        <v>34</v>
      </c>
      <c r="G810" t="s">
        <v>35</v>
      </c>
      <c r="H810" t="s">
        <v>47</v>
      </c>
      <c r="I810" t="s">
        <v>18</v>
      </c>
      <c r="J810">
        <v>1</v>
      </c>
      <c r="K810" t="s">
        <v>19</v>
      </c>
      <c r="L810">
        <v>8500</v>
      </c>
      <c r="M810">
        <v>7600</v>
      </c>
    </row>
    <row r="811" spans="2:13" x14ac:dyDescent="0.3">
      <c r="B811" t="s">
        <v>1599</v>
      </c>
      <c r="C811" s="2">
        <v>43976</v>
      </c>
      <c r="D811" t="s">
        <v>142</v>
      </c>
      <c r="E811" t="s">
        <v>28</v>
      </c>
      <c r="F811" t="s">
        <v>15</v>
      </c>
      <c r="G811" t="s">
        <v>16</v>
      </c>
      <c r="H811" t="s">
        <v>50</v>
      </c>
      <c r="I811" t="s">
        <v>37</v>
      </c>
      <c r="J811">
        <v>2</v>
      </c>
      <c r="K811" t="s">
        <v>25</v>
      </c>
      <c r="L811">
        <v>8500</v>
      </c>
      <c r="M811">
        <v>7600</v>
      </c>
    </row>
    <row r="812" spans="2:13" x14ac:dyDescent="0.3">
      <c r="B812" t="s">
        <v>1600</v>
      </c>
      <c r="C812" s="2">
        <v>43977</v>
      </c>
      <c r="D812" t="s">
        <v>144</v>
      </c>
      <c r="E812" t="s">
        <v>28</v>
      </c>
      <c r="F812" t="s">
        <v>34</v>
      </c>
      <c r="G812" t="s">
        <v>35</v>
      </c>
      <c r="H812" t="s">
        <v>17</v>
      </c>
      <c r="I812" t="s">
        <v>18</v>
      </c>
      <c r="J812">
        <v>3</v>
      </c>
      <c r="K812" t="s">
        <v>19</v>
      </c>
      <c r="L812">
        <v>13200.000000000002</v>
      </c>
      <c r="M812">
        <v>12000</v>
      </c>
    </row>
    <row r="813" spans="2:13" x14ac:dyDescent="0.3">
      <c r="B813" t="s">
        <v>1601</v>
      </c>
      <c r="C813" s="2">
        <v>43978</v>
      </c>
      <c r="D813" t="s">
        <v>146</v>
      </c>
      <c r="E813" t="s">
        <v>28</v>
      </c>
      <c r="F813" t="s">
        <v>15</v>
      </c>
      <c r="G813" t="s">
        <v>16</v>
      </c>
      <c r="H813" t="s">
        <v>66</v>
      </c>
      <c r="I813" t="s">
        <v>18</v>
      </c>
      <c r="J813">
        <v>2</v>
      </c>
      <c r="K813" t="s">
        <v>19</v>
      </c>
      <c r="L813">
        <v>22000</v>
      </c>
      <c r="M813">
        <v>20000</v>
      </c>
    </row>
    <row r="814" spans="2:13" x14ac:dyDescent="0.3">
      <c r="B814" t="s">
        <v>1602</v>
      </c>
      <c r="C814" s="2">
        <v>43976</v>
      </c>
      <c r="E814" t="s">
        <v>28</v>
      </c>
      <c r="F814" t="s">
        <v>34</v>
      </c>
      <c r="G814" t="s">
        <v>35</v>
      </c>
      <c r="H814" t="s">
        <v>69</v>
      </c>
      <c r="I814" t="s">
        <v>18</v>
      </c>
      <c r="J814">
        <v>2</v>
      </c>
      <c r="K814" t="s">
        <v>19</v>
      </c>
      <c r="L814">
        <v>7700</v>
      </c>
      <c r="M814">
        <v>7000</v>
      </c>
    </row>
    <row r="815" spans="2:13" x14ac:dyDescent="0.3">
      <c r="B815" t="s">
        <v>1603</v>
      </c>
      <c r="C815" s="2">
        <v>43980</v>
      </c>
      <c r="D815" t="s">
        <v>149</v>
      </c>
      <c r="E815" t="s">
        <v>28</v>
      </c>
      <c r="F815" t="s">
        <v>15</v>
      </c>
      <c r="G815" t="s">
        <v>16</v>
      </c>
      <c r="H815" t="s">
        <v>53</v>
      </c>
      <c r="I815" t="s">
        <v>37</v>
      </c>
      <c r="J815">
        <v>3</v>
      </c>
      <c r="K815" t="s">
        <v>19</v>
      </c>
      <c r="L815">
        <v>22000</v>
      </c>
      <c r="M815">
        <v>20000</v>
      </c>
    </row>
    <row r="816" spans="2:13" x14ac:dyDescent="0.3">
      <c r="B816" t="s">
        <v>1604</v>
      </c>
      <c r="C816" s="2">
        <v>43981</v>
      </c>
      <c r="D816" t="s">
        <v>151</v>
      </c>
      <c r="E816" t="s">
        <v>28</v>
      </c>
      <c r="F816" t="s">
        <v>34</v>
      </c>
      <c r="G816" t="s">
        <v>35</v>
      </c>
      <c r="H816" t="s">
        <v>17</v>
      </c>
      <c r="I816" t="s">
        <v>18</v>
      </c>
      <c r="J816">
        <v>1</v>
      </c>
      <c r="K816" t="s">
        <v>19</v>
      </c>
      <c r="L816">
        <v>44000</v>
      </c>
      <c r="M816">
        <v>40000</v>
      </c>
    </row>
    <row r="817" spans="2:13" x14ac:dyDescent="0.3">
      <c r="B817" t="s">
        <v>1605</v>
      </c>
      <c r="C817" s="2">
        <v>43982</v>
      </c>
      <c r="D817" t="s">
        <v>153</v>
      </c>
      <c r="E817" t="s">
        <v>28</v>
      </c>
      <c r="F817" t="s">
        <v>15</v>
      </c>
      <c r="G817" t="s">
        <v>16</v>
      </c>
      <c r="H817" t="s">
        <v>24</v>
      </c>
      <c r="I817" t="s">
        <v>18</v>
      </c>
      <c r="J817">
        <v>2</v>
      </c>
      <c r="K817" t="s">
        <v>19</v>
      </c>
      <c r="L817">
        <v>19800</v>
      </c>
      <c r="M817">
        <v>18000</v>
      </c>
    </row>
    <row r="818" spans="2:13" x14ac:dyDescent="0.3">
      <c r="B818" t="s">
        <v>1606</v>
      </c>
      <c r="C818" s="2">
        <v>43952</v>
      </c>
      <c r="E818" t="s">
        <v>28</v>
      </c>
      <c r="F818" t="s">
        <v>34</v>
      </c>
      <c r="G818" t="s">
        <v>35</v>
      </c>
      <c r="H818" t="s">
        <v>31</v>
      </c>
      <c r="I818" t="s">
        <v>18</v>
      </c>
      <c r="J818">
        <v>2</v>
      </c>
      <c r="K818" t="s">
        <v>19</v>
      </c>
      <c r="L818">
        <v>9950</v>
      </c>
      <c r="M818">
        <v>9000</v>
      </c>
    </row>
    <row r="819" spans="2:13" x14ac:dyDescent="0.3">
      <c r="B819" t="s">
        <v>1607</v>
      </c>
      <c r="C819" s="2">
        <v>43953</v>
      </c>
      <c r="D819" t="s">
        <v>156</v>
      </c>
      <c r="E819" t="s">
        <v>28</v>
      </c>
      <c r="F819" t="s">
        <v>15</v>
      </c>
      <c r="G819" t="s">
        <v>16</v>
      </c>
      <c r="H819" t="s">
        <v>36</v>
      </c>
      <c r="I819" t="s">
        <v>37</v>
      </c>
      <c r="J819">
        <v>2</v>
      </c>
      <c r="K819" t="s">
        <v>19</v>
      </c>
      <c r="L819">
        <v>7700</v>
      </c>
      <c r="M819">
        <v>7000</v>
      </c>
    </row>
    <row r="820" spans="2:13" x14ac:dyDescent="0.3">
      <c r="B820" t="s">
        <v>1608</v>
      </c>
      <c r="C820" s="2">
        <v>43954</v>
      </c>
      <c r="D820" t="s">
        <v>158</v>
      </c>
      <c r="E820" t="s">
        <v>28</v>
      </c>
      <c r="F820" t="s">
        <v>15</v>
      </c>
      <c r="G820" t="s">
        <v>16</v>
      </c>
      <c r="H820" t="s">
        <v>40</v>
      </c>
      <c r="I820" t="s">
        <v>18</v>
      </c>
      <c r="J820">
        <v>4</v>
      </c>
      <c r="K820" t="s">
        <v>19</v>
      </c>
      <c r="L820">
        <v>11000</v>
      </c>
      <c r="M820">
        <v>10000</v>
      </c>
    </row>
    <row r="821" spans="2:13" x14ac:dyDescent="0.3">
      <c r="B821" t="s">
        <v>1609</v>
      </c>
      <c r="C821" s="2">
        <v>43955</v>
      </c>
      <c r="D821" t="s">
        <v>160</v>
      </c>
      <c r="E821" t="s">
        <v>28</v>
      </c>
      <c r="F821" t="s">
        <v>15</v>
      </c>
      <c r="G821" t="s">
        <v>16</v>
      </c>
      <c r="H821" t="s">
        <v>43</v>
      </c>
      <c r="I821" t="s">
        <v>44</v>
      </c>
      <c r="J821">
        <v>1</v>
      </c>
      <c r="K821" t="s">
        <v>19</v>
      </c>
      <c r="L821">
        <v>13200.000000000002</v>
      </c>
      <c r="M821">
        <v>12000</v>
      </c>
    </row>
    <row r="822" spans="2:13" x14ac:dyDescent="0.3">
      <c r="B822" t="s">
        <v>1610</v>
      </c>
      <c r="C822" s="2">
        <v>43956</v>
      </c>
      <c r="D822" t="s">
        <v>162</v>
      </c>
      <c r="E822" t="s">
        <v>14</v>
      </c>
      <c r="F822" t="s">
        <v>15</v>
      </c>
      <c r="G822" t="s">
        <v>16</v>
      </c>
      <c r="H822" t="s">
        <v>47</v>
      </c>
      <c r="I822" t="s">
        <v>18</v>
      </c>
      <c r="J822">
        <v>2</v>
      </c>
      <c r="K822" t="s">
        <v>19</v>
      </c>
      <c r="L822">
        <v>9950</v>
      </c>
      <c r="M822">
        <v>9000</v>
      </c>
    </row>
    <row r="823" spans="2:13" x14ac:dyDescent="0.3">
      <c r="B823" t="s">
        <v>1611</v>
      </c>
      <c r="C823" s="2">
        <v>43957</v>
      </c>
      <c r="D823" t="s">
        <v>164</v>
      </c>
      <c r="E823" t="s">
        <v>14</v>
      </c>
      <c r="F823" t="s">
        <v>22</v>
      </c>
      <c r="G823" t="s">
        <v>23</v>
      </c>
      <c r="H823" t="s">
        <v>50</v>
      </c>
      <c r="I823" t="s">
        <v>37</v>
      </c>
      <c r="J823">
        <v>2</v>
      </c>
      <c r="K823" t="s">
        <v>19</v>
      </c>
      <c r="L823">
        <v>7700</v>
      </c>
      <c r="M823">
        <v>7000</v>
      </c>
    </row>
    <row r="824" spans="2:13" x14ac:dyDescent="0.3">
      <c r="B824" t="s">
        <v>1612</v>
      </c>
      <c r="C824" s="2">
        <v>43958</v>
      </c>
      <c r="D824" t="s">
        <v>166</v>
      </c>
      <c r="E824" t="s">
        <v>14</v>
      </c>
      <c r="F824" t="s">
        <v>29</v>
      </c>
      <c r="G824" t="s">
        <v>30</v>
      </c>
      <c r="H824" t="s">
        <v>17</v>
      </c>
      <c r="I824" t="s">
        <v>18</v>
      </c>
      <c r="J824">
        <v>4</v>
      </c>
      <c r="K824" t="s">
        <v>19</v>
      </c>
      <c r="L824">
        <v>11000</v>
      </c>
      <c r="M824">
        <v>10000</v>
      </c>
    </row>
    <row r="825" spans="2:13" x14ac:dyDescent="0.3">
      <c r="B825" t="s">
        <v>1613</v>
      </c>
      <c r="C825" s="2">
        <v>43956</v>
      </c>
      <c r="D825" t="s">
        <v>168</v>
      </c>
      <c r="E825" t="s">
        <v>28</v>
      </c>
      <c r="F825" t="s">
        <v>34</v>
      </c>
      <c r="G825" t="s">
        <v>35</v>
      </c>
      <c r="H825" t="s">
        <v>66</v>
      </c>
      <c r="I825" t="s">
        <v>18</v>
      </c>
      <c r="J825">
        <v>1</v>
      </c>
      <c r="K825" t="s">
        <v>19</v>
      </c>
      <c r="L825">
        <v>13200.000000000002</v>
      </c>
      <c r="M825">
        <v>12000</v>
      </c>
    </row>
    <row r="826" spans="2:13" x14ac:dyDescent="0.3">
      <c r="B826" t="s">
        <v>1614</v>
      </c>
      <c r="C826" s="2">
        <v>43960</v>
      </c>
      <c r="D826" t="s">
        <v>170</v>
      </c>
      <c r="E826" t="s">
        <v>28</v>
      </c>
      <c r="F826" t="s">
        <v>15</v>
      </c>
      <c r="G826" t="s">
        <v>16</v>
      </c>
      <c r="H826" t="s">
        <v>69</v>
      </c>
      <c r="I826" t="s">
        <v>18</v>
      </c>
      <c r="J826">
        <v>2</v>
      </c>
      <c r="K826" t="s">
        <v>19</v>
      </c>
      <c r="L826">
        <v>1900</v>
      </c>
      <c r="M826">
        <v>1800</v>
      </c>
    </row>
    <row r="827" spans="2:13" x14ac:dyDescent="0.3">
      <c r="B827" t="s">
        <v>1615</v>
      </c>
      <c r="C827" s="2">
        <v>43961</v>
      </c>
      <c r="D827" t="s">
        <v>172</v>
      </c>
      <c r="E827" t="s">
        <v>28</v>
      </c>
      <c r="F827" t="s">
        <v>15</v>
      </c>
      <c r="G827" t="s">
        <v>16</v>
      </c>
      <c r="H827" t="s">
        <v>53</v>
      </c>
      <c r="I827" t="s">
        <v>37</v>
      </c>
      <c r="J827">
        <v>2</v>
      </c>
      <c r="K827" t="s">
        <v>19</v>
      </c>
      <c r="L827">
        <v>200</v>
      </c>
      <c r="M827">
        <v>190</v>
      </c>
    </row>
    <row r="828" spans="2:13" x14ac:dyDescent="0.3">
      <c r="B828" t="s">
        <v>1616</v>
      </c>
      <c r="C828" s="2">
        <v>43962</v>
      </c>
      <c r="D828" t="s">
        <v>174</v>
      </c>
      <c r="E828" t="s">
        <v>28</v>
      </c>
      <c r="F828" t="s">
        <v>22</v>
      </c>
      <c r="G828" t="s">
        <v>23</v>
      </c>
      <c r="H828" t="s">
        <v>17</v>
      </c>
      <c r="I828" t="s">
        <v>18</v>
      </c>
      <c r="J828">
        <v>1</v>
      </c>
      <c r="K828" t="s">
        <v>19</v>
      </c>
      <c r="L828">
        <v>2250</v>
      </c>
      <c r="M828">
        <v>2200</v>
      </c>
    </row>
    <row r="829" spans="2:13" x14ac:dyDescent="0.3">
      <c r="B829" t="s">
        <v>1617</v>
      </c>
      <c r="C829" s="2">
        <v>43963</v>
      </c>
      <c r="D829" t="s">
        <v>176</v>
      </c>
      <c r="E829" t="s">
        <v>14</v>
      </c>
      <c r="F829" t="s">
        <v>29</v>
      </c>
      <c r="G829" t="s">
        <v>30</v>
      </c>
      <c r="H829" t="s">
        <v>24</v>
      </c>
      <c r="I829" t="s">
        <v>18</v>
      </c>
      <c r="J829">
        <v>1</v>
      </c>
      <c r="K829" t="s">
        <v>19</v>
      </c>
      <c r="L829">
        <v>100</v>
      </c>
      <c r="M829">
        <v>90</v>
      </c>
    </row>
    <row r="830" spans="2:13" x14ac:dyDescent="0.3">
      <c r="B830" t="s">
        <v>1618</v>
      </c>
      <c r="C830" s="2">
        <v>43964</v>
      </c>
      <c r="D830" t="s">
        <v>178</v>
      </c>
      <c r="E830" t="s">
        <v>28</v>
      </c>
      <c r="F830" t="s">
        <v>34</v>
      </c>
      <c r="G830" t="s">
        <v>35</v>
      </c>
      <c r="H830" t="s">
        <v>31</v>
      </c>
      <c r="I830" t="s">
        <v>18</v>
      </c>
      <c r="J830">
        <v>2</v>
      </c>
      <c r="K830" t="s">
        <v>19</v>
      </c>
      <c r="L830">
        <v>100</v>
      </c>
      <c r="M830">
        <v>80</v>
      </c>
    </row>
    <row r="831" spans="2:13" x14ac:dyDescent="0.3">
      <c r="B831" t="s">
        <v>1619</v>
      </c>
      <c r="C831" s="2">
        <v>43965</v>
      </c>
      <c r="D831" t="s">
        <v>180</v>
      </c>
      <c r="E831" t="s">
        <v>28</v>
      </c>
      <c r="F831" t="s">
        <v>15</v>
      </c>
      <c r="G831" t="s">
        <v>16</v>
      </c>
      <c r="H831" t="s">
        <v>36</v>
      </c>
      <c r="I831" t="s">
        <v>37</v>
      </c>
      <c r="J831">
        <v>2</v>
      </c>
      <c r="K831" t="s">
        <v>19</v>
      </c>
      <c r="L831">
        <v>2000</v>
      </c>
      <c r="M831">
        <v>1850</v>
      </c>
    </row>
    <row r="832" spans="2:13" x14ac:dyDescent="0.3">
      <c r="B832" t="s">
        <v>1620</v>
      </c>
      <c r="C832" s="2">
        <v>43966</v>
      </c>
      <c r="D832" t="s">
        <v>182</v>
      </c>
      <c r="E832" t="s">
        <v>28</v>
      </c>
      <c r="F832" t="s">
        <v>15</v>
      </c>
      <c r="G832" t="s">
        <v>16</v>
      </c>
      <c r="H832" t="s">
        <v>40</v>
      </c>
      <c r="I832" t="s">
        <v>18</v>
      </c>
      <c r="J832">
        <v>1</v>
      </c>
      <c r="K832" t="s">
        <v>19</v>
      </c>
      <c r="L832">
        <v>9500</v>
      </c>
      <c r="M832">
        <v>8000</v>
      </c>
    </row>
    <row r="833" spans="2:13" x14ac:dyDescent="0.3">
      <c r="B833" t="s">
        <v>1621</v>
      </c>
      <c r="C833" s="2">
        <v>43967</v>
      </c>
      <c r="D833" t="s">
        <v>184</v>
      </c>
      <c r="E833" t="s">
        <v>28</v>
      </c>
      <c r="F833" t="s">
        <v>22</v>
      </c>
      <c r="G833" t="s">
        <v>23</v>
      </c>
      <c r="H833" t="s">
        <v>43</v>
      </c>
      <c r="I833" t="s">
        <v>44</v>
      </c>
      <c r="J833">
        <v>1</v>
      </c>
      <c r="K833" t="s">
        <v>19</v>
      </c>
      <c r="L833">
        <v>4700</v>
      </c>
      <c r="M833">
        <v>4000</v>
      </c>
    </row>
    <row r="834" spans="2:13" x14ac:dyDescent="0.3">
      <c r="B834" t="s">
        <v>1622</v>
      </c>
      <c r="C834" s="2">
        <v>43968</v>
      </c>
      <c r="D834" t="s">
        <v>186</v>
      </c>
      <c r="E834" t="s">
        <v>28</v>
      </c>
      <c r="F834" t="s">
        <v>29</v>
      </c>
      <c r="G834" t="s">
        <v>30</v>
      </c>
      <c r="H834" t="s">
        <v>47</v>
      </c>
      <c r="I834" t="s">
        <v>18</v>
      </c>
      <c r="J834">
        <v>2</v>
      </c>
      <c r="K834" t="s">
        <v>19</v>
      </c>
      <c r="L834">
        <v>400</v>
      </c>
      <c r="M834">
        <v>360</v>
      </c>
    </row>
    <row r="835" spans="2:13" x14ac:dyDescent="0.3">
      <c r="B835" t="s">
        <v>1623</v>
      </c>
      <c r="C835" s="2">
        <v>43966</v>
      </c>
      <c r="D835" t="s">
        <v>188</v>
      </c>
      <c r="E835" t="s">
        <v>28</v>
      </c>
      <c r="F835" t="s">
        <v>34</v>
      </c>
      <c r="G835" t="s">
        <v>35</v>
      </c>
      <c r="H835" t="s">
        <v>50</v>
      </c>
      <c r="I835" t="s">
        <v>37</v>
      </c>
      <c r="J835">
        <v>2</v>
      </c>
      <c r="K835" t="s">
        <v>19</v>
      </c>
      <c r="L835">
        <v>100</v>
      </c>
      <c r="M835">
        <v>90</v>
      </c>
    </row>
    <row r="836" spans="2:13" x14ac:dyDescent="0.3">
      <c r="B836" t="s">
        <v>1624</v>
      </c>
      <c r="C836" s="2">
        <v>43970</v>
      </c>
      <c r="D836" t="s">
        <v>190</v>
      </c>
      <c r="E836" t="s">
        <v>28</v>
      </c>
      <c r="F836" t="s">
        <v>15</v>
      </c>
      <c r="G836" t="s">
        <v>16</v>
      </c>
      <c r="H836" t="s">
        <v>17</v>
      </c>
      <c r="I836" t="s">
        <v>18</v>
      </c>
      <c r="J836">
        <v>1</v>
      </c>
      <c r="K836" t="s">
        <v>19</v>
      </c>
      <c r="L836">
        <v>1600</v>
      </c>
      <c r="M836">
        <v>1590</v>
      </c>
    </row>
    <row r="837" spans="2:13" x14ac:dyDescent="0.3">
      <c r="B837" t="s">
        <v>1625</v>
      </c>
      <c r="C837" s="2">
        <v>43971</v>
      </c>
      <c r="D837" t="s">
        <v>192</v>
      </c>
      <c r="E837" t="s">
        <v>28</v>
      </c>
      <c r="F837" t="s">
        <v>34</v>
      </c>
      <c r="G837" t="s">
        <v>35</v>
      </c>
      <c r="H837" t="s">
        <v>66</v>
      </c>
      <c r="I837" t="s">
        <v>18</v>
      </c>
      <c r="J837">
        <v>1</v>
      </c>
      <c r="K837" t="s">
        <v>19</v>
      </c>
      <c r="L837">
        <v>50</v>
      </c>
      <c r="M837">
        <v>45</v>
      </c>
    </row>
    <row r="838" spans="2:13" x14ac:dyDescent="0.3">
      <c r="B838" t="s">
        <v>1626</v>
      </c>
      <c r="C838" s="2">
        <v>43972</v>
      </c>
      <c r="D838" t="s">
        <v>194</v>
      </c>
      <c r="E838" t="s">
        <v>28</v>
      </c>
      <c r="F838" t="s">
        <v>15</v>
      </c>
      <c r="G838" t="s">
        <v>16</v>
      </c>
      <c r="H838" t="s">
        <v>69</v>
      </c>
      <c r="I838" t="s">
        <v>18</v>
      </c>
      <c r="J838">
        <v>2</v>
      </c>
      <c r="K838" t="s">
        <v>19</v>
      </c>
      <c r="L838">
        <v>600</v>
      </c>
      <c r="M838">
        <v>450</v>
      </c>
    </row>
    <row r="839" spans="2:13" x14ac:dyDescent="0.3">
      <c r="B839" t="s">
        <v>1627</v>
      </c>
      <c r="C839" s="2">
        <v>43973</v>
      </c>
      <c r="D839" t="s">
        <v>196</v>
      </c>
      <c r="E839" t="s">
        <v>28</v>
      </c>
      <c r="F839" t="s">
        <v>34</v>
      </c>
      <c r="G839" t="s">
        <v>35</v>
      </c>
      <c r="H839" t="s">
        <v>53</v>
      </c>
      <c r="I839" t="s">
        <v>37</v>
      </c>
      <c r="J839">
        <v>2</v>
      </c>
      <c r="K839" t="s">
        <v>19</v>
      </c>
      <c r="L839">
        <v>170</v>
      </c>
      <c r="M839">
        <v>150</v>
      </c>
    </row>
    <row r="840" spans="2:13" x14ac:dyDescent="0.3">
      <c r="B840" t="s">
        <v>1628</v>
      </c>
      <c r="C840" s="2">
        <v>43974</v>
      </c>
      <c r="D840" t="s">
        <v>198</v>
      </c>
      <c r="E840" t="s">
        <v>28</v>
      </c>
      <c r="F840" t="s">
        <v>15</v>
      </c>
      <c r="G840" t="s">
        <v>16</v>
      </c>
      <c r="H840" t="s">
        <v>17</v>
      </c>
      <c r="I840" t="s">
        <v>18</v>
      </c>
      <c r="J840">
        <v>1</v>
      </c>
      <c r="K840" t="s">
        <v>19</v>
      </c>
      <c r="L840">
        <v>25</v>
      </c>
      <c r="M840">
        <v>20</v>
      </c>
    </row>
    <row r="841" spans="2:13" x14ac:dyDescent="0.3">
      <c r="B841" t="s">
        <v>1629</v>
      </c>
      <c r="C841" s="2">
        <v>43975</v>
      </c>
      <c r="D841" t="s">
        <v>200</v>
      </c>
      <c r="E841" t="s">
        <v>28</v>
      </c>
      <c r="F841" t="s">
        <v>34</v>
      </c>
      <c r="G841" t="s">
        <v>35</v>
      </c>
      <c r="H841" t="s">
        <v>24</v>
      </c>
      <c r="I841" t="s">
        <v>18</v>
      </c>
      <c r="J841">
        <v>1</v>
      </c>
      <c r="K841" t="s">
        <v>19</v>
      </c>
      <c r="L841">
        <v>6700</v>
      </c>
      <c r="M841">
        <v>5000</v>
      </c>
    </row>
    <row r="842" spans="2:13" x14ac:dyDescent="0.3">
      <c r="B842" t="s">
        <v>1630</v>
      </c>
      <c r="C842" s="2">
        <v>43976</v>
      </c>
      <c r="D842" t="s">
        <v>202</v>
      </c>
      <c r="E842" t="s">
        <v>28</v>
      </c>
      <c r="F842" t="s">
        <v>15</v>
      </c>
      <c r="G842" t="s">
        <v>16</v>
      </c>
      <c r="H842" t="s">
        <v>31</v>
      </c>
      <c r="I842" t="s">
        <v>18</v>
      </c>
      <c r="J842">
        <v>2</v>
      </c>
      <c r="K842" t="s">
        <v>19</v>
      </c>
      <c r="L842">
        <v>6700</v>
      </c>
      <c r="M842">
        <v>5001</v>
      </c>
    </row>
    <row r="843" spans="2:13" x14ac:dyDescent="0.3">
      <c r="B843" t="s">
        <v>1631</v>
      </c>
      <c r="C843" s="2">
        <v>43977</v>
      </c>
      <c r="D843" t="s">
        <v>204</v>
      </c>
      <c r="E843" t="s">
        <v>14</v>
      </c>
      <c r="F843" t="s">
        <v>34</v>
      </c>
      <c r="G843" t="s">
        <v>35</v>
      </c>
      <c r="H843" t="s">
        <v>36</v>
      </c>
      <c r="I843" t="s">
        <v>37</v>
      </c>
      <c r="J843">
        <v>2</v>
      </c>
      <c r="K843" t="s">
        <v>19</v>
      </c>
      <c r="L843">
        <v>6700</v>
      </c>
      <c r="M843">
        <v>5002</v>
      </c>
    </row>
    <row r="844" spans="2:13" x14ac:dyDescent="0.3">
      <c r="B844" t="s">
        <v>1632</v>
      </c>
      <c r="C844" s="2">
        <v>43978</v>
      </c>
      <c r="D844" t="s">
        <v>206</v>
      </c>
      <c r="E844" t="s">
        <v>14</v>
      </c>
      <c r="F844" t="s">
        <v>15</v>
      </c>
      <c r="G844" t="s">
        <v>16</v>
      </c>
      <c r="H844" t="s">
        <v>40</v>
      </c>
      <c r="I844" t="s">
        <v>18</v>
      </c>
      <c r="J844">
        <v>1</v>
      </c>
      <c r="K844" t="s">
        <v>19</v>
      </c>
      <c r="L844">
        <v>22000</v>
      </c>
      <c r="M844">
        <v>20000</v>
      </c>
    </row>
    <row r="845" spans="2:13" x14ac:dyDescent="0.3">
      <c r="B845" t="s">
        <v>1633</v>
      </c>
      <c r="C845" s="2">
        <v>43976</v>
      </c>
      <c r="D845" t="s">
        <v>208</v>
      </c>
      <c r="E845" t="s">
        <v>14</v>
      </c>
      <c r="F845" t="s">
        <v>34</v>
      </c>
      <c r="G845" t="s">
        <v>35</v>
      </c>
      <c r="H845" t="s">
        <v>43</v>
      </c>
      <c r="I845" t="s">
        <v>44</v>
      </c>
      <c r="J845">
        <v>1</v>
      </c>
      <c r="K845" t="s">
        <v>25</v>
      </c>
      <c r="L845">
        <v>11000</v>
      </c>
      <c r="M845">
        <v>10000</v>
      </c>
    </row>
    <row r="846" spans="2:13" x14ac:dyDescent="0.3">
      <c r="B846" t="s">
        <v>1634</v>
      </c>
      <c r="C846" s="2">
        <v>43980</v>
      </c>
      <c r="D846" t="s">
        <v>210</v>
      </c>
      <c r="E846" t="s">
        <v>28</v>
      </c>
      <c r="F846" t="s">
        <v>15</v>
      </c>
      <c r="G846" t="s">
        <v>16</v>
      </c>
      <c r="H846" t="s">
        <v>47</v>
      </c>
      <c r="I846" t="s">
        <v>18</v>
      </c>
      <c r="J846">
        <v>1</v>
      </c>
      <c r="K846" t="s">
        <v>19</v>
      </c>
      <c r="L846">
        <v>8500</v>
      </c>
      <c r="M846">
        <v>7600</v>
      </c>
    </row>
    <row r="847" spans="2:13" x14ac:dyDescent="0.3">
      <c r="B847" t="s">
        <v>1635</v>
      </c>
      <c r="C847" s="2">
        <v>43981</v>
      </c>
      <c r="D847" t="s">
        <v>212</v>
      </c>
      <c r="E847" t="s">
        <v>28</v>
      </c>
      <c r="F847" t="s">
        <v>34</v>
      </c>
      <c r="G847" t="s">
        <v>35</v>
      </c>
      <c r="H847" t="s">
        <v>50</v>
      </c>
      <c r="I847" t="s">
        <v>37</v>
      </c>
      <c r="J847">
        <v>2</v>
      </c>
      <c r="K847" t="s">
        <v>19</v>
      </c>
      <c r="L847">
        <v>8500</v>
      </c>
      <c r="M847">
        <v>7600</v>
      </c>
    </row>
    <row r="848" spans="2:13" x14ac:dyDescent="0.3">
      <c r="B848" t="s">
        <v>1636</v>
      </c>
      <c r="C848" s="2">
        <v>43982</v>
      </c>
      <c r="D848" t="s">
        <v>214</v>
      </c>
      <c r="E848" t="s">
        <v>28</v>
      </c>
      <c r="F848" t="s">
        <v>15</v>
      </c>
      <c r="G848" t="s">
        <v>16</v>
      </c>
      <c r="H848" t="s">
        <v>17</v>
      </c>
      <c r="I848" t="s">
        <v>18</v>
      </c>
      <c r="J848">
        <v>3</v>
      </c>
      <c r="K848" t="s">
        <v>19</v>
      </c>
      <c r="L848">
        <v>13200.000000000002</v>
      </c>
      <c r="M848">
        <v>12000</v>
      </c>
    </row>
    <row r="849" spans="2:13" x14ac:dyDescent="0.3">
      <c r="B849" t="s">
        <v>1637</v>
      </c>
      <c r="C849" s="2">
        <v>43952</v>
      </c>
      <c r="D849" t="s">
        <v>216</v>
      </c>
      <c r="E849" t="s">
        <v>28</v>
      </c>
      <c r="F849" t="s">
        <v>34</v>
      </c>
      <c r="G849" t="s">
        <v>35</v>
      </c>
      <c r="H849" t="s">
        <v>66</v>
      </c>
      <c r="I849" t="s">
        <v>18</v>
      </c>
      <c r="J849">
        <v>2</v>
      </c>
      <c r="K849" t="s">
        <v>19</v>
      </c>
      <c r="L849">
        <v>22000</v>
      </c>
      <c r="M849">
        <v>20000</v>
      </c>
    </row>
    <row r="850" spans="2:13" x14ac:dyDescent="0.3">
      <c r="B850" t="s">
        <v>1638</v>
      </c>
      <c r="C850" s="2">
        <v>43953</v>
      </c>
      <c r="D850" t="s">
        <v>218</v>
      </c>
      <c r="E850" t="s">
        <v>14</v>
      </c>
      <c r="F850" t="s">
        <v>15</v>
      </c>
      <c r="G850" t="s">
        <v>16</v>
      </c>
      <c r="H850" t="s">
        <v>69</v>
      </c>
      <c r="I850" t="s">
        <v>18</v>
      </c>
      <c r="J850">
        <v>2</v>
      </c>
      <c r="K850" t="s">
        <v>19</v>
      </c>
      <c r="L850">
        <v>7700</v>
      </c>
      <c r="M850">
        <v>7000</v>
      </c>
    </row>
    <row r="851" spans="2:13" x14ac:dyDescent="0.3">
      <c r="B851" t="s">
        <v>1639</v>
      </c>
      <c r="C851" s="2">
        <v>43954</v>
      </c>
      <c r="D851" t="s">
        <v>220</v>
      </c>
      <c r="E851" t="s">
        <v>28</v>
      </c>
      <c r="F851" t="s">
        <v>34</v>
      </c>
      <c r="G851" t="s">
        <v>35</v>
      </c>
      <c r="H851" t="s">
        <v>53</v>
      </c>
      <c r="I851" t="s">
        <v>37</v>
      </c>
      <c r="J851">
        <v>3</v>
      </c>
      <c r="K851" t="s">
        <v>19</v>
      </c>
      <c r="L851">
        <v>22000</v>
      </c>
      <c r="M851">
        <v>20000</v>
      </c>
    </row>
    <row r="852" spans="2:13" x14ac:dyDescent="0.3">
      <c r="B852" t="s">
        <v>1640</v>
      </c>
      <c r="C852" s="2">
        <v>43955</v>
      </c>
      <c r="D852" t="s">
        <v>222</v>
      </c>
      <c r="E852" t="s">
        <v>28</v>
      </c>
      <c r="F852" t="s">
        <v>15</v>
      </c>
      <c r="G852" t="s">
        <v>16</v>
      </c>
      <c r="H852" t="s">
        <v>17</v>
      </c>
      <c r="I852" t="s">
        <v>18</v>
      </c>
      <c r="J852">
        <v>1</v>
      </c>
      <c r="K852" t="s">
        <v>19</v>
      </c>
      <c r="L852">
        <v>44000</v>
      </c>
      <c r="M852">
        <v>40000</v>
      </c>
    </row>
    <row r="853" spans="2:13" x14ac:dyDescent="0.3">
      <c r="B853" t="s">
        <v>1641</v>
      </c>
      <c r="C853" s="2">
        <v>43956</v>
      </c>
      <c r="D853" t="s">
        <v>224</v>
      </c>
      <c r="E853" t="s">
        <v>28</v>
      </c>
      <c r="F853" t="s">
        <v>34</v>
      </c>
      <c r="G853" t="s">
        <v>35</v>
      </c>
      <c r="H853" t="s">
        <v>24</v>
      </c>
      <c r="I853" t="s">
        <v>18</v>
      </c>
      <c r="J853">
        <v>2</v>
      </c>
      <c r="K853" t="s">
        <v>19</v>
      </c>
      <c r="L853">
        <v>19800</v>
      </c>
      <c r="M853">
        <v>18000</v>
      </c>
    </row>
    <row r="854" spans="2:13" x14ac:dyDescent="0.3">
      <c r="B854" t="s">
        <v>1642</v>
      </c>
      <c r="C854" s="2">
        <v>43957</v>
      </c>
      <c r="D854" t="s">
        <v>226</v>
      </c>
      <c r="E854" t="s">
        <v>28</v>
      </c>
      <c r="F854" t="s">
        <v>15</v>
      </c>
      <c r="G854" t="s">
        <v>16</v>
      </c>
      <c r="H854" t="s">
        <v>31</v>
      </c>
      <c r="I854" t="s">
        <v>18</v>
      </c>
      <c r="J854">
        <v>2</v>
      </c>
      <c r="K854" t="s">
        <v>19</v>
      </c>
      <c r="L854">
        <v>9950</v>
      </c>
      <c r="M854">
        <v>9000</v>
      </c>
    </row>
    <row r="855" spans="2:13" x14ac:dyDescent="0.3">
      <c r="B855" t="s">
        <v>1643</v>
      </c>
      <c r="C855" s="2">
        <v>43958</v>
      </c>
      <c r="D855" t="s">
        <v>228</v>
      </c>
      <c r="E855" t="s">
        <v>28</v>
      </c>
      <c r="F855" t="s">
        <v>34</v>
      </c>
      <c r="G855" t="s">
        <v>35</v>
      </c>
      <c r="H855" t="s">
        <v>36</v>
      </c>
      <c r="I855" t="s">
        <v>37</v>
      </c>
      <c r="J855">
        <v>2</v>
      </c>
      <c r="K855" t="s">
        <v>19</v>
      </c>
      <c r="L855">
        <v>7700</v>
      </c>
      <c r="M855">
        <v>7000</v>
      </c>
    </row>
    <row r="856" spans="2:13" x14ac:dyDescent="0.3">
      <c r="B856" t="s">
        <v>1644</v>
      </c>
      <c r="C856" s="2">
        <v>43956</v>
      </c>
      <c r="D856" t="s">
        <v>230</v>
      </c>
      <c r="E856" t="s">
        <v>28</v>
      </c>
      <c r="F856" t="s">
        <v>15</v>
      </c>
      <c r="G856" t="s">
        <v>16</v>
      </c>
      <c r="H856" t="s">
        <v>40</v>
      </c>
      <c r="I856" t="s">
        <v>18</v>
      </c>
      <c r="J856">
        <v>4</v>
      </c>
      <c r="K856" t="s">
        <v>19</v>
      </c>
      <c r="L856">
        <v>11000</v>
      </c>
      <c r="M856">
        <v>10000</v>
      </c>
    </row>
    <row r="857" spans="2:13" x14ac:dyDescent="0.3">
      <c r="B857" t="s">
        <v>1645</v>
      </c>
      <c r="C857" s="2">
        <v>43960</v>
      </c>
      <c r="D857" t="s">
        <v>232</v>
      </c>
      <c r="E857" t="s">
        <v>28</v>
      </c>
      <c r="F857" t="s">
        <v>34</v>
      </c>
      <c r="G857" t="s">
        <v>35</v>
      </c>
      <c r="H857" t="s">
        <v>43</v>
      </c>
      <c r="I857" t="s">
        <v>44</v>
      </c>
      <c r="J857">
        <v>1</v>
      </c>
      <c r="K857" t="s">
        <v>19</v>
      </c>
      <c r="L857">
        <v>13200.000000000002</v>
      </c>
      <c r="M857">
        <v>12000</v>
      </c>
    </row>
    <row r="858" spans="2:13" x14ac:dyDescent="0.3">
      <c r="B858" t="s">
        <v>1646</v>
      </c>
      <c r="C858" s="2">
        <v>43961</v>
      </c>
      <c r="D858" t="s">
        <v>234</v>
      </c>
      <c r="E858" t="s">
        <v>28</v>
      </c>
      <c r="F858" t="s">
        <v>15</v>
      </c>
      <c r="G858" t="s">
        <v>16</v>
      </c>
      <c r="H858" t="s">
        <v>47</v>
      </c>
      <c r="I858" t="s">
        <v>18</v>
      </c>
      <c r="J858">
        <v>2</v>
      </c>
      <c r="K858" t="s">
        <v>19</v>
      </c>
      <c r="L858">
        <v>1900</v>
      </c>
      <c r="M858">
        <v>1800</v>
      </c>
    </row>
    <row r="859" spans="2:13" x14ac:dyDescent="0.3">
      <c r="B859" t="s">
        <v>1647</v>
      </c>
      <c r="C859" s="2">
        <v>43962</v>
      </c>
      <c r="D859" t="s">
        <v>236</v>
      </c>
      <c r="E859" t="s">
        <v>28</v>
      </c>
      <c r="F859" t="s">
        <v>34</v>
      </c>
      <c r="G859" t="s">
        <v>35</v>
      </c>
      <c r="H859" t="s">
        <v>50</v>
      </c>
      <c r="I859" t="s">
        <v>37</v>
      </c>
      <c r="J859">
        <v>2</v>
      </c>
      <c r="K859" t="s">
        <v>19</v>
      </c>
      <c r="L859">
        <v>200</v>
      </c>
      <c r="M859">
        <v>190</v>
      </c>
    </row>
    <row r="860" spans="2:13" x14ac:dyDescent="0.3">
      <c r="B860" t="s">
        <v>1648</v>
      </c>
      <c r="C860" s="2">
        <v>43963</v>
      </c>
      <c r="D860" t="s">
        <v>238</v>
      </c>
      <c r="E860" t="s">
        <v>28</v>
      </c>
      <c r="F860" t="s">
        <v>15</v>
      </c>
      <c r="G860" t="s">
        <v>16</v>
      </c>
      <c r="H860" t="s">
        <v>17</v>
      </c>
      <c r="I860" t="s">
        <v>18</v>
      </c>
      <c r="J860">
        <v>4</v>
      </c>
      <c r="K860" t="s">
        <v>19</v>
      </c>
      <c r="L860">
        <v>2250</v>
      </c>
      <c r="M860">
        <v>2200</v>
      </c>
    </row>
    <row r="861" spans="2:13" x14ac:dyDescent="0.3">
      <c r="B861" t="s">
        <v>1649</v>
      </c>
      <c r="C861" s="2">
        <v>43964</v>
      </c>
      <c r="D861" t="s">
        <v>240</v>
      </c>
      <c r="E861" t="s">
        <v>28</v>
      </c>
      <c r="F861" t="s">
        <v>34</v>
      </c>
      <c r="G861" t="s">
        <v>35</v>
      </c>
      <c r="H861" t="s">
        <v>66</v>
      </c>
      <c r="I861" t="s">
        <v>18</v>
      </c>
      <c r="J861">
        <v>1</v>
      </c>
      <c r="K861" t="s">
        <v>19</v>
      </c>
      <c r="L861">
        <v>100</v>
      </c>
      <c r="M861">
        <v>90</v>
      </c>
    </row>
    <row r="862" spans="2:13" x14ac:dyDescent="0.3">
      <c r="B862" t="s">
        <v>1650</v>
      </c>
      <c r="C862" s="2">
        <v>43965</v>
      </c>
      <c r="D862" t="s">
        <v>242</v>
      </c>
      <c r="E862" t="s">
        <v>28</v>
      </c>
      <c r="F862" t="s">
        <v>15</v>
      </c>
      <c r="G862" t="s">
        <v>16</v>
      </c>
      <c r="H862" t="s">
        <v>69</v>
      </c>
      <c r="I862" t="s">
        <v>18</v>
      </c>
      <c r="J862">
        <v>2</v>
      </c>
      <c r="K862" t="s">
        <v>19</v>
      </c>
      <c r="L862">
        <v>100</v>
      </c>
      <c r="M862">
        <v>80</v>
      </c>
    </row>
    <row r="863" spans="2:13" x14ac:dyDescent="0.3">
      <c r="B863" t="s">
        <v>1651</v>
      </c>
      <c r="C863" s="2">
        <v>43966</v>
      </c>
      <c r="D863" t="s">
        <v>244</v>
      </c>
      <c r="E863" t="s">
        <v>28</v>
      </c>
      <c r="F863" t="s">
        <v>34</v>
      </c>
      <c r="G863" t="s">
        <v>35</v>
      </c>
      <c r="H863" t="s">
        <v>53</v>
      </c>
      <c r="I863" t="s">
        <v>37</v>
      </c>
      <c r="J863">
        <v>2</v>
      </c>
      <c r="K863" t="s">
        <v>19</v>
      </c>
      <c r="L863">
        <v>2000</v>
      </c>
      <c r="M863">
        <v>1850</v>
      </c>
    </row>
    <row r="864" spans="2:13" x14ac:dyDescent="0.3">
      <c r="B864" t="s">
        <v>1652</v>
      </c>
      <c r="C864" s="2">
        <v>43967</v>
      </c>
      <c r="D864" t="s">
        <v>246</v>
      </c>
      <c r="E864" t="s">
        <v>14</v>
      </c>
      <c r="F864" t="s">
        <v>15</v>
      </c>
      <c r="G864" t="s">
        <v>16</v>
      </c>
      <c r="H864" t="s">
        <v>17</v>
      </c>
      <c r="I864" t="s">
        <v>18</v>
      </c>
      <c r="J864">
        <v>1</v>
      </c>
      <c r="K864" t="s">
        <v>19</v>
      </c>
      <c r="L864">
        <v>9500</v>
      </c>
      <c r="M864">
        <v>8000</v>
      </c>
    </row>
    <row r="865" spans="2:13" x14ac:dyDescent="0.3">
      <c r="B865" t="s">
        <v>1653</v>
      </c>
      <c r="C865" s="2">
        <v>43968</v>
      </c>
      <c r="D865" t="s">
        <v>248</v>
      </c>
      <c r="E865" t="s">
        <v>14</v>
      </c>
      <c r="F865" t="s">
        <v>34</v>
      </c>
      <c r="G865" t="s">
        <v>35</v>
      </c>
      <c r="H865" t="s">
        <v>24</v>
      </c>
      <c r="I865" t="s">
        <v>18</v>
      </c>
      <c r="J865">
        <v>1</v>
      </c>
      <c r="K865" t="s">
        <v>19</v>
      </c>
      <c r="L865">
        <v>4700</v>
      </c>
      <c r="M865">
        <v>4000</v>
      </c>
    </row>
    <row r="866" spans="2:13" x14ac:dyDescent="0.3">
      <c r="B866" t="s">
        <v>1654</v>
      </c>
      <c r="C866" s="2">
        <v>43966</v>
      </c>
      <c r="D866" t="s">
        <v>250</v>
      </c>
      <c r="E866" t="s">
        <v>14</v>
      </c>
      <c r="F866" t="s">
        <v>15</v>
      </c>
      <c r="G866" t="s">
        <v>16</v>
      </c>
      <c r="H866" t="s">
        <v>31</v>
      </c>
      <c r="I866" t="s">
        <v>18</v>
      </c>
      <c r="J866">
        <v>2</v>
      </c>
      <c r="K866" t="s">
        <v>19</v>
      </c>
      <c r="L866">
        <v>400</v>
      </c>
      <c r="M866">
        <v>360</v>
      </c>
    </row>
    <row r="867" spans="2:13" x14ac:dyDescent="0.3">
      <c r="B867" t="s">
        <v>1655</v>
      </c>
      <c r="C867" s="2">
        <v>43970</v>
      </c>
      <c r="D867" t="s">
        <v>252</v>
      </c>
      <c r="E867" t="s">
        <v>28</v>
      </c>
      <c r="F867" t="s">
        <v>34</v>
      </c>
      <c r="G867" t="s">
        <v>35</v>
      </c>
      <c r="H867" t="s">
        <v>36</v>
      </c>
      <c r="I867" t="s">
        <v>37</v>
      </c>
      <c r="J867">
        <v>2</v>
      </c>
      <c r="K867" t="s">
        <v>19</v>
      </c>
      <c r="L867">
        <v>100</v>
      </c>
      <c r="M867">
        <v>90</v>
      </c>
    </row>
    <row r="868" spans="2:13" x14ac:dyDescent="0.3">
      <c r="B868" t="s">
        <v>1656</v>
      </c>
      <c r="C868" s="2">
        <v>43971</v>
      </c>
      <c r="D868" t="s">
        <v>254</v>
      </c>
      <c r="E868" t="s">
        <v>28</v>
      </c>
      <c r="F868" t="s">
        <v>15</v>
      </c>
      <c r="G868" t="s">
        <v>16</v>
      </c>
      <c r="H868" t="s">
        <v>40</v>
      </c>
      <c r="I868" t="s">
        <v>18</v>
      </c>
      <c r="J868">
        <v>1</v>
      </c>
      <c r="K868" t="s">
        <v>19</v>
      </c>
      <c r="L868">
        <v>1600</v>
      </c>
      <c r="M868">
        <v>1590</v>
      </c>
    </row>
    <row r="869" spans="2:13" x14ac:dyDescent="0.3">
      <c r="B869" t="s">
        <v>1657</v>
      </c>
      <c r="C869" s="2">
        <v>43972</v>
      </c>
      <c r="D869" t="s">
        <v>256</v>
      </c>
      <c r="E869" t="s">
        <v>28</v>
      </c>
      <c r="F869" t="s">
        <v>15</v>
      </c>
      <c r="G869" t="s">
        <v>16</v>
      </c>
      <c r="H869" t="s">
        <v>43</v>
      </c>
      <c r="I869" t="s">
        <v>44</v>
      </c>
      <c r="J869">
        <v>1</v>
      </c>
      <c r="K869" t="s">
        <v>19</v>
      </c>
      <c r="L869">
        <v>50</v>
      </c>
      <c r="M869">
        <v>45</v>
      </c>
    </row>
    <row r="870" spans="2:13" x14ac:dyDescent="0.3">
      <c r="B870" t="s">
        <v>1658</v>
      </c>
      <c r="C870" s="2">
        <v>43973</v>
      </c>
      <c r="D870" t="s">
        <v>258</v>
      </c>
      <c r="E870" t="s">
        <v>28</v>
      </c>
      <c r="F870" t="s">
        <v>15</v>
      </c>
      <c r="G870" t="s">
        <v>16</v>
      </c>
      <c r="H870" t="s">
        <v>47</v>
      </c>
      <c r="I870" t="s">
        <v>18</v>
      </c>
      <c r="J870">
        <v>2</v>
      </c>
      <c r="K870" t="s">
        <v>19</v>
      </c>
      <c r="L870">
        <v>600</v>
      </c>
      <c r="M870">
        <v>450</v>
      </c>
    </row>
    <row r="871" spans="2:13" x14ac:dyDescent="0.3">
      <c r="B871" t="s">
        <v>1659</v>
      </c>
      <c r="C871" s="2">
        <v>43974</v>
      </c>
      <c r="D871" t="s">
        <v>260</v>
      </c>
      <c r="E871" t="s">
        <v>14</v>
      </c>
      <c r="F871" t="s">
        <v>15</v>
      </c>
      <c r="G871" t="s">
        <v>16</v>
      </c>
      <c r="H871" t="s">
        <v>50</v>
      </c>
      <c r="I871" t="s">
        <v>37</v>
      </c>
      <c r="J871">
        <v>2</v>
      </c>
      <c r="K871" t="s">
        <v>19</v>
      </c>
      <c r="L871">
        <v>170</v>
      </c>
      <c r="M871">
        <v>150</v>
      </c>
    </row>
    <row r="872" spans="2:13" x14ac:dyDescent="0.3">
      <c r="B872" t="s">
        <v>1660</v>
      </c>
      <c r="C872" s="2">
        <v>43975</v>
      </c>
      <c r="D872" t="s">
        <v>262</v>
      </c>
      <c r="E872" t="s">
        <v>28</v>
      </c>
      <c r="F872" t="s">
        <v>22</v>
      </c>
      <c r="G872" t="s">
        <v>23</v>
      </c>
      <c r="H872" t="s">
        <v>17</v>
      </c>
      <c r="I872" t="s">
        <v>18</v>
      </c>
      <c r="J872">
        <v>1</v>
      </c>
      <c r="K872" t="s">
        <v>19</v>
      </c>
      <c r="L872">
        <v>25</v>
      </c>
      <c r="M872">
        <v>20</v>
      </c>
    </row>
    <row r="873" spans="2:13" x14ac:dyDescent="0.3">
      <c r="B873" t="s">
        <v>1661</v>
      </c>
      <c r="C873" s="2">
        <v>43976</v>
      </c>
      <c r="D873" t="s">
        <v>264</v>
      </c>
      <c r="E873" t="s">
        <v>28</v>
      </c>
      <c r="F873" t="s">
        <v>29</v>
      </c>
      <c r="G873" t="s">
        <v>30</v>
      </c>
      <c r="H873" t="s">
        <v>66</v>
      </c>
      <c r="I873" t="s">
        <v>18</v>
      </c>
      <c r="J873">
        <v>1</v>
      </c>
      <c r="K873" t="s">
        <v>19</v>
      </c>
      <c r="L873">
        <v>6700</v>
      </c>
      <c r="M873">
        <v>5002</v>
      </c>
    </row>
    <row r="874" spans="2:13" x14ac:dyDescent="0.3">
      <c r="B874" t="s">
        <v>1662</v>
      </c>
      <c r="C874" s="2">
        <v>43977</v>
      </c>
      <c r="D874" t="s">
        <v>266</v>
      </c>
      <c r="E874" t="s">
        <v>28</v>
      </c>
      <c r="F874" t="s">
        <v>34</v>
      </c>
      <c r="G874" t="s">
        <v>35</v>
      </c>
      <c r="H874" t="s">
        <v>69</v>
      </c>
      <c r="I874" t="s">
        <v>18</v>
      </c>
      <c r="J874">
        <v>2</v>
      </c>
      <c r="K874" t="s">
        <v>19</v>
      </c>
      <c r="L874">
        <v>6700</v>
      </c>
      <c r="M874">
        <v>5000</v>
      </c>
    </row>
    <row r="875" spans="2:13" x14ac:dyDescent="0.3">
      <c r="B875" t="s">
        <v>1663</v>
      </c>
      <c r="C875" s="2">
        <v>43978</v>
      </c>
      <c r="D875" t="s">
        <v>268</v>
      </c>
      <c r="E875" t="s">
        <v>28</v>
      </c>
      <c r="F875" t="s">
        <v>15</v>
      </c>
      <c r="G875" t="s">
        <v>16</v>
      </c>
      <c r="H875" t="s">
        <v>53</v>
      </c>
      <c r="I875" t="s">
        <v>37</v>
      </c>
      <c r="J875">
        <v>2</v>
      </c>
      <c r="K875" t="s">
        <v>19</v>
      </c>
      <c r="L875">
        <v>6700</v>
      </c>
      <c r="M875">
        <v>5001</v>
      </c>
    </row>
    <row r="876" spans="2:13" x14ac:dyDescent="0.3">
      <c r="B876" t="s">
        <v>1664</v>
      </c>
      <c r="C876" s="2">
        <v>43976</v>
      </c>
      <c r="D876" t="s">
        <v>270</v>
      </c>
      <c r="E876" t="s">
        <v>28</v>
      </c>
      <c r="F876" t="s">
        <v>15</v>
      </c>
      <c r="G876" t="s">
        <v>16</v>
      </c>
      <c r="H876" t="s">
        <v>17</v>
      </c>
      <c r="I876" t="s">
        <v>18</v>
      </c>
      <c r="J876">
        <v>1</v>
      </c>
      <c r="K876" t="s">
        <v>19</v>
      </c>
      <c r="L876">
        <v>6700</v>
      </c>
      <c r="M876">
        <v>5002</v>
      </c>
    </row>
    <row r="877" spans="2:13" x14ac:dyDescent="0.3">
      <c r="B877" t="s">
        <v>1665</v>
      </c>
      <c r="C877" s="2">
        <v>43980</v>
      </c>
      <c r="D877" t="s">
        <v>272</v>
      </c>
      <c r="E877" t="s">
        <v>28</v>
      </c>
      <c r="F877" t="s">
        <v>22</v>
      </c>
      <c r="G877" t="s">
        <v>23</v>
      </c>
      <c r="H877" t="s">
        <v>24</v>
      </c>
      <c r="I877" t="s">
        <v>18</v>
      </c>
      <c r="J877">
        <v>1</v>
      </c>
      <c r="K877" t="s">
        <v>19</v>
      </c>
      <c r="L877">
        <v>6700</v>
      </c>
      <c r="M877">
        <v>5000</v>
      </c>
    </row>
    <row r="878" spans="2:13" x14ac:dyDescent="0.3">
      <c r="B878" t="s">
        <v>1666</v>
      </c>
      <c r="C878" s="2">
        <v>43981</v>
      </c>
      <c r="D878" t="s">
        <v>274</v>
      </c>
      <c r="E878" t="s">
        <v>28</v>
      </c>
      <c r="F878" t="s">
        <v>29</v>
      </c>
      <c r="G878" t="s">
        <v>30</v>
      </c>
      <c r="H878" t="s">
        <v>31</v>
      </c>
      <c r="I878" t="s">
        <v>18</v>
      </c>
      <c r="J878">
        <v>2</v>
      </c>
      <c r="K878" t="s">
        <v>19</v>
      </c>
      <c r="L878">
        <v>6700</v>
      </c>
      <c r="M878">
        <v>5001</v>
      </c>
    </row>
    <row r="879" spans="2:13" x14ac:dyDescent="0.3">
      <c r="B879" t="s">
        <v>1667</v>
      </c>
      <c r="C879" s="2">
        <v>43982</v>
      </c>
      <c r="D879" t="s">
        <v>276</v>
      </c>
      <c r="E879" t="s">
        <v>28</v>
      </c>
      <c r="F879" t="s">
        <v>34</v>
      </c>
      <c r="G879" t="s">
        <v>35</v>
      </c>
      <c r="H879" t="s">
        <v>36</v>
      </c>
      <c r="I879" t="s">
        <v>37</v>
      </c>
      <c r="J879">
        <v>2</v>
      </c>
      <c r="K879" t="s">
        <v>19</v>
      </c>
      <c r="L879">
        <v>6700</v>
      </c>
      <c r="M879">
        <v>5002</v>
      </c>
    </row>
    <row r="880" spans="2:13" x14ac:dyDescent="0.3">
      <c r="B880" t="s">
        <v>1668</v>
      </c>
      <c r="C880" s="2">
        <v>43952</v>
      </c>
      <c r="D880" t="s">
        <v>278</v>
      </c>
      <c r="E880" t="s">
        <v>28</v>
      </c>
      <c r="F880" t="s">
        <v>15</v>
      </c>
      <c r="G880" t="s">
        <v>16</v>
      </c>
      <c r="H880" t="s">
        <v>40</v>
      </c>
      <c r="I880" t="s">
        <v>18</v>
      </c>
      <c r="J880">
        <v>1</v>
      </c>
      <c r="K880" t="s">
        <v>19</v>
      </c>
      <c r="L880">
        <v>22000</v>
      </c>
      <c r="M880">
        <v>20000</v>
      </c>
    </row>
    <row r="881" spans="2:13" x14ac:dyDescent="0.3">
      <c r="B881" t="s">
        <v>1669</v>
      </c>
      <c r="C881" s="2">
        <v>43953</v>
      </c>
      <c r="D881" t="s">
        <v>280</v>
      </c>
      <c r="E881" t="s">
        <v>28</v>
      </c>
      <c r="F881" t="s">
        <v>15</v>
      </c>
      <c r="G881" t="s">
        <v>16</v>
      </c>
      <c r="H881" t="s">
        <v>43</v>
      </c>
      <c r="I881" t="s">
        <v>44</v>
      </c>
      <c r="J881">
        <v>1</v>
      </c>
      <c r="K881" t="s">
        <v>25</v>
      </c>
      <c r="L881">
        <v>11000</v>
      </c>
      <c r="M881">
        <v>10000</v>
      </c>
    </row>
    <row r="882" spans="2:13" x14ac:dyDescent="0.3">
      <c r="B882" t="s">
        <v>1670</v>
      </c>
      <c r="C882" s="2">
        <v>43954</v>
      </c>
      <c r="D882" t="s">
        <v>282</v>
      </c>
      <c r="E882" t="s">
        <v>28</v>
      </c>
      <c r="F882" t="s">
        <v>22</v>
      </c>
      <c r="G882" t="s">
        <v>23</v>
      </c>
      <c r="H882" t="s">
        <v>47</v>
      </c>
      <c r="I882" t="s">
        <v>18</v>
      </c>
      <c r="J882">
        <v>1</v>
      </c>
      <c r="K882" t="s">
        <v>19</v>
      </c>
      <c r="L882">
        <v>8500</v>
      </c>
      <c r="M882">
        <v>7600</v>
      </c>
    </row>
    <row r="883" spans="2:13" x14ac:dyDescent="0.3">
      <c r="B883" t="s">
        <v>1671</v>
      </c>
      <c r="C883" s="2">
        <v>43955</v>
      </c>
      <c r="D883" t="s">
        <v>284</v>
      </c>
      <c r="E883" t="s">
        <v>28</v>
      </c>
      <c r="F883" t="s">
        <v>29</v>
      </c>
      <c r="G883" t="s">
        <v>30</v>
      </c>
      <c r="H883" t="s">
        <v>50</v>
      </c>
      <c r="I883" t="s">
        <v>37</v>
      </c>
      <c r="J883">
        <v>2</v>
      </c>
      <c r="K883" t="s">
        <v>25</v>
      </c>
      <c r="L883">
        <v>8500</v>
      </c>
      <c r="M883">
        <v>7600</v>
      </c>
    </row>
    <row r="884" spans="2:13" x14ac:dyDescent="0.3">
      <c r="B884" t="s">
        <v>1672</v>
      </c>
      <c r="C884" s="2">
        <v>43956</v>
      </c>
      <c r="D884" t="s">
        <v>286</v>
      </c>
      <c r="E884" t="s">
        <v>28</v>
      </c>
      <c r="F884" t="s">
        <v>34</v>
      </c>
      <c r="G884" t="s">
        <v>35</v>
      </c>
      <c r="H884" t="s">
        <v>17</v>
      </c>
      <c r="I884" t="s">
        <v>18</v>
      </c>
      <c r="J884">
        <v>3</v>
      </c>
      <c r="K884" t="s">
        <v>19</v>
      </c>
      <c r="L884">
        <v>13200.000000000002</v>
      </c>
      <c r="M884">
        <v>12000</v>
      </c>
    </row>
    <row r="885" spans="2:13" x14ac:dyDescent="0.3">
      <c r="B885" t="s">
        <v>1673</v>
      </c>
      <c r="C885" s="2">
        <v>43957</v>
      </c>
      <c r="D885" t="s">
        <v>288</v>
      </c>
      <c r="E885" t="s">
        <v>14</v>
      </c>
      <c r="F885" t="s">
        <v>15</v>
      </c>
      <c r="G885" t="s">
        <v>16</v>
      </c>
      <c r="H885" t="s">
        <v>66</v>
      </c>
      <c r="I885" t="s">
        <v>18</v>
      </c>
      <c r="J885">
        <v>2</v>
      </c>
      <c r="K885" t="s">
        <v>19</v>
      </c>
      <c r="L885">
        <v>22000</v>
      </c>
      <c r="M885">
        <v>20000</v>
      </c>
    </row>
    <row r="886" spans="2:13" x14ac:dyDescent="0.3">
      <c r="B886" t="s">
        <v>1674</v>
      </c>
      <c r="C886" s="2">
        <v>43958</v>
      </c>
      <c r="D886" t="s">
        <v>290</v>
      </c>
      <c r="E886" t="s">
        <v>14</v>
      </c>
      <c r="F886" t="s">
        <v>34</v>
      </c>
      <c r="G886" t="s">
        <v>35</v>
      </c>
      <c r="H886" t="s">
        <v>69</v>
      </c>
      <c r="I886" t="s">
        <v>18</v>
      </c>
      <c r="J886">
        <v>2</v>
      </c>
      <c r="K886" t="s">
        <v>19</v>
      </c>
      <c r="L886">
        <v>7700</v>
      </c>
      <c r="M886">
        <v>7000</v>
      </c>
    </row>
    <row r="887" spans="2:13" x14ac:dyDescent="0.3">
      <c r="B887" t="s">
        <v>1675</v>
      </c>
      <c r="C887" s="2">
        <v>43956</v>
      </c>
      <c r="D887" t="s">
        <v>292</v>
      </c>
      <c r="E887" t="s">
        <v>14</v>
      </c>
      <c r="F887" t="s">
        <v>15</v>
      </c>
      <c r="G887" t="s">
        <v>16</v>
      </c>
      <c r="H887" t="s">
        <v>53</v>
      </c>
      <c r="I887" t="s">
        <v>37</v>
      </c>
      <c r="J887">
        <v>3</v>
      </c>
      <c r="K887" t="s">
        <v>19</v>
      </c>
      <c r="L887">
        <v>22000</v>
      </c>
      <c r="M887">
        <v>20000</v>
      </c>
    </row>
    <row r="888" spans="2:13" x14ac:dyDescent="0.3">
      <c r="B888" t="s">
        <v>1676</v>
      </c>
      <c r="C888" s="2">
        <v>43960</v>
      </c>
      <c r="D888" t="s">
        <v>294</v>
      </c>
      <c r="E888" t="s">
        <v>28</v>
      </c>
      <c r="F888" t="s">
        <v>34</v>
      </c>
      <c r="G888" t="s">
        <v>35</v>
      </c>
      <c r="H888" t="s">
        <v>17</v>
      </c>
      <c r="I888" t="s">
        <v>18</v>
      </c>
      <c r="J888">
        <v>1</v>
      </c>
      <c r="K888" t="s">
        <v>19</v>
      </c>
      <c r="L888">
        <v>44000</v>
      </c>
      <c r="M888">
        <v>40000</v>
      </c>
    </row>
    <row r="889" spans="2:13" x14ac:dyDescent="0.3">
      <c r="B889" t="s">
        <v>1677</v>
      </c>
      <c r="C889" s="2">
        <v>43961</v>
      </c>
      <c r="D889" t="s">
        <v>296</v>
      </c>
      <c r="E889" t="s">
        <v>28</v>
      </c>
      <c r="F889" t="s">
        <v>15</v>
      </c>
      <c r="G889" t="s">
        <v>16</v>
      </c>
      <c r="H889" t="s">
        <v>24</v>
      </c>
      <c r="I889" t="s">
        <v>18</v>
      </c>
      <c r="J889">
        <v>2</v>
      </c>
      <c r="K889" t="s">
        <v>19</v>
      </c>
      <c r="L889">
        <v>19800</v>
      </c>
      <c r="M889">
        <v>18000</v>
      </c>
    </row>
    <row r="890" spans="2:13" x14ac:dyDescent="0.3">
      <c r="B890" t="s">
        <v>1678</v>
      </c>
      <c r="C890" s="2">
        <v>43962</v>
      </c>
      <c r="D890" t="s">
        <v>298</v>
      </c>
      <c r="E890" t="s">
        <v>28</v>
      </c>
      <c r="F890" t="s">
        <v>34</v>
      </c>
      <c r="G890" t="s">
        <v>35</v>
      </c>
      <c r="H890" t="s">
        <v>31</v>
      </c>
      <c r="I890" t="s">
        <v>18</v>
      </c>
      <c r="J890">
        <v>2</v>
      </c>
      <c r="K890" t="s">
        <v>19</v>
      </c>
      <c r="L890">
        <v>9950</v>
      </c>
      <c r="M890">
        <v>9000</v>
      </c>
    </row>
    <row r="891" spans="2:13" x14ac:dyDescent="0.3">
      <c r="B891" t="s">
        <v>1679</v>
      </c>
      <c r="C891" s="2">
        <v>43963</v>
      </c>
      <c r="D891" t="s">
        <v>300</v>
      </c>
      <c r="E891" t="s">
        <v>28</v>
      </c>
      <c r="F891" t="s">
        <v>15</v>
      </c>
      <c r="G891" t="s">
        <v>16</v>
      </c>
      <c r="H891" t="s">
        <v>36</v>
      </c>
      <c r="I891" t="s">
        <v>37</v>
      </c>
      <c r="J891">
        <v>2</v>
      </c>
      <c r="K891" t="s">
        <v>19</v>
      </c>
      <c r="L891">
        <v>7700</v>
      </c>
      <c r="M891">
        <v>7000</v>
      </c>
    </row>
    <row r="892" spans="2:13" x14ac:dyDescent="0.3">
      <c r="B892" t="s">
        <v>1680</v>
      </c>
      <c r="C892" s="2">
        <v>43964</v>
      </c>
      <c r="D892" t="s">
        <v>302</v>
      </c>
      <c r="E892" t="s">
        <v>14</v>
      </c>
      <c r="F892" t="s">
        <v>34</v>
      </c>
      <c r="G892" t="s">
        <v>35</v>
      </c>
      <c r="H892" t="s">
        <v>40</v>
      </c>
      <c r="I892" t="s">
        <v>18</v>
      </c>
      <c r="J892">
        <v>4</v>
      </c>
      <c r="K892" t="s">
        <v>19</v>
      </c>
      <c r="L892">
        <v>11000</v>
      </c>
      <c r="M892">
        <v>10000</v>
      </c>
    </row>
    <row r="893" spans="2:13" x14ac:dyDescent="0.3">
      <c r="B893" t="s">
        <v>1681</v>
      </c>
      <c r="C893" s="2">
        <v>43965</v>
      </c>
      <c r="D893" t="s">
        <v>304</v>
      </c>
      <c r="E893" t="s">
        <v>28</v>
      </c>
      <c r="F893" t="s">
        <v>15</v>
      </c>
      <c r="G893" t="s">
        <v>16</v>
      </c>
      <c r="H893" t="s">
        <v>43</v>
      </c>
      <c r="I893" t="s">
        <v>44</v>
      </c>
      <c r="J893">
        <v>1</v>
      </c>
      <c r="K893" t="s">
        <v>19</v>
      </c>
      <c r="L893">
        <v>13200.000000000002</v>
      </c>
      <c r="M893">
        <v>12000</v>
      </c>
    </row>
    <row r="894" spans="2:13" x14ac:dyDescent="0.3">
      <c r="B894" t="s">
        <v>1682</v>
      </c>
      <c r="C894" s="2">
        <v>43966</v>
      </c>
      <c r="D894" t="s">
        <v>306</v>
      </c>
      <c r="E894" t="s">
        <v>28</v>
      </c>
      <c r="F894" t="s">
        <v>34</v>
      </c>
      <c r="G894" t="s">
        <v>35</v>
      </c>
      <c r="H894" t="s">
        <v>47</v>
      </c>
      <c r="I894" t="s">
        <v>18</v>
      </c>
      <c r="J894">
        <v>2</v>
      </c>
      <c r="K894" t="s">
        <v>19</v>
      </c>
      <c r="L894">
        <v>9950</v>
      </c>
      <c r="M894">
        <v>9000</v>
      </c>
    </row>
    <row r="895" spans="2:13" x14ac:dyDescent="0.3">
      <c r="B895" t="s">
        <v>1683</v>
      </c>
      <c r="C895" s="2">
        <v>43967</v>
      </c>
      <c r="D895" t="s">
        <v>308</v>
      </c>
      <c r="E895" t="s">
        <v>28</v>
      </c>
      <c r="F895" t="s">
        <v>15</v>
      </c>
      <c r="G895" t="s">
        <v>16</v>
      </c>
      <c r="H895" t="s">
        <v>50</v>
      </c>
      <c r="I895" t="s">
        <v>37</v>
      </c>
      <c r="J895">
        <v>2</v>
      </c>
      <c r="K895" t="s">
        <v>19</v>
      </c>
      <c r="L895">
        <v>7700</v>
      </c>
      <c r="M895">
        <v>7000</v>
      </c>
    </row>
    <row r="896" spans="2:13" x14ac:dyDescent="0.3">
      <c r="B896" t="s">
        <v>1684</v>
      </c>
      <c r="C896" s="2">
        <v>43968</v>
      </c>
      <c r="D896" t="s">
        <v>310</v>
      </c>
      <c r="E896" t="s">
        <v>28</v>
      </c>
      <c r="F896" t="s">
        <v>34</v>
      </c>
      <c r="G896" t="s">
        <v>35</v>
      </c>
      <c r="H896" t="s">
        <v>17</v>
      </c>
      <c r="I896" t="s">
        <v>18</v>
      </c>
      <c r="J896">
        <v>4</v>
      </c>
      <c r="K896" t="s">
        <v>19</v>
      </c>
      <c r="L896">
        <v>11000</v>
      </c>
      <c r="M896">
        <v>10000</v>
      </c>
    </row>
    <row r="897" spans="2:13" x14ac:dyDescent="0.3">
      <c r="B897" t="s">
        <v>1685</v>
      </c>
      <c r="C897" s="2">
        <v>43966</v>
      </c>
      <c r="D897" t="s">
        <v>312</v>
      </c>
      <c r="E897" t="s">
        <v>28</v>
      </c>
      <c r="F897" t="s">
        <v>15</v>
      </c>
      <c r="G897" t="s">
        <v>16</v>
      </c>
      <c r="H897" t="s">
        <v>66</v>
      </c>
      <c r="I897" t="s">
        <v>18</v>
      </c>
      <c r="J897">
        <v>1</v>
      </c>
      <c r="K897" t="s">
        <v>19</v>
      </c>
      <c r="L897">
        <v>13200.000000000002</v>
      </c>
      <c r="M897">
        <v>12000</v>
      </c>
    </row>
    <row r="898" spans="2:13" x14ac:dyDescent="0.3">
      <c r="B898" t="s">
        <v>1686</v>
      </c>
      <c r="C898" s="2">
        <v>43970</v>
      </c>
      <c r="D898" t="s">
        <v>314</v>
      </c>
      <c r="E898" t="s">
        <v>28</v>
      </c>
      <c r="F898" t="s">
        <v>34</v>
      </c>
      <c r="G898" t="s">
        <v>35</v>
      </c>
      <c r="H898" t="s">
        <v>69</v>
      </c>
      <c r="I898" t="s">
        <v>44</v>
      </c>
      <c r="J898">
        <v>2</v>
      </c>
      <c r="K898" t="s">
        <v>19</v>
      </c>
      <c r="L898">
        <v>9950</v>
      </c>
      <c r="M898">
        <v>9000</v>
      </c>
    </row>
    <row r="899" spans="2:13" x14ac:dyDescent="0.3">
      <c r="B899" t="s">
        <v>1687</v>
      </c>
      <c r="C899" s="2">
        <v>43971</v>
      </c>
      <c r="D899" t="s">
        <v>316</v>
      </c>
      <c r="E899" t="s">
        <v>28</v>
      </c>
      <c r="F899" t="s">
        <v>15</v>
      </c>
      <c r="G899" t="s">
        <v>16</v>
      </c>
      <c r="H899" t="s">
        <v>24</v>
      </c>
      <c r="I899" t="s">
        <v>18</v>
      </c>
      <c r="J899">
        <v>2</v>
      </c>
      <c r="K899" t="s">
        <v>19</v>
      </c>
      <c r="L899">
        <v>7700</v>
      </c>
      <c r="M899">
        <v>7000</v>
      </c>
    </row>
    <row r="900" spans="2:13" x14ac:dyDescent="0.3">
      <c r="B900" t="s">
        <v>1688</v>
      </c>
      <c r="C900" s="2">
        <v>43972</v>
      </c>
      <c r="D900" t="s">
        <v>318</v>
      </c>
      <c r="E900" t="s">
        <v>28</v>
      </c>
      <c r="F900" t="s">
        <v>34</v>
      </c>
      <c r="G900" t="s">
        <v>35</v>
      </c>
      <c r="H900" t="s">
        <v>31</v>
      </c>
      <c r="I900" t="s">
        <v>37</v>
      </c>
      <c r="J900">
        <v>1</v>
      </c>
      <c r="K900" t="s">
        <v>19</v>
      </c>
      <c r="L900">
        <v>11000</v>
      </c>
      <c r="M900">
        <v>10000</v>
      </c>
    </row>
    <row r="901" spans="2:13" x14ac:dyDescent="0.3">
      <c r="B901" t="s">
        <v>1689</v>
      </c>
      <c r="C901" s="2">
        <v>43973</v>
      </c>
      <c r="D901" t="s">
        <v>320</v>
      </c>
      <c r="E901" t="s">
        <v>28</v>
      </c>
      <c r="F901" t="s">
        <v>15</v>
      </c>
      <c r="G901" t="s">
        <v>16</v>
      </c>
      <c r="H901" t="s">
        <v>36</v>
      </c>
      <c r="I901" t="s">
        <v>18</v>
      </c>
      <c r="J901">
        <v>1</v>
      </c>
      <c r="K901" t="s">
        <v>19</v>
      </c>
      <c r="L901">
        <v>7700.0000000000009</v>
      </c>
      <c r="M901">
        <v>7000</v>
      </c>
    </row>
    <row r="902" spans="2:13" x14ac:dyDescent="0.3">
      <c r="B902" t="s">
        <v>1690</v>
      </c>
      <c r="C902" s="2">
        <v>43974</v>
      </c>
      <c r="E902" t="s">
        <v>28</v>
      </c>
      <c r="F902" t="s">
        <v>34</v>
      </c>
      <c r="G902" t="s">
        <v>35</v>
      </c>
      <c r="H902" t="s">
        <v>40</v>
      </c>
      <c r="I902" t="s">
        <v>18</v>
      </c>
      <c r="J902">
        <v>2</v>
      </c>
      <c r="K902" t="s">
        <v>19</v>
      </c>
      <c r="L902">
        <v>9950</v>
      </c>
      <c r="M902">
        <v>9000</v>
      </c>
    </row>
    <row r="903" spans="2:13" x14ac:dyDescent="0.3">
      <c r="B903" t="s">
        <v>1691</v>
      </c>
      <c r="C903" s="2">
        <v>43975</v>
      </c>
      <c r="D903" t="s">
        <v>323</v>
      </c>
      <c r="E903" t="s">
        <v>28</v>
      </c>
      <c r="F903" t="s">
        <v>15</v>
      </c>
      <c r="G903" t="s">
        <v>16</v>
      </c>
      <c r="H903" t="s">
        <v>43</v>
      </c>
      <c r="I903" t="s">
        <v>44</v>
      </c>
      <c r="J903">
        <v>2</v>
      </c>
      <c r="K903" t="s">
        <v>19</v>
      </c>
      <c r="L903">
        <v>19800</v>
      </c>
      <c r="M903">
        <v>18000</v>
      </c>
    </row>
    <row r="904" spans="2:13" x14ac:dyDescent="0.3">
      <c r="B904" t="s">
        <v>1692</v>
      </c>
      <c r="C904" s="2">
        <v>43976</v>
      </c>
      <c r="D904" t="s">
        <v>325</v>
      </c>
      <c r="E904" t="s">
        <v>28</v>
      </c>
      <c r="F904" t="s">
        <v>34</v>
      </c>
      <c r="G904" t="s">
        <v>35</v>
      </c>
      <c r="H904" t="s">
        <v>47</v>
      </c>
      <c r="I904" t="s">
        <v>18</v>
      </c>
      <c r="J904">
        <v>1</v>
      </c>
      <c r="K904" t="s">
        <v>19</v>
      </c>
      <c r="L904">
        <v>44000</v>
      </c>
      <c r="M904">
        <v>40000</v>
      </c>
    </row>
    <row r="905" spans="2:13" x14ac:dyDescent="0.3">
      <c r="B905" t="s">
        <v>1693</v>
      </c>
      <c r="C905" s="2">
        <v>43977</v>
      </c>
      <c r="D905" t="s">
        <v>327</v>
      </c>
      <c r="E905" t="s">
        <v>28</v>
      </c>
      <c r="F905" t="s">
        <v>15</v>
      </c>
      <c r="G905" t="s">
        <v>16</v>
      </c>
      <c r="H905" t="s">
        <v>50</v>
      </c>
      <c r="I905" t="s">
        <v>37</v>
      </c>
      <c r="J905">
        <v>1</v>
      </c>
      <c r="K905" t="s">
        <v>19</v>
      </c>
      <c r="L905">
        <v>22000</v>
      </c>
      <c r="M905">
        <v>20000</v>
      </c>
    </row>
    <row r="906" spans="2:13" x14ac:dyDescent="0.3">
      <c r="B906" t="s">
        <v>1694</v>
      </c>
      <c r="C906" s="2">
        <v>43978</v>
      </c>
      <c r="D906" t="s">
        <v>329</v>
      </c>
      <c r="E906" t="s">
        <v>14</v>
      </c>
      <c r="F906" t="s">
        <v>34</v>
      </c>
      <c r="G906" t="s">
        <v>35</v>
      </c>
      <c r="H906" t="s">
        <v>17</v>
      </c>
      <c r="I906" t="s">
        <v>18</v>
      </c>
      <c r="J906">
        <v>2</v>
      </c>
      <c r="K906" t="s">
        <v>19</v>
      </c>
      <c r="L906">
        <v>13000</v>
      </c>
      <c r="M906">
        <v>12000</v>
      </c>
    </row>
    <row r="907" spans="2:13" x14ac:dyDescent="0.3">
      <c r="B907" t="s">
        <v>1695</v>
      </c>
      <c r="C907" s="2">
        <v>43976</v>
      </c>
      <c r="D907" t="s">
        <v>331</v>
      </c>
      <c r="E907" t="s">
        <v>14</v>
      </c>
      <c r="F907" t="s">
        <v>15</v>
      </c>
      <c r="G907" t="s">
        <v>16</v>
      </c>
      <c r="H907" t="s">
        <v>66</v>
      </c>
      <c r="I907" t="s">
        <v>18</v>
      </c>
      <c r="J907">
        <v>2</v>
      </c>
      <c r="K907" t="s">
        <v>19</v>
      </c>
      <c r="L907">
        <v>6700</v>
      </c>
      <c r="M907">
        <v>5000</v>
      </c>
    </row>
    <row r="908" spans="2:13" x14ac:dyDescent="0.3">
      <c r="B908" t="s">
        <v>1696</v>
      </c>
      <c r="C908" s="2">
        <v>43980</v>
      </c>
      <c r="D908" t="s">
        <v>333</v>
      </c>
      <c r="E908" t="s">
        <v>14</v>
      </c>
      <c r="F908" t="s">
        <v>34</v>
      </c>
      <c r="G908" t="s">
        <v>35</v>
      </c>
      <c r="H908" t="s">
        <v>66</v>
      </c>
      <c r="I908" t="s">
        <v>44</v>
      </c>
      <c r="J908">
        <v>1</v>
      </c>
      <c r="K908" t="s">
        <v>19</v>
      </c>
      <c r="L908">
        <v>6700</v>
      </c>
      <c r="M908">
        <v>5001</v>
      </c>
    </row>
    <row r="909" spans="2:13" x14ac:dyDescent="0.3">
      <c r="B909" t="s">
        <v>1697</v>
      </c>
      <c r="C909" s="2">
        <v>43981</v>
      </c>
      <c r="D909" t="s">
        <v>335</v>
      </c>
      <c r="E909" t="s">
        <v>28</v>
      </c>
      <c r="F909" t="s">
        <v>15</v>
      </c>
      <c r="G909" t="s">
        <v>16</v>
      </c>
      <c r="H909" t="s">
        <v>66</v>
      </c>
      <c r="I909" t="s">
        <v>18</v>
      </c>
      <c r="J909">
        <v>1</v>
      </c>
      <c r="K909" t="s">
        <v>19</v>
      </c>
      <c r="L909">
        <v>6700</v>
      </c>
      <c r="M909">
        <v>5002</v>
      </c>
    </row>
    <row r="910" spans="2:13" x14ac:dyDescent="0.3">
      <c r="B910" t="s">
        <v>1698</v>
      </c>
      <c r="C910" s="2">
        <v>43982</v>
      </c>
      <c r="D910" t="s">
        <v>337</v>
      </c>
      <c r="E910" t="s">
        <v>28</v>
      </c>
      <c r="F910" t="s">
        <v>34</v>
      </c>
      <c r="G910" t="s">
        <v>35</v>
      </c>
      <c r="H910" t="s">
        <v>66</v>
      </c>
      <c r="I910" t="s">
        <v>37</v>
      </c>
      <c r="J910">
        <v>2</v>
      </c>
      <c r="K910" t="s">
        <v>19</v>
      </c>
      <c r="L910">
        <v>6700</v>
      </c>
      <c r="M910">
        <v>5000</v>
      </c>
    </row>
    <row r="911" spans="2:13" x14ac:dyDescent="0.3">
      <c r="B911" t="s">
        <v>1699</v>
      </c>
      <c r="C911" s="2">
        <v>43952</v>
      </c>
      <c r="D911" t="s">
        <v>339</v>
      </c>
      <c r="E911" t="s">
        <v>28</v>
      </c>
      <c r="F911" t="s">
        <v>15</v>
      </c>
      <c r="G911" t="s">
        <v>16</v>
      </c>
      <c r="H911" t="s">
        <v>66</v>
      </c>
      <c r="I911" t="s">
        <v>18</v>
      </c>
      <c r="J911">
        <v>2</v>
      </c>
      <c r="K911" t="s">
        <v>19</v>
      </c>
      <c r="L911">
        <v>6700</v>
      </c>
      <c r="M911">
        <v>5001</v>
      </c>
    </row>
    <row r="912" spans="2:13" x14ac:dyDescent="0.3">
      <c r="B912" t="s">
        <v>1700</v>
      </c>
      <c r="C912" s="2">
        <v>43953</v>
      </c>
      <c r="D912" t="s">
        <v>341</v>
      </c>
      <c r="E912" t="s">
        <v>28</v>
      </c>
      <c r="F912" t="s">
        <v>34</v>
      </c>
      <c r="G912" t="s">
        <v>35</v>
      </c>
      <c r="H912" t="s">
        <v>66</v>
      </c>
      <c r="I912" t="s">
        <v>18</v>
      </c>
      <c r="J912">
        <v>1</v>
      </c>
      <c r="K912" t="s">
        <v>19</v>
      </c>
      <c r="L912">
        <v>6700</v>
      </c>
      <c r="M912">
        <v>5002</v>
      </c>
    </row>
    <row r="913" spans="2:13" x14ac:dyDescent="0.3">
      <c r="B913" t="s">
        <v>1701</v>
      </c>
      <c r="C913" s="2">
        <v>43954</v>
      </c>
      <c r="E913" t="s">
        <v>14</v>
      </c>
      <c r="F913" t="s">
        <v>15</v>
      </c>
      <c r="G913" t="s">
        <v>16</v>
      </c>
      <c r="H913" t="s">
        <v>66</v>
      </c>
      <c r="I913" t="s">
        <v>44</v>
      </c>
      <c r="J913">
        <v>1</v>
      </c>
      <c r="K913" t="s">
        <v>19</v>
      </c>
      <c r="L913">
        <v>6700</v>
      </c>
      <c r="M913">
        <v>5000</v>
      </c>
    </row>
    <row r="914" spans="2:13" x14ac:dyDescent="0.3">
      <c r="B914" t="s">
        <v>1702</v>
      </c>
      <c r="C914" s="2">
        <v>43983</v>
      </c>
      <c r="D914" t="s">
        <v>344</v>
      </c>
      <c r="E914" t="s">
        <v>28</v>
      </c>
      <c r="F914" t="s">
        <v>34</v>
      </c>
      <c r="G914" t="s">
        <v>35</v>
      </c>
      <c r="H914" t="s">
        <v>17</v>
      </c>
      <c r="I914" t="s">
        <v>18</v>
      </c>
      <c r="J914">
        <v>1</v>
      </c>
      <c r="K914" t="s">
        <v>19</v>
      </c>
      <c r="L914">
        <v>2250</v>
      </c>
      <c r="M914">
        <v>2200</v>
      </c>
    </row>
    <row r="915" spans="2:13" x14ac:dyDescent="0.3">
      <c r="B915" t="s">
        <v>1703</v>
      </c>
      <c r="C915" s="2">
        <v>43984</v>
      </c>
      <c r="D915" t="s">
        <v>346</v>
      </c>
      <c r="E915" t="s">
        <v>28</v>
      </c>
      <c r="F915" t="s">
        <v>15</v>
      </c>
      <c r="G915" t="s">
        <v>16</v>
      </c>
      <c r="H915" t="s">
        <v>24</v>
      </c>
      <c r="I915" t="s">
        <v>18</v>
      </c>
      <c r="J915">
        <v>1</v>
      </c>
      <c r="K915" t="s">
        <v>19</v>
      </c>
      <c r="L915">
        <v>100</v>
      </c>
      <c r="M915">
        <v>90</v>
      </c>
    </row>
    <row r="916" spans="2:13" x14ac:dyDescent="0.3">
      <c r="B916" t="s">
        <v>1704</v>
      </c>
      <c r="C916" s="2">
        <v>43985</v>
      </c>
      <c r="D916" t="s">
        <v>348</v>
      </c>
      <c r="E916" t="s">
        <v>28</v>
      </c>
      <c r="F916" t="s">
        <v>34</v>
      </c>
      <c r="G916" t="s">
        <v>35</v>
      </c>
      <c r="H916" t="s">
        <v>31</v>
      </c>
      <c r="I916" t="s">
        <v>18</v>
      </c>
      <c r="J916">
        <v>2</v>
      </c>
      <c r="K916" t="s">
        <v>19</v>
      </c>
      <c r="L916">
        <v>100</v>
      </c>
      <c r="M916">
        <v>80</v>
      </c>
    </row>
    <row r="917" spans="2:13" x14ac:dyDescent="0.3">
      <c r="B917" t="s">
        <v>1705</v>
      </c>
      <c r="C917" s="2">
        <v>43986</v>
      </c>
      <c r="D917" t="s">
        <v>350</v>
      </c>
      <c r="E917" t="s">
        <v>14</v>
      </c>
      <c r="F917" t="s">
        <v>15</v>
      </c>
      <c r="G917" t="s">
        <v>16</v>
      </c>
      <c r="H917" t="s">
        <v>36</v>
      </c>
      <c r="I917" t="s">
        <v>37</v>
      </c>
      <c r="J917">
        <v>2</v>
      </c>
      <c r="K917" t="s">
        <v>19</v>
      </c>
      <c r="L917">
        <v>2000</v>
      </c>
      <c r="M917">
        <v>1850</v>
      </c>
    </row>
    <row r="918" spans="2:13" x14ac:dyDescent="0.3">
      <c r="B918" t="s">
        <v>1706</v>
      </c>
      <c r="C918" s="2">
        <v>43988</v>
      </c>
      <c r="D918" t="s">
        <v>352</v>
      </c>
      <c r="E918" t="s">
        <v>14</v>
      </c>
      <c r="F918" t="s">
        <v>15</v>
      </c>
      <c r="G918" t="s">
        <v>16</v>
      </c>
      <c r="H918" t="s">
        <v>40</v>
      </c>
      <c r="I918" t="s">
        <v>18</v>
      </c>
      <c r="J918">
        <v>1</v>
      </c>
      <c r="K918" t="s">
        <v>19</v>
      </c>
      <c r="L918">
        <v>9500</v>
      </c>
      <c r="M918">
        <v>8000</v>
      </c>
    </row>
    <row r="919" spans="2:13" x14ac:dyDescent="0.3">
      <c r="B919" t="s">
        <v>1707</v>
      </c>
      <c r="C919" s="2">
        <v>43988</v>
      </c>
      <c r="D919" t="s">
        <v>354</v>
      </c>
      <c r="E919" t="s">
        <v>14</v>
      </c>
      <c r="F919" t="s">
        <v>22</v>
      </c>
      <c r="G919" t="s">
        <v>23</v>
      </c>
      <c r="H919" t="s">
        <v>43</v>
      </c>
      <c r="I919" t="s">
        <v>44</v>
      </c>
      <c r="J919">
        <v>100</v>
      </c>
      <c r="K919" t="s">
        <v>19</v>
      </c>
      <c r="L919">
        <v>4700</v>
      </c>
      <c r="M919">
        <v>4000</v>
      </c>
    </row>
    <row r="920" spans="2:13" x14ac:dyDescent="0.3">
      <c r="B920" t="s">
        <v>1708</v>
      </c>
      <c r="C920" s="2">
        <v>43989</v>
      </c>
      <c r="D920" t="s">
        <v>356</v>
      </c>
      <c r="E920" t="s">
        <v>28</v>
      </c>
      <c r="F920" t="s">
        <v>29</v>
      </c>
      <c r="G920" t="s">
        <v>30</v>
      </c>
      <c r="H920" t="s">
        <v>47</v>
      </c>
      <c r="I920" t="s">
        <v>18</v>
      </c>
      <c r="J920">
        <v>2</v>
      </c>
      <c r="K920" t="s">
        <v>19</v>
      </c>
      <c r="L920">
        <v>400</v>
      </c>
      <c r="M920">
        <v>360</v>
      </c>
    </row>
    <row r="921" spans="2:13" x14ac:dyDescent="0.3">
      <c r="B921" t="s">
        <v>1709</v>
      </c>
      <c r="C921" s="2">
        <v>43988</v>
      </c>
      <c r="D921" t="s">
        <v>358</v>
      </c>
      <c r="E921" t="s">
        <v>28</v>
      </c>
      <c r="F921" t="s">
        <v>34</v>
      </c>
      <c r="G921" t="s">
        <v>35</v>
      </c>
      <c r="H921" t="s">
        <v>50</v>
      </c>
      <c r="I921" t="s">
        <v>37</v>
      </c>
      <c r="J921">
        <v>2</v>
      </c>
      <c r="K921" t="s">
        <v>19</v>
      </c>
      <c r="L921">
        <v>100</v>
      </c>
      <c r="M921">
        <v>90</v>
      </c>
    </row>
    <row r="922" spans="2:13" x14ac:dyDescent="0.3">
      <c r="B922" t="s">
        <v>1710</v>
      </c>
      <c r="C922" s="2">
        <v>43991</v>
      </c>
      <c r="D922" t="s">
        <v>360</v>
      </c>
      <c r="E922" t="s">
        <v>28</v>
      </c>
      <c r="F922" t="s">
        <v>15</v>
      </c>
      <c r="G922" t="s">
        <v>16</v>
      </c>
      <c r="H922" t="s">
        <v>17</v>
      </c>
      <c r="I922" t="s">
        <v>18</v>
      </c>
      <c r="J922">
        <v>20</v>
      </c>
      <c r="K922" t="s">
        <v>19</v>
      </c>
      <c r="L922">
        <v>1600</v>
      </c>
      <c r="M922">
        <v>1590</v>
      </c>
    </row>
    <row r="923" spans="2:13" x14ac:dyDescent="0.3">
      <c r="B923" t="s">
        <v>1711</v>
      </c>
      <c r="C923" s="2">
        <v>43992</v>
      </c>
      <c r="D923" t="s">
        <v>362</v>
      </c>
      <c r="E923" t="s">
        <v>28</v>
      </c>
      <c r="F923" t="s">
        <v>15</v>
      </c>
      <c r="G923" t="s">
        <v>16</v>
      </c>
      <c r="H923" t="s">
        <v>24</v>
      </c>
      <c r="I923" t="s">
        <v>18</v>
      </c>
      <c r="J923">
        <v>1</v>
      </c>
      <c r="K923" t="s">
        <v>19</v>
      </c>
      <c r="L923">
        <v>50</v>
      </c>
      <c r="M923">
        <v>45</v>
      </c>
    </row>
    <row r="924" spans="2:13" x14ac:dyDescent="0.3">
      <c r="B924" t="s">
        <v>1712</v>
      </c>
      <c r="C924" s="2">
        <v>43993</v>
      </c>
      <c r="D924" t="s">
        <v>364</v>
      </c>
      <c r="E924" t="s">
        <v>14</v>
      </c>
      <c r="F924" t="s">
        <v>22</v>
      </c>
      <c r="G924" t="s">
        <v>23</v>
      </c>
      <c r="H924" t="s">
        <v>31</v>
      </c>
      <c r="I924" t="s">
        <v>18</v>
      </c>
      <c r="J924">
        <v>2</v>
      </c>
      <c r="K924" t="s">
        <v>19</v>
      </c>
      <c r="L924">
        <v>600</v>
      </c>
      <c r="M924">
        <v>450</v>
      </c>
    </row>
    <row r="925" spans="2:13" x14ac:dyDescent="0.3">
      <c r="B925" t="s">
        <v>1713</v>
      </c>
      <c r="C925" s="2">
        <v>43994</v>
      </c>
      <c r="D925" t="s">
        <v>366</v>
      </c>
      <c r="E925" t="s">
        <v>28</v>
      </c>
      <c r="F925" t="s">
        <v>29</v>
      </c>
      <c r="G925" t="s">
        <v>30</v>
      </c>
      <c r="H925" t="s">
        <v>36</v>
      </c>
      <c r="I925" t="s">
        <v>37</v>
      </c>
      <c r="J925">
        <v>2</v>
      </c>
      <c r="K925" t="s">
        <v>19</v>
      </c>
      <c r="L925">
        <v>170</v>
      </c>
      <c r="M925">
        <v>150</v>
      </c>
    </row>
    <row r="926" spans="2:13" x14ac:dyDescent="0.3">
      <c r="B926" t="s">
        <v>1714</v>
      </c>
      <c r="C926" s="2">
        <v>43995</v>
      </c>
      <c r="D926" t="s">
        <v>368</v>
      </c>
      <c r="E926" t="s">
        <v>28</v>
      </c>
      <c r="F926" t="s">
        <v>34</v>
      </c>
      <c r="G926" t="s">
        <v>35</v>
      </c>
      <c r="H926" t="s">
        <v>66</v>
      </c>
      <c r="I926" t="s">
        <v>18</v>
      </c>
      <c r="J926">
        <v>1</v>
      </c>
      <c r="K926" t="s">
        <v>19</v>
      </c>
      <c r="L926">
        <v>25</v>
      </c>
      <c r="M926">
        <v>20</v>
      </c>
    </row>
    <row r="927" spans="2:13" x14ac:dyDescent="0.3">
      <c r="B927" t="s">
        <v>1715</v>
      </c>
      <c r="C927" s="2">
        <v>43996</v>
      </c>
      <c r="D927" t="s">
        <v>370</v>
      </c>
      <c r="E927" t="s">
        <v>28</v>
      </c>
      <c r="F927" t="s">
        <v>15</v>
      </c>
      <c r="G927" t="s">
        <v>16</v>
      </c>
      <c r="H927" t="s">
        <v>69</v>
      </c>
      <c r="I927" t="s">
        <v>18</v>
      </c>
      <c r="J927">
        <v>1</v>
      </c>
      <c r="K927" t="s">
        <v>19</v>
      </c>
      <c r="L927">
        <v>10000</v>
      </c>
      <c r="M927">
        <v>9000</v>
      </c>
    </row>
    <row r="928" spans="2:13" x14ac:dyDescent="0.3">
      <c r="B928" t="s">
        <v>1716</v>
      </c>
      <c r="C928" s="2">
        <v>43998</v>
      </c>
      <c r="D928" t="s">
        <v>372</v>
      </c>
      <c r="E928" t="s">
        <v>28</v>
      </c>
      <c r="F928" t="s">
        <v>15</v>
      </c>
      <c r="G928" t="s">
        <v>16</v>
      </c>
      <c r="H928" t="s">
        <v>43</v>
      </c>
      <c r="I928" t="s">
        <v>44</v>
      </c>
      <c r="J928">
        <v>2</v>
      </c>
      <c r="K928" t="s">
        <v>19</v>
      </c>
      <c r="L928">
        <v>6700</v>
      </c>
      <c r="M928">
        <v>5001</v>
      </c>
    </row>
    <row r="929" spans="2:13" x14ac:dyDescent="0.3">
      <c r="B929" t="s">
        <v>1717</v>
      </c>
      <c r="C929" s="2">
        <v>43998</v>
      </c>
      <c r="D929" t="s">
        <v>374</v>
      </c>
      <c r="E929" t="s">
        <v>28</v>
      </c>
      <c r="F929" t="s">
        <v>22</v>
      </c>
      <c r="G929" t="s">
        <v>23</v>
      </c>
      <c r="H929" t="s">
        <v>47</v>
      </c>
      <c r="I929" t="s">
        <v>18</v>
      </c>
      <c r="J929">
        <v>2</v>
      </c>
      <c r="K929" t="s">
        <v>19</v>
      </c>
      <c r="L929">
        <v>6700</v>
      </c>
      <c r="M929">
        <v>5002</v>
      </c>
    </row>
    <row r="930" spans="2:13" x14ac:dyDescent="0.3">
      <c r="B930" t="s">
        <v>1718</v>
      </c>
      <c r="C930" s="2">
        <v>43999</v>
      </c>
      <c r="D930" t="s">
        <v>376</v>
      </c>
      <c r="E930" t="s">
        <v>28</v>
      </c>
      <c r="F930" t="s">
        <v>29</v>
      </c>
      <c r="G930" t="s">
        <v>30</v>
      </c>
      <c r="H930" t="s">
        <v>50</v>
      </c>
      <c r="I930" t="s">
        <v>37</v>
      </c>
      <c r="J930">
        <v>1</v>
      </c>
      <c r="K930" t="s">
        <v>19</v>
      </c>
      <c r="L930">
        <v>22000</v>
      </c>
      <c r="M930">
        <v>20000</v>
      </c>
    </row>
    <row r="931" spans="2:13" x14ac:dyDescent="0.3">
      <c r="B931" t="s">
        <v>1719</v>
      </c>
      <c r="C931" s="2">
        <v>43998</v>
      </c>
      <c r="D931" t="s">
        <v>378</v>
      </c>
      <c r="E931" t="s">
        <v>28</v>
      </c>
      <c r="F931" t="s">
        <v>34</v>
      </c>
      <c r="G931" t="s">
        <v>35</v>
      </c>
      <c r="H931" t="s">
        <v>53</v>
      </c>
      <c r="I931" t="s">
        <v>37</v>
      </c>
      <c r="J931">
        <v>1</v>
      </c>
      <c r="K931" t="s">
        <v>25</v>
      </c>
      <c r="L931">
        <v>10000</v>
      </c>
      <c r="M931">
        <v>9000</v>
      </c>
    </row>
    <row r="932" spans="2:13" x14ac:dyDescent="0.3">
      <c r="B932" t="s">
        <v>1720</v>
      </c>
      <c r="C932" s="2">
        <v>44001</v>
      </c>
      <c r="D932" t="s">
        <v>380</v>
      </c>
      <c r="E932" t="s">
        <v>28</v>
      </c>
      <c r="F932" t="s">
        <v>15</v>
      </c>
      <c r="G932" t="s">
        <v>16</v>
      </c>
      <c r="H932" t="s">
        <v>84</v>
      </c>
      <c r="I932" t="s">
        <v>18</v>
      </c>
      <c r="J932">
        <v>1</v>
      </c>
      <c r="K932" t="s">
        <v>19</v>
      </c>
      <c r="L932">
        <v>8500</v>
      </c>
      <c r="M932">
        <v>7600</v>
      </c>
    </row>
    <row r="933" spans="2:13" x14ac:dyDescent="0.3">
      <c r="B933" t="s">
        <v>1721</v>
      </c>
      <c r="C933" s="2">
        <v>44002</v>
      </c>
      <c r="D933" t="s">
        <v>382</v>
      </c>
      <c r="E933" t="s">
        <v>28</v>
      </c>
      <c r="F933" t="s">
        <v>15</v>
      </c>
      <c r="G933" t="s">
        <v>16</v>
      </c>
      <c r="H933" t="s">
        <v>17</v>
      </c>
      <c r="I933" t="s">
        <v>18</v>
      </c>
      <c r="J933">
        <v>2</v>
      </c>
      <c r="K933" t="s">
        <v>19</v>
      </c>
      <c r="L933">
        <v>8500</v>
      </c>
      <c r="M933">
        <v>7600</v>
      </c>
    </row>
    <row r="934" spans="2:13" x14ac:dyDescent="0.3">
      <c r="B934" t="s">
        <v>1722</v>
      </c>
      <c r="C934" s="2">
        <v>44003</v>
      </c>
      <c r="D934" t="s">
        <v>384</v>
      </c>
      <c r="E934" t="s">
        <v>28</v>
      </c>
      <c r="F934" t="s">
        <v>22</v>
      </c>
      <c r="G934" t="s">
        <v>23</v>
      </c>
      <c r="H934" t="s">
        <v>24</v>
      </c>
      <c r="I934" t="s">
        <v>18</v>
      </c>
      <c r="J934">
        <v>3</v>
      </c>
      <c r="K934" t="s">
        <v>19</v>
      </c>
      <c r="L934">
        <v>13200.000000000002</v>
      </c>
      <c r="M934">
        <v>12000</v>
      </c>
    </row>
    <row r="935" spans="2:13" x14ac:dyDescent="0.3">
      <c r="B935" t="s">
        <v>1723</v>
      </c>
      <c r="C935" s="2">
        <v>44004</v>
      </c>
      <c r="D935" t="s">
        <v>386</v>
      </c>
      <c r="E935" t="s">
        <v>28</v>
      </c>
      <c r="F935" t="s">
        <v>29</v>
      </c>
      <c r="G935" t="s">
        <v>30</v>
      </c>
      <c r="H935" t="s">
        <v>31</v>
      </c>
      <c r="I935" t="s">
        <v>18</v>
      </c>
      <c r="J935">
        <v>2</v>
      </c>
      <c r="K935" t="s">
        <v>19</v>
      </c>
      <c r="L935">
        <v>22000</v>
      </c>
      <c r="M935">
        <v>20000</v>
      </c>
    </row>
    <row r="936" spans="2:13" x14ac:dyDescent="0.3">
      <c r="B936" t="s">
        <v>1724</v>
      </c>
      <c r="C936" s="2">
        <v>44005</v>
      </c>
      <c r="D936" t="s">
        <v>388</v>
      </c>
      <c r="E936" t="s">
        <v>28</v>
      </c>
      <c r="F936" t="s">
        <v>34</v>
      </c>
      <c r="G936" t="s">
        <v>35</v>
      </c>
      <c r="H936" t="s">
        <v>36</v>
      </c>
      <c r="I936" t="s">
        <v>37</v>
      </c>
      <c r="J936">
        <v>2</v>
      </c>
      <c r="K936" t="s">
        <v>19</v>
      </c>
      <c r="L936">
        <v>7700</v>
      </c>
      <c r="M936">
        <v>7000</v>
      </c>
    </row>
    <row r="937" spans="2:13" x14ac:dyDescent="0.3">
      <c r="B937" t="s">
        <v>1725</v>
      </c>
      <c r="C937" s="2">
        <v>44006</v>
      </c>
      <c r="D937" t="s">
        <v>390</v>
      </c>
      <c r="E937" t="s">
        <v>28</v>
      </c>
      <c r="F937" t="s">
        <v>15</v>
      </c>
      <c r="G937" t="s">
        <v>16</v>
      </c>
      <c r="H937" t="s">
        <v>40</v>
      </c>
      <c r="I937" t="s">
        <v>18</v>
      </c>
      <c r="J937">
        <v>3</v>
      </c>
      <c r="K937" t="s">
        <v>19</v>
      </c>
      <c r="L937">
        <v>22000</v>
      </c>
      <c r="M937">
        <v>20000</v>
      </c>
    </row>
    <row r="938" spans="2:13" x14ac:dyDescent="0.3">
      <c r="B938" t="s">
        <v>1726</v>
      </c>
      <c r="C938" s="2">
        <v>44008</v>
      </c>
      <c r="D938" t="s">
        <v>392</v>
      </c>
      <c r="E938" t="s">
        <v>14</v>
      </c>
      <c r="F938" t="s">
        <v>15</v>
      </c>
      <c r="G938" t="s">
        <v>16</v>
      </c>
      <c r="H938" t="s">
        <v>43</v>
      </c>
      <c r="I938" t="s">
        <v>44</v>
      </c>
      <c r="J938">
        <v>1</v>
      </c>
      <c r="K938" t="s">
        <v>19</v>
      </c>
      <c r="L938">
        <v>44000</v>
      </c>
      <c r="M938">
        <v>40000</v>
      </c>
    </row>
    <row r="939" spans="2:13" x14ac:dyDescent="0.3">
      <c r="B939" t="s">
        <v>1727</v>
      </c>
      <c r="C939" s="2">
        <v>44008</v>
      </c>
      <c r="D939" t="s">
        <v>394</v>
      </c>
      <c r="E939" t="s">
        <v>14</v>
      </c>
      <c r="F939" t="s">
        <v>22</v>
      </c>
      <c r="G939" t="s">
        <v>23</v>
      </c>
      <c r="H939" t="s">
        <v>47</v>
      </c>
      <c r="I939" t="s">
        <v>18</v>
      </c>
      <c r="J939">
        <v>2</v>
      </c>
      <c r="K939" t="s">
        <v>19</v>
      </c>
      <c r="L939">
        <v>19800</v>
      </c>
      <c r="M939">
        <v>18000</v>
      </c>
    </row>
    <row r="940" spans="2:13" x14ac:dyDescent="0.3">
      <c r="B940" t="s">
        <v>1728</v>
      </c>
      <c r="C940" s="2">
        <v>44009</v>
      </c>
      <c r="D940" t="s">
        <v>396</v>
      </c>
      <c r="E940" t="s">
        <v>14</v>
      </c>
      <c r="F940" t="s">
        <v>29</v>
      </c>
      <c r="G940" t="s">
        <v>30</v>
      </c>
      <c r="H940" t="s">
        <v>50</v>
      </c>
      <c r="I940" t="s">
        <v>37</v>
      </c>
      <c r="J940">
        <v>2</v>
      </c>
      <c r="K940" t="s">
        <v>19</v>
      </c>
      <c r="L940">
        <v>9950</v>
      </c>
      <c r="M940">
        <v>9000</v>
      </c>
    </row>
    <row r="941" spans="2:13" x14ac:dyDescent="0.3">
      <c r="B941" t="s">
        <v>1729</v>
      </c>
      <c r="C941" s="2">
        <v>44008</v>
      </c>
      <c r="D941" t="s">
        <v>398</v>
      </c>
      <c r="E941" t="s">
        <v>28</v>
      </c>
      <c r="F941" t="s">
        <v>34</v>
      </c>
      <c r="G941" t="s">
        <v>35</v>
      </c>
      <c r="H941" t="s">
        <v>53</v>
      </c>
      <c r="I941" t="s">
        <v>37</v>
      </c>
      <c r="J941">
        <v>2</v>
      </c>
      <c r="K941" t="s">
        <v>19</v>
      </c>
      <c r="L941">
        <v>7700</v>
      </c>
      <c r="M941">
        <v>7000</v>
      </c>
    </row>
    <row r="942" spans="2:13" x14ac:dyDescent="0.3">
      <c r="B942" t="s">
        <v>1730</v>
      </c>
      <c r="C942" s="2">
        <v>44011</v>
      </c>
      <c r="D942" t="s">
        <v>400</v>
      </c>
      <c r="E942" t="s">
        <v>28</v>
      </c>
      <c r="F942" t="s">
        <v>15</v>
      </c>
      <c r="G942" t="s">
        <v>16</v>
      </c>
      <c r="H942" t="s">
        <v>56</v>
      </c>
      <c r="I942" t="s">
        <v>57</v>
      </c>
      <c r="J942">
        <v>4</v>
      </c>
      <c r="K942" t="s">
        <v>19</v>
      </c>
      <c r="L942">
        <v>11000</v>
      </c>
      <c r="M942">
        <v>10000</v>
      </c>
    </row>
    <row r="943" spans="2:13" x14ac:dyDescent="0.3">
      <c r="B943" t="s">
        <v>1731</v>
      </c>
      <c r="C943" s="2">
        <v>44012</v>
      </c>
      <c r="D943" t="s">
        <v>402</v>
      </c>
      <c r="E943" t="s">
        <v>28</v>
      </c>
      <c r="F943" t="s">
        <v>15</v>
      </c>
      <c r="G943" t="s">
        <v>16</v>
      </c>
      <c r="H943" t="s">
        <v>60</v>
      </c>
      <c r="I943" t="s">
        <v>44</v>
      </c>
      <c r="J943">
        <v>1</v>
      </c>
      <c r="K943" t="s">
        <v>19</v>
      </c>
      <c r="L943">
        <v>13200.000000000002</v>
      </c>
      <c r="M943">
        <v>12000</v>
      </c>
    </row>
    <row r="944" spans="2:13" x14ac:dyDescent="0.3">
      <c r="B944" t="s">
        <v>1732</v>
      </c>
      <c r="C944" s="2">
        <v>43985</v>
      </c>
      <c r="D944" t="s">
        <v>404</v>
      </c>
      <c r="E944" t="s">
        <v>28</v>
      </c>
      <c r="F944" t="s">
        <v>22</v>
      </c>
      <c r="G944" t="s">
        <v>23</v>
      </c>
      <c r="H944" t="s">
        <v>63</v>
      </c>
      <c r="I944" t="s">
        <v>44</v>
      </c>
      <c r="J944">
        <v>2</v>
      </c>
      <c r="K944" t="s">
        <v>19</v>
      </c>
      <c r="L944">
        <v>9950</v>
      </c>
      <c r="M944">
        <v>9000</v>
      </c>
    </row>
    <row r="945" spans="2:13" x14ac:dyDescent="0.3">
      <c r="B945" t="s">
        <v>1733</v>
      </c>
      <c r="C945" s="2">
        <v>43983</v>
      </c>
      <c r="D945" t="s">
        <v>406</v>
      </c>
      <c r="E945" t="s">
        <v>14</v>
      </c>
      <c r="F945" t="s">
        <v>29</v>
      </c>
      <c r="G945" t="s">
        <v>30</v>
      </c>
      <c r="H945" t="s">
        <v>66</v>
      </c>
      <c r="I945" t="s">
        <v>18</v>
      </c>
      <c r="J945">
        <v>2</v>
      </c>
      <c r="K945" t="s">
        <v>19</v>
      </c>
      <c r="L945">
        <v>7700</v>
      </c>
      <c r="M945">
        <v>7000</v>
      </c>
    </row>
    <row r="946" spans="2:13" x14ac:dyDescent="0.3">
      <c r="B946" t="s">
        <v>1734</v>
      </c>
      <c r="C946" s="2">
        <v>43984</v>
      </c>
      <c r="D946" t="s">
        <v>408</v>
      </c>
      <c r="E946" t="s">
        <v>28</v>
      </c>
      <c r="F946" t="s">
        <v>34</v>
      </c>
      <c r="G946" t="s">
        <v>35</v>
      </c>
      <c r="H946" t="s">
        <v>69</v>
      </c>
      <c r="I946" t="s">
        <v>18</v>
      </c>
      <c r="J946">
        <v>4</v>
      </c>
      <c r="K946" t="s">
        <v>19</v>
      </c>
      <c r="L946">
        <v>11000</v>
      </c>
      <c r="M946">
        <v>10000</v>
      </c>
    </row>
    <row r="947" spans="2:13" x14ac:dyDescent="0.3">
      <c r="B947" t="s">
        <v>1735</v>
      </c>
      <c r="C947" s="2">
        <v>43985</v>
      </c>
      <c r="D947" t="s">
        <v>410</v>
      </c>
      <c r="E947" t="s">
        <v>28</v>
      </c>
      <c r="F947" t="s">
        <v>15</v>
      </c>
      <c r="G947" t="s">
        <v>16</v>
      </c>
      <c r="H947" t="s">
        <v>72</v>
      </c>
      <c r="I947" t="s">
        <v>37</v>
      </c>
      <c r="J947">
        <v>1</v>
      </c>
      <c r="K947" t="s">
        <v>19</v>
      </c>
      <c r="L947">
        <v>13200.000000000002</v>
      </c>
      <c r="M947">
        <v>12000</v>
      </c>
    </row>
    <row r="948" spans="2:13" x14ac:dyDescent="0.3">
      <c r="B948" t="s">
        <v>1736</v>
      </c>
      <c r="C948" s="2">
        <v>43986</v>
      </c>
      <c r="D948" t="s">
        <v>412</v>
      </c>
      <c r="E948" t="s">
        <v>28</v>
      </c>
      <c r="F948" t="s">
        <v>34</v>
      </c>
      <c r="G948" t="s">
        <v>35</v>
      </c>
      <c r="H948" t="s">
        <v>43</v>
      </c>
      <c r="I948" t="s">
        <v>44</v>
      </c>
      <c r="J948">
        <v>2</v>
      </c>
      <c r="K948" t="s">
        <v>19</v>
      </c>
      <c r="L948">
        <v>9950</v>
      </c>
      <c r="M948">
        <v>9000</v>
      </c>
    </row>
    <row r="949" spans="2:13" x14ac:dyDescent="0.3">
      <c r="B949" t="s">
        <v>1737</v>
      </c>
      <c r="C949" s="2">
        <v>43988</v>
      </c>
      <c r="D949" t="s">
        <v>414</v>
      </c>
      <c r="E949" t="s">
        <v>28</v>
      </c>
      <c r="F949" t="s">
        <v>15</v>
      </c>
      <c r="G949" t="s">
        <v>16</v>
      </c>
      <c r="H949" t="s">
        <v>47</v>
      </c>
      <c r="I949" t="s">
        <v>18</v>
      </c>
      <c r="J949">
        <v>2</v>
      </c>
      <c r="K949" t="s">
        <v>19</v>
      </c>
      <c r="L949">
        <v>7700</v>
      </c>
      <c r="M949">
        <v>7000</v>
      </c>
    </row>
    <row r="950" spans="2:13" x14ac:dyDescent="0.3">
      <c r="B950" t="s">
        <v>1738</v>
      </c>
      <c r="C950" s="2">
        <v>43988</v>
      </c>
      <c r="D950" t="s">
        <v>416</v>
      </c>
      <c r="E950" t="s">
        <v>28</v>
      </c>
      <c r="F950" t="s">
        <v>34</v>
      </c>
      <c r="G950" t="s">
        <v>35</v>
      </c>
      <c r="H950" t="s">
        <v>50</v>
      </c>
      <c r="I950" t="s">
        <v>37</v>
      </c>
      <c r="J950">
        <v>1</v>
      </c>
      <c r="K950" t="s">
        <v>19</v>
      </c>
      <c r="L950">
        <v>11000</v>
      </c>
      <c r="M950">
        <v>10000</v>
      </c>
    </row>
    <row r="951" spans="2:13" x14ac:dyDescent="0.3">
      <c r="B951" t="s">
        <v>1739</v>
      </c>
      <c r="C951" s="2">
        <v>43989</v>
      </c>
      <c r="D951" t="s">
        <v>418</v>
      </c>
      <c r="E951" t="s">
        <v>28</v>
      </c>
      <c r="F951" t="s">
        <v>15</v>
      </c>
      <c r="G951" t="s">
        <v>16</v>
      </c>
      <c r="H951" t="s">
        <v>53</v>
      </c>
      <c r="I951" t="s">
        <v>37</v>
      </c>
      <c r="J951">
        <v>1</v>
      </c>
      <c r="K951" t="s">
        <v>19</v>
      </c>
      <c r="L951">
        <v>7700.0000000000009</v>
      </c>
      <c r="M951">
        <v>7000</v>
      </c>
    </row>
    <row r="952" spans="2:13" x14ac:dyDescent="0.3">
      <c r="B952" t="s">
        <v>1740</v>
      </c>
      <c r="C952" s="2">
        <v>43988</v>
      </c>
      <c r="D952" t="s">
        <v>420</v>
      </c>
      <c r="E952" t="s">
        <v>28</v>
      </c>
      <c r="F952" t="s">
        <v>34</v>
      </c>
      <c r="G952" t="s">
        <v>35</v>
      </c>
      <c r="H952" t="s">
        <v>17</v>
      </c>
      <c r="I952" t="s">
        <v>18</v>
      </c>
      <c r="J952">
        <v>2</v>
      </c>
      <c r="K952" t="s">
        <v>19</v>
      </c>
      <c r="L952">
        <v>9950</v>
      </c>
      <c r="M952">
        <v>9000</v>
      </c>
    </row>
    <row r="953" spans="2:13" x14ac:dyDescent="0.3">
      <c r="B953" t="s">
        <v>1741</v>
      </c>
      <c r="C953" s="2">
        <v>43991</v>
      </c>
      <c r="D953" t="s">
        <v>422</v>
      </c>
      <c r="E953" t="s">
        <v>28</v>
      </c>
      <c r="F953" t="s">
        <v>15</v>
      </c>
      <c r="G953" t="s">
        <v>16</v>
      </c>
      <c r="H953" t="s">
        <v>24</v>
      </c>
      <c r="I953" t="s">
        <v>18</v>
      </c>
      <c r="J953">
        <v>2</v>
      </c>
      <c r="K953" t="s">
        <v>19</v>
      </c>
      <c r="L953">
        <v>19800</v>
      </c>
      <c r="M953">
        <v>18000</v>
      </c>
    </row>
    <row r="954" spans="2:13" x14ac:dyDescent="0.3">
      <c r="B954" t="s">
        <v>1742</v>
      </c>
      <c r="C954" s="2">
        <v>43992</v>
      </c>
      <c r="D954" t="s">
        <v>424</v>
      </c>
      <c r="E954" t="s">
        <v>28</v>
      </c>
      <c r="F954" t="s">
        <v>34</v>
      </c>
      <c r="G954" t="s">
        <v>35</v>
      </c>
      <c r="H954" t="s">
        <v>17</v>
      </c>
      <c r="I954" t="s">
        <v>18</v>
      </c>
      <c r="J954">
        <v>1</v>
      </c>
      <c r="K954" t="s">
        <v>19</v>
      </c>
      <c r="L954">
        <v>44000</v>
      </c>
      <c r="M954">
        <v>40000</v>
      </c>
    </row>
    <row r="955" spans="2:13" x14ac:dyDescent="0.3">
      <c r="B955" t="s">
        <v>1743</v>
      </c>
      <c r="C955" s="2">
        <v>43993</v>
      </c>
      <c r="D955" t="s">
        <v>426</v>
      </c>
      <c r="E955" t="s">
        <v>28</v>
      </c>
      <c r="F955" t="s">
        <v>15</v>
      </c>
      <c r="G955" t="s">
        <v>16</v>
      </c>
      <c r="H955" t="s">
        <v>24</v>
      </c>
      <c r="I955" t="s">
        <v>18</v>
      </c>
      <c r="J955">
        <v>1</v>
      </c>
      <c r="K955" t="s">
        <v>19</v>
      </c>
      <c r="L955">
        <v>22000</v>
      </c>
      <c r="M955">
        <v>20000</v>
      </c>
    </row>
    <row r="956" spans="2:13" x14ac:dyDescent="0.3">
      <c r="B956" t="s">
        <v>1744</v>
      </c>
      <c r="C956" s="2">
        <v>43994</v>
      </c>
      <c r="D956" t="s">
        <v>428</v>
      </c>
      <c r="E956" t="s">
        <v>28</v>
      </c>
      <c r="F956" t="s">
        <v>34</v>
      </c>
      <c r="G956" t="s">
        <v>35</v>
      </c>
      <c r="H956" t="s">
        <v>31</v>
      </c>
      <c r="I956" t="s">
        <v>18</v>
      </c>
      <c r="J956">
        <v>2</v>
      </c>
      <c r="K956" t="s">
        <v>19</v>
      </c>
      <c r="L956">
        <v>13000</v>
      </c>
      <c r="M956">
        <v>12000</v>
      </c>
    </row>
    <row r="957" spans="2:13" x14ac:dyDescent="0.3">
      <c r="B957" t="s">
        <v>1745</v>
      </c>
      <c r="C957" s="2">
        <v>43995</v>
      </c>
      <c r="D957" t="s">
        <v>430</v>
      </c>
      <c r="E957" t="s">
        <v>28</v>
      </c>
      <c r="F957" t="s">
        <v>15</v>
      </c>
      <c r="G957" t="s">
        <v>16</v>
      </c>
      <c r="H957" t="s">
        <v>36</v>
      </c>
      <c r="I957" t="s">
        <v>37</v>
      </c>
      <c r="J957">
        <v>2</v>
      </c>
      <c r="K957" t="s">
        <v>19</v>
      </c>
      <c r="L957">
        <v>6700</v>
      </c>
      <c r="M957">
        <v>5000</v>
      </c>
    </row>
    <row r="958" spans="2:13" x14ac:dyDescent="0.3">
      <c r="B958" t="s">
        <v>1746</v>
      </c>
      <c r="C958" s="2">
        <v>43996</v>
      </c>
      <c r="D958" t="s">
        <v>432</v>
      </c>
      <c r="E958" t="s">
        <v>28</v>
      </c>
      <c r="F958" t="s">
        <v>34</v>
      </c>
      <c r="G958" t="s">
        <v>35</v>
      </c>
      <c r="H958" t="s">
        <v>47</v>
      </c>
      <c r="I958" t="s">
        <v>18</v>
      </c>
      <c r="J958">
        <v>1</v>
      </c>
      <c r="K958" t="s">
        <v>19</v>
      </c>
      <c r="L958">
        <v>6700</v>
      </c>
      <c r="M958">
        <v>5001</v>
      </c>
    </row>
    <row r="959" spans="2:13" x14ac:dyDescent="0.3">
      <c r="B959" t="s">
        <v>1747</v>
      </c>
      <c r="C959" s="2">
        <v>43998</v>
      </c>
      <c r="D959" t="s">
        <v>434</v>
      </c>
      <c r="E959" t="s">
        <v>14</v>
      </c>
      <c r="F959" t="s">
        <v>15</v>
      </c>
      <c r="G959" t="s">
        <v>16</v>
      </c>
      <c r="H959" t="s">
        <v>50</v>
      </c>
      <c r="I959" t="s">
        <v>37</v>
      </c>
      <c r="J959">
        <v>1</v>
      </c>
      <c r="K959" t="s">
        <v>19</v>
      </c>
      <c r="L959">
        <v>6700</v>
      </c>
      <c r="M959">
        <v>5002</v>
      </c>
    </row>
    <row r="960" spans="2:13" x14ac:dyDescent="0.3">
      <c r="B960" t="s">
        <v>1748</v>
      </c>
      <c r="C960" s="2">
        <v>43998</v>
      </c>
      <c r="D960" t="s">
        <v>436</v>
      </c>
      <c r="E960" t="s">
        <v>14</v>
      </c>
      <c r="F960" t="s">
        <v>34</v>
      </c>
      <c r="G960" t="s">
        <v>35</v>
      </c>
      <c r="H960" t="s">
        <v>53</v>
      </c>
      <c r="I960" t="s">
        <v>37</v>
      </c>
      <c r="J960">
        <v>2</v>
      </c>
      <c r="K960" t="s">
        <v>19</v>
      </c>
      <c r="L960">
        <v>6700</v>
      </c>
      <c r="M960">
        <v>5000</v>
      </c>
    </row>
    <row r="961" spans="2:13" x14ac:dyDescent="0.3">
      <c r="B961" t="s">
        <v>1749</v>
      </c>
      <c r="C961" s="2">
        <v>43999</v>
      </c>
      <c r="D961" t="s">
        <v>438</v>
      </c>
      <c r="E961" t="s">
        <v>14</v>
      </c>
      <c r="F961" t="s">
        <v>15</v>
      </c>
      <c r="G961" t="s">
        <v>16</v>
      </c>
      <c r="H961" t="s">
        <v>43</v>
      </c>
      <c r="I961" t="s">
        <v>44</v>
      </c>
      <c r="J961">
        <v>2</v>
      </c>
      <c r="K961" t="s">
        <v>19</v>
      </c>
      <c r="L961">
        <v>6700</v>
      </c>
      <c r="M961">
        <v>5001</v>
      </c>
    </row>
    <row r="962" spans="2:13" x14ac:dyDescent="0.3">
      <c r="B962" t="s">
        <v>1750</v>
      </c>
      <c r="C962" s="2">
        <v>43998</v>
      </c>
      <c r="D962" t="s">
        <v>440</v>
      </c>
      <c r="E962" t="s">
        <v>28</v>
      </c>
      <c r="F962" t="s">
        <v>34</v>
      </c>
      <c r="G962" t="s">
        <v>35</v>
      </c>
      <c r="H962" t="s">
        <v>47</v>
      </c>
      <c r="I962" t="s">
        <v>18</v>
      </c>
      <c r="J962">
        <v>1</v>
      </c>
      <c r="K962" t="s">
        <v>19</v>
      </c>
      <c r="L962">
        <v>6700</v>
      </c>
      <c r="M962">
        <v>5002</v>
      </c>
    </row>
    <row r="963" spans="2:13" x14ac:dyDescent="0.3">
      <c r="B963" t="s">
        <v>1751</v>
      </c>
      <c r="C963" s="2">
        <v>44001</v>
      </c>
      <c r="D963" t="s">
        <v>442</v>
      </c>
      <c r="E963" t="s">
        <v>28</v>
      </c>
      <c r="F963" t="s">
        <v>15</v>
      </c>
      <c r="G963" t="s">
        <v>16</v>
      </c>
      <c r="H963" t="s">
        <v>50</v>
      </c>
      <c r="I963" t="s">
        <v>37</v>
      </c>
      <c r="J963">
        <v>1</v>
      </c>
      <c r="K963" t="s">
        <v>19</v>
      </c>
      <c r="L963">
        <v>6700</v>
      </c>
      <c r="M963">
        <v>5000</v>
      </c>
    </row>
    <row r="964" spans="2:13" x14ac:dyDescent="0.3">
      <c r="B964" t="s">
        <v>1752</v>
      </c>
      <c r="C964" s="2">
        <v>44002</v>
      </c>
      <c r="D964" t="s">
        <v>444</v>
      </c>
      <c r="E964" t="s">
        <v>28</v>
      </c>
      <c r="F964" t="s">
        <v>34</v>
      </c>
      <c r="G964" t="s">
        <v>35</v>
      </c>
      <c r="H964" t="s">
        <v>53</v>
      </c>
      <c r="I964" t="s">
        <v>37</v>
      </c>
      <c r="J964">
        <v>2</v>
      </c>
      <c r="K964" t="s">
        <v>19</v>
      </c>
      <c r="L964">
        <v>6700</v>
      </c>
      <c r="M964">
        <v>5001</v>
      </c>
    </row>
    <row r="965" spans="2:13" x14ac:dyDescent="0.3">
      <c r="B965" t="s">
        <v>1753</v>
      </c>
      <c r="C965" s="2">
        <v>44003</v>
      </c>
      <c r="D965" t="s">
        <v>446</v>
      </c>
      <c r="E965" t="s">
        <v>28</v>
      </c>
      <c r="F965" t="s">
        <v>15</v>
      </c>
      <c r="G965" t="s">
        <v>16</v>
      </c>
      <c r="H965" t="s">
        <v>69</v>
      </c>
      <c r="I965" t="s">
        <v>18</v>
      </c>
      <c r="J965">
        <v>2</v>
      </c>
      <c r="K965" t="s">
        <v>19</v>
      </c>
      <c r="L965">
        <v>6700</v>
      </c>
      <c r="M965">
        <v>5002</v>
      </c>
    </row>
    <row r="966" spans="2:13" x14ac:dyDescent="0.3">
      <c r="B966" t="s">
        <v>1754</v>
      </c>
      <c r="C966" s="2">
        <v>44004</v>
      </c>
      <c r="D966" t="s">
        <v>448</v>
      </c>
      <c r="E966" t="s">
        <v>14</v>
      </c>
      <c r="F966" t="s">
        <v>34</v>
      </c>
      <c r="G966" t="s">
        <v>35</v>
      </c>
      <c r="H966" t="s">
        <v>72</v>
      </c>
      <c r="I966" t="s">
        <v>37</v>
      </c>
      <c r="J966">
        <v>1</v>
      </c>
      <c r="K966" t="s">
        <v>19</v>
      </c>
      <c r="L966">
        <v>22000</v>
      </c>
      <c r="M966">
        <v>20000</v>
      </c>
    </row>
    <row r="967" spans="2:13" x14ac:dyDescent="0.3">
      <c r="B967" t="s">
        <v>1755</v>
      </c>
      <c r="C967" s="2">
        <v>44005</v>
      </c>
      <c r="D967" t="s">
        <v>450</v>
      </c>
      <c r="E967" t="s">
        <v>28</v>
      </c>
      <c r="F967" t="s">
        <v>15</v>
      </c>
      <c r="G967" t="s">
        <v>16</v>
      </c>
      <c r="H967" t="s">
        <v>75</v>
      </c>
      <c r="I967" t="s">
        <v>18</v>
      </c>
      <c r="J967">
        <v>1</v>
      </c>
      <c r="K967" t="s">
        <v>25</v>
      </c>
      <c r="L967">
        <v>10000</v>
      </c>
      <c r="M967">
        <v>9000</v>
      </c>
    </row>
    <row r="968" spans="2:13" x14ac:dyDescent="0.3">
      <c r="B968" t="s">
        <v>1756</v>
      </c>
      <c r="C968" s="2">
        <v>44006</v>
      </c>
      <c r="D968" t="s">
        <v>452</v>
      </c>
      <c r="E968" t="s">
        <v>28</v>
      </c>
      <c r="F968" t="s">
        <v>15</v>
      </c>
      <c r="G968" t="s">
        <v>16</v>
      </c>
      <c r="H968" t="s">
        <v>78</v>
      </c>
      <c r="I968" t="s">
        <v>18</v>
      </c>
      <c r="J968">
        <v>1</v>
      </c>
      <c r="K968" t="s">
        <v>19</v>
      </c>
      <c r="L968">
        <v>8500</v>
      </c>
      <c r="M968">
        <v>7600</v>
      </c>
    </row>
    <row r="969" spans="2:13" x14ac:dyDescent="0.3">
      <c r="B969" t="s">
        <v>1757</v>
      </c>
      <c r="C969" s="2">
        <v>44008</v>
      </c>
      <c r="D969" t="s">
        <v>454</v>
      </c>
      <c r="E969" t="s">
        <v>28</v>
      </c>
      <c r="F969" t="s">
        <v>22</v>
      </c>
      <c r="G969" t="s">
        <v>23</v>
      </c>
      <c r="H969" t="s">
        <v>81</v>
      </c>
      <c r="I969" t="s">
        <v>44</v>
      </c>
      <c r="J969">
        <v>2</v>
      </c>
      <c r="K969" t="s">
        <v>25</v>
      </c>
      <c r="L969">
        <v>8500</v>
      </c>
      <c r="M969">
        <v>7600</v>
      </c>
    </row>
    <row r="970" spans="2:13" x14ac:dyDescent="0.3">
      <c r="B970" t="s">
        <v>1758</v>
      </c>
      <c r="C970" s="2">
        <v>44008</v>
      </c>
      <c r="D970" t="s">
        <v>456</v>
      </c>
      <c r="E970" t="s">
        <v>28</v>
      </c>
      <c r="F970" t="s">
        <v>29</v>
      </c>
      <c r="G970" t="s">
        <v>30</v>
      </c>
      <c r="H970" t="s">
        <v>84</v>
      </c>
      <c r="I970" t="s">
        <v>18</v>
      </c>
      <c r="J970">
        <v>3</v>
      </c>
      <c r="K970" t="s">
        <v>19</v>
      </c>
      <c r="L970">
        <v>13200.000000000002</v>
      </c>
      <c r="M970">
        <v>12000</v>
      </c>
    </row>
    <row r="971" spans="2:13" x14ac:dyDescent="0.3">
      <c r="B971" t="s">
        <v>1759</v>
      </c>
      <c r="C971" s="2">
        <v>44009</v>
      </c>
      <c r="D971" t="s">
        <v>458</v>
      </c>
      <c r="E971" t="s">
        <v>28</v>
      </c>
      <c r="F971" t="s">
        <v>34</v>
      </c>
      <c r="G971" t="s">
        <v>35</v>
      </c>
      <c r="H971" t="s">
        <v>17</v>
      </c>
      <c r="I971" t="s">
        <v>18</v>
      </c>
      <c r="J971">
        <v>2</v>
      </c>
      <c r="K971" t="s">
        <v>19</v>
      </c>
      <c r="L971">
        <v>22000</v>
      </c>
      <c r="M971">
        <v>20000</v>
      </c>
    </row>
    <row r="972" spans="2:13" x14ac:dyDescent="0.3">
      <c r="B972" t="s">
        <v>1760</v>
      </c>
      <c r="C972" s="2">
        <v>44008</v>
      </c>
      <c r="D972" t="s">
        <v>460</v>
      </c>
      <c r="E972" t="s">
        <v>28</v>
      </c>
      <c r="F972" t="s">
        <v>15</v>
      </c>
      <c r="G972" t="s">
        <v>16</v>
      </c>
      <c r="H972" t="s">
        <v>24</v>
      </c>
      <c r="I972" t="s">
        <v>18</v>
      </c>
      <c r="J972">
        <v>2</v>
      </c>
      <c r="K972" t="s">
        <v>19</v>
      </c>
      <c r="L972">
        <v>7700</v>
      </c>
      <c r="M972">
        <v>7000</v>
      </c>
    </row>
    <row r="973" spans="2:13" x14ac:dyDescent="0.3">
      <c r="B973" t="s">
        <v>1761</v>
      </c>
      <c r="C973" s="2">
        <v>44011</v>
      </c>
      <c r="D973" t="s">
        <v>462</v>
      </c>
      <c r="E973" t="s">
        <v>28</v>
      </c>
      <c r="F973" t="s">
        <v>15</v>
      </c>
      <c r="G973" t="s">
        <v>16</v>
      </c>
      <c r="H973" t="s">
        <v>43</v>
      </c>
      <c r="I973" t="s">
        <v>44</v>
      </c>
      <c r="J973">
        <v>3</v>
      </c>
      <c r="K973" t="s">
        <v>19</v>
      </c>
      <c r="L973">
        <v>22000</v>
      </c>
      <c r="M973">
        <v>20000</v>
      </c>
    </row>
    <row r="974" spans="2:13" x14ac:dyDescent="0.3">
      <c r="B974" t="s">
        <v>1762</v>
      </c>
      <c r="C974" s="2">
        <v>44012</v>
      </c>
      <c r="D974" t="s">
        <v>464</v>
      </c>
      <c r="E974" t="s">
        <v>28</v>
      </c>
      <c r="F974" t="s">
        <v>22</v>
      </c>
      <c r="G974" t="s">
        <v>23</v>
      </c>
      <c r="H974" t="s">
        <v>47</v>
      </c>
      <c r="I974" t="s">
        <v>18</v>
      </c>
      <c r="J974">
        <v>1</v>
      </c>
      <c r="K974" t="s">
        <v>19</v>
      </c>
      <c r="L974">
        <v>44000</v>
      </c>
      <c r="M974">
        <v>40000</v>
      </c>
    </row>
    <row r="975" spans="2:13" x14ac:dyDescent="0.3">
      <c r="B975" t="s">
        <v>1763</v>
      </c>
      <c r="C975" s="2">
        <v>43983</v>
      </c>
      <c r="E975" t="s">
        <v>28</v>
      </c>
      <c r="F975" t="s">
        <v>29</v>
      </c>
      <c r="G975" t="s">
        <v>30</v>
      </c>
      <c r="H975" t="s">
        <v>17</v>
      </c>
      <c r="I975" t="s">
        <v>18</v>
      </c>
      <c r="J975">
        <v>2</v>
      </c>
      <c r="K975" t="s">
        <v>19</v>
      </c>
      <c r="L975">
        <v>19800</v>
      </c>
      <c r="M975">
        <v>18000</v>
      </c>
    </row>
    <row r="976" spans="2:13" x14ac:dyDescent="0.3">
      <c r="B976" t="s">
        <v>1764</v>
      </c>
      <c r="C976" s="2">
        <v>43983</v>
      </c>
      <c r="D976" t="s">
        <v>467</v>
      </c>
      <c r="E976" t="s">
        <v>28</v>
      </c>
      <c r="F976" t="s">
        <v>34</v>
      </c>
      <c r="G976" t="s">
        <v>35</v>
      </c>
      <c r="H976" t="s">
        <v>24</v>
      </c>
      <c r="I976" t="s">
        <v>18</v>
      </c>
      <c r="J976">
        <v>2</v>
      </c>
      <c r="K976" t="s">
        <v>19</v>
      </c>
      <c r="L976">
        <v>9950</v>
      </c>
      <c r="M976">
        <v>9000</v>
      </c>
    </row>
    <row r="977" spans="2:13" x14ac:dyDescent="0.3">
      <c r="B977" t="s">
        <v>1765</v>
      </c>
      <c r="C977" s="2">
        <v>43984</v>
      </c>
      <c r="D977" t="s">
        <v>469</v>
      </c>
      <c r="E977" t="s">
        <v>28</v>
      </c>
      <c r="F977" t="s">
        <v>15</v>
      </c>
      <c r="G977" t="s">
        <v>16</v>
      </c>
      <c r="H977" t="s">
        <v>31</v>
      </c>
      <c r="I977" t="s">
        <v>18</v>
      </c>
      <c r="J977">
        <v>2</v>
      </c>
      <c r="K977" t="s">
        <v>19</v>
      </c>
      <c r="L977">
        <v>7700</v>
      </c>
      <c r="M977">
        <v>7000</v>
      </c>
    </row>
    <row r="978" spans="2:13" x14ac:dyDescent="0.3">
      <c r="B978" t="s">
        <v>1766</v>
      </c>
      <c r="C978" s="2">
        <v>43985</v>
      </c>
      <c r="D978" t="s">
        <v>471</v>
      </c>
      <c r="E978" t="s">
        <v>28</v>
      </c>
      <c r="F978" t="s">
        <v>15</v>
      </c>
      <c r="G978" t="s">
        <v>16</v>
      </c>
      <c r="H978" t="s">
        <v>36</v>
      </c>
      <c r="I978" t="s">
        <v>37</v>
      </c>
      <c r="J978">
        <v>4</v>
      </c>
      <c r="K978" t="s">
        <v>19</v>
      </c>
      <c r="L978">
        <v>11000</v>
      </c>
      <c r="M978">
        <v>10000</v>
      </c>
    </row>
    <row r="979" spans="2:13" x14ac:dyDescent="0.3">
      <c r="B979" t="s">
        <v>1767</v>
      </c>
      <c r="C979" s="2">
        <v>43986</v>
      </c>
      <c r="D979" t="s">
        <v>473</v>
      </c>
      <c r="E979" t="s">
        <v>28</v>
      </c>
      <c r="F979" t="s">
        <v>22</v>
      </c>
      <c r="G979" t="s">
        <v>23</v>
      </c>
      <c r="H979" t="s">
        <v>53</v>
      </c>
      <c r="I979" t="s">
        <v>37</v>
      </c>
      <c r="J979">
        <v>1</v>
      </c>
      <c r="K979" t="s">
        <v>19</v>
      </c>
      <c r="L979">
        <v>13200.000000000002</v>
      </c>
      <c r="M979">
        <v>12000</v>
      </c>
    </row>
    <row r="980" spans="2:13" x14ac:dyDescent="0.3">
      <c r="B980" t="s">
        <v>1768</v>
      </c>
      <c r="C980" s="2">
        <v>43988</v>
      </c>
      <c r="D980" t="s">
        <v>475</v>
      </c>
      <c r="E980" t="s">
        <v>14</v>
      </c>
      <c r="F980" t="s">
        <v>29</v>
      </c>
      <c r="G980" t="s">
        <v>30</v>
      </c>
      <c r="H980" t="s">
        <v>56</v>
      </c>
      <c r="I980" t="s">
        <v>57</v>
      </c>
      <c r="J980">
        <v>2</v>
      </c>
      <c r="K980" t="s">
        <v>19</v>
      </c>
      <c r="L980">
        <v>9950</v>
      </c>
      <c r="M980">
        <v>9000</v>
      </c>
    </row>
    <row r="981" spans="2:13" x14ac:dyDescent="0.3">
      <c r="B981" t="s">
        <v>1769</v>
      </c>
      <c r="C981" s="2">
        <v>43988</v>
      </c>
      <c r="D981" t="s">
        <v>477</v>
      </c>
      <c r="E981" t="s">
        <v>14</v>
      </c>
      <c r="F981" t="s">
        <v>34</v>
      </c>
      <c r="G981" t="s">
        <v>35</v>
      </c>
      <c r="H981" t="s">
        <v>60</v>
      </c>
      <c r="I981" t="s">
        <v>44</v>
      </c>
      <c r="J981">
        <v>2</v>
      </c>
      <c r="K981" t="s">
        <v>19</v>
      </c>
      <c r="L981">
        <v>7700</v>
      </c>
      <c r="M981">
        <v>7000</v>
      </c>
    </row>
    <row r="982" spans="2:13" x14ac:dyDescent="0.3">
      <c r="B982" t="s">
        <v>1770</v>
      </c>
      <c r="C982" s="2">
        <v>43989</v>
      </c>
      <c r="D982" t="s">
        <v>479</v>
      </c>
      <c r="E982" t="s">
        <v>14</v>
      </c>
      <c r="F982" t="s">
        <v>15</v>
      </c>
      <c r="G982" t="s">
        <v>16</v>
      </c>
      <c r="H982" t="s">
        <v>63</v>
      </c>
      <c r="I982" t="s">
        <v>44</v>
      </c>
      <c r="J982">
        <v>4</v>
      </c>
      <c r="K982" t="s">
        <v>19</v>
      </c>
      <c r="L982">
        <v>11000</v>
      </c>
      <c r="M982">
        <v>10000</v>
      </c>
    </row>
    <row r="983" spans="2:13" x14ac:dyDescent="0.3">
      <c r="B983" t="s">
        <v>1771</v>
      </c>
      <c r="C983" s="2">
        <v>43988</v>
      </c>
      <c r="D983" t="s">
        <v>481</v>
      </c>
      <c r="E983" t="s">
        <v>28</v>
      </c>
      <c r="F983" t="s">
        <v>15</v>
      </c>
      <c r="G983" t="s">
        <v>16</v>
      </c>
      <c r="H983" t="s">
        <v>66</v>
      </c>
      <c r="I983" t="s">
        <v>18</v>
      </c>
      <c r="J983">
        <v>1</v>
      </c>
      <c r="K983" t="s">
        <v>19</v>
      </c>
      <c r="L983">
        <v>13200.000000000002</v>
      </c>
      <c r="M983">
        <v>12000</v>
      </c>
    </row>
    <row r="984" spans="2:13" x14ac:dyDescent="0.3">
      <c r="B984" t="s">
        <v>1772</v>
      </c>
      <c r="C984" s="2">
        <v>43991</v>
      </c>
      <c r="D984" t="s">
        <v>483</v>
      </c>
      <c r="E984" t="s">
        <v>28</v>
      </c>
      <c r="F984" t="s">
        <v>22</v>
      </c>
      <c r="G984" t="s">
        <v>23</v>
      </c>
      <c r="H984" t="s">
        <v>69</v>
      </c>
      <c r="I984" t="s">
        <v>18</v>
      </c>
      <c r="J984">
        <v>2</v>
      </c>
      <c r="K984" t="s">
        <v>19</v>
      </c>
      <c r="L984">
        <v>1900</v>
      </c>
      <c r="M984">
        <v>1800</v>
      </c>
    </row>
    <row r="985" spans="2:13" x14ac:dyDescent="0.3">
      <c r="B985" t="s">
        <v>1773</v>
      </c>
      <c r="C985" s="2">
        <v>43992</v>
      </c>
      <c r="D985" t="s">
        <v>485</v>
      </c>
      <c r="E985" t="s">
        <v>28</v>
      </c>
      <c r="F985" t="s">
        <v>29</v>
      </c>
      <c r="G985" t="s">
        <v>30</v>
      </c>
      <c r="H985" t="s">
        <v>72</v>
      </c>
      <c r="I985" t="s">
        <v>37</v>
      </c>
      <c r="J985">
        <v>2</v>
      </c>
      <c r="K985" t="s">
        <v>19</v>
      </c>
      <c r="L985">
        <v>200</v>
      </c>
      <c r="M985">
        <v>190</v>
      </c>
    </row>
    <row r="986" spans="2:13" x14ac:dyDescent="0.3">
      <c r="B986" t="s">
        <v>1774</v>
      </c>
      <c r="C986" s="2">
        <v>43993</v>
      </c>
      <c r="D986" t="s">
        <v>487</v>
      </c>
      <c r="E986" t="s">
        <v>28</v>
      </c>
      <c r="F986" t="s">
        <v>34</v>
      </c>
      <c r="G986" t="s">
        <v>35</v>
      </c>
      <c r="H986" t="s">
        <v>75</v>
      </c>
      <c r="I986" t="s">
        <v>18</v>
      </c>
      <c r="J986">
        <v>1</v>
      </c>
      <c r="K986" t="s">
        <v>19</v>
      </c>
      <c r="L986">
        <v>2250</v>
      </c>
      <c r="M986">
        <v>2200</v>
      </c>
    </row>
    <row r="987" spans="2:13" x14ac:dyDescent="0.3">
      <c r="B987" t="s">
        <v>1775</v>
      </c>
      <c r="C987" s="2">
        <v>43994</v>
      </c>
      <c r="D987" t="s">
        <v>489</v>
      </c>
      <c r="E987" t="s">
        <v>14</v>
      </c>
      <c r="F987" t="s">
        <v>15</v>
      </c>
      <c r="G987" t="s">
        <v>16</v>
      </c>
      <c r="H987" t="s">
        <v>78</v>
      </c>
      <c r="I987" t="s">
        <v>18</v>
      </c>
      <c r="J987">
        <v>1</v>
      </c>
      <c r="K987" t="s">
        <v>19</v>
      </c>
      <c r="L987">
        <v>100</v>
      </c>
      <c r="M987">
        <v>90</v>
      </c>
    </row>
    <row r="988" spans="2:13" x14ac:dyDescent="0.3">
      <c r="B988" t="s">
        <v>1776</v>
      </c>
      <c r="C988" s="2">
        <v>43995</v>
      </c>
      <c r="D988" t="s">
        <v>491</v>
      </c>
      <c r="E988" t="s">
        <v>28</v>
      </c>
      <c r="F988" t="s">
        <v>15</v>
      </c>
      <c r="G988" t="s">
        <v>16</v>
      </c>
      <c r="H988" t="s">
        <v>81</v>
      </c>
      <c r="I988" t="s">
        <v>44</v>
      </c>
      <c r="J988">
        <v>2</v>
      </c>
      <c r="K988" t="s">
        <v>19</v>
      </c>
      <c r="L988">
        <v>100</v>
      </c>
      <c r="M988">
        <v>80</v>
      </c>
    </row>
    <row r="989" spans="2:13" x14ac:dyDescent="0.3">
      <c r="B989" t="s">
        <v>1777</v>
      </c>
      <c r="C989" s="2">
        <v>43996</v>
      </c>
      <c r="D989" t="s">
        <v>493</v>
      </c>
      <c r="E989" t="s">
        <v>28</v>
      </c>
      <c r="F989" t="s">
        <v>22</v>
      </c>
      <c r="G989" t="s">
        <v>23</v>
      </c>
      <c r="H989" t="s">
        <v>84</v>
      </c>
      <c r="I989" t="s">
        <v>18</v>
      </c>
      <c r="J989">
        <v>2</v>
      </c>
      <c r="K989" t="s">
        <v>19</v>
      </c>
      <c r="L989">
        <v>2000</v>
      </c>
      <c r="M989">
        <v>1850</v>
      </c>
    </row>
    <row r="990" spans="2:13" x14ac:dyDescent="0.3">
      <c r="B990" t="s">
        <v>1778</v>
      </c>
      <c r="C990" s="2">
        <v>43998</v>
      </c>
      <c r="D990" t="s">
        <v>495</v>
      </c>
      <c r="E990" t="s">
        <v>28</v>
      </c>
      <c r="F990" t="s">
        <v>29</v>
      </c>
      <c r="G990" t="s">
        <v>30</v>
      </c>
      <c r="H990" t="s">
        <v>17</v>
      </c>
      <c r="I990" t="s">
        <v>18</v>
      </c>
      <c r="J990">
        <v>1</v>
      </c>
      <c r="K990" t="s">
        <v>19</v>
      </c>
      <c r="L990">
        <v>9500</v>
      </c>
      <c r="M990">
        <v>8000</v>
      </c>
    </row>
    <row r="991" spans="2:13" x14ac:dyDescent="0.3">
      <c r="B991" t="s">
        <v>1779</v>
      </c>
      <c r="C991" s="2">
        <v>43998</v>
      </c>
      <c r="D991" t="s">
        <v>497</v>
      </c>
      <c r="E991" t="s">
        <v>28</v>
      </c>
      <c r="F991" t="s">
        <v>34</v>
      </c>
      <c r="G991" t="s">
        <v>35</v>
      </c>
      <c r="H991" t="s">
        <v>24</v>
      </c>
      <c r="I991" t="s">
        <v>18</v>
      </c>
      <c r="J991">
        <v>1</v>
      </c>
      <c r="K991" t="s">
        <v>19</v>
      </c>
      <c r="L991">
        <v>4700</v>
      </c>
      <c r="M991">
        <v>4000</v>
      </c>
    </row>
    <row r="992" spans="2:13" x14ac:dyDescent="0.3">
      <c r="B992" t="s">
        <v>1780</v>
      </c>
      <c r="C992" s="2">
        <v>43999</v>
      </c>
      <c r="D992" t="s">
        <v>499</v>
      </c>
      <c r="E992" t="s">
        <v>28</v>
      </c>
      <c r="F992" t="s">
        <v>15</v>
      </c>
      <c r="G992" t="s">
        <v>16</v>
      </c>
      <c r="H992" t="s">
        <v>31</v>
      </c>
      <c r="I992" t="s">
        <v>18</v>
      </c>
      <c r="J992">
        <v>2</v>
      </c>
      <c r="K992" t="s">
        <v>19</v>
      </c>
      <c r="L992">
        <v>400</v>
      </c>
      <c r="M992">
        <v>360</v>
      </c>
    </row>
    <row r="993" spans="2:13" x14ac:dyDescent="0.3">
      <c r="B993" t="s">
        <v>1781</v>
      </c>
      <c r="C993" s="2">
        <v>43998</v>
      </c>
      <c r="D993" t="s">
        <v>501</v>
      </c>
      <c r="E993" t="s">
        <v>28</v>
      </c>
      <c r="F993" t="s">
        <v>15</v>
      </c>
      <c r="G993" t="s">
        <v>16</v>
      </c>
      <c r="H993" t="s">
        <v>36</v>
      </c>
      <c r="I993" t="s">
        <v>37</v>
      </c>
      <c r="J993">
        <v>2</v>
      </c>
      <c r="K993" t="s">
        <v>19</v>
      </c>
      <c r="L993">
        <v>100</v>
      </c>
      <c r="M993">
        <v>90</v>
      </c>
    </row>
    <row r="994" spans="2:13" x14ac:dyDescent="0.3">
      <c r="B994" t="s">
        <v>1782</v>
      </c>
      <c r="C994" s="2">
        <v>44001</v>
      </c>
      <c r="D994" t="s">
        <v>503</v>
      </c>
      <c r="E994" t="s">
        <v>28</v>
      </c>
      <c r="F994" t="s">
        <v>22</v>
      </c>
      <c r="G994" t="s">
        <v>23</v>
      </c>
      <c r="H994" t="s">
        <v>40</v>
      </c>
      <c r="I994" t="s">
        <v>18</v>
      </c>
      <c r="J994">
        <v>1</v>
      </c>
      <c r="K994" t="s">
        <v>19</v>
      </c>
      <c r="L994">
        <v>1600</v>
      </c>
      <c r="M994">
        <v>1590</v>
      </c>
    </row>
    <row r="995" spans="2:13" x14ac:dyDescent="0.3">
      <c r="B995" t="s">
        <v>1783</v>
      </c>
      <c r="C995" s="2">
        <v>44002</v>
      </c>
      <c r="D995" t="s">
        <v>505</v>
      </c>
      <c r="E995" t="s">
        <v>28</v>
      </c>
      <c r="F995" t="s">
        <v>29</v>
      </c>
      <c r="G995" t="s">
        <v>30</v>
      </c>
      <c r="H995" t="s">
        <v>17</v>
      </c>
      <c r="I995" t="s">
        <v>18</v>
      </c>
      <c r="J995">
        <v>1</v>
      </c>
      <c r="K995" t="s">
        <v>19</v>
      </c>
      <c r="L995">
        <v>50</v>
      </c>
      <c r="M995">
        <v>45</v>
      </c>
    </row>
    <row r="996" spans="2:13" x14ac:dyDescent="0.3">
      <c r="B996" t="s">
        <v>1784</v>
      </c>
      <c r="C996" s="2">
        <v>44003</v>
      </c>
      <c r="D996" t="s">
        <v>507</v>
      </c>
      <c r="E996" t="s">
        <v>28</v>
      </c>
      <c r="F996" t="s">
        <v>34</v>
      </c>
      <c r="G996" t="s">
        <v>35</v>
      </c>
      <c r="H996" t="s">
        <v>24</v>
      </c>
      <c r="I996" t="s">
        <v>18</v>
      </c>
      <c r="J996">
        <v>2</v>
      </c>
      <c r="K996" t="s">
        <v>19</v>
      </c>
      <c r="L996">
        <v>600</v>
      </c>
      <c r="M996">
        <v>450</v>
      </c>
    </row>
    <row r="997" spans="2:13" x14ac:dyDescent="0.3">
      <c r="B997" t="s">
        <v>1785</v>
      </c>
      <c r="C997" s="2">
        <v>44004</v>
      </c>
      <c r="D997" t="s">
        <v>509</v>
      </c>
      <c r="E997" t="s">
        <v>28</v>
      </c>
      <c r="F997" t="s">
        <v>15</v>
      </c>
      <c r="G997" t="s">
        <v>16</v>
      </c>
      <c r="H997" t="s">
        <v>31</v>
      </c>
      <c r="I997" t="s">
        <v>18</v>
      </c>
      <c r="J997">
        <v>2</v>
      </c>
      <c r="K997" t="s">
        <v>19</v>
      </c>
      <c r="L997">
        <v>170</v>
      </c>
      <c r="M997">
        <v>150</v>
      </c>
    </row>
    <row r="998" spans="2:13" x14ac:dyDescent="0.3">
      <c r="B998" t="s">
        <v>1786</v>
      </c>
      <c r="C998" s="2">
        <v>44005</v>
      </c>
      <c r="D998" t="s">
        <v>511</v>
      </c>
      <c r="E998" t="s">
        <v>28</v>
      </c>
      <c r="F998" t="s">
        <v>15</v>
      </c>
      <c r="G998" t="s">
        <v>16</v>
      </c>
      <c r="H998" t="s">
        <v>36</v>
      </c>
      <c r="I998" t="s">
        <v>37</v>
      </c>
      <c r="J998">
        <v>1</v>
      </c>
      <c r="K998" t="s">
        <v>19</v>
      </c>
      <c r="L998">
        <v>25</v>
      </c>
      <c r="M998">
        <v>20</v>
      </c>
    </row>
    <row r="999" spans="2:13" x14ac:dyDescent="0.3">
      <c r="B999" t="s">
        <v>1787</v>
      </c>
      <c r="C999" s="2">
        <v>44006</v>
      </c>
      <c r="D999" t="s">
        <v>513</v>
      </c>
      <c r="E999" t="s">
        <v>28</v>
      </c>
      <c r="F999" t="s">
        <v>22</v>
      </c>
      <c r="G999" t="s">
        <v>23</v>
      </c>
      <c r="H999" t="s">
        <v>56</v>
      </c>
      <c r="I999" t="s">
        <v>57</v>
      </c>
      <c r="J999">
        <v>1</v>
      </c>
      <c r="K999" t="s">
        <v>19</v>
      </c>
      <c r="L999">
        <v>6700</v>
      </c>
      <c r="M999">
        <v>5000</v>
      </c>
    </row>
    <row r="1000" spans="2:13" x14ac:dyDescent="0.3">
      <c r="B1000" t="s">
        <v>1788</v>
      </c>
      <c r="C1000" s="2">
        <v>44008</v>
      </c>
      <c r="D1000" t="s">
        <v>515</v>
      </c>
      <c r="E1000" t="s">
        <v>28</v>
      </c>
      <c r="F1000" t="s">
        <v>29</v>
      </c>
      <c r="G1000" t="s">
        <v>30</v>
      </c>
      <c r="H1000" t="s">
        <v>60</v>
      </c>
      <c r="I1000" t="s">
        <v>44</v>
      </c>
      <c r="J1000">
        <v>2</v>
      </c>
      <c r="K1000" t="s">
        <v>19</v>
      </c>
      <c r="L1000">
        <v>6700</v>
      </c>
      <c r="M1000">
        <v>5001</v>
      </c>
    </row>
    <row r="1001" spans="2:13" x14ac:dyDescent="0.3">
      <c r="B1001" t="s">
        <v>1789</v>
      </c>
      <c r="C1001" s="2">
        <v>44008</v>
      </c>
      <c r="D1001" t="s">
        <v>517</v>
      </c>
      <c r="E1001" t="s">
        <v>14</v>
      </c>
      <c r="F1001" t="s">
        <v>34</v>
      </c>
      <c r="G1001" t="s">
        <v>35</v>
      </c>
      <c r="H1001" t="s">
        <v>63</v>
      </c>
      <c r="I1001" t="s">
        <v>44</v>
      </c>
      <c r="J1001">
        <v>2</v>
      </c>
      <c r="K1001" t="s">
        <v>19</v>
      </c>
      <c r="L1001">
        <v>6700</v>
      </c>
      <c r="M1001">
        <v>5002</v>
      </c>
    </row>
    <row r="1002" spans="2:13" x14ac:dyDescent="0.3">
      <c r="B1002" t="s">
        <v>1790</v>
      </c>
      <c r="C1002" s="2">
        <v>44009</v>
      </c>
      <c r="D1002" t="s">
        <v>519</v>
      </c>
      <c r="E1002" t="s">
        <v>14</v>
      </c>
      <c r="F1002" t="s">
        <v>15</v>
      </c>
      <c r="G1002" t="s">
        <v>16</v>
      </c>
      <c r="H1002" t="s">
        <v>66</v>
      </c>
      <c r="I1002" t="s">
        <v>18</v>
      </c>
      <c r="J1002">
        <v>1</v>
      </c>
      <c r="K1002" t="s">
        <v>19</v>
      </c>
      <c r="L1002">
        <v>22000</v>
      </c>
      <c r="M1002">
        <v>20000</v>
      </c>
    </row>
    <row r="1003" spans="2:13" x14ac:dyDescent="0.3">
      <c r="B1003" t="s">
        <v>1791</v>
      </c>
      <c r="C1003" s="2">
        <v>44008</v>
      </c>
      <c r="D1003" t="s">
        <v>521</v>
      </c>
      <c r="E1003" t="s">
        <v>14</v>
      </c>
      <c r="F1003" t="s">
        <v>15</v>
      </c>
      <c r="G1003" t="s">
        <v>16</v>
      </c>
      <c r="H1003" t="s">
        <v>69</v>
      </c>
      <c r="I1003" t="s">
        <v>18</v>
      </c>
      <c r="J1003">
        <v>1</v>
      </c>
      <c r="K1003" t="s">
        <v>25</v>
      </c>
      <c r="L1003">
        <v>11000</v>
      </c>
      <c r="M1003">
        <v>10000</v>
      </c>
    </row>
    <row r="1004" spans="2:13" x14ac:dyDescent="0.3">
      <c r="B1004" t="s">
        <v>1792</v>
      </c>
      <c r="C1004" s="2">
        <v>44011</v>
      </c>
      <c r="D1004" t="s">
        <v>523</v>
      </c>
      <c r="E1004" t="s">
        <v>28</v>
      </c>
      <c r="F1004" t="s">
        <v>22</v>
      </c>
      <c r="G1004" t="s">
        <v>23</v>
      </c>
      <c r="H1004" t="s">
        <v>72</v>
      </c>
      <c r="I1004" t="s">
        <v>37</v>
      </c>
      <c r="J1004">
        <v>1</v>
      </c>
      <c r="K1004" t="s">
        <v>19</v>
      </c>
      <c r="L1004">
        <v>8500</v>
      </c>
      <c r="M1004">
        <v>7600</v>
      </c>
    </row>
    <row r="1005" spans="2:13" x14ac:dyDescent="0.3">
      <c r="B1005" t="s">
        <v>1793</v>
      </c>
      <c r="C1005" s="2">
        <v>44012</v>
      </c>
      <c r="D1005" t="s">
        <v>525</v>
      </c>
      <c r="E1005" t="s">
        <v>28</v>
      </c>
      <c r="F1005" t="s">
        <v>29</v>
      </c>
      <c r="G1005" t="s">
        <v>30</v>
      </c>
      <c r="H1005" t="s">
        <v>43</v>
      </c>
      <c r="I1005" t="s">
        <v>44</v>
      </c>
      <c r="J1005">
        <v>2</v>
      </c>
      <c r="K1005" t="s">
        <v>19</v>
      </c>
      <c r="L1005">
        <v>8500</v>
      </c>
      <c r="M1005">
        <v>7600</v>
      </c>
    </row>
    <row r="1006" spans="2:13" x14ac:dyDescent="0.3">
      <c r="B1006" t="s">
        <v>1794</v>
      </c>
      <c r="C1006" s="2">
        <v>43983</v>
      </c>
      <c r="D1006" t="s">
        <v>527</v>
      </c>
      <c r="E1006" t="s">
        <v>28</v>
      </c>
      <c r="F1006" t="s">
        <v>34</v>
      </c>
      <c r="G1006" t="s">
        <v>35</v>
      </c>
      <c r="H1006" t="s">
        <v>47</v>
      </c>
      <c r="I1006" t="s">
        <v>18</v>
      </c>
      <c r="J1006">
        <v>3</v>
      </c>
      <c r="K1006" t="s">
        <v>19</v>
      </c>
      <c r="L1006">
        <v>13200.000000000002</v>
      </c>
      <c r="M1006">
        <v>12000</v>
      </c>
    </row>
    <row r="1007" spans="2:13" x14ac:dyDescent="0.3">
      <c r="B1007" t="s">
        <v>1795</v>
      </c>
      <c r="C1007" s="2">
        <v>43983</v>
      </c>
      <c r="D1007" t="s">
        <v>529</v>
      </c>
      <c r="E1007" t="s">
        <v>28</v>
      </c>
      <c r="F1007" t="s">
        <v>15</v>
      </c>
      <c r="G1007" t="s">
        <v>16</v>
      </c>
      <c r="H1007" t="s">
        <v>50</v>
      </c>
      <c r="I1007" t="s">
        <v>37</v>
      </c>
      <c r="J1007">
        <v>2</v>
      </c>
      <c r="K1007" t="s">
        <v>19</v>
      </c>
      <c r="L1007">
        <v>22000</v>
      </c>
      <c r="M1007">
        <v>20000</v>
      </c>
    </row>
    <row r="1008" spans="2:13" x14ac:dyDescent="0.3">
      <c r="B1008" t="s">
        <v>1796</v>
      </c>
      <c r="C1008" s="2">
        <v>43984</v>
      </c>
      <c r="D1008" t="s">
        <v>531</v>
      </c>
      <c r="E1008" t="s">
        <v>14</v>
      </c>
      <c r="F1008" t="s">
        <v>15</v>
      </c>
      <c r="G1008" t="s">
        <v>16</v>
      </c>
      <c r="H1008" t="s">
        <v>53</v>
      </c>
      <c r="I1008" t="s">
        <v>37</v>
      </c>
      <c r="J1008">
        <v>2</v>
      </c>
      <c r="K1008" t="s">
        <v>19</v>
      </c>
      <c r="L1008">
        <v>7700</v>
      </c>
      <c r="M1008">
        <v>7000</v>
      </c>
    </row>
    <row r="1009" spans="2:13" x14ac:dyDescent="0.3">
      <c r="B1009" t="s">
        <v>1797</v>
      </c>
      <c r="C1009" s="2">
        <v>43985</v>
      </c>
      <c r="D1009" t="s">
        <v>533</v>
      </c>
      <c r="E1009" t="s">
        <v>28</v>
      </c>
      <c r="F1009" t="s">
        <v>22</v>
      </c>
      <c r="G1009" t="s">
        <v>23</v>
      </c>
      <c r="H1009" t="s">
        <v>17</v>
      </c>
      <c r="I1009" t="s">
        <v>18</v>
      </c>
      <c r="J1009">
        <v>3</v>
      </c>
      <c r="K1009" t="s">
        <v>19</v>
      </c>
      <c r="L1009">
        <v>22000</v>
      </c>
      <c r="M1009">
        <v>20000</v>
      </c>
    </row>
    <row r="1010" spans="2:13" x14ac:dyDescent="0.3">
      <c r="B1010" t="s">
        <v>1798</v>
      </c>
      <c r="C1010" s="2">
        <v>43986</v>
      </c>
      <c r="D1010" t="s">
        <v>535</v>
      </c>
      <c r="E1010" t="s">
        <v>28</v>
      </c>
      <c r="F1010" t="s">
        <v>29</v>
      </c>
      <c r="G1010" t="s">
        <v>30</v>
      </c>
      <c r="H1010" t="s">
        <v>24</v>
      </c>
      <c r="I1010" t="s">
        <v>18</v>
      </c>
      <c r="J1010">
        <v>1</v>
      </c>
      <c r="K1010" t="s">
        <v>19</v>
      </c>
      <c r="L1010">
        <v>44000</v>
      </c>
      <c r="M1010">
        <v>40000</v>
      </c>
    </row>
    <row r="1011" spans="2:13" x14ac:dyDescent="0.3">
      <c r="B1011" t="s">
        <v>1799</v>
      </c>
      <c r="C1011" s="2">
        <v>43988</v>
      </c>
      <c r="D1011" t="s">
        <v>537</v>
      </c>
      <c r="E1011" t="s">
        <v>28</v>
      </c>
      <c r="F1011" t="s">
        <v>34</v>
      </c>
      <c r="G1011" t="s">
        <v>35</v>
      </c>
      <c r="H1011" t="s">
        <v>31</v>
      </c>
      <c r="I1011" t="s">
        <v>18</v>
      </c>
      <c r="J1011">
        <v>2</v>
      </c>
      <c r="K1011" t="s">
        <v>19</v>
      </c>
      <c r="L1011">
        <v>19800</v>
      </c>
      <c r="M1011">
        <v>18000</v>
      </c>
    </row>
    <row r="1012" spans="2:13" x14ac:dyDescent="0.3">
      <c r="B1012" t="s">
        <v>1800</v>
      </c>
      <c r="C1012" s="2">
        <v>43988</v>
      </c>
      <c r="D1012" t="s">
        <v>539</v>
      </c>
      <c r="E1012" t="s">
        <v>28</v>
      </c>
      <c r="F1012" t="s">
        <v>15</v>
      </c>
      <c r="G1012" t="s">
        <v>16</v>
      </c>
      <c r="H1012" t="s">
        <v>36</v>
      </c>
      <c r="I1012" t="s">
        <v>37</v>
      </c>
      <c r="J1012">
        <v>2</v>
      </c>
      <c r="K1012" t="s">
        <v>19</v>
      </c>
      <c r="L1012">
        <v>9950</v>
      </c>
      <c r="M1012">
        <v>9000</v>
      </c>
    </row>
    <row r="1013" spans="2:13" x14ac:dyDescent="0.3">
      <c r="B1013" t="s">
        <v>1801</v>
      </c>
      <c r="C1013" s="2">
        <v>43989</v>
      </c>
      <c r="D1013" t="s">
        <v>541</v>
      </c>
      <c r="E1013" t="s">
        <v>28</v>
      </c>
      <c r="F1013" t="s">
        <v>15</v>
      </c>
      <c r="G1013" t="s">
        <v>16</v>
      </c>
      <c r="H1013" t="s">
        <v>40</v>
      </c>
      <c r="I1013" t="s">
        <v>18</v>
      </c>
      <c r="J1013">
        <v>2</v>
      </c>
      <c r="K1013" t="s">
        <v>19</v>
      </c>
      <c r="L1013">
        <v>7700</v>
      </c>
      <c r="M1013">
        <v>7000</v>
      </c>
    </row>
    <row r="1014" spans="2:13" x14ac:dyDescent="0.3">
      <c r="B1014" t="s">
        <v>1802</v>
      </c>
      <c r="C1014" s="2">
        <v>43988</v>
      </c>
      <c r="D1014" t="s">
        <v>543</v>
      </c>
      <c r="E1014" t="s">
        <v>28</v>
      </c>
      <c r="F1014" t="s">
        <v>22</v>
      </c>
      <c r="G1014" t="s">
        <v>23</v>
      </c>
      <c r="H1014" t="s">
        <v>43</v>
      </c>
      <c r="I1014" t="s">
        <v>44</v>
      </c>
      <c r="J1014">
        <v>4</v>
      </c>
      <c r="K1014" t="s">
        <v>19</v>
      </c>
      <c r="L1014">
        <v>11000</v>
      </c>
      <c r="M1014">
        <v>10000</v>
      </c>
    </row>
    <row r="1015" spans="2:13" x14ac:dyDescent="0.3">
      <c r="B1015" t="s">
        <v>1803</v>
      </c>
      <c r="C1015" s="2">
        <v>43991</v>
      </c>
      <c r="D1015" t="s">
        <v>545</v>
      </c>
      <c r="E1015" t="s">
        <v>28</v>
      </c>
      <c r="F1015" t="s">
        <v>29</v>
      </c>
      <c r="G1015" t="s">
        <v>30</v>
      </c>
      <c r="H1015" t="s">
        <v>17</v>
      </c>
      <c r="I1015" t="s">
        <v>18</v>
      </c>
      <c r="J1015">
        <v>1</v>
      </c>
      <c r="K1015" t="s">
        <v>19</v>
      </c>
      <c r="L1015">
        <v>13200.000000000002</v>
      </c>
      <c r="M1015">
        <v>12000</v>
      </c>
    </row>
    <row r="1016" spans="2:13" x14ac:dyDescent="0.3">
      <c r="B1016" t="s">
        <v>1804</v>
      </c>
      <c r="C1016" s="2">
        <v>43992</v>
      </c>
      <c r="D1016" t="s">
        <v>547</v>
      </c>
      <c r="E1016" t="s">
        <v>28</v>
      </c>
      <c r="F1016" t="s">
        <v>34</v>
      </c>
      <c r="G1016" t="s">
        <v>35</v>
      </c>
      <c r="H1016" t="s">
        <v>24</v>
      </c>
      <c r="I1016" t="s">
        <v>18</v>
      </c>
      <c r="J1016">
        <v>2</v>
      </c>
      <c r="K1016" t="s">
        <v>19</v>
      </c>
      <c r="L1016">
        <v>1900</v>
      </c>
      <c r="M1016">
        <v>1800</v>
      </c>
    </row>
    <row r="1017" spans="2:13" x14ac:dyDescent="0.3">
      <c r="B1017" t="s">
        <v>1805</v>
      </c>
      <c r="C1017" s="2">
        <v>43993</v>
      </c>
      <c r="D1017" t="s">
        <v>549</v>
      </c>
      <c r="E1017" t="s">
        <v>28</v>
      </c>
      <c r="F1017" t="s">
        <v>15</v>
      </c>
      <c r="G1017" t="s">
        <v>16</v>
      </c>
      <c r="H1017" t="s">
        <v>31</v>
      </c>
      <c r="I1017" t="s">
        <v>18</v>
      </c>
      <c r="J1017">
        <v>2</v>
      </c>
      <c r="K1017" t="s">
        <v>19</v>
      </c>
      <c r="L1017">
        <v>200</v>
      </c>
      <c r="M1017">
        <v>190</v>
      </c>
    </row>
    <row r="1018" spans="2:13" x14ac:dyDescent="0.3">
      <c r="B1018" t="s">
        <v>1806</v>
      </c>
      <c r="C1018" s="2">
        <v>43994</v>
      </c>
      <c r="D1018" t="s">
        <v>551</v>
      </c>
      <c r="E1018" t="s">
        <v>28</v>
      </c>
      <c r="F1018" t="s">
        <v>15</v>
      </c>
      <c r="G1018" t="s">
        <v>16</v>
      </c>
      <c r="H1018" t="s">
        <v>36</v>
      </c>
      <c r="I1018" t="s">
        <v>37</v>
      </c>
      <c r="J1018">
        <v>4</v>
      </c>
      <c r="K1018" t="s">
        <v>19</v>
      </c>
      <c r="L1018">
        <v>2250</v>
      </c>
      <c r="M1018">
        <v>2200</v>
      </c>
    </row>
    <row r="1019" spans="2:13" x14ac:dyDescent="0.3">
      <c r="B1019" t="s">
        <v>1807</v>
      </c>
      <c r="C1019" s="2">
        <v>43995</v>
      </c>
      <c r="D1019" t="s">
        <v>553</v>
      </c>
      <c r="E1019" t="s">
        <v>28</v>
      </c>
      <c r="F1019" t="s">
        <v>22</v>
      </c>
      <c r="G1019" t="s">
        <v>23</v>
      </c>
      <c r="H1019" t="s">
        <v>47</v>
      </c>
      <c r="I1019" t="s">
        <v>18</v>
      </c>
      <c r="J1019">
        <v>1</v>
      </c>
      <c r="K1019" t="s">
        <v>19</v>
      </c>
      <c r="L1019">
        <v>100</v>
      </c>
      <c r="M1019">
        <v>90</v>
      </c>
    </row>
    <row r="1020" spans="2:13" x14ac:dyDescent="0.3">
      <c r="B1020" t="s">
        <v>1808</v>
      </c>
      <c r="C1020" s="2">
        <v>43996</v>
      </c>
      <c r="D1020" t="s">
        <v>555</v>
      </c>
      <c r="E1020" t="s">
        <v>28</v>
      </c>
      <c r="F1020" t="s">
        <v>29</v>
      </c>
      <c r="G1020" t="s">
        <v>30</v>
      </c>
      <c r="H1020" t="s">
        <v>50</v>
      </c>
      <c r="I1020" t="s">
        <v>37</v>
      </c>
      <c r="J1020">
        <v>2</v>
      </c>
      <c r="K1020" t="s">
        <v>19</v>
      </c>
      <c r="L1020">
        <v>100</v>
      </c>
      <c r="M1020">
        <v>80</v>
      </c>
    </row>
    <row r="1021" spans="2:13" x14ac:dyDescent="0.3">
      <c r="B1021" t="s">
        <v>1809</v>
      </c>
      <c r="C1021" s="2">
        <v>43998</v>
      </c>
      <c r="D1021" t="s">
        <v>557</v>
      </c>
      <c r="E1021" t="s">
        <v>28</v>
      </c>
      <c r="F1021" t="s">
        <v>34</v>
      </c>
      <c r="G1021" t="s">
        <v>35</v>
      </c>
      <c r="H1021" t="s">
        <v>53</v>
      </c>
      <c r="I1021" t="s">
        <v>37</v>
      </c>
      <c r="J1021">
        <v>2</v>
      </c>
      <c r="K1021" t="s">
        <v>19</v>
      </c>
      <c r="L1021">
        <v>2000</v>
      </c>
      <c r="M1021">
        <v>1850</v>
      </c>
    </row>
    <row r="1022" spans="2:13" x14ac:dyDescent="0.3">
      <c r="B1022" t="s">
        <v>1810</v>
      </c>
      <c r="C1022" s="2">
        <v>43998</v>
      </c>
      <c r="D1022" t="s">
        <v>559</v>
      </c>
      <c r="E1022" t="s">
        <v>14</v>
      </c>
      <c r="F1022" t="s">
        <v>15</v>
      </c>
      <c r="G1022" t="s">
        <v>16</v>
      </c>
      <c r="H1022" t="s">
        <v>69</v>
      </c>
      <c r="I1022" t="s">
        <v>18</v>
      </c>
      <c r="J1022">
        <v>1</v>
      </c>
      <c r="K1022" t="s">
        <v>19</v>
      </c>
      <c r="L1022">
        <v>9500</v>
      </c>
      <c r="M1022">
        <v>8000</v>
      </c>
    </row>
    <row r="1023" spans="2:13" x14ac:dyDescent="0.3">
      <c r="B1023" t="s">
        <v>1811</v>
      </c>
      <c r="C1023" s="2">
        <v>43999</v>
      </c>
      <c r="D1023" t="s">
        <v>561</v>
      </c>
      <c r="E1023" t="s">
        <v>14</v>
      </c>
      <c r="F1023" t="s">
        <v>15</v>
      </c>
      <c r="G1023" t="s">
        <v>16</v>
      </c>
      <c r="H1023" t="s">
        <v>72</v>
      </c>
      <c r="I1023" t="s">
        <v>37</v>
      </c>
      <c r="J1023">
        <v>1</v>
      </c>
      <c r="K1023" t="s">
        <v>19</v>
      </c>
      <c r="L1023">
        <v>4700</v>
      </c>
      <c r="M1023">
        <v>4000</v>
      </c>
    </row>
    <row r="1024" spans="2:13" x14ac:dyDescent="0.3">
      <c r="B1024" t="s">
        <v>1812</v>
      </c>
      <c r="C1024" s="2">
        <v>43998</v>
      </c>
      <c r="D1024" t="s">
        <v>563</v>
      </c>
      <c r="E1024" t="s">
        <v>14</v>
      </c>
      <c r="F1024" t="s">
        <v>22</v>
      </c>
      <c r="G1024" t="s">
        <v>23</v>
      </c>
      <c r="H1024" t="s">
        <v>75</v>
      </c>
      <c r="I1024" t="s">
        <v>18</v>
      </c>
      <c r="J1024">
        <v>2</v>
      </c>
      <c r="K1024" t="s">
        <v>19</v>
      </c>
      <c r="L1024">
        <v>400</v>
      </c>
      <c r="M1024">
        <v>360</v>
      </c>
    </row>
    <row r="1025" spans="2:13" x14ac:dyDescent="0.3">
      <c r="B1025" t="s">
        <v>1813</v>
      </c>
      <c r="C1025" s="2">
        <v>44001</v>
      </c>
      <c r="D1025" t="s">
        <v>565</v>
      </c>
      <c r="E1025" t="s">
        <v>28</v>
      </c>
      <c r="F1025" t="s">
        <v>29</v>
      </c>
      <c r="G1025" t="s">
        <v>30</v>
      </c>
      <c r="H1025" t="s">
        <v>78</v>
      </c>
      <c r="I1025" t="s">
        <v>18</v>
      </c>
      <c r="J1025">
        <v>2</v>
      </c>
      <c r="K1025" t="s">
        <v>19</v>
      </c>
      <c r="L1025">
        <v>100</v>
      </c>
      <c r="M1025">
        <v>90</v>
      </c>
    </row>
    <row r="1026" spans="2:13" x14ac:dyDescent="0.3">
      <c r="B1026" t="s">
        <v>1814</v>
      </c>
      <c r="C1026" s="2">
        <v>44002</v>
      </c>
      <c r="D1026" t="s">
        <v>567</v>
      </c>
      <c r="E1026" t="s">
        <v>28</v>
      </c>
      <c r="F1026" t="s">
        <v>34</v>
      </c>
      <c r="G1026" t="s">
        <v>35</v>
      </c>
      <c r="H1026" t="s">
        <v>81</v>
      </c>
      <c r="I1026" t="s">
        <v>44</v>
      </c>
      <c r="J1026">
        <v>1</v>
      </c>
      <c r="K1026" t="s">
        <v>19</v>
      </c>
      <c r="L1026">
        <v>1600</v>
      </c>
      <c r="M1026">
        <v>1590</v>
      </c>
    </row>
    <row r="1027" spans="2:13" x14ac:dyDescent="0.3">
      <c r="B1027" t="s">
        <v>1815</v>
      </c>
      <c r="C1027" s="2">
        <v>44003</v>
      </c>
      <c r="D1027" t="s">
        <v>569</v>
      </c>
      <c r="E1027" t="s">
        <v>28</v>
      </c>
      <c r="F1027" t="s">
        <v>15</v>
      </c>
      <c r="G1027" t="s">
        <v>16</v>
      </c>
      <c r="H1027" t="s">
        <v>84</v>
      </c>
      <c r="I1027" t="s">
        <v>18</v>
      </c>
      <c r="J1027">
        <v>1</v>
      </c>
      <c r="K1027" t="s">
        <v>19</v>
      </c>
      <c r="L1027">
        <v>50</v>
      </c>
      <c r="M1027">
        <v>45</v>
      </c>
    </row>
    <row r="1028" spans="2:13" x14ac:dyDescent="0.3">
      <c r="B1028" t="s">
        <v>1816</v>
      </c>
      <c r="C1028" s="2">
        <v>44004</v>
      </c>
      <c r="D1028" t="s">
        <v>571</v>
      </c>
      <c r="E1028" t="s">
        <v>28</v>
      </c>
      <c r="F1028" t="s">
        <v>15</v>
      </c>
      <c r="G1028" t="s">
        <v>16</v>
      </c>
      <c r="H1028" t="s">
        <v>17</v>
      </c>
      <c r="I1028" t="s">
        <v>18</v>
      </c>
      <c r="J1028">
        <v>2</v>
      </c>
      <c r="K1028" t="s">
        <v>19</v>
      </c>
      <c r="L1028">
        <v>600</v>
      </c>
      <c r="M1028">
        <v>450</v>
      </c>
    </row>
    <row r="1029" spans="2:13" x14ac:dyDescent="0.3">
      <c r="B1029" t="s">
        <v>1817</v>
      </c>
      <c r="C1029" s="2">
        <v>44005</v>
      </c>
      <c r="D1029" t="s">
        <v>573</v>
      </c>
      <c r="E1029" t="s">
        <v>14</v>
      </c>
      <c r="F1029" t="s">
        <v>22</v>
      </c>
      <c r="G1029" t="s">
        <v>23</v>
      </c>
      <c r="H1029" t="s">
        <v>24</v>
      </c>
      <c r="I1029" t="s">
        <v>18</v>
      </c>
      <c r="J1029">
        <v>2</v>
      </c>
      <c r="K1029" t="s">
        <v>19</v>
      </c>
      <c r="L1029">
        <v>170</v>
      </c>
      <c r="M1029">
        <v>150</v>
      </c>
    </row>
    <row r="1030" spans="2:13" x14ac:dyDescent="0.3">
      <c r="B1030" t="s">
        <v>1818</v>
      </c>
      <c r="C1030" s="2">
        <v>44006</v>
      </c>
      <c r="D1030" t="s">
        <v>575</v>
      </c>
      <c r="E1030" t="s">
        <v>28</v>
      </c>
      <c r="F1030" t="s">
        <v>29</v>
      </c>
      <c r="G1030" t="s">
        <v>30</v>
      </c>
      <c r="H1030" t="s">
        <v>31</v>
      </c>
      <c r="I1030" t="s">
        <v>18</v>
      </c>
      <c r="J1030">
        <v>1</v>
      </c>
      <c r="K1030" t="s">
        <v>19</v>
      </c>
      <c r="L1030">
        <v>25</v>
      </c>
      <c r="M1030">
        <v>20</v>
      </c>
    </row>
    <row r="1031" spans="2:13" x14ac:dyDescent="0.3">
      <c r="B1031" t="s">
        <v>1819</v>
      </c>
      <c r="C1031" s="2">
        <v>44008</v>
      </c>
      <c r="D1031" t="s">
        <v>577</v>
      </c>
      <c r="E1031" t="s">
        <v>28</v>
      </c>
      <c r="F1031" t="s">
        <v>34</v>
      </c>
      <c r="G1031" t="s">
        <v>35</v>
      </c>
      <c r="H1031" t="s">
        <v>36</v>
      </c>
      <c r="I1031" t="s">
        <v>37</v>
      </c>
      <c r="J1031">
        <v>1</v>
      </c>
      <c r="K1031" t="s">
        <v>19</v>
      </c>
      <c r="L1031">
        <v>6700</v>
      </c>
      <c r="M1031">
        <v>5002</v>
      </c>
    </row>
    <row r="1032" spans="2:13" x14ac:dyDescent="0.3">
      <c r="B1032" t="s">
        <v>1820</v>
      </c>
      <c r="C1032" s="2">
        <v>44008</v>
      </c>
      <c r="E1032" t="s">
        <v>28</v>
      </c>
      <c r="F1032" t="s">
        <v>15</v>
      </c>
      <c r="G1032" t="s">
        <v>16</v>
      </c>
      <c r="H1032" t="s">
        <v>40</v>
      </c>
      <c r="I1032" t="s">
        <v>18</v>
      </c>
      <c r="J1032">
        <v>2</v>
      </c>
      <c r="K1032" t="s">
        <v>19</v>
      </c>
      <c r="L1032">
        <v>6700</v>
      </c>
      <c r="M1032">
        <v>5000</v>
      </c>
    </row>
    <row r="1033" spans="2:13" x14ac:dyDescent="0.3">
      <c r="B1033" t="s">
        <v>1821</v>
      </c>
      <c r="C1033" s="2">
        <v>44009</v>
      </c>
      <c r="D1033" t="s">
        <v>580</v>
      </c>
      <c r="E1033" t="s">
        <v>28</v>
      </c>
      <c r="F1033" t="s">
        <v>15</v>
      </c>
      <c r="G1033" t="s">
        <v>16</v>
      </c>
      <c r="H1033" t="s">
        <v>43</v>
      </c>
      <c r="I1033" t="s">
        <v>44</v>
      </c>
      <c r="J1033">
        <v>2</v>
      </c>
      <c r="K1033" t="s">
        <v>19</v>
      </c>
      <c r="L1033">
        <v>6700</v>
      </c>
      <c r="M1033">
        <v>5001</v>
      </c>
    </row>
    <row r="1034" spans="2:13" x14ac:dyDescent="0.3">
      <c r="B1034" t="s">
        <v>1822</v>
      </c>
      <c r="C1034" s="2">
        <v>44008</v>
      </c>
      <c r="D1034" t="s">
        <v>582</v>
      </c>
      <c r="E1034" t="s">
        <v>28</v>
      </c>
      <c r="F1034" t="s">
        <v>22</v>
      </c>
      <c r="G1034" t="s">
        <v>23</v>
      </c>
      <c r="H1034" t="s">
        <v>47</v>
      </c>
      <c r="I1034" t="s">
        <v>18</v>
      </c>
      <c r="J1034">
        <v>1</v>
      </c>
      <c r="K1034" t="s">
        <v>19</v>
      </c>
      <c r="L1034">
        <v>6700</v>
      </c>
      <c r="M1034">
        <v>5002</v>
      </c>
    </row>
    <row r="1035" spans="2:13" x14ac:dyDescent="0.3">
      <c r="B1035" t="s">
        <v>1823</v>
      </c>
      <c r="C1035" s="2">
        <v>44011</v>
      </c>
      <c r="D1035" t="s">
        <v>584</v>
      </c>
      <c r="E1035" t="s">
        <v>28</v>
      </c>
      <c r="F1035" t="s">
        <v>29</v>
      </c>
      <c r="G1035" t="s">
        <v>30</v>
      </c>
      <c r="H1035" t="s">
        <v>17</v>
      </c>
      <c r="I1035" t="s">
        <v>18</v>
      </c>
      <c r="J1035">
        <v>1</v>
      </c>
      <c r="K1035" t="s">
        <v>19</v>
      </c>
      <c r="L1035">
        <v>6700</v>
      </c>
      <c r="M1035">
        <v>5000</v>
      </c>
    </row>
    <row r="1036" spans="2:13" x14ac:dyDescent="0.3">
      <c r="B1036" t="s">
        <v>1824</v>
      </c>
      <c r="C1036" s="2">
        <v>44012</v>
      </c>
      <c r="E1036" t="s">
        <v>28</v>
      </c>
      <c r="F1036" t="s">
        <v>34</v>
      </c>
      <c r="G1036" t="s">
        <v>35</v>
      </c>
      <c r="H1036" t="s">
        <v>24</v>
      </c>
      <c r="I1036" t="s">
        <v>18</v>
      </c>
      <c r="J1036">
        <v>2</v>
      </c>
      <c r="K1036" t="s">
        <v>19</v>
      </c>
      <c r="L1036">
        <v>6700</v>
      </c>
      <c r="M1036">
        <v>5001</v>
      </c>
    </row>
    <row r="1037" spans="2:13" x14ac:dyDescent="0.3">
      <c r="B1037" t="s">
        <v>1825</v>
      </c>
      <c r="C1037" s="2">
        <v>43983</v>
      </c>
      <c r="D1037" t="s">
        <v>587</v>
      </c>
      <c r="E1037" t="s">
        <v>28</v>
      </c>
      <c r="F1037" t="s">
        <v>15</v>
      </c>
      <c r="G1037" t="s">
        <v>16</v>
      </c>
      <c r="H1037" t="s">
        <v>31</v>
      </c>
      <c r="I1037" t="s">
        <v>18</v>
      </c>
      <c r="J1037">
        <v>2</v>
      </c>
      <c r="K1037" t="s">
        <v>19</v>
      </c>
      <c r="L1037">
        <v>6700</v>
      </c>
      <c r="M1037">
        <v>5002</v>
      </c>
    </row>
    <row r="1038" spans="2:13" x14ac:dyDescent="0.3">
      <c r="B1038" t="s">
        <v>1826</v>
      </c>
      <c r="C1038" s="2">
        <v>43983</v>
      </c>
      <c r="D1038" t="s">
        <v>589</v>
      </c>
      <c r="E1038" t="s">
        <v>28</v>
      </c>
      <c r="F1038" t="s">
        <v>15</v>
      </c>
      <c r="G1038" t="s">
        <v>16</v>
      </c>
      <c r="H1038" t="s">
        <v>36</v>
      </c>
      <c r="I1038" t="s">
        <v>37</v>
      </c>
      <c r="J1038">
        <v>1</v>
      </c>
      <c r="K1038" t="s">
        <v>19</v>
      </c>
      <c r="L1038">
        <v>22000</v>
      </c>
      <c r="M1038">
        <v>20000</v>
      </c>
    </row>
    <row r="1039" spans="2:13" x14ac:dyDescent="0.3">
      <c r="B1039" t="s">
        <v>1827</v>
      </c>
      <c r="C1039" s="2">
        <v>43984</v>
      </c>
      <c r="D1039" t="s">
        <v>591</v>
      </c>
      <c r="E1039" t="s">
        <v>28</v>
      </c>
      <c r="F1039" t="s">
        <v>22</v>
      </c>
      <c r="G1039" t="s">
        <v>23</v>
      </c>
      <c r="H1039" t="s">
        <v>63</v>
      </c>
      <c r="I1039" t="s">
        <v>44</v>
      </c>
      <c r="J1039">
        <v>1</v>
      </c>
      <c r="K1039" t="s">
        <v>25</v>
      </c>
      <c r="L1039">
        <v>11000</v>
      </c>
      <c r="M1039">
        <v>10000</v>
      </c>
    </row>
    <row r="1040" spans="2:13" x14ac:dyDescent="0.3">
      <c r="B1040" t="s">
        <v>1828</v>
      </c>
      <c r="C1040" s="2">
        <v>43985</v>
      </c>
      <c r="D1040" t="s">
        <v>593</v>
      </c>
      <c r="E1040" t="s">
        <v>28</v>
      </c>
      <c r="F1040" t="s">
        <v>29</v>
      </c>
      <c r="G1040" t="s">
        <v>30</v>
      </c>
      <c r="H1040" t="s">
        <v>66</v>
      </c>
      <c r="I1040" t="s">
        <v>18</v>
      </c>
      <c r="J1040">
        <v>1</v>
      </c>
      <c r="K1040" t="s">
        <v>19</v>
      </c>
      <c r="L1040">
        <v>8500</v>
      </c>
      <c r="M1040">
        <v>7600</v>
      </c>
    </row>
    <row r="1041" spans="2:13" x14ac:dyDescent="0.3">
      <c r="B1041" t="s">
        <v>1829</v>
      </c>
      <c r="C1041" s="2">
        <v>43986</v>
      </c>
      <c r="D1041" t="s">
        <v>595</v>
      </c>
      <c r="E1041" t="s">
        <v>28</v>
      </c>
      <c r="F1041" t="s">
        <v>34</v>
      </c>
      <c r="G1041" t="s">
        <v>35</v>
      </c>
      <c r="H1041" t="s">
        <v>69</v>
      </c>
      <c r="I1041" t="s">
        <v>18</v>
      </c>
      <c r="J1041">
        <v>2</v>
      </c>
      <c r="K1041" t="s">
        <v>25</v>
      </c>
      <c r="L1041">
        <v>8500</v>
      </c>
      <c r="M1041">
        <v>7600</v>
      </c>
    </row>
    <row r="1042" spans="2:13" x14ac:dyDescent="0.3">
      <c r="B1042" t="s">
        <v>1830</v>
      </c>
      <c r="C1042" s="2">
        <v>43988</v>
      </c>
      <c r="D1042" t="s">
        <v>597</v>
      </c>
      <c r="E1042" t="s">
        <v>28</v>
      </c>
      <c r="F1042" t="s">
        <v>15</v>
      </c>
      <c r="G1042" t="s">
        <v>16</v>
      </c>
      <c r="H1042" t="s">
        <v>72</v>
      </c>
      <c r="I1042" t="s">
        <v>37</v>
      </c>
      <c r="J1042">
        <v>3</v>
      </c>
      <c r="K1042" t="s">
        <v>19</v>
      </c>
      <c r="L1042">
        <v>13200.000000000002</v>
      </c>
      <c r="M1042">
        <v>12000</v>
      </c>
    </row>
    <row r="1043" spans="2:13" x14ac:dyDescent="0.3">
      <c r="B1043" t="s">
        <v>1831</v>
      </c>
      <c r="C1043" s="2">
        <v>43988</v>
      </c>
      <c r="D1043" t="s">
        <v>599</v>
      </c>
      <c r="E1043" t="s">
        <v>14</v>
      </c>
      <c r="F1043" t="s">
        <v>15</v>
      </c>
      <c r="G1043" t="s">
        <v>16</v>
      </c>
      <c r="H1043" t="s">
        <v>75</v>
      </c>
      <c r="I1043" t="s">
        <v>18</v>
      </c>
      <c r="J1043">
        <v>2</v>
      </c>
      <c r="K1043" t="s">
        <v>19</v>
      </c>
      <c r="L1043">
        <v>22000</v>
      </c>
      <c r="M1043">
        <v>20000</v>
      </c>
    </row>
    <row r="1044" spans="2:13" x14ac:dyDescent="0.3">
      <c r="B1044" t="s">
        <v>1832</v>
      </c>
      <c r="C1044" s="2">
        <v>43989</v>
      </c>
      <c r="D1044" t="s">
        <v>601</v>
      </c>
      <c r="E1044" t="s">
        <v>14</v>
      </c>
      <c r="F1044" t="s">
        <v>22</v>
      </c>
      <c r="G1044" t="s">
        <v>23</v>
      </c>
      <c r="H1044" t="s">
        <v>78</v>
      </c>
      <c r="I1044" t="s">
        <v>18</v>
      </c>
      <c r="J1044">
        <v>2</v>
      </c>
      <c r="K1044" t="s">
        <v>19</v>
      </c>
      <c r="L1044">
        <v>7700</v>
      </c>
      <c r="M1044">
        <v>7000</v>
      </c>
    </row>
    <row r="1045" spans="2:13" x14ac:dyDescent="0.3">
      <c r="B1045" t="s">
        <v>1833</v>
      </c>
      <c r="C1045" s="2">
        <v>43988</v>
      </c>
      <c r="D1045" t="s">
        <v>603</v>
      </c>
      <c r="E1045" t="s">
        <v>14</v>
      </c>
      <c r="F1045" t="s">
        <v>29</v>
      </c>
      <c r="G1045" t="s">
        <v>30</v>
      </c>
      <c r="H1045" t="s">
        <v>81</v>
      </c>
      <c r="I1045" t="s">
        <v>44</v>
      </c>
      <c r="J1045">
        <v>3</v>
      </c>
      <c r="K1045" t="s">
        <v>19</v>
      </c>
      <c r="L1045">
        <v>22000</v>
      </c>
      <c r="M1045">
        <v>20000</v>
      </c>
    </row>
    <row r="1046" spans="2:13" x14ac:dyDescent="0.3">
      <c r="B1046" t="s">
        <v>1834</v>
      </c>
      <c r="C1046" s="2">
        <v>43991</v>
      </c>
      <c r="D1046" t="s">
        <v>605</v>
      </c>
      <c r="E1046" t="s">
        <v>28</v>
      </c>
      <c r="F1046" t="s">
        <v>34</v>
      </c>
      <c r="G1046" t="s">
        <v>35</v>
      </c>
      <c r="H1046" t="s">
        <v>84</v>
      </c>
      <c r="I1046" t="s">
        <v>18</v>
      </c>
      <c r="J1046">
        <v>1</v>
      </c>
      <c r="K1046" t="s">
        <v>19</v>
      </c>
      <c r="L1046">
        <v>44000</v>
      </c>
      <c r="M1046">
        <v>40000</v>
      </c>
    </row>
    <row r="1047" spans="2:13" x14ac:dyDescent="0.3">
      <c r="B1047" t="s">
        <v>1835</v>
      </c>
      <c r="C1047" s="2">
        <v>43992</v>
      </c>
      <c r="D1047" t="s">
        <v>607</v>
      </c>
      <c r="E1047" t="s">
        <v>28</v>
      </c>
      <c r="F1047" t="s">
        <v>15</v>
      </c>
      <c r="G1047" t="s">
        <v>16</v>
      </c>
      <c r="H1047" t="s">
        <v>17</v>
      </c>
      <c r="I1047" t="s">
        <v>18</v>
      </c>
      <c r="J1047">
        <v>2</v>
      </c>
      <c r="K1047" t="s">
        <v>19</v>
      </c>
      <c r="L1047">
        <v>19800</v>
      </c>
      <c r="M1047">
        <v>18000</v>
      </c>
    </row>
    <row r="1048" spans="2:13" x14ac:dyDescent="0.3">
      <c r="B1048" t="s">
        <v>1836</v>
      </c>
      <c r="C1048" s="2">
        <v>43993</v>
      </c>
      <c r="D1048" t="s">
        <v>609</v>
      </c>
      <c r="E1048" t="s">
        <v>28</v>
      </c>
      <c r="F1048" t="s">
        <v>15</v>
      </c>
      <c r="G1048" t="s">
        <v>16</v>
      </c>
      <c r="H1048" t="s">
        <v>24</v>
      </c>
      <c r="I1048" t="s">
        <v>18</v>
      </c>
      <c r="J1048">
        <v>2</v>
      </c>
      <c r="K1048" t="s">
        <v>19</v>
      </c>
      <c r="L1048">
        <v>9950</v>
      </c>
      <c r="M1048">
        <v>9000</v>
      </c>
    </row>
    <row r="1049" spans="2:13" x14ac:dyDescent="0.3">
      <c r="B1049" t="s">
        <v>1837</v>
      </c>
      <c r="C1049" s="2">
        <v>43994</v>
      </c>
      <c r="D1049" t="s">
        <v>611</v>
      </c>
      <c r="E1049" t="s">
        <v>28</v>
      </c>
      <c r="F1049" t="s">
        <v>22</v>
      </c>
      <c r="G1049" t="s">
        <v>23</v>
      </c>
      <c r="H1049" t="s">
        <v>31</v>
      </c>
      <c r="I1049" t="s">
        <v>18</v>
      </c>
      <c r="J1049">
        <v>2</v>
      </c>
      <c r="K1049" t="s">
        <v>19</v>
      </c>
      <c r="L1049">
        <v>7700</v>
      </c>
      <c r="M1049">
        <v>7000</v>
      </c>
    </row>
    <row r="1050" spans="2:13" x14ac:dyDescent="0.3">
      <c r="B1050" t="s">
        <v>1838</v>
      </c>
      <c r="C1050" s="2">
        <v>43995</v>
      </c>
      <c r="D1050" t="s">
        <v>613</v>
      </c>
      <c r="E1050" t="s">
        <v>14</v>
      </c>
      <c r="F1050" t="s">
        <v>29</v>
      </c>
      <c r="G1050" t="s">
        <v>30</v>
      </c>
      <c r="H1050" t="s">
        <v>36</v>
      </c>
      <c r="I1050" t="s">
        <v>37</v>
      </c>
      <c r="J1050">
        <v>4</v>
      </c>
      <c r="K1050" t="s">
        <v>19</v>
      </c>
      <c r="L1050">
        <v>11000</v>
      </c>
      <c r="M1050">
        <v>10000</v>
      </c>
    </row>
    <row r="1051" spans="2:13" x14ac:dyDescent="0.3">
      <c r="B1051" t="s">
        <v>1839</v>
      </c>
      <c r="C1051" s="2">
        <v>43996</v>
      </c>
      <c r="D1051" t="s">
        <v>615</v>
      </c>
      <c r="E1051" t="s">
        <v>28</v>
      </c>
      <c r="F1051" t="s">
        <v>34</v>
      </c>
      <c r="G1051" t="s">
        <v>35</v>
      </c>
      <c r="H1051" t="s">
        <v>40</v>
      </c>
      <c r="I1051" t="s">
        <v>18</v>
      </c>
      <c r="J1051">
        <v>1</v>
      </c>
      <c r="K1051" t="s">
        <v>19</v>
      </c>
      <c r="L1051">
        <v>13200.000000000002</v>
      </c>
      <c r="M1051">
        <v>12000</v>
      </c>
    </row>
    <row r="1052" spans="2:13" x14ac:dyDescent="0.3">
      <c r="B1052" t="s">
        <v>1840</v>
      </c>
      <c r="C1052" s="2">
        <v>43998</v>
      </c>
      <c r="D1052" t="s">
        <v>617</v>
      </c>
      <c r="E1052" t="s">
        <v>28</v>
      </c>
      <c r="F1052" t="s">
        <v>15</v>
      </c>
      <c r="G1052" t="s">
        <v>16</v>
      </c>
      <c r="H1052" t="s">
        <v>43</v>
      </c>
      <c r="I1052" t="s">
        <v>44</v>
      </c>
      <c r="J1052">
        <v>2</v>
      </c>
      <c r="K1052" t="s">
        <v>19</v>
      </c>
      <c r="L1052">
        <v>9950</v>
      </c>
      <c r="M1052">
        <v>9000</v>
      </c>
    </row>
    <row r="1053" spans="2:13" x14ac:dyDescent="0.3">
      <c r="B1053" t="s">
        <v>1841</v>
      </c>
      <c r="C1053" s="2">
        <v>43998</v>
      </c>
      <c r="D1053" t="s">
        <v>619</v>
      </c>
      <c r="E1053" t="s">
        <v>28</v>
      </c>
      <c r="F1053" t="s">
        <v>15</v>
      </c>
      <c r="G1053" t="s">
        <v>16</v>
      </c>
      <c r="H1053" t="s">
        <v>47</v>
      </c>
      <c r="I1053" t="s">
        <v>18</v>
      </c>
      <c r="J1053">
        <v>2</v>
      </c>
      <c r="K1053" t="s">
        <v>19</v>
      </c>
      <c r="L1053">
        <v>7700</v>
      </c>
      <c r="M1053">
        <v>7000</v>
      </c>
    </row>
    <row r="1054" spans="2:13" x14ac:dyDescent="0.3">
      <c r="B1054" t="s">
        <v>1842</v>
      </c>
      <c r="C1054" s="2">
        <v>43999</v>
      </c>
      <c r="D1054" t="s">
        <v>621</v>
      </c>
      <c r="E1054" t="s">
        <v>28</v>
      </c>
      <c r="F1054" t="s">
        <v>22</v>
      </c>
      <c r="G1054" t="s">
        <v>23</v>
      </c>
      <c r="H1054" t="s">
        <v>50</v>
      </c>
      <c r="I1054" t="s">
        <v>37</v>
      </c>
      <c r="J1054">
        <v>4</v>
      </c>
      <c r="K1054" t="s">
        <v>19</v>
      </c>
      <c r="L1054">
        <v>11000</v>
      </c>
      <c r="M1054">
        <v>10000</v>
      </c>
    </row>
    <row r="1055" spans="2:13" x14ac:dyDescent="0.3">
      <c r="B1055" t="s">
        <v>1843</v>
      </c>
      <c r="C1055" s="2">
        <v>43998</v>
      </c>
      <c r="D1055" t="s">
        <v>623</v>
      </c>
      <c r="E1055" t="s">
        <v>28</v>
      </c>
      <c r="F1055" t="s">
        <v>29</v>
      </c>
      <c r="G1055" t="s">
        <v>30</v>
      </c>
      <c r="H1055" t="s">
        <v>17</v>
      </c>
      <c r="I1055" t="s">
        <v>18</v>
      </c>
      <c r="J1055">
        <v>1</v>
      </c>
      <c r="K1055" t="s">
        <v>19</v>
      </c>
      <c r="L1055">
        <v>13200.000000000002</v>
      </c>
      <c r="M1055">
        <v>12000</v>
      </c>
    </row>
    <row r="1056" spans="2:13" x14ac:dyDescent="0.3">
      <c r="B1056" t="s">
        <v>1844</v>
      </c>
      <c r="C1056" s="2">
        <v>44001</v>
      </c>
      <c r="D1056" t="s">
        <v>625</v>
      </c>
      <c r="E1056" t="s">
        <v>28</v>
      </c>
      <c r="F1056" t="s">
        <v>34</v>
      </c>
      <c r="G1056" t="s">
        <v>35</v>
      </c>
      <c r="H1056" t="s">
        <v>24</v>
      </c>
      <c r="I1056" t="s">
        <v>18</v>
      </c>
      <c r="J1056">
        <v>2</v>
      </c>
      <c r="K1056" t="s">
        <v>19</v>
      </c>
      <c r="L1056">
        <v>9950</v>
      </c>
      <c r="M1056">
        <v>9000</v>
      </c>
    </row>
    <row r="1057" spans="2:13" x14ac:dyDescent="0.3">
      <c r="B1057" t="s">
        <v>1845</v>
      </c>
      <c r="C1057" s="2">
        <v>44002</v>
      </c>
      <c r="D1057" t="s">
        <v>627</v>
      </c>
      <c r="E1057" t="s">
        <v>28</v>
      </c>
      <c r="F1057" t="s">
        <v>34</v>
      </c>
      <c r="G1057" t="s">
        <v>35</v>
      </c>
      <c r="H1057" t="s">
        <v>31</v>
      </c>
      <c r="I1057" t="s">
        <v>18</v>
      </c>
      <c r="J1057">
        <v>2</v>
      </c>
      <c r="K1057" t="s">
        <v>19</v>
      </c>
      <c r="L1057">
        <v>7700</v>
      </c>
      <c r="M1057">
        <v>7000</v>
      </c>
    </row>
    <row r="1058" spans="2:13" x14ac:dyDescent="0.3">
      <c r="B1058" t="s">
        <v>1846</v>
      </c>
      <c r="C1058" s="2">
        <v>44003</v>
      </c>
      <c r="D1058" t="s">
        <v>629</v>
      </c>
      <c r="E1058" t="s">
        <v>28</v>
      </c>
      <c r="F1058" t="s">
        <v>34</v>
      </c>
      <c r="G1058" t="s">
        <v>35</v>
      </c>
      <c r="H1058" t="s">
        <v>36</v>
      </c>
      <c r="I1058" t="s">
        <v>37</v>
      </c>
      <c r="J1058">
        <v>1</v>
      </c>
      <c r="K1058" t="s">
        <v>19</v>
      </c>
      <c r="L1058">
        <v>11000</v>
      </c>
      <c r="M1058">
        <v>10000</v>
      </c>
    </row>
    <row r="1059" spans="2:13" x14ac:dyDescent="0.3">
      <c r="B1059" t="s">
        <v>1847</v>
      </c>
      <c r="C1059" s="2">
        <v>44004</v>
      </c>
      <c r="E1059" t="s">
        <v>28</v>
      </c>
      <c r="F1059" t="s">
        <v>34</v>
      </c>
      <c r="G1059" t="s">
        <v>35</v>
      </c>
      <c r="H1059" t="s">
        <v>47</v>
      </c>
      <c r="I1059" t="s">
        <v>18</v>
      </c>
      <c r="J1059">
        <v>1</v>
      </c>
      <c r="K1059" t="s">
        <v>19</v>
      </c>
      <c r="L1059">
        <v>7700.0000000000009</v>
      </c>
      <c r="M1059">
        <v>7000</v>
      </c>
    </row>
    <row r="1060" spans="2:13" x14ac:dyDescent="0.3">
      <c r="B1060" t="s">
        <v>1848</v>
      </c>
      <c r="C1060" s="2">
        <v>44005</v>
      </c>
      <c r="D1060" t="s">
        <v>632</v>
      </c>
      <c r="E1060" t="s">
        <v>28</v>
      </c>
      <c r="F1060" t="s">
        <v>34</v>
      </c>
      <c r="G1060" t="s">
        <v>35</v>
      </c>
      <c r="H1060" t="s">
        <v>50</v>
      </c>
      <c r="I1060" t="s">
        <v>37</v>
      </c>
      <c r="J1060">
        <v>2</v>
      </c>
      <c r="K1060" t="s">
        <v>19</v>
      </c>
      <c r="L1060">
        <v>9950</v>
      </c>
      <c r="M1060">
        <v>9000</v>
      </c>
    </row>
    <row r="1061" spans="2:13" x14ac:dyDescent="0.3">
      <c r="B1061" t="s">
        <v>1849</v>
      </c>
      <c r="C1061" s="2">
        <v>44006</v>
      </c>
      <c r="D1061" t="s">
        <v>634</v>
      </c>
      <c r="E1061" t="s">
        <v>28</v>
      </c>
      <c r="F1061" t="s">
        <v>34</v>
      </c>
      <c r="G1061" t="s">
        <v>35</v>
      </c>
      <c r="H1061" t="s">
        <v>53</v>
      </c>
      <c r="I1061" t="s">
        <v>37</v>
      </c>
      <c r="J1061">
        <v>2</v>
      </c>
      <c r="K1061" t="s">
        <v>19</v>
      </c>
      <c r="L1061">
        <v>19800</v>
      </c>
      <c r="M1061">
        <v>18000</v>
      </c>
    </row>
    <row r="1062" spans="2:13" x14ac:dyDescent="0.3">
      <c r="B1062" t="s">
        <v>1850</v>
      </c>
      <c r="C1062" s="2">
        <v>44008</v>
      </c>
      <c r="D1062" t="s">
        <v>636</v>
      </c>
      <c r="E1062" t="s">
        <v>28</v>
      </c>
      <c r="F1062" t="s">
        <v>34</v>
      </c>
      <c r="G1062" t="s">
        <v>35</v>
      </c>
      <c r="H1062" t="s">
        <v>75</v>
      </c>
      <c r="I1062" t="s">
        <v>18</v>
      </c>
      <c r="J1062">
        <v>1</v>
      </c>
      <c r="K1062" t="s">
        <v>19</v>
      </c>
      <c r="L1062">
        <v>44000</v>
      </c>
      <c r="M1062">
        <v>40000</v>
      </c>
    </row>
    <row r="1063" spans="2:13" x14ac:dyDescent="0.3">
      <c r="B1063" t="s">
        <v>1851</v>
      </c>
      <c r="C1063" s="2">
        <v>44008</v>
      </c>
      <c r="D1063" t="s">
        <v>638</v>
      </c>
      <c r="E1063" t="s">
        <v>28</v>
      </c>
      <c r="F1063" t="s">
        <v>34</v>
      </c>
      <c r="G1063" t="s">
        <v>35</v>
      </c>
      <c r="H1063" t="s">
        <v>78</v>
      </c>
      <c r="I1063" t="s">
        <v>18</v>
      </c>
      <c r="J1063">
        <v>1</v>
      </c>
      <c r="K1063" t="s">
        <v>19</v>
      </c>
      <c r="L1063">
        <v>22000</v>
      </c>
      <c r="M1063">
        <v>20000</v>
      </c>
    </row>
    <row r="1064" spans="2:13" x14ac:dyDescent="0.3">
      <c r="B1064" t="s">
        <v>1852</v>
      </c>
      <c r="C1064" s="2">
        <v>44009</v>
      </c>
      <c r="D1064" t="s">
        <v>640</v>
      </c>
      <c r="E1064" t="s">
        <v>14</v>
      </c>
      <c r="F1064" t="s">
        <v>34</v>
      </c>
      <c r="G1064" t="s">
        <v>35</v>
      </c>
      <c r="H1064" t="s">
        <v>81</v>
      </c>
      <c r="I1064" t="s">
        <v>44</v>
      </c>
      <c r="J1064">
        <v>2</v>
      </c>
      <c r="K1064" t="s">
        <v>19</v>
      </c>
      <c r="L1064">
        <v>13000</v>
      </c>
      <c r="M1064">
        <v>12000</v>
      </c>
    </row>
    <row r="1065" spans="2:13" x14ac:dyDescent="0.3">
      <c r="B1065" t="s">
        <v>1853</v>
      </c>
      <c r="C1065" s="2">
        <v>44008</v>
      </c>
      <c r="D1065" t="s">
        <v>642</v>
      </c>
      <c r="E1065" t="s">
        <v>14</v>
      </c>
      <c r="F1065" t="s">
        <v>34</v>
      </c>
      <c r="G1065" t="s">
        <v>35</v>
      </c>
      <c r="H1065" t="s">
        <v>84</v>
      </c>
      <c r="I1065" t="s">
        <v>18</v>
      </c>
      <c r="J1065">
        <v>2</v>
      </c>
      <c r="K1065" t="s">
        <v>19</v>
      </c>
      <c r="L1065">
        <v>6700</v>
      </c>
      <c r="M1065">
        <v>5000</v>
      </c>
    </row>
    <row r="1066" spans="2:13" x14ac:dyDescent="0.3">
      <c r="B1066" t="s">
        <v>1854</v>
      </c>
      <c r="C1066" s="2">
        <v>44011</v>
      </c>
      <c r="D1066" t="s">
        <v>644</v>
      </c>
      <c r="E1066" t="s">
        <v>14</v>
      </c>
      <c r="F1066" t="s">
        <v>34</v>
      </c>
      <c r="G1066" t="s">
        <v>35</v>
      </c>
      <c r="H1066" t="s">
        <v>17</v>
      </c>
      <c r="I1066" t="s">
        <v>18</v>
      </c>
      <c r="J1066">
        <v>1</v>
      </c>
      <c r="K1066" t="s">
        <v>19</v>
      </c>
      <c r="L1066">
        <v>6700</v>
      </c>
      <c r="M1066">
        <v>5001</v>
      </c>
    </row>
    <row r="1067" spans="2:13" x14ac:dyDescent="0.3">
      <c r="B1067" t="s">
        <v>1855</v>
      </c>
      <c r="C1067" s="2">
        <v>44012</v>
      </c>
      <c r="D1067" t="s">
        <v>646</v>
      </c>
      <c r="E1067" t="s">
        <v>28</v>
      </c>
      <c r="F1067" t="s">
        <v>34</v>
      </c>
      <c r="G1067" t="s">
        <v>35</v>
      </c>
      <c r="H1067" t="s">
        <v>24</v>
      </c>
      <c r="I1067" t="s">
        <v>18</v>
      </c>
      <c r="J1067">
        <v>1</v>
      </c>
      <c r="K1067" t="s">
        <v>19</v>
      </c>
      <c r="L1067">
        <v>6700</v>
      </c>
      <c r="M1067">
        <v>5002</v>
      </c>
    </row>
    <row r="1068" spans="2:13" x14ac:dyDescent="0.3">
      <c r="B1068" t="s">
        <v>1856</v>
      </c>
      <c r="C1068" s="2">
        <v>43983</v>
      </c>
      <c r="D1068" t="s">
        <v>648</v>
      </c>
      <c r="E1068" t="s">
        <v>28</v>
      </c>
      <c r="F1068" t="s">
        <v>34</v>
      </c>
      <c r="G1068" t="s">
        <v>35</v>
      </c>
      <c r="H1068" t="s">
        <v>31</v>
      </c>
      <c r="I1068" t="s">
        <v>18</v>
      </c>
      <c r="J1068">
        <v>2</v>
      </c>
      <c r="K1068" t="s">
        <v>19</v>
      </c>
      <c r="L1068">
        <v>6700</v>
      </c>
      <c r="M1068">
        <v>5000</v>
      </c>
    </row>
    <row r="1069" spans="2:13" x14ac:dyDescent="0.3">
      <c r="B1069" t="s">
        <v>1857</v>
      </c>
      <c r="C1069" s="2">
        <v>43983</v>
      </c>
      <c r="D1069" t="s">
        <v>650</v>
      </c>
      <c r="E1069" t="s">
        <v>28</v>
      </c>
      <c r="F1069" t="s">
        <v>34</v>
      </c>
      <c r="G1069" t="s">
        <v>35</v>
      </c>
      <c r="H1069" t="s">
        <v>36</v>
      </c>
      <c r="I1069" t="s">
        <v>37</v>
      </c>
      <c r="J1069">
        <v>2</v>
      </c>
      <c r="K1069" t="s">
        <v>19</v>
      </c>
      <c r="L1069">
        <v>6700</v>
      </c>
      <c r="M1069">
        <v>5001</v>
      </c>
    </row>
    <row r="1070" spans="2:13" x14ac:dyDescent="0.3">
      <c r="B1070" t="s">
        <v>1858</v>
      </c>
      <c r="C1070" s="2">
        <v>43984</v>
      </c>
      <c r="D1070" t="s">
        <v>652</v>
      </c>
      <c r="E1070" t="s">
        <v>28</v>
      </c>
      <c r="F1070" t="s">
        <v>34</v>
      </c>
      <c r="G1070" t="s">
        <v>35</v>
      </c>
      <c r="H1070" t="s">
        <v>40</v>
      </c>
      <c r="I1070" t="s">
        <v>18</v>
      </c>
      <c r="J1070">
        <v>1</v>
      </c>
      <c r="K1070" t="s">
        <v>19</v>
      </c>
      <c r="L1070">
        <v>6700</v>
      </c>
      <c r="M1070">
        <v>5002</v>
      </c>
    </row>
    <row r="1071" spans="2:13" x14ac:dyDescent="0.3">
      <c r="B1071" t="s">
        <v>1859</v>
      </c>
      <c r="C1071" s="2">
        <v>43985</v>
      </c>
      <c r="D1071" t="s">
        <v>654</v>
      </c>
      <c r="E1071" t="s">
        <v>14</v>
      </c>
      <c r="F1071" t="s">
        <v>34</v>
      </c>
      <c r="G1071" t="s">
        <v>35</v>
      </c>
      <c r="H1071" t="s">
        <v>43</v>
      </c>
      <c r="I1071" t="s">
        <v>44</v>
      </c>
      <c r="J1071">
        <v>1</v>
      </c>
      <c r="K1071" t="s">
        <v>19</v>
      </c>
      <c r="L1071">
        <v>6700</v>
      </c>
      <c r="M1071">
        <v>5000</v>
      </c>
    </row>
    <row r="1072" spans="2:13" x14ac:dyDescent="0.3">
      <c r="B1072" t="s">
        <v>1860</v>
      </c>
      <c r="C1072" s="2">
        <v>44013</v>
      </c>
      <c r="D1072" t="s">
        <v>656</v>
      </c>
      <c r="E1072" t="s">
        <v>28</v>
      </c>
      <c r="F1072" t="s">
        <v>34</v>
      </c>
      <c r="G1072" t="s">
        <v>35</v>
      </c>
      <c r="H1072" t="s">
        <v>17</v>
      </c>
      <c r="I1072" t="s">
        <v>18</v>
      </c>
      <c r="J1072">
        <v>1</v>
      </c>
      <c r="K1072" t="s">
        <v>19</v>
      </c>
      <c r="L1072">
        <v>2250</v>
      </c>
      <c r="M1072">
        <v>2200</v>
      </c>
    </row>
    <row r="1073" spans="2:13" x14ac:dyDescent="0.3">
      <c r="B1073" t="s">
        <v>1861</v>
      </c>
      <c r="C1073" s="2">
        <v>44014</v>
      </c>
      <c r="D1073" t="s">
        <v>658</v>
      </c>
      <c r="E1073" t="s">
        <v>28</v>
      </c>
      <c r="F1073" t="s">
        <v>15</v>
      </c>
      <c r="G1073" t="s">
        <v>16</v>
      </c>
      <c r="H1073" t="s">
        <v>24</v>
      </c>
      <c r="I1073" t="s">
        <v>18</v>
      </c>
      <c r="J1073">
        <v>1</v>
      </c>
      <c r="K1073" t="s">
        <v>19</v>
      </c>
      <c r="L1073">
        <v>100</v>
      </c>
      <c r="M1073">
        <v>90</v>
      </c>
    </row>
    <row r="1074" spans="2:13" x14ac:dyDescent="0.3">
      <c r="B1074" t="s">
        <v>1862</v>
      </c>
      <c r="C1074" s="2">
        <v>44015</v>
      </c>
      <c r="D1074" t="s">
        <v>660</v>
      </c>
      <c r="E1074" t="s">
        <v>28</v>
      </c>
      <c r="F1074" t="s">
        <v>22</v>
      </c>
      <c r="G1074" t="s">
        <v>23</v>
      </c>
      <c r="H1074" t="s">
        <v>31</v>
      </c>
      <c r="I1074" t="s">
        <v>18</v>
      </c>
      <c r="J1074">
        <v>2</v>
      </c>
      <c r="K1074" t="s">
        <v>19</v>
      </c>
      <c r="L1074">
        <v>100</v>
      </c>
      <c r="M1074">
        <v>80</v>
      </c>
    </row>
    <row r="1075" spans="2:13" x14ac:dyDescent="0.3">
      <c r="B1075" t="s">
        <v>1863</v>
      </c>
      <c r="C1075" s="2">
        <v>44016</v>
      </c>
      <c r="D1075" t="s">
        <v>662</v>
      </c>
      <c r="E1075" t="s">
        <v>14</v>
      </c>
      <c r="F1075" t="s">
        <v>29</v>
      </c>
      <c r="G1075" t="s">
        <v>30</v>
      </c>
      <c r="H1075" t="s">
        <v>17</v>
      </c>
      <c r="I1075" t="s">
        <v>37</v>
      </c>
      <c r="J1075">
        <v>2</v>
      </c>
      <c r="K1075" t="s">
        <v>19</v>
      </c>
      <c r="L1075">
        <v>2000</v>
      </c>
      <c r="M1075">
        <v>1850</v>
      </c>
    </row>
    <row r="1076" spans="2:13" x14ac:dyDescent="0.3">
      <c r="B1076" t="s">
        <v>1864</v>
      </c>
      <c r="C1076" s="2">
        <v>44019</v>
      </c>
      <c r="D1076" t="s">
        <v>664</v>
      </c>
      <c r="E1076" t="s">
        <v>14</v>
      </c>
      <c r="F1076" t="s">
        <v>34</v>
      </c>
      <c r="G1076" t="s">
        <v>35</v>
      </c>
      <c r="H1076" t="s">
        <v>24</v>
      </c>
      <c r="I1076" t="s">
        <v>18</v>
      </c>
      <c r="J1076">
        <v>1</v>
      </c>
      <c r="K1076" t="s">
        <v>19</v>
      </c>
      <c r="L1076">
        <v>9500</v>
      </c>
      <c r="M1076">
        <v>8000</v>
      </c>
    </row>
    <row r="1077" spans="2:13" x14ac:dyDescent="0.3">
      <c r="B1077" t="s">
        <v>1865</v>
      </c>
      <c r="C1077" s="2">
        <v>44019</v>
      </c>
      <c r="D1077" t="s">
        <v>666</v>
      </c>
      <c r="E1077" t="s">
        <v>14</v>
      </c>
      <c r="F1077" t="s">
        <v>15</v>
      </c>
      <c r="G1077" t="s">
        <v>16</v>
      </c>
      <c r="H1077" t="s">
        <v>31</v>
      </c>
      <c r="I1077" t="s">
        <v>44</v>
      </c>
      <c r="J1077">
        <v>100</v>
      </c>
      <c r="K1077" t="s">
        <v>19</v>
      </c>
      <c r="L1077">
        <v>4700</v>
      </c>
      <c r="M1077">
        <v>4000</v>
      </c>
    </row>
    <row r="1078" spans="2:13" x14ac:dyDescent="0.3">
      <c r="B1078" t="s">
        <v>1866</v>
      </c>
      <c r="C1078" s="2">
        <v>44019</v>
      </c>
      <c r="D1078" t="s">
        <v>668</v>
      </c>
      <c r="E1078" t="s">
        <v>28</v>
      </c>
      <c r="F1078" t="s">
        <v>15</v>
      </c>
      <c r="G1078" t="s">
        <v>16</v>
      </c>
      <c r="H1078" t="s">
        <v>17</v>
      </c>
      <c r="I1078" t="s">
        <v>18</v>
      </c>
      <c r="J1078">
        <v>2</v>
      </c>
      <c r="K1078" t="s">
        <v>19</v>
      </c>
      <c r="L1078">
        <v>400</v>
      </c>
      <c r="M1078">
        <v>360</v>
      </c>
    </row>
    <row r="1079" spans="2:13" x14ac:dyDescent="0.3">
      <c r="B1079" t="s">
        <v>1867</v>
      </c>
      <c r="C1079" s="2">
        <v>44019</v>
      </c>
      <c r="D1079" t="s">
        <v>670</v>
      </c>
      <c r="E1079" t="s">
        <v>28</v>
      </c>
      <c r="F1079" t="s">
        <v>22</v>
      </c>
      <c r="G1079" t="s">
        <v>23</v>
      </c>
      <c r="H1079" t="s">
        <v>24</v>
      </c>
      <c r="I1079" t="s">
        <v>37</v>
      </c>
      <c r="J1079">
        <v>2</v>
      </c>
      <c r="K1079" t="s">
        <v>19</v>
      </c>
      <c r="L1079">
        <v>100</v>
      </c>
      <c r="M1079">
        <v>90</v>
      </c>
    </row>
    <row r="1080" spans="2:13" x14ac:dyDescent="0.3">
      <c r="B1080" t="s">
        <v>1868</v>
      </c>
      <c r="C1080" s="2">
        <v>44019</v>
      </c>
      <c r="E1080" t="s">
        <v>28</v>
      </c>
      <c r="F1080" t="s">
        <v>29</v>
      </c>
      <c r="G1080" t="s">
        <v>30</v>
      </c>
      <c r="H1080" t="s">
        <v>31</v>
      </c>
      <c r="I1080" t="s">
        <v>18</v>
      </c>
      <c r="J1080">
        <v>20</v>
      </c>
      <c r="K1080" t="s">
        <v>19</v>
      </c>
      <c r="L1080">
        <v>1600</v>
      </c>
      <c r="M1080">
        <v>1590</v>
      </c>
    </row>
    <row r="1081" spans="2:13" x14ac:dyDescent="0.3">
      <c r="B1081" t="s">
        <v>1869</v>
      </c>
      <c r="C1081" s="2">
        <v>44022</v>
      </c>
      <c r="D1081" t="s">
        <v>673</v>
      </c>
      <c r="E1081" t="s">
        <v>28</v>
      </c>
      <c r="F1081" t="s">
        <v>34</v>
      </c>
      <c r="G1081" t="s">
        <v>35</v>
      </c>
      <c r="H1081" t="s">
        <v>17</v>
      </c>
      <c r="I1081" t="s">
        <v>18</v>
      </c>
      <c r="J1081">
        <v>1</v>
      </c>
      <c r="K1081" t="s">
        <v>19</v>
      </c>
      <c r="L1081">
        <v>50</v>
      </c>
      <c r="M1081">
        <v>45</v>
      </c>
    </row>
    <row r="1082" spans="2:13" x14ac:dyDescent="0.3">
      <c r="B1082" t="s">
        <v>1870</v>
      </c>
      <c r="C1082" s="2">
        <v>44023</v>
      </c>
      <c r="D1082" t="s">
        <v>675</v>
      </c>
      <c r="E1082" t="s">
        <v>14</v>
      </c>
      <c r="F1082" t="s">
        <v>15</v>
      </c>
      <c r="G1082" t="s">
        <v>16</v>
      </c>
      <c r="H1082" t="s">
        <v>24</v>
      </c>
      <c r="I1082" t="s">
        <v>18</v>
      </c>
      <c r="J1082">
        <v>2</v>
      </c>
      <c r="K1082" t="s">
        <v>19</v>
      </c>
      <c r="L1082">
        <v>600</v>
      </c>
      <c r="M1082">
        <v>450</v>
      </c>
    </row>
    <row r="1083" spans="2:13" x14ac:dyDescent="0.3">
      <c r="B1083" t="s">
        <v>1871</v>
      </c>
      <c r="C1083" s="2">
        <v>44024</v>
      </c>
      <c r="D1083" t="s">
        <v>677</v>
      </c>
      <c r="E1083" t="s">
        <v>28</v>
      </c>
      <c r="F1083" t="s">
        <v>15</v>
      </c>
      <c r="G1083" t="s">
        <v>16</v>
      </c>
      <c r="H1083" t="s">
        <v>31</v>
      </c>
      <c r="I1083" t="s">
        <v>37</v>
      </c>
      <c r="J1083">
        <v>2</v>
      </c>
      <c r="K1083" t="s">
        <v>19</v>
      </c>
      <c r="L1083">
        <v>170</v>
      </c>
      <c r="M1083">
        <v>150</v>
      </c>
    </row>
    <row r="1084" spans="2:13" x14ac:dyDescent="0.3">
      <c r="B1084" t="s">
        <v>1872</v>
      </c>
      <c r="C1084" s="2">
        <v>44025</v>
      </c>
      <c r="D1084" t="s">
        <v>679</v>
      </c>
      <c r="E1084" t="s">
        <v>28</v>
      </c>
      <c r="F1084" t="s">
        <v>22</v>
      </c>
      <c r="G1084" t="s">
        <v>23</v>
      </c>
      <c r="H1084" t="s">
        <v>17</v>
      </c>
      <c r="I1084" t="s">
        <v>18</v>
      </c>
      <c r="J1084">
        <v>1</v>
      </c>
      <c r="K1084" t="s">
        <v>19</v>
      </c>
      <c r="L1084">
        <v>25</v>
      </c>
      <c r="M1084">
        <v>20</v>
      </c>
    </row>
    <row r="1085" spans="2:13" x14ac:dyDescent="0.3">
      <c r="B1085" t="s">
        <v>1873</v>
      </c>
      <c r="C1085" s="2">
        <v>44026</v>
      </c>
      <c r="D1085" t="s">
        <v>681</v>
      </c>
      <c r="E1085" t="s">
        <v>28</v>
      </c>
      <c r="F1085" t="s">
        <v>29</v>
      </c>
      <c r="G1085" t="s">
        <v>30</v>
      </c>
      <c r="H1085" t="s">
        <v>24</v>
      </c>
      <c r="I1085" t="s">
        <v>18</v>
      </c>
      <c r="J1085">
        <v>1</v>
      </c>
      <c r="K1085" t="s">
        <v>19</v>
      </c>
      <c r="L1085">
        <v>10000</v>
      </c>
      <c r="M1085">
        <v>9000</v>
      </c>
    </row>
    <row r="1086" spans="2:13" x14ac:dyDescent="0.3">
      <c r="B1086" t="s">
        <v>1874</v>
      </c>
      <c r="C1086" s="2">
        <v>44029</v>
      </c>
      <c r="D1086" t="s">
        <v>683</v>
      </c>
      <c r="E1086" t="s">
        <v>28</v>
      </c>
      <c r="F1086" t="s">
        <v>34</v>
      </c>
      <c r="G1086" t="s">
        <v>35</v>
      </c>
      <c r="H1086" t="s">
        <v>31</v>
      </c>
      <c r="I1086" t="s">
        <v>44</v>
      </c>
      <c r="J1086">
        <v>2</v>
      </c>
      <c r="K1086" t="s">
        <v>19</v>
      </c>
      <c r="L1086">
        <v>6700</v>
      </c>
      <c r="M1086">
        <v>5001</v>
      </c>
    </row>
    <row r="1087" spans="2:13" x14ac:dyDescent="0.3">
      <c r="B1087" t="s">
        <v>1875</v>
      </c>
      <c r="C1087" s="2">
        <v>44029</v>
      </c>
      <c r="D1087" t="s">
        <v>685</v>
      </c>
      <c r="E1087" t="s">
        <v>28</v>
      </c>
      <c r="F1087" t="s">
        <v>15</v>
      </c>
      <c r="G1087" t="s">
        <v>16</v>
      </c>
      <c r="H1087" t="s">
        <v>17</v>
      </c>
      <c r="I1087" t="s">
        <v>18</v>
      </c>
      <c r="J1087">
        <v>2</v>
      </c>
      <c r="K1087" t="s">
        <v>19</v>
      </c>
      <c r="L1087">
        <v>6700</v>
      </c>
      <c r="M1087">
        <v>5002</v>
      </c>
    </row>
    <row r="1088" spans="2:13" x14ac:dyDescent="0.3">
      <c r="B1088" t="s">
        <v>1876</v>
      </c>
      <c r="C1088" s="2">
        <v>44029</v>
      </c>
      <c r="D1088" t="s">
        <v>687</v>
      </c>
      <c r="E1088" t="s">
        <v>28</v>
      </c>
      <c r="F1088" t="s">
        <v>15</v>
      </c>
      <c r="G1088" t="s">
        <v>16</v>
      </c>
      <c r="H1088" t="s">
        <v>24</v>
      </c>
      <c r="I1088" t="s">
        <v>37</v>
      </c>
      <c r="J1088">
        <v>1</v>
      </c>
      <c r="K1088" t="s">
        <v>19</v>
      </c>
      <c r="L1088">
        <v>22000</v>
      </c>
      <c r="M1088">
        <v>20000</v>
      </c>
    </row>
    <row r="1089" spans="2:13" x14ac:dyDescent="0.3">
      <c r="B1089" t="s">
        <v>1877</v>
      </c>
      <c r="C1089" s="2">
        <v>44029</v>
      </c>
      <c r="D1089" t="s">
        <v>689</v>
      </c>
      <c r="E1089" t="s">
        <v>28</v>
      </c>
      <c r="F1089" t="s">
        <v>22</v>
      </c>
      <c r="G1089" t="s">
        <v>23</v>
      </c>
      <c r="H1089" t="s">
        <v>31</v>
      </c>
      <c r="I1089" t="s">
        <v>37</v>
      </c>
      <c r="J1089">
        <v>1</v>
      </c>
      <c r="K1089" t="s">
        <v>25</v>
      </c>
      <c r="L1089">
        <v>10000</v>
      </c>
      <c r="M1089">
        <v>9000</v>
      </c>
    </row>
    <row r="1090" spans="2:13" x14ac:dyDescent="0.3">
      <c r="B1090" t="s">
        <v>1878</v>
      </c>
      <c r="C1090" s="2">
        <v>44029</v>
      </c>
      <c r="D1090" t="s">
        <v>691</v>
      </c>
      <c r="E1090" t="s">
        <v>28</v>
      </c>
      <c r="F1090" t="s">
        <v>29</v>
      </c>
      <c r="G1090" t="s">
        <v>30</v>
      </c>
      <c r="H1090" t="s">
        <v>17</v>
      </c>
      <c r="I1090" t="s">
        <v>18</v>
      </c>
      <c r="J1090">
        <v>1</v>
      </c>
      <c r="K1090" t="s">
        <v>19</v>
      </c>
      <c r="L1090">
        <v>8500</v>
      </c>
      <c r="M1090">
        <v>7600</v>
      </c>
    </row>
    <row r="1091" spans="2:13" x14ac:dyDescent="0.3">
      <c r="B1091" t="s">
        <v>1879</v>
      </c>
      <c r="C1091" s="2">
        <v>44032</v>
      </c>
      <c r="D1091" t="s">
        <v>693</v>
      </c>
      <c r="E1091" t="s">
        <v>28</v>
      </c>
      <c r="F1091" t="s">
        <v>34</v>
      </c>
      <c r="G1091" t="s">
        <v>35</v>
      </c>
      <c r="H1091" t="s">
        <v>24</v>
      </c>
      <c r="I1091" t="s">
        <v>18</v>
      </c>
      <c r="J1091">
        <v>2</v>
      </c>
      <c r="K1091" t="s">
        <v>19</v>
      </c>
      <c r="L1091">
        <v>8500</v>
      </c>
      <c r="M1091">
        <v>7600</v>
      </c>
    </row>
    <row r="1092" spans="2:13" x14ac:dyDescent="0.3">
      <c r="B1092" t="s">
        <v>1880</v>
      </c>
      <c r="C1092" s="2">
        <v>44033</v>
      </c>
      <c r="D1092" t="s">
        <v>695</v>
      </c>
      <c r="E1092" t="s">
        <v>28</v>
      </c>
      <c r="F1092" t="s">
        <v>15</v>
      </c>
      <c r="G1092" t="s">
        <v>16</v>
      </c>
      <c r="H1092" t="s">
        <v>31</v>
      </c>
      <c r="I1092" t="s">
        <v>18</v>
      </c>
      <c r="J1092">
        <v>3</v>
      </c>
      <c r="K1092" t="s">
        <v>19</v>
      </c>
      <c r="L1092">
        <v>13200.000000000002</v>
      </c>
      <c r="M1092">
        <v>12000</v>
      </c>
    </row>
    <row r="1093" spans="2:13" x14ac:dyDescent="0.3">
      <c r="B1093" t="s">
        <v>1881</v>
      </c>
      <c r="C1093" s="2">
        <v>44034</v>
      </c>
      <c r="D1093" t="s">
        <v>697</v>
      </c>
      <c r="E1093" t="s">
        <v>28</v>
      </c>
      <c r="F1093" t="s">
        <v>15</v>
      </c>
      <c r="G1093" t="s">
        <v>16</v>
      </c>
      <c r="H1093" t="s">
        <v>17</v>
      </c>
      <c r="I1093" t="s">
        <v>18</v>
      </c>
      <c r="J1093">
        <v>2</v>
      </c>
      <c r="K1093" t="s">
        <v>19</v>
      </c>
      <c r="L1093">
        <v>22000</v>
      </c>
      <c r="M1093">
        <v>20000</v>
      </c>
    </row>
    <row r="1094" spans="2:13" x14ac:dyDescent="0.3">
      <c r="B1094" t="s">
        <v>1882</v>
      </c>
      <c r="C1094" s="2">
        <v>44035</v>
      </c>
      <c r="D1094" t="s">
        <v>699</v>
      </c>
      <c r="E1094" t="s">
        <v>28</v>
      </c>
      <c r="F1094" t="s">
        <v>22</v>
      </c>
      <c r="G1094" t="s">
        <v>23</v>
      </c>
      <c r="H1094" t="s">
        <v>24</v>
      </c>
      <c r="I1094" t="s">
        <v>37</v>
      </c>
      <c r="J1094">
        <v>2</v>
      </c>
      <c r="K1094" t="s">
        <v>19</v>
      </c>
      <c r="L1094">
        <v>7700</v>
      </c>
      <c r="M1094">
        <v>7000</v>
      </c>
    </row>
    <row r="1095" spans="2:13" x14ac:dyDescent="0.3">
      <c r="B1095" t="s">
        <v>1883</v>
      </c>
      <c r="C1095" s="2">
        <v>44036</v>
      </c>
      <c r="D1095" t="s">
        <v>701</v>
      </c>
      <c r="E1095" t="s">
        <v>28</v>
      </c>
      <c r="F1095" t="s">
        <v>29</v>
      </c>
      <c r="G1095" t="s">
        <v>30</v>
      </c>
      <c r="H1095" t="s">
        <v>31</v>
      </c>
      <c r="I1095" t="s">
        <v>18</v>
      </c>
      <c r="J1095">
        <v>3</v>
      </c>
      <c r="K1095" t="s">
        <v>19</v>
      </c>
      <c r="L1095">
        <v>22000</v>
      </c>
      <c r="M1095">
        <v>20000</v>
      </c>
    </row>
    <row r="1096" spans="2:13" x14ac:dyDescent="0.3">
      <c r="B1096" t="s">
        <v>1884</v>
      </c>
      <c r="C1096" s="2">
        <v>44039</v>
      </c>
      <c r="D1096" t="s">
        <v>703</v>
      </c>
      <c r="E1096" t="s">
        <v>14</v>
      </c>
      <c r="F1096" t="s">
        <v>34</v>
      </c>
      <c r="G1096" t="s">
        <v>35</v>
      </c>
      <c r="H1096" t="s">
        <v>17</v>
      </c>
      <c r="I1096" t="s">
        <v>44</v>
      </c>
      <c r="J1096">
        <v>1</v>
      </c>
      <c r="K1096" t="s">
        <v>19</v>
      </c>
      <c r="L1096">
        <v>44000</v>
      </c>
      <c r="M1096">
        <v>40000</v>
      </c>
    </row>
    <row r="1097" spans="2:13" x14ac:dyDescent="0.3">
      <c r="B1097" t="s">
        <v>1885</v>
      </c>
      <c r="C1097" s="2">
        <v>44039</v>
      </c>
      <c r="D1097" t="s">
        <v>705</v>
      </c>
      <c r="E1097" t="s">
        <v>14</v>
      </c>
      <c r="F1097" t="s">
        <v>15</v>
      </c>
      <c r="G1097" t="s">
        <v>16</v>
      </c>
      <c r="H1097" t="s">
        <v>24</v>
      </c>
      <c r="I1097" t="s">
        <v>18</v>
      </c>
      <c r="J1097">
        <v>2</v>
      </c>
      <c r="K1097" t="s">
        <v>19</v>
      </c>
      <c r="L1097">
        <v>19800</v>
      </c>
      <c r="M1097">
        <v>18000</v>
      </c>
    </row>
    <row r="1098" spans="2:13" x14ac:dyDescent="0.3">
      <c r="B1098" t="s">
        <v>1886</v>
      </c>
      <c r="C1098" s="2">
        <v>44039</v>
      </c>
      <c r="D1098" t="s">
        <v>707</v>
      </c>
      <c r="E1098" t="s">
        <v>14</v>
      </c>
      <c r="F1098" t="s">
        <v>15</v>
      </c>
      <c r="G1098" t="s">
        <v>16</v>
      </c>
      <c r="H1098" t="s">
        <v>31</v>
      </c>
      <c r="I1098" t="s">
        <v>37</v>
      </c>
      <c r="J1098">
        <v>2</v>
      </c>
      <c r="K1098" t="s">
        <v>19</v>
      </c>
      <c r="L1098">
        <v>9950</v>
      </c>
      <c r="M1098">
        <v>9000</v>
      </c>
    </row>
    <row r="1099" spans="2:13" x14ac:dyDescent="0.3">
      <c r="B1099" t="s">
        <v>1887</v>
      </c>
      <c r="C1099" s="2">
        <v>44039</v>
      </c>
      <c r="D1099" t="s">
        <v>709</v>
      </c>
      <c r="E1099" t="s">
        <v>28</v>
      </c>
      <c r="F1099" t="s">
        <v>22</v>
      </c>
      <c r="G1099" t="s">
        <v>23</v>
      </c>
      <c r="H1099" t="s">
        <v>17</v>
      </c>
      <c r="I1099" t="s">
        <v>37</v>
      </c>
      <c r="J1099">
        <v>2</v>
      </c>
      <c r="K1099" t="s">
        <v>19</v>
      </c>
      <c r="L1099">
        <v>7700</v>
      </c>
      <c r="M1099">
        <v>7000</v>
      </c>
    </row>
    <row r="1100" spans="2:13" x14ac:dyDescent="0.3">
      <c r="B1100" t="s">
        <v>1888</v>
      </c>
      <c r="C1100" s="2">
        <v>44039</v>
      </c>
      <c r="D1100" t="s">
        <v>711</v>
      </c>
      <c r="E1100" t="s">
        <v>28</v>
      </c>
      <c r="F1100" t="s">
        <v>29</v>
      </c>
      <c r="G1100" t="s">
        <v>30</v>
      </c>
      <c r="H1100" t="s">
        <v>24</v>
      </c>
      <c r="I1100" t="s">
        <v>57</v>
      </c>
      <c r="J1100">
        <v>4</v>
      </c>
      <c r="K1100" t="s">
        <v>19</v>
      </c>
      <c r="L1100">
        <v>11000</v>
      </c>
      <c r="M1100">
        <v>10000</v>
      </c>
    </row>
    <row r="1101" spans="2:13" x14ac:dyDescent="0.3">
      <c r="B1101" t="s">
        <v>1889</v>
      </c>
      <c r="C1101" s="2">
        <v>44042</v>
      </c>
      <c r="D1101" t="s">
        <v>713</v>
      </c>
      <c r="E1101" t="s">
        <v>28</v>
      </c>
      <c r="F1101" t="s">
        <v>34</v>
      </c>
      <c r="G1101" t="s">
        <v>35</v>
      </c>
      <c r="H1101" t="s">
        <v>31</v>
      </c>
      <c r="I1101" t="s">
        <v>44</v>
      </c>
      <c r="J1101">
        <v>1</v>
      </c>
      <c r="K1101" t="s">
        <v>19</v>
      </c>
      <c r="L1101">
        <v>13200.000000000002</v>
      </c>
      <c r="M1101">
        <v>12000</v>
      </c>
    </row>
    <row r="1102" spans="2:13" x14ac:dyDescent="0.3">
      <c r="B1102" t="s">
        <v>1890</v>
      </c>
      <c r="C1102" s="2">
        <v>44015</v>
      </c>
      <c r="D1102" t="s">
        <v>715</v>
      </c>
      <c r="E1102" t="s">
        <v>28</v>
      </c>
      <c r="F1102" t="s">
        <v>15</v>
      </c>
      <c r="G1102" t="s">
        <v>16</v>
      </c>
      <c r="H1102" t="s">
        <v>17</v>
      </c>
      <c r="I1102" t="s">
        <v>44</v>
      </c>
      <c r="J1102">
        <v>2</v>
      </c>
      <c r="K1102" t="s">
        <v>19</v>
      </c>
      <c r="L1102">
        <v>9950</v>
      </c>
      <c r="M1102">
        <v>9000</v>
      </c>
    </row>
    <row r="1103" spans="2:13" x14ac:dyDescent="0.3">
      <c r="B1103" t="s">
        <v>1891</v>
      </c>
      <c r="C1103" s="2">
        <v>44013</v>
      </c>
      <c r="D1103" t="s">
        <v>717</v>
      </c>
      <c r="E1103" t="s">
        <v>14</v>
      </c>
      <c r="F1103" t="s">
        <v>15</v>
      </c>
      <c r="G1103" t="s">
        <v>16</v>
      </c>
      <c r="H1103" t="s">
        <v>24</v>
      </c>
      <c r="I1103" t="s">
        <v>18</v>
      </c>
      <c r="J1103">
        <v>2</v>
      </c>
      <c r="K1103" t="s">
        <v>19</v>
      </c>
      <c r="L1103">
        <v>7700</v>
      </c>
      <c r="M1103">
        <v>7000</v>
      </c>
    </row>
    <row r="1104" spans="2:13" x14ac:dyDescent="0.3">
      <c r="B1104" t="s">
        <v>1892</v>
      </c>
      <c r="C1104" s="2">
        <v>44014</v>
      </c>
      <c r="D1104" t="s">
        <v>719</v>
      </c>
      <c r="E1104" t="s">
        <v>28</v>
      </c>
      <c r="F1104" t="s">
        <v>22</v>
      </c>
      <c r="G1104" t="s">
        <v>23</v>
      </c>
      <c r="H1104" t="s">
        <v>31</v>
      </c>
      <c r="I1104" t="s">
        <v>18</v>
      </c>
      <c r="J1104">
        <v>4</v>
      </c>
      <c r="K1104" t="s">
        <v>19</v>
      </c>
      <c r="L1104">
        <v>11000</v>
      </c>
      <c r="M1104">
        <v>10000</v>
      </c>
    </row>
    <row r="1105" spans="2:13" x14ac:dyDescent="0.3">
      <c r="B1105" t="s">
        <v>1893</v>
      </c>
      <c r="C1105" s="2">
        <v>44015</v>
      </c>
      <c r="D1105" t="s">
        <v>721</v>
      </c>
      <c r="E1105" t="s">
        <v>28</v>
      </c>
      <c r="F1105" t="s">
        <v>29</v>
      </c>
      <c r="G1105" t="s">
        <v>30</v>
      </c>
      <c r="H1105" t="s">
        <v>17</v>
      </c>
      <c r="I1105" t="s">
        <v>37</v>
      </c>
      <c r="J1105">
        <v>1</v>
      </c>
      <c r="K1105" t="s">
        <v>19</v>
      </c>
      <c r="L1105">
        <v>13200.000000000002</v>
      </c>
      <c r="M1105">
        <v>12000</v>
      </c>
    </row>
    <row r="1106" spans="2:13" x14ac:dyDescent="0.3">
      <c r="B1106" t="s">
        <v>1894</v>
      </c>
      <c r="C1106" s="2">
        <v>44016</v>
      </c>
      <c r="D1106" t="s">
        <v>723</v>
      </c>
      <c r="E1106" t="s">
        <v>28</v>
      </c>
      <c r="F1106" t="s">
        <v>34</v>
      </c>
      <c r="G1106" t="s">
        <v>35</v>
      </c>
      <c r="H1106" t="s">
        <v>24</v>
      </c>
      <c r="I1106" t="s">
        <v>44</v>
      </c>
      <c r="J1106">
        <v>2</v>
      </c>
      <c r="K1106" t="s">
        <v>19</v>
      </c>
      <c r="L1106">
        <v>9950</v>
      </c>
      <c r="M1106">
        <v>9000</v>
      </c>
    </row>
    <row r="1107" spans="2:13" x14ac:dyDescent="0.3">
      <c r="B1107" t="s">
        <v>1895</v>
      </c>
      <c r="C1107" s="2">
        <v>44019</v>
      </c>
      <c r="D1107" t="s">
        <v>725</v>
      </c>
      <c r="E1107" t="s">
        <v>28</v>
      </c>
      <c r="F1107" t="s">
        <v>15</v>
      </c>
      <c r="G1107" t="s">
        <v>16</v>
      </c>
      <c r="H1107" t="s">
        <v>31</v>
      </c>
      <c r="I1107" t="s">
        <v>18</v>
      </c>
      <c r="J1107">
        <v>2</v>
      </c>
      <c r="K1107" t="s">
        <v>19</v>
      </c>
      <c r="L1107">
        <v>7700</v>
      </c>
      <c r="M1107">
        <v>7000</v>
      </c>
    </row>
    <row r="1108" spans="2:13" x14ac:dyDescent="0.3">
      <c r="B1108" t="s">
        <v>1896</v>
      </c>
      <c r="C1108" s="2">
        <v>44019</v>
      </c>
      <c r="D1108" t="s">
        <v>727</v>
      </c>
      <c r="E1108" t="s">
        <v>28</v>
      </c>
      <c r="F1108" t="s">
        <v>15</v>
      </c>
      <c r="G1108" t="s">
        <v>16</v>
      </c>
      <c r="H1108" t="s">
        <v>17</v>
      </c>
      <c r="I1108" t="s">
        <v>37</v>
      </c>
      <c r="J1108">
        <v>1</v>
      </c>
      <c r="K1108" t="s">
        <v>19</v>
      </c>
      <c r="L1108">
        <v>11000</v>
      </c>
      <c r="M1108">
        <v>10000</v>
      </c>
    </row>
    <row r="1109" spans="2:13" x14ac:dyDescent="0.3">
      <c r="B1109" t="s">
        <v>1897</v>
      </c>
      <c r="C1109" s="2">
        <v>44019</v>
      </c>
      <c r="D1109" t="s">
        <v>729</v>
      </c>
      <c r="E1109" t="s">
        <v>28</v>
      </c>
      <c r="F1109" t="s">
        <v>22</v>
      </c>
      <c r="G1109" t="s">
        <v>23</v>
      </c>
      <c r="H1109" t="s">
        <v>24</v>
      </c>
      <c r="I1109" t="s">
        <v>37</v>
      </c>
      <c r="J1109">
        <v>1</v>
      </c>
      <c r="K1109" t="s">
        <v>19</v>
      </c>
      <c r="L1109">
        <v>7700.0000000000009</v>
      </c>
      <c r="M1109">
        <v>7000</v>
      </c>
    </row>
    <row r="1110" spans="2:13" x14ac:dyDescent="0.3">
      <c r="B1110" t="s">
        <v>1898</v>
      </c>
      <c r="C1110" s="2">
        <v>44019</v>
      </c>
      <c r="D1110" t="s">
        <v>731</v>
      </c>
      <c r="E1110" t="s">
        <v>28</v>
      </c>
      <c r="F1110" t="s">
        <v>29</v>
      </c>
      <c r="G1110" t="s">
        <v>30</v>
      </c>
      <c r="H1110" t="s">
        <v>31</v>
      </c>
      <c r="I1110" t="s">
        <v>18</v>
      </c>
      <c r="J1110">
        <v>2</v>
      </c>
      <c r="K1110" t="s">
        <v>19</v>
      </c>
      <c r="L1110">
        <v>9950</v>
      </c>
      <c r="M1110">
        <v>9000</v>
      </c>
    </row>
    <row r="1111" spans="2:13" x14ac:dyDescent="0.3">
      <c r="B1111" t="s">
        <v>1899</v>
      </c>
      <c r="C1111" s="2">
        <v>44019</v>
      </c>
      <c r="D1111" t="s">
        <v>733</v>
      </c>
      <c r="E1111" t="s">
        <v>28</v>
      </c>
      <c r="F1111" t="s">
        <v>34</v>
      </c>
      <c r="G1111" t="s">
        <v>35</v>
      </c>
      <c r="H1111" t="s">
        <v>17</v>
      </c>
      <c r="I1111" t="s">
        <v>18</v>
      </c>
      <c r="J1111">
        <v>2</v>
      </c>
      <c r="K1111" t="s">
        <v>19</v>
      </c>
      <c r="L1111">
        <v>19800</v>
      </c>
      <c r="M1111">
        <v>18000</v>
      </c>
    </row>
    <row r="1112" spans="2:13" x14ac:dyDescent="0.3">
      <c r="B1112" t="s">
        <v>1900</v>
      </c>
      <c r="C1112" s="2">
        <v>44022</v>
      </c>
      <c r="D1112" t="s">
        <v>735</v>
      </c>
      <c r="E1112" t="s">
        <v>28</v>
      </c>
      <c r="F1112" t="s">
        <v>15</v>
      </c>
      <c r="G1112" t="s">
        <v>16</v>
      </c>
      <c r="H1112" t="s">
        <v>24</v>
      </c>
      <c r="I1112" t="s">
        <v>18</v>
      </c>
      <c r="J1112">
        <v>1</v>
      </c>
      <c r="K1112" t="s">
        <v>19</v>
      </c>
      <c r="L1112">
        <v>44000</v>
      </c>
      <c r="M1112">
        <v>40000</v>
      </c>
    </row>
    <row r="1113" spans="2:13" x14ac:dyDescent="0.3">
      <c r="B1113" t="s">
        <v>1901</v>
      </c>
      <c r="C1113" s="2">
        <v>44023</v>
      </c>
      <c r="D1113" t="s">
        <v>737</v>
      </c>
      <c r="E1113" t="s">
        <v>28</v>
      </c>
      <c r="F1113" t="s">
        <v>15</v>
      </c>
      <c r="G1113" t="s">
        <v>16</v>
      </c>
      <c r="H1113" t="s">
        <v>31</v>
      </c>
      <c r="I1113" t="s">
        <v>18</v>
      </c>
      <c r="J1113">
        <v>1</v>
      </c>
      <c r="K1113" t="s">
        <v>19</v>
      </c>
      <c r="L1113">
        <v>22000</v>
      </c>
      <c r="M1113">
        <v>20000</v>
      </c>
    </row>
    <row r="1114" spans="2:13" x14ac:dyDescent="0.3">
      <c r="B1114" t="s">
        <v>1902</v>
      </c>
      <c r="C1114" s="2">
        <v>44024</v>
      </c>
      <c r="D1114" t="s">
        <v>739</v>
      </c>
      <c r="E1114" t="s">
        <v>28</v>
      </c>
      <c r="F1114" t="s">
        <v>22</v>
      </c>
      <c r="G1114" t="s">
        <v>23</v>
      </c>
      <c r="H1114" t="s">
        <v>17</v>
      </c>
      <c r="I1114" t="s">
        <v>18</v>
      </c>
      <c r="J1114">
        <v>2</v>
      </c>
      <c r="K1114" t="s">
        <v>19</v>
      </c>
      <c r="L1114">
        <v>13000</v>
      </c>
      <c r="M1114">
        <v>12000</v>
      </c>
    </row>
    <row r="1115" spans="2:13" x14ac:dyDescent="0.3">
      <c r="B1115" t="s">
        <v>1903</v>
      </c>
      <c r="C1115" s="2">
        <v>44025</v>
      </c>
      <c r="D1115" t="s">
        <v>741</v>
      </c>
      <c r="E1115" t="s">
        <v>28</v>
      </c>
      <c r="F1115" t="s">
        <v>29</v>
      </c>
      <c r="G1115" t="s">
        <v>30</v>
      </c>
      <c r="H1115" t="s">
        <v>24</v>
      </c>
      <c r="I1115" t="s">
        <v>37</v>
      </c>
      <c r="J1115">
        <v>2</v>
      </c>
      <c r="K1115" t="s">
        <v>19</v>
      </c>
      <c r="L1115">
        <v>6700</v>
      </c>
      <c r="M1115">
        <v>5000</v>
      </c>
    </row>
    <row r="1116" spans="2:13" x14ac:dyDescent="0.3">
      <c r="B1116" t="s">
        <v>1904</v>
      </c>
      <c r="C1116" s="2">
        <v>44026</v>
      </c>
      <c r="D1116" t="s">
        <v>743</v>
      </c>
      <c r="E1116" t="s">
        <v>28</v>
      </c>
      <c r="F1116" t="s">
        <v>34</v>
      </c>
      <c r="G1116" t="s">
        <v>35</v>
      </c>
      <c r="H1116" t="s">
        <v>31</v>
      </c>
      <c r="I1116" t="s">
        <v>18</v>
      </c>
      <c r="J1116">
        <v>1</v>
      </c>
      <c r="K1116" t="s">
        <v>19</v>
      </c>
      <c r="L1116">
        <v>6700</v>
      </c>
      <c r="M1116">
        <v>5001</v>
      </c>
    </row>
    <row r="1117" spans="2:13" x14ac:dyDescent="0.3">
      <c r="B1117" t="s">
        <v>1905</v>
      </c>
      <c r="C1117" s="2">
        <v>44029</v>
      </c>
      <c r="D1117" t="s">
        <v>745</v>
      </c>
      <c r="E1117" t="s">
        <v>14</v>
      </c>
      <c r="F1117" t="s">
        <v>15</v>
      </c>
      <c r="G1117" t="s">
        <v>16</v>
      </c>
      <c r="H1117" t="s">
        <v>17</v>
      </c>
      <c r="I1117" t="s">
        <v>37</v>
      </c>
      <c r="J1117">
        <v>1</v>
      </c>
      <c r="K1117" t="s">
        <v>19</v>
      </c>
      <c r="L1117">
        <v>6700</v>
      </c>
      <c r="M1117">
        <v>5002</v>
      </c>
    </row>
    <row r="1118" spans="2:13" x14ac:dyDescent="0.3">
      <c r="B1118" t="s">
        <v>1906</v>
      </c>
      <c r="C1118" s="2">
        <v>44029</v>
      </c>
      <c r="D1118" t="s">
        <v>747</v>
      </c>
      <c r="E1118" t="s">
        <v>14</v>
      </c>
      <c r="F1118" t="s">
        <v>15</v>
      </c>
      <c r="G1118" t="s">
        <v>16</v>
      </c>
      <c r="H1118" t="s">
        <v>24</v>
      </c>
      <c r="I1118" t="s">
        <v>37</v>
      </c>
      <c r="J1118">
        <v>2</v>
      </c>
      <c r="K1118" t="s">
        <v>19</v>
      </c>
      <c r="L1118">
        <v>6700</v>
      </c>
      <c r="M1118">
        <v>5000</v>
      </c>
    </row>
    <row r="1119" spans="2:13" x14ac:dyDescent="0.3">
      <c r="B1119" t="s">
        <v>1907</v>
      </c>
      <c r="C1119" s="2">
        <v>44029</v>
      </c>
      <c r="D1119" t="s">
        <v>749</v>
      </c>
      <c r="E1119" t="s">
        <v>14</v>
      </c>
      <c r="F1119" t="s">
        <v>22</v>
      </c>
      <c r="G1119" t="s">
        <v>23</v>
      </c>
      <c r="H1119" t="s">
        <v>31</v>
      </c>
      <c r="I1119" t="s">
        <v>44</v>
      </c>
      <c r="J1119">
        <v>2</v>
      </c>
      <c r="K1119" t="s">
        <v>19</v>
      </c>
      <c r="L1119">
        <v>6700</v>
      </c>
      <c r="M1119">
        <v>5001</v>
      </c>
    </row>
    <row r="1120" spans="2:13" x14ac:dyDescent="0.3">
      <c r="B1120" t="s">
        <v>1908</v>
      </c>
      <c r="C1120" s="2">
        <v>44029</v>
      </c>
      <c r="D1120" t="s">
        <v>751</v>
      </c>
      <c r="E1120" t="s">
        <v>28</v>
      </c>
      <c r="F1120" t="s">
        <v>29</v>
      </c>
      <c r="G1120" t="s">
        <v>30</v>
      </c>
      <c r="H1120" t="s">
        <v>17</v>
      </c>
      <c r="I1120" t="s">
        <v>18</v>
      </c>
      <c r="J1120">
        <v>1</v>
      </c>
      <c r="K1120" t="s">
        <v>19</v>
      </c>
      <c r="L1120">
        <v>6700</v>
      </c>
      <c r="M1120">
        <v>5002</v>
      </c>
    </row>
    <row r="1121" spans="2:13" x14ac:dyDescent="0.3">
      <c r="B1121" t="s">
        <v>1909</v>
      </c>
      <c r="C1121" s="2">
        <v>44029</v>
      </c>
      <c r="D1121" t="s">
        <v>753</v>
      </c>
      <c r="E1121" t="s">
        <v>28</v>
      </c>
      <c r="F1121" t="s">
        <v>34</v>
      </c>
      <c r="G1121" t="s">
        <v>35</v>
      </c>
      <c r="H1121" t="s">
        <v>24</v>
      </c>
      <c r="I1121" t="s">
        <v>37</v>
      </c>
      <c r="J1121">
        <v>1</v>
      </c>
      <c r="K1121" t="s">
        <v>19</v>
      </c>
      <c r="L1121">
        <v>6700</v>
      </c>
      <c r="M1121">
        <v>5000</v>
      </c>
    </row>
    <row r="1122" spans="2:13" x14ac:dyDescent="0.3">
      <c r="B1122" t="s">
        <v>1910</v>
      </c>
      <c r="C1122" s="2">
        <v>44032</v>
      </c>
      <c r="D1122" t="s">
        <v>755</v>
      </c>
      <c r="E1122" t="s">
        <v>28</v>
      </c>
      <c r="F1122" t="s">
        <v>15</v>
      </c>
      <c r="G1122" t="s">
        <v>16</v>
      </c>
      <c r="H1122" t="s">
        <v>31</v>
      </c>
      <c r="I1122" t="s">
        <v>37</v>
      </c>
      <c r="J1122">
        <v>2</v>
      </c>
      <c r="K1122" t="s">
        <v>19</v>
      </c>
      <c r="L1122">
        <v>6700</v>
      </c>
      <c r="M1122">
        <v>5001</v>
      </c>
    </row>
    <row r="1123" spans="2:13" x14ac:dyDescent="0.3">
      <c r="B1123" t="s">
        <v>1911</v>
      </c>
      <c r="C1123" s="2">
        <v>44033</v>
      </c>
      <c r="D1123" t="s">
        <v>757</v>
      </c>
      <c r="E1123" t="s">
        <v>28</v>
      </c>
      <c r="F1123" t="s">
        <v>15</v>
      </c>
      <c r="G1123" t="s">
        <v>16</v>
      </c>
      <c r="H1123" t="s">
        <v>17</v>
      </c>
      <c r="I1123" t="s">
        <v>18</v>
      </c>
      <c r="J1123">
        <v>2</v>
      </c>
      <c r="K1123" t="s">
        <v>19</v>
      </c>
      <c r="L1123">
        <v>6700</v>
      </c>
      <c r="M1123">
        <v>5002</v>
      </c>
    </row>
    <row r="1124" spans="2:13" x14ac:dyDescent="0.3">
      <c r="B1124" t="s">
        <v>1912</v>
      </c>
      <c r="C1124" s="2">
        <v>44034</v>
      </c>
      <c r="D1124" t="s">
        <v>759</v>
      </c>
      <c r="E1124" t="s">
        <v>14</v>
      </c>
      <c r="F1124" t="s">
        <v>22</v>
      </c>
      <c r="G1124" t="s">
        <v>23</v>
      </c>
      <c r="H1124" t="s">
        <v>24</v>
      </c>
      <c r="I1124" t="s">
        <v>37</v>
      </c>
      <c r="J1124">
        <v>1</v>
      </c>
      <c r="K1124" t="s">
        <v>19</v>
      </c>
      <c r="L1124">
        <v>22000</v>
      </c>
      <c r="M1124">
        <v>20000</v>
      </c>
    </row>
    <row r="1125" spans="2:13" x14ac:dyDescent="0.3">
      <c r="B1125" t="s">
        <v>1913</v>
      </c>
      <c r="C1125" s="2">
        <v>44035</v>
      </c>
      <c r="D1125" t="s">
        <v>761</v>
      </c>
      <c r="E1125" t="s">
        <v>28</v>
      </c>
      <c r="F1125" t="s">
        <v>29</v>
      </c>
      <c r="G1125" t="s">
        <v>30</v>
      </c>
      <c r="H1125" t="s">
        <v>31</v>
      </c>
      <c r="I1125" t="s">
        <v>18</v>
      </c>
      <c r="J1125">
        <v>1</v>
      </c>
      <c r="K1125" t="s">
        <v>25</v>
      </c>
      <c r="L1125">
        <v>10000</v>
      </c>
      <c r="M1125">
        <v>9000</v>
      </c>
    </row>
    <row r="1126" spans="2:13" x14ac:dyDescent="0.3">
      <c r="B1126" t="s">
        <v>1914</v>
      </c>
      <c r="C1126" s="2">
        <v>44036</v>
      </c>
      <c r="D1126" t="s">
        <v>763</v>
      </c>
      <c r="E1126" t="s">
        <v>28</v>
      </c>
      <c r="F1126" t="s">
        <v>34</v>
      </c>
      <c r="G1126" t="s">
        <v>35</v>
      </c>
      <c r="H1126" t="s">
        <v>17</v>
      </c>
      <c r="I1126" t="s">
        <v>18</v>
      </c>
      <c r="J1126">
        <v>1</v>
      </c>
      <c r="K1126" t="s">
        <v>19</v>
      </c>
      <c r="L1126">
        <v>8500</v>
      </c>
      <c r="M1126">
        <v>7600</v>
      </c>
    </row>
    <row r="1127" spans="2:13" x14ac:dyDescent="0.3">
      <c r="B1127" t="s">
        <v>1915</v>
      </c>
      <c r="C1127" s="2">
        <v>44039</v>
      </c>
      <c r="D1127" t="s">
        <v>765</v>
      </c>
      <c r="E1127" t="s">
        <v>28</v>
      </c>
      <c r="F1127" t="s">
        <v>15</v>
      </c>
      <c r="G1127" t="s">
        <v>16</v>
      </c>
      <c r="H1127" t="s">
        <v>24</v>
      </c>
      <c r="I1127" t="s">
        <v>44</v>
      </c>
      <c r="J1127">
        <v>2</v>
      </c>
      <c r="K1127" t="s">
        <v>25</v>
      </c>
      <c r="L1127">
        <v>8500</v>
      </c>
      <c r="M1127">
        <v>7600</v>
      </c>
    </row>
    <row r="1128" spans="2:13" x14ac:dyDescent="0.3">
      <c r="B1128" t="s">
        <v>1916</v>
      </c>
      <c r="C1128" s="2">
        <v>44039</v>
      </c>
      <c r="D1128" t="s">
        <v>767</v>
      </c>
      <c r="E1128" t="s">
        <v>28</v>
      </c>
      <c r="F1128" t="s">
        <v>15</v>
      </c>
      <c r="G1128" t="s">
        <v>16</v>
      </c>
      <c r="H1128" t="s">
        <v>31</v>
      </c>
      <c r="I1128" t="s">
        <v>18</v>
      </c>
      <c r="J1128">
        <v>3</v>
      </c>
      <c r="K1128" t="s">
        <v>19</v>
      </c>
      <c r="L1128">
        <v>13200.000000000002</v>
      </c>
      <c r="M1128">
        <v>12000</v>
      </c>
    </row>
    <row r="1129" spans="2:13" x14ac:dyDescent="0.3">
      <c r="B1129" t="s">
        <v>1917</v>
      </c>
      <c r="C1129" s="2">
        <v>44039</v>
      </c>
      <c r="D1129" t="s">
        <v>769</v>
      </c>
      <c r="E1129" t="s">
        <v>28</v>
      </c>
      <c r="F1129" t="s">
        <v>22</v>
      </c>
      <c r="G1129" t="s">
        <v>23</v>
      </c>
      <c r="H1129" t="s">
        <v>17</v>
      </c>
      <c r="I1129" t="s">
        <v>18</v>
      </c>
      <c r="J1129">
        <v>2</v>
      </c>
      <c r="K1129" t="s">
        <v>19</v>
      </c>
      <c r="L1129">
        <v>22000</v>
      </c>
      <c r="M1129">
        <v>20000</v>
      </c>
    </row>
    <row r="1130" spans="2:13" x14ac:dyDescent="0.3">
      <c r="B1130" t="s">
        <v>1918</v>
      </c>
      <c r="C1130" s="2">
        <v>44039</v>
      </c>
      <c r="D1130" t="s">
        <v>771</v>
      </c>
      <c r="E1130" t="s">
        <v>28</v>
      </c>
      <c r="F1130" t="s">
        <v>29</v>
      </c>
      <c r="G1130" t="s">
        <v>30</v>
      </c>
      <c r="H1130" t="s">
        <v>24</v>
      </c>
      <c r="I1130" t="s">
        <v>18</v>
      </c>
      <c r="J1130">
        <v>2</v>
      </c>
      <c r="K1130" t="s">
        <v>19</v>
      </c>
      <c r="L1130">
        <v>7700</v>
      </c>
      <c r="M1130">
        <v>7000</v>
      </c>
    </row>
    <row r="1131" spans="2:13" x14ac:dyDescent="0.3">
      <c r="B1131" t="s">
        <v>1919</v>
      </c>
      <c r="C1131" s="2">
        <v>44039</v>
      </c>
      <c r="D1131" t="s">
        <v>773</v>
      </c>
      <c r="E1131" t="s">
        <v>28</v>
      </c>
      <c r="F1131" t="s">
        <v>34</v>
      </c>
      <c r="G1131" t="s">
        <v>35</v>
      </c>
      <c r="H1131" t="s">
        <v>31</v>
      </c>
      <c r="I1131" t="s">
        <v>44</v>
      </c>
      <c r="J1131">
        <v>3</v>
      </c>
      <c r="K1131" t="s">
        <v>19</v>
      </c>
      <c r="L1131">
        <v>22000</v>
      </c>
      <c r="M1131">
        <v>20000</v>
      </c>
    </row>
    <row r="1132" spans="2:13" x14ac:dyDescent="0.3">
      <c r="B1132" t="s">
        <v>1920</v>
      </c>
      <c r="C1132" s="2">
        <v>44042</v>
      </c>
      <c r="D1132" t="s">
        <v>775</v>
      </c>
      <c r="E1132" t="s">
        <v>28</v>
      </c>
      <c r="F1132" t="s">
        <v>15</v>
      </c>
      <c r="G1132" t="s">
        <v>16</v>
      </c>
      <c r="H1132" t="s">
        <v>17</v>
      </c>
      <c r="I1132" t="s">
        <v>18</v>
      </c>
      <c r="J1132">
        <v>1</v>
      </c>
      <c r="K1132" t="s">
        <v>19</v>
      </c>
      <c r="L1132">
        <v>44000</v>
      </c>
      <c r="M1132">
        <v>40000</v>
      </c>
    </row>
    <row r="1133" spans="2:13" x14ac:dyDescent="0.3">
      <c r="B1133" t="s">
        <v>1921</v>
      </c>
      <c r="C1133" s="2">
        <v>44013</v>
      </c>
      <c r="D1133" t="s">
        <v>777</v>
      </c>
      <c r="E1133" t="s">
        <v>28</v>
      </c>
      <c r="F1133" t="s">
        <v>15</v>
      </c>
      <c r="G1133" t="s">
        <v>16</v>
      </c>
      <c r="H1133" t="s">
        <v>24</v>
      </c>
      <c r="I1133" t="s">
        <v>18</v>
      </c>
      <c r="J1133">
        <v>2</v>
      </c>
      <c r="K1133" t="s">
        <v>19</v>
      </c>
      <c r="L1133">
        <v>19800</v>
      </c>
      <c r="M1133">
        <v>18000</v>
      </c>
    </row>
    <row r="1134" spans="2:13" x14ac:dyDescent="0.3">
      <c r="B1134" t="s">
        <v>1922</v>
      </c>
      <c r="C1134" s="2">
        <v>44013</v>
      </c>
      <c r="D1134" t="s">
        <v>779</v>
      </c>
      <c r="E1134" t="s">
        <v>28</v>
      </c>
      <c r="F1134" t="s">
        <v>22</v>
      </c>
      <c r="G1134" t="s">
        <v>23</v>
      </c>
      <c r="H1134" t="s">
        <v>31</v>
      </c>
      <c r="I1134" t="s">
        <v>18</v>
      </c>
      <c r="J1134">
        <v>2</v>
      </c>
      <c r="K1134" t="s">
        <v>19</v>
      </c>
      <c r="L1134">
        <v>9950</v>
      </c>
      <c r="M1134">
        <v>9000</v>
      </c>
    </row>
    <row r="1135" spans="2:13" x14ac:dyDescent="0.3">
      <c r="B1135" t="s">
        <v>1923</v>
      </c>
      <c r="C1135" s="2">
        <v>44014</v>
      </c>
      <c r="D1135" t="s">
        <v>781</v>
      </c>
      <c r="E1135" t="s">
        <v>28</v>
      </c>
      <c r="F1135" t="s">
        <v>29</v>
      </c>
      <c r="G1135" t="s">
        <v>30</v>
      </c>
      <c r="H1135" t="s">
        <v>17</v>
      </c>
      <c r="I1135" t="s">
        <v>18</v>
      </c>
      <c r="J1135">
        <v>2</v>
      </c>
      <c r="K1135" t="s">
        <v>19</v>
      </c>
      <c r="L1135">
        <v>7700</v>
      </c>
      <c r="M1135">
        <v>7000</v>
      </c>
    </row>
    <row r="1136" spans="2:13" x14ac:dyDescent="0.3">
      <c r="B1136" t="s">
        <v>1924</v>
      </c>
      <c r="C1136" s="2">
        <v>44015</v>
      </c>
      <c r="D1136" t="s">
        <v>783</v>
      </c>
      <c r="E1136" t="s">
        <v>28</v>
      </c>
      <c r="F1136" t="s">
        <v>34</v>
      </c>
      <c r="G1136" t="s">
        <v>35</v>
      </c>
      <c r="H1136" t="s">
        <v>24</v>
      </c>
      <c r="I1136" t="s">
        <v>37</v>
      </c>
      <c r="J1136">
        <v>4</v>
      </c>
      <c r="K1136" t="s">
        <v>19</v>
      </c>
      <c r="L1136">
        <v>11000</v>
      </c>
      <c r="M1136">
        <v>10000</v>
      </c>
    </row>
    <row r="1137" spans="2:13" x14ac:dyDescent="0.3">
      <c r="B1137" t="s">
        <v>1925</v>
      </c>
      <c r="C1137" s="2">
        <v>44016</v>
      </c>
      <c r="D1137" t="s">
        <v>785</v>
      </c>
      <c r="E1137" t="s">
        <v>28</v>
      </c>
      <c r="F1137" t="s">
        <v>15</v>
      </c>
      <c r="G1137" t="s">
        <v>16</v>
      </c>
      <c r="H1137" t="s">
        <v>31</v>
      </c>
      <c r="I1137" t="s">
        <v>37</v>
      </c>
      <c r="J1137">
        <v>1</v>
      </c>
      <c r="K1137" t="s">
        <v>19</v>
      </c>
      <c r="L1137">
        <v>13200.000000000002</v>
      </c>
      <c r="M1137">
        <v>12000</v>
      </c>
    </row>
    <row r="1138" spans="2:13" x14ac:dyDescent="0.3">
      <c r="B1138" t="s">
        <v>1926</v>
      </c>
      <c r="C1138" s="2">
        <v>44019</v>
      </c>
      <c r="D1138" t="s">
        <v>787</v>
      </c>
      <c r="E1138" t="s">
        <v>14</v>
      </c>
      <c r="F1138" t="s">
        <v>15</v>
      </c>
      <c r="G1138" t="s">
        <v>16</v>
      </c>
      <c r="H1138" t="s">
        <v>17</v>
      </c>
      <c r="I1138" t="s">
        <v>57</v>
      </c>
      <c r="J1138">
        <v>2</v>
      </c>
      <c r="K1138" t="s">
        <v>19</v>
      </c>
      <c r="L1138">
        <v>9950</v>
      </c>
      <c r="M1138">
        <v>9000</v>
      </c>
    </row>
    <row r="1139" spans="2:13" x14ac:dyDescent="0.3">
      <c r="B1139" t="s">
        <v>1927</v>
      </c>
      <c r="C1139" s="2">
        <v>44019</v>
      </c>
      <c r="D1139" t="s">
        <v>789</v>
      </c>
      <c r="E1139" t="s">
        <v>14</v>
      </c>
      <c r="F1139" t="s">
        <v>22</v>
      </c>
      <c r="G1139" t="s">
        <v>23</v>
      </c>
      <c r="H1139" t="s">
        <v>24</v>
      </c>
      <c r="I1139" t="s">
        <v>44</v>
      </c>
      <c r="J1139">
        <v>2</v>
      </c>
      <c r="K1139" t="s">
        <v>19</v>
      </c>
      <c r="L1139">
        <v>7700</v>
      </c>
      <c r="M1139">
        <v>7000</v>
      </c>
    </row>
    <row r="1140" spans="2:13" x14ac:dyDescent="0.3">
      <c r="B1140" t="s">
        <v>1928</v>
      </c>
      <c r="C1140" s="2">
        <v>44019</v>
      </c>
      <c r="D1140" t="s">
        <v>791</v>
      </c>
      <c r="E1140" t="s">
        <v>14</v>
      </c>
      <c r="F1140" t="s">
        <v>29</v>
      </c>
      <c r="G1140" t="s">
        <v>30</v>
      </c>
      <c r="H1140" t="s">
        <v>31</v>
      </c>
      <c r="I1140" t="s">
        <v>44</v>
      </c>
      <c r="J1140">
        <v>4</v>
      </c>
      <c r="K1140" t="s">
        <v>19</v>
      </c>
      <c r="L1140">
        <v>11000</v>
      </c>
      <c r="M1140">
        <v>10000</v>
      </c>
    </row>
    <row r="1141" spans="2:13" x14ac:dyDescent="0.3">
      <c r="B1141" t="s">
        <v>1929</v>
      </c>
      <c r="C1141" s="2">
        <v>44019</v>
      </c>
      <c r="D1141" t="s">
        <v>793</v>
      </c>
      <c r="E1141" t="s">
        <v>28</v>
      </c>
      <c r="F1141" t="s">
        <v>34</v>
      </c>
      <c r="G1141" t="s">
        <v>35</v>
      </c>
      <c r="H1141" t="s">
        <v>17</v>
      </c>
      <c r="I1141" t="s">
        <v>18</v>
      </c>
      <c r="J1141">
        <v>1</v>
      </c>
      <c r="K1141" t="s">
        <v>19</v>
      </c>
      <c r="L1141">
        <v>13200.000000000002</v>
      </c>
      <c r="M1141">
        <v>12000</v>
      </c>
    </row>
    <row r="1142" spans="2:13" x14ac:dyDescent="0.3">
      <c r="B1142" t="s">
        <v>1930</v>
      </c>
      <c r="C1142" s="2">
        <v>44019</v>
      </c>
      <c r="D1142" t="s">
        <v>795</v>
      </c>
      <c r="E1142" t="s">
        <v>28</v>
      </c>
      <c r="F1142" t="s">
        <v>15</v>
      </c>
      <c r="G1142" t="s">
        <v>16</v>
      </c>
      <c r="H1142" t="s">
        <v>24</v>
      </c>
      <c r="I1142" t="s">
        <v>18</v>
      </c>
      <c r="J1142">
        <v>2</v>
      </c>
      <c r="K1142" t="s">
        <v>19</v>
      </c>
      <c r="L1142">
        <v>1900</v>
      </c>
      <c r="M1142">
        <v>1800</v>
      </c>
    </row>
    <row r="1143" spans="2:13" x14ac:dyDescent="0.3">
      <c r="B1143" t="s">
        <v>1931</v>
      </c>
      <c r="C1143" s="2">
        <v>44022</v>
      </c>
      <c r="D1143" t="s">
        <v>797</v>
      </c>
      <c r="E1143" t="s">
        <v>28</v>
      </c>
      <c r="F1143" t="s">
        <v>15</v>
      </c>
      <c r="G1143" t="s">
        <v>16</v>
      </c>
      <c r="H1143" t="s">
        <v>31</v>
      </c>
      <c r="I1143" t="s">
        <v>37</v>
      </c>
      <c r="J1143">
        <v>2</v>
      </c>
      <c r="K1143" t="s">
        <v>19</v>
      </c>
      <c r="L1143">
        <v>200</v>
      </c>
      <c r="M1143">
        <v>190</v>
      </c>
    </row>
    <row r="1144" spans="2:13" x14ac:dyDescent="0.3">
      <c r="B1144" t="s">
        <v>1932</v>
      </c>
      <c r="C1144" s="2">
        <v>44023</v>
      </c>
      <c r="D1144" t="s">
        <v>799</v>
      </c>
      <c r="E1144" t="s">
        <v>28</v>
      </c>
      <c r="F1144" t="s">
        <v>22</v>
      </c>
      <c r="G1144" t="s">
        <v>23</v>
      </c>
      <c r="H1144" t="s">
        <v>17</v>
      </c>
      <c r="I1144" t="s">
        <v>18</v>
      </c>
      <c r="J1144">
        <v>1</v>
      </c>
      <c r="K1144" t="s">
        <v>19</v>
      </c>
      <c r="L1144">
        <v>2250</v>
      </c>
      <c r="M1144">
        <v>2200</v>
      </c>
    </row>
    <row r="1145" spans="2:13" x14ac:dyDescent="0.3">
      <c r="B1145" t="s">
        <v>1933</v>
      </c>
      <c r="C1145" s="2">
        <v>44024</v>
      </c>
      <c r="E1145" t="s">
        <v>14</v>
      </c>
      <c r="F1145" t="s">
        <v>29</v>
      </c>
      <c r="G1145" t="s">
        <v>30</v>
      </c>
      <c r="H1145" t="s">
        <v>24</v>
      </c>
      <c r="I1145" t="s">
        <v>18</v>
      </c>
      <c r="J1145">
        <v>1</v>
      </c>
      <c r="K1145" t="s">
        <v>19</v>
      </c>
      <c r="L1145">
        <v>100</v>
      </c>
      <c r="M1145">
        <v>90</v>
      </c>
    </row>
    <row r="1146" spans="2:13" x14ac:dyDescent="0.3">
      <c r="B1146" t="s">
        <v>1934</v>
      </c>
      <c r="C1146" s="2">
        <v>44025</v>
      </c>
      <c r="D1146" t="s">
        <v>802</v>
      </c>
      <c r="E1146" t="s">
        <v>28</v>
      </c>
      <c r="F1146" t="s">
        <v>34</v>
      </c>
      <c r="G1146" t="s">
        <v>35</v>
      </c>
      <c r="H1146" t="s">
        <v>31</v>
      </c>
      <c r="I1146" t="s">
        <v>44</v>
      </c>
      <c r="J1146">
        <v>2</v>
      </c>
      <c r="K1146" t="s">
        <v>19</v>
      </c>
      <c r="L1146">
        <v>100</v>
      </c>
      <c r="M1146">
        <v>80</v>
      </c>
    </row>
    <row r="1147" spans="2:13" x14ac:dyDescent="0.3">
      <c r="B1147" t="s">
        <v>1935</v>
      </c>
      <c r="C1147" s="2">
        <v>44026</v>
      </c>
      <c r="D1147" t="s">
        <v>804</v>
      </c>
      <c r="E1147" t="s">
        <v>28</v>
      </c>
      <c r="F1147" t="s">
        <v>15</v>
      </c>
      <c r="G1147" t="s">
        <v>16</v>
      </c>
      <c r="H1147" t="s">
        <v>17</v>
      </c>
      <c r="I1147" t="s">
        <v>18</v>
      </c>
      <c r="J1147">
        <v>2</v>
      </c>
      <c r="K1147" t="s">
        <v>19</v>
      </c>
      <c r="L1147">
        <v>2000</v>
      </c>
      <c r="M1147">
        <v>1850</v>
      </c>
    </row>
    <row r="1148" spans="2:13" x14ac:dyDescent="0.3">
      <c r="B1148" t="s">
        <v>1936</v>
      </c>
      <c r="C1148" s="2">
        <v>44029</v>
      </c>
      <c r="D1148" t="s">
        <v>806</v>
      </c>
      <c r="E1148" t="s">
        <v>28</v>
      </c>
      <c r="F1148" t="s">
        <v>15</v>
      </c>
      <c r="G1148" t="s">
        <v>16</v>
      </c>
      <c r="H1148" t="s">
        <v>24</v>
      </c>
      <c r="I1148" t="s">
        <v>18</v>
      </c>
      <c r="J1148">
        <v>1</v>
      </c>
      <c r="K1148" t="s">
        <v>19</v>
      </c>
      <c r="L1148">
        <v>9500</v>
      </c>
      <c r="M1148">
        <v>8000</v>
      </c>
    </row>
    <row r="1149" spans="2:13" x14ac:dyDescent="0.3">
      <c r="B1149" t="s">
        <v>1937</v>
      </c>
      <c r="C1149" s="2">
        <v>44029</v>
      </c>
      <c r="D1149" t="s">
        <v>808</v>
      </c>
      <c r="E1149" t="s">
        <v>28</v>
      </c>
      <c r="F1149" t="s">
        <v>22</v>
      </c>
      <c r="G1149" t="s">
        <v>23</v>
      </c>
      <c r="H1149" t="s">
        <v>31</v>
      </c>
      <c r="I1149" t="s">
        <v>18</v>
      </c>
      <c r="J1149">
        <v>1</v>
      </c>
      <c r="K1149" t="s">
        <v>19</v>
      </c>
      <c r="L1149">
        <v>4700</v>
      </c>
      <c r="M1149">
        <v>4000</v>
      </c>
    </row>
    <row r="1150" spans="2:13" x14ac:dyDescent="0.3">
      <c r="B1150" t="s">
        <v>1938</v>
      </c>
      <c r="C1150" s="2">
        <v>44029</v>
      </c>
      <c r="D1150" t="s">
        <v>810</v>
      </c>
      <c r="E1150" t="s">
        <v>28</v>
      </c>
      <c r="F1150" t="s">
        <v>29</v>
      </c>
      <c r="G1150" t="s">
        <v>30</v>
      </c>
      <c r="H1150" t="s">
        <v>17</v>
      </c>
      <c r="I1150" t="s">
        <v>18</v>
      </c>
      <c r="J1150">
        <v>2</v>
      </c>
      <c r="K1150" t="s">
        <v>19</v>
      </c>
      <c r="L1150">
        <v>400</v>
      </c>
      <c r="M1150">
        <v>360</v>
      </c>
    </row>
    <row r="1151" spans="2:13" x14ac:dyDescent="0.3">
      <c r="B1151" t="s">
        <v>1939</v>
      </c>
      <c r="C1151" s="2">
        <v>44029</v>
      </c>
      <c r="D1151" t="s">
        <v>812</v>
      </c>
      <c r="E1151" t="s">
        <v>28</v>
      </c>
      <c r="F1151" t="s">
        <v>34</v>
      </c>
      <c r="G1151" t="s">
        <v>35</v>
      </c>
      <c r="H1151" t="s">
        <v>24</v>
      </c>
      <c r="I1151" t="s">
        <v>37</v>
      </c>
      <c r="J1151">
        <v>2</v>
      </c>
      <c r="K1151" t="s">
        <v>19</v>
      </c>
      <c r="L1151">
        <v>100</v>
      </c>
      <c r="M1151">
        <v>90</v>
      </c>
    </row>
    <row r="1152" spans="2:13" x14ac:dyDescent="0.3">
      <c r="B1152" t="s">
        <v>1940</v>
      </c>
      <c r="C1152" s="2">
        <v>44029</v>
      </c>
      <c r="D1152" t="s">
        <v>814</v>
      </c>
      <c r="E1152" t="s">
        <v>28</v>
      </c>
      <c r="F1152" t="s">
        <v>15</v>
      </c>
      <c r="G1152" t="s">
        <v>16</v>
      </c>
      <c r="H1152" t="s">
        <v>31</v>
      </c>
      <c r="I1152" t="s">
        <v>18</v>
      </c>
      <c r="J1152">
        <v>1</v>
      </c>
      <c r="K1152" t="s">
        <v>19</v>
      </c>
      <c r="L1152">
        <v>1600</v>
      </c>
      <c r="M1152">
        <v>1590</v>
      </c>
    </row>
    <row r="1153" spans="2:13" x14ac:dyDescent="0.3">
      <c r="B1153" t="s">
        <v>1941</v>
      </c>
      <c r="C1153" s="2">
        <v>44032</v>
      </c>
      <c r="D1153" t="s">
        <v>816</v>
      </c>
      <c r="E1153" t="s">
        <v>28</v>
      </c>
      <c r="F1153" t="s">
        <v>15</v>
      </c>
      <c r="G1153" t="s">
        <v>16</v>
      </c>
      <c r="H1153" t="s">
        <v>17</v>
      </c>
      <c r="I1153" t="s">
        <v>18</v>
      </c>
      <c r="J1153">
        <v>1</v>
      </c>
      <c r="K1153" t="s">
        <v>19</v>
      </c>
      <c r="L1153">
        <v>50</v>
      </c>
      <c r="M1153">
        <v>45</v>
      </c>
    </row>
    <row r="1154" spans="2:13" x14ac:dyDescent="0.3">
      <c r="B1154" t="s">
        <v>1942</v>
      </c>
      <c r="C1154" s="2">
        <v>44033</v>
      </c>
      <c r="D1154" t="s">
        <v>818</v>
      </c>
      <c r="E1154" t="s">
        <v>28</v>
      </c>
      <c r="F1154" t="s">
        <v>15</v>
      </c>
      <c r="G1154" t="s">
        <v>16</v>
      </c>
      <c r="H1154" t="s">
        <v>24</v>
      </c>
      <c r="I1154" t="s">
        <v>18</v>
      </c>
      <c r="J1154">
        <v>2</v>
      </c>
      <c r="K1154" t="s">
        <v>19</v>
      </c>
      <c r="L1154">
        <v>600</v>
      </c>
      <c r="M1154">
        <v>450</v>
      </c>
    </row>
    <row r="1155" spans="2:13" x14ac:dyDescent="0.3">
      <c r="B1155" t="s">
        <v>1943</v>
      </c>
      <c r="C1155" s="2">
        <v>44034</v>
      </c>
      <c r="D1155" t="s">
        <v>820</v>
      </c>
      <c r="E1155" t="s">
        <v>28</v>
      </c>
      <c r="F1155" t="s">
        <v>15</v>
      </c>
      <c r="G1155" t="s">
        <v>16</v>
      </c>
      <c r="H1155" t="s">
        <v>31</v>
      </c>
      <c r="I1155" t="s">
        <v>18</v>
      </c>
      <c r="J1155">
        <v>2</v>
      </c>
      <c r="K1155" t="s">
        <v>19</v>
      </c>
      <c r="L1155">
        <v>170</v>
      </c>
      <c r="M1155">
        <v>150</v>
      </c>
    </row>
    <row r="1156" spans="2:13" x14ac:dyDescent="0.3">
      <c r="B1156" t="s">
        <v>1944</v>
      </c>
      <c r="C1156" s="2">
        <v>44035</v>
      </c>
      <c r="D1156" t="s">
        <v>822</v>
      </c>
      <c r="E1156" t="s">
        <v>28</v>
      </c>
      <c r="F1156" t="s">
        <v>15</v>
      </c>
      <c r="G1156" t="s">
        <v>16</v>
      </c>
      <c r="H1156" t="s">
        <v>17</v>
      </c>
      <c r="I1156" t="s">
        <v>37</v>
      </c>
      <c r="J1156">
        <v>1</v>
      </c>
      <c r="K1156" t="s">
        <v>19</v>
      </c>
      <c r="L1156">
        <v>25</v>
      </c>
      <c r="M1156">
        <v>20</v>
      </c>
    </row>
    <row r="1157" spans="2:13" x14ac:dyDescent="0.3">
      <c r="B1157" t="s">
        <v>1945</v>
      </c>
      <c r="C1157" s="2">
        <v>44036</v>
      </c>
      <c r="D1157" t="s">
        <v>824</v>
      </c>
      <c r="E1157" t="s">
        <v>28</v>
      </c>
      <c r="F1157" t="s">
        <v>15</v>
      </c>
      <c r="G1157" t="s">
        <v>16</v>
      </c>
      <c r="H1157" t="s">
        <v>24</v>
      </c>
      <c r="I1157" t="s">
        <v>57</v>
      </c>
      <c r="J1157">
        <v>1</v>
      </c>
      <c r="K1157" t="s">
        <v>19</v>
      </c>
      <c r="L1157">
        <v>6700</v>
      </c>
      <c r="M1157">
        <v>5000</v>
      </c>
    </row>
    <row r="1158" spans="2:13" x14ac:dyDescent="0.3">
      <c r="B1158" t="s">
        <v>1946</v>
      </c>
      <c r="C1158" s="2">
        <v>44039</v>
      </c>
      <c r="D1158" t="s">
        <v>826</v>
      </c>
      <c r="E1158" t="s">
        <v>28</v>
      </c>
      <c r="F1158" t="s">
        <v>15</v>
      </c>
      <c r="G1158" t="s">
        <v>16</v>
      </c>
      <c r="H1158" t="s">
        <v>31</v>
      </c>
      <c r="I1158" t="s">
        <v>44</v>
      </c>
      <c r="J1158">
        <v>2</v>
      </c>
      <c r="K1158" t="s">
        <v>19</v>
      </c>
      <c r="L1158">
        <v>6700</v>
      </c>
      <c r="M1158">
        <v>5001</v>
      </c>
    </row>
    <row r="1159" spans="2:13" x14ac:dyDescent="0.3">
      <c r="B1159" t="s">
        <v>1947</v>
      </c>
      <c r="C1159" s="2">
        <v>44039</v>
      </c>
      <c r="D1159" t="s">
        <v>828</v>
      </c>
      <c r="E1159" t="s">
        <v>14</v>
      </c>
      <c r="F1159" t="s">
        <v>15</v>
      </c>
      <c r="G1159" t="s">
        <v>16</v>
      </c>
      <c r="H1159" t="s">
        <v>17</v>
      </c>
      <c r="I1159" t="s">
        <v>44</v>
      </c>
      <c r="J1159">
        <v>2</v>
      </c>
      <c r="K1159" t="s">
        <v>19</v>
      </c>
      <c r="L1159">
        <v>6700</v>
      </c>
      <c r="M1159">
        <v>5002</v>
      </c>
    </row>
    <row r="1160" spans="2:13" x14ac:dyDescent="0.3">
      <c r="B1160" t="s">
        <v>1948</v>
      </c>
      <c r="C1160" s="2">
        <v>44039</v>
      </c>
      <c r="D1160" t="s">
        <v>830</v>
      </c>
      <c r="E1160" t="s">
        <v>14</v>
      </c>
      <c r="F1160" t="s">
        <v>15</v>
      </c>
      <c r="G1160" t="s">
        <v>16</v>
      </c>
      <c r="H1160" t="s">
        <v>24</v>
      </c>
      <c r="I1160" t="s">
        <v>18</v>
      </c>
      <c r="J1160">
        <v>1</v>
      </c>
      <c r="K1160" t="s">
        <v>19</v>
      </c>
      <c r="L1160">
        <v>22000</v>
      </c>
      <c r="M1160">
        <v>20000</v>
      </c>
    </row>
    <row r="1161" spans="2:13" x14ac:dyDescent="0.3">
      <c r="B1161" t="s">
        <v>1949</v>
      </c>
      <c r="C1161" s="2">
        <v>44039</v>
      </c>
      <c r="D1161" t="s">
        <v>832</v>
      </c>
      <c r="E1161" t="s">
        <v>14</v>
      </c>
      <c r="F1161" t="s">
        <v>15</v>
      </c>
      <c r="G1161" t="s">
        <v>16</v>
      </c>
      <c r="H1161" t="s">
        <v>31</v>
      </c>
      <c r="I1161" t="s">
        <v>18</v>
      </c>
      <c r="J1161">
        <v>1</v>
      </c>
      <c r="K1161" t="s">
        <v>25</v>
      </c>
      <c r="L1161">
        <v>11000</v>
      </c>
      <c r="M1161">
        <v>10000</v>
      </c>
    </row>
    <row r="1162" spans="2:13" x14ac:dyDescent="0.3">
      <c r="B1162" t="s">
        <v>1950</v>
      </c>
      <c r="C1162" s="2">
        <v>44039</v>
      </c>
      <c r="D1162" t="s">
        <v>834</v>
      </c>
      <c r="E1162" t="s">
        <v>28</v>
      </c>
      <c r="F1162" t="s">
        <v>15</v>
      </c>
      <c r="G1162" t="s">
        <v>16</v>
      </c>
      <c r="H1162" t="s">
        <v>17</v>
      </c>
      <c r="I1162" t="s">
        <v>37</v>
      </c>
      <c r="J1162">
        <v>1</v>
      </c>
      <c r="K1162" t="s">
        <v>19</v>
      </c>
      <c r="L1162">
        <v>8500</v>
      </c>
      <c r="M1162">
        <v>7600</v>
      </c>
    </row>
    <row r="1163" spans="2:13" x14ac:dyDescent="0.3">
      <c r="B1163" t="s">
        <v>1951</v>
      </c>
      <c r="C1163" s="2">
        <v>44042</v>
      </c>
      <c r="D1163" t="s">
        <v>836</v>
      </c>
      <c r="E1163" t="s">
        <v>28</v>
      </c>
      <c r="F1163" t="s">
        <v>15</v>
      </c>
      <c r="G1163" t="s">
        <v>16</v>
      </c>
      <c r="H1163" t="s">
        <v>24</v>
      </c>
      <c r="I1163" t="s">
        <v>44</v>
      </c>
      <c r="J1163">
        <v>2</v>
      </c>
      <c r="K1163" t="s">
        <v>19</v>
      </c>
      <c r="L1163">
        <v>8500</v>
      </c>
      <c r="M1163">
        <v>7600</v>
      </c>
    </row>
    <row r="1164" spans="2:13" x14ac:dyDescent="0.3">
      <c r="B1164" t="s">
        <v>1952</v>
      </c>
      <c r="C1164" s="2">
        <v>44015</v>
      </c>
      <c r="D1164" t="s">
        <v>838</v>
      </c>
      <c r="E1164" t="s">
        <v>28</v>
      </c>
      <c r="F1164" t="s">
        <v>15</v>
      </c>
      <c r="G1164" t="s">
        <v>16</v>
      </c>
      <c r="H1164" t="s">
        <v>31</v>
      </c>
      <c r="I1164" t="s">
        <v>18</v>
      </c>
      <c r="J1164">
        <v>3</v>
      </c>
      <c r="K1164" t="s">
        <v>19</v>
      </c>
      <c r="L1164">
        <v>13200.000000000002</v>
      </c>
      <c r="M1164">
        <v>12000</v>
      </c>
    </row>
    <row r="1165" spans="2:13" x14ac:dyDescent="0.3">
      <c r="B1165" t="s">
        <v>1953</v>
      </c>
      <c r="C1165" s="2">
        <v>44013</v>
      </c>
      <c r="D1165" t="s">
        <v>840</v>
      </c>
      <c r="E1165" t="s">
        <v>28</v>
      </c>
      <c r="F1165" t="s">
        <v>15</v>
      </c>
      <c r="G1165" t="s">
        <v>16</v>
      </c>
      <c r="H1165" t="s">
        <v>17</v>
      </c>
      <c r="I1165" t="s">
        <v>37</v>
      </c>
      <c r="J1165">
        <v>2</v>
      </c>
      <c r="K1165" t="s">
        <v>19</v>
      </c>
      <c r="L1165">
        <v>22000</v>
      </c>
      <c r="M1165">
        <v>20000</v>
      </c>
    </row>
    <row r="1166" spans="2:13" x14ac:dyDescent="0.3">
      <c r="B1166" t="s">
        <v>1954</v>
      </c>
      <c r="C1166" s="2">
        <v>44014</v>
      </c>
      <c r="D1166" t="s">
        <v>842</v>
      </c>
      <c r="E1166" t="s">
        <v>14</v>
      </c>
      <c r="F1166" t="s">
        <v>15</v>
      </c>
      <c r="G1166" t="s">
        <v>16</v>
      </c>
      <c r="H1166" t="s">
        <v>24</v>
      </c>
      <c r="I1166" t="s">
        <v>37</v>
      </c>
      <c r="J1166">
        <v>2</v>
      </c>
      <c r="K1166" t="s">
        <v>19</v>
      </c>
      <c r="L1166">
        <v>7700</v>
      </c>
      <c r="M1166">
        <v>7000</v>
      </c>
    </row>
    <row r="1167" spans="2:13" x14ac:dyDescent="0.3">
      <c r="B1167" t="s">
        <v>1955</v>
      </c>
      <c r="C1167" s="2">
        <v>44015</v>
      </c>
      <c r="D1167" t="s">
        <v>844</v>
      </c>
      <c r="E1167" t="s">
        <v>28</v>
      </c>
      <c r="F1167" t="s">
        <v>15</v>
      </c>
      <c r="G1167" t="s">
        <v>16</v>
      </c>
      <c r="H1167" t="s">
        <v>31</v>
      </c>
      <c r="I1167" t="s">
        <v>18</v>
      </c>
      <c r="J1167">
        <v>3</v>
      </c>
      <c r="K1167" t="s">
        <v>19</v>
      </c>
      <c r="L1167">
        <v>22000</v>
      </c>
      <c r="M1167">
        <v>20000</v>
      </c>
    </row>
    <row r="1168" spans="2:13" x14ac:dyDescent="0.3">
      <c r="B1168" t="s">
        <v>1956</v>
      </c>
      <c r="C1168" s="2">
        <v>44016</v>
      </c>
      <c r="D1168" t="s">
        <v>846</v>
      </c>
      <c r="E1168" t="s">
        <v>28</v>
      </c>
      <c r="F1168" t="s">
        <v>15</v>
      </c>
      <c r="G1168" t="s">
        <v>16</v>
      </c>
      <c r="H1168" t="s">
        <v>17</v>
      </c>
      <c r="I1168" t="s">
        <v>18</v>
      </c>
      <c r="J1168">
        <v>1</v>
      </c>
      <c r="K1168" t="s">
        <v>19</v>
      </c>
      <c r="L1168">
        <v>44000</v>
      </c>
      <c r="M1168">
        <v>40000</v>
      </c>
    </row>
    <row r="1169" spans="2:13" x14ac:dyDescent="0.3">
      <c r="B1169" t="s">
        <v>1957</v>
      </c>
      <c r="C1169" s="2">
        <v>44019</v>
      </c>
      <c r="D1169" t="s">
        <v>848</v>
      </c>
      <c r="E1169" t="s">
        <v>28</v>
      </c>
      <c r="F1169" t="s">
        <v>22</v>
      </c>
      <c r="G1169" t="s">
        <v>23</v>
      </c>
      <c r="H1169" t="s">
        <v>24</v>
      </c>
      <c r="I1169" t="s">
        <v>18</v>
      </c>
      <c r="J1169">
        <v>2</v>
      </c>
      <c r="K1169" t="s">
        <v>19</v>
      </c>
      <c r="L1169">
        <v>19800</v>
      </c>
      <c r="M1169">
        <v>18000</v>
      </c>
    </row>
    <row r="1170" spans="2:13" x14ac:dyDescent="0.3">
      <c r="B1170" t="s">
        <v>1958</v>
      </c>
      <c r="C1170" s="2">
        <v>44019</v>
      </c>
      <c r="D1170" t="s">
        <v>850</v>
      </c>
      <c r="E1170" t="s">
        <v>28</v>
      </c>
      <c r="F1170" t="s">
        <v>29</v>
      </c>
      <c r="G1170" t="s">
        <v>30</v>
      </c>
      <c r="H1170" t="s">
        <v>31</v>
      </c>
      <c r="I1170" t="s">
        <v>37</v>
      </c>
      <c r="J1170">
        <v>2</v>
      </c>
      <c r="K1170" t="s">
        <v>19</v>
      </c>
      <c r="L1170">
        <v>9950</v>
      </c>
      <c r="M1170">
        <v>9000</v>
      </c>
    </row>
    <row r="1171" spans="2:13" x14ac:dyDescent="0.3">
      <c r="B1171" t="s">
        <v>1959</v>
      </c>
      <c r="C1171" s="2">
        <v>44019</v>
      </c>
      <c r="D1171" t="s">
        <v>852</v>
      </c>
      <c r="E1171" t="s">
        <v>28</v>
      </c>
      <c r="F1171" t="s">
        <v>34</v>
      </c>
      <c r="G1171" t="s">
        <v>35</v>
      </c>
      <c r="H1171" t="s">
        <v>17</v>
      </c>
      <c r="I1171" t="s">
        <v>18</v>
      </c>
      <c r="J1171">
        <v>2</v>
      </c>
      <c r="K1171" t="s">
        <v>19</v>
      </c>
      <c r="L1171">
        <v>7700</v>
      </c>
      <c r="M1171">
        <v>7000</v>
      </c>
    </row>
    <row r="1172" spans="2:13" x14ac:dyDescent="0.3">
      <c r="B1172" t="s">
        <v>1960</v>
      </c>
      <c r="C1172" s="2">
        <v>44019</v>
      </c>
      <c r="D1172" t="s">
        <v>854</v>
      </c>
      <c r="E1172" t="s">
        <v>28</v>
      </c>
      <c r="F1172" t="s">
        <v>15</v>
      </c>
      <c r="G1172" t="s">
        <v>16</v>
      </c>
      <c r="H1172" t="s">
        <v>24</v>
      </c>
      <c r="I1172" t="s">
        <v>44</v>
      </c>
      <c r="J1172">
        <v>4</v>
      </c>
      <c r="K1172" t="s">
        <v>19</v>
      </c>
      <c r="L1172">
        <v>11000</v>
      </c>
      <c r="M1172">
        <v>10000</v>
      </c>
    </row>
    <row r="1173" spans="2:13" x14ac:dyDescent="0.3">
      <c r="B1173" t="s">
        <v>1961</v>
      </c>
      <c r="C1173" s="2">
        <v>44019</v>
      </c>
      <c r="D1173" t="s">
        <v>856</v>
      </c>
      <c r="E1173" t="s">
        <v>28</v>
      </c>
      <c r="F1173" t="s">
        <v>15</v>
      </c>
      <c r="G1173" t="s">
        <v>16</v>
      </c>
      <c r="H1173" t="s">
        <v>31</v>
      </c>
      <c r="I1173" t="s">
        <v>18</v>
      </c>
      <c r="J1173">
        <v>1</v>
      </c>
      <c r="K1173" t="s">
        <v>19</v>
      </c>
      <c r="L1173">
        <v>13200.000000000002</v>
      </c>
      <c r="M1173">
        <v>12000</v>
      </c>
    </row>
    <row r="1174" spans="2:13" x14ac:dyDescent="0.3">
      <c r="B1174" t="s">
        <v>1962</v>
      </c>
      <c r="C1174" s="2">
        <v>44022</v>
      </c>
      <c r="D1174" t="s">
        <v>858</v>
      </c>
      <c r="E1174" t="s">
        <v>28</v>
      </c>
      <c r="F1174" t="s">
        <v>22</v>
      </c>
      <c r="G1174" t="s">
        <v>23</v>
      </c>
      <c r="H1174" t="s">
        <v>17</v>
      </c>
      <c r="I1174" t="s">
        <v>18</v>
      </c>
      <c r="J1174">
        <v>2</v>
      </c>
      <c r="K1174" t="s">
        <v>19</v>
      </c>
      <c r="L1174">
        <v>1900</v>
      </c>
      <c r="M1174">
        <v>1800</v>
      </c>
    </row>
    <row r="1175" spans="2:13" x14ac:dyDescent="0.3">
      <c r="B1175" t="s">
        <v>1963</v>
      </c>
      <c r="C1175" s="2">
        <v>44023</v>
      </c>
      <c r="D1175" t="s">
        <v>860</v>
      </c>
      <c r="E1175" t="s">
        <v>28</v>
      </c>
      <c r="F1175" t="s">
        <v>29</v>
      </c>
      <c r="G1175" t="s">
        <v>30</v>
      </c>
      <c r="H1175" t="s">
        <v>24</v>
      </c>
      <c r="I1175" t="s">
        <v>18</v>
      </c>
      <c r="J1175">
        <v>2</v>
      </c>
      <c r="K1175" t="s">
        <v>19</v>
      </c>
      <c r="L1175">
        <v>200</v>
      </c>
      <c r="M1175">
        <v>190</v>
      </c>
    </row>
    <row r="1176" spans="2:13" x14ac:dyDescent="0.3">
      <c r="B1176" t="s">
        <v>1964</v>
      </c>
      <c r="C1176" s="2">
        <v>44024</v>
      </c>
      <c r="D1176" t="s">
        <v>862</v>
      </c>
      <c r="E1176" t="s">
        <v>28</v>
      </c>
      <c r="F1176" t="s">
        <v>34</v>
      </c>
      <c r="G1176" t="s">
        <v>35</v>
      </c>
      <c r="H1176" t="s">
        <v>31</v>
      </c>
      <c r="I1176" t="s">
        <v>37</v>
      </c>
      <c r="J1176">
        <v>4</v>
      </c>
      <c r="K1176" t="s">
        <v>19</v>
      </c>
      <c r="L1176">
        <v>2250</v>
      </c>
      <c r="M1176">
        <v>2200</v>
      </c>
    </row>
    <row r="1177" spans="2:13" x14ac:dyDescent="0.3">
      <c r="B1177" t="s">
        <v>1965</v>
      </c>
      <c r="C1177" s="2">
        <v>44025</v>
      </c>
      <c r="D1177" t="s">
        <v>864</v>
      </c>
      <c r="E1177" t="s">
        <v>28</v>
      </c>
      <c r="F1177" t="s">
        <v>15</v>
      </c>
      <c r="G1177" t="s">
        <v>16</v>
      </c>
      <c r="H1177" t="s">
        <v>17</v>
      </c>
      <c r="I1177" t="s">
        <v>18</v>
      </c>
      <c r="J1177">
        <v>1</v>
      </c>
      <c r="K1177" t="s">
        <v>19</v>
      </c>
      <c r="L1177">
        <v>100</v>
      </c>
      <c r="M1177">
        <v>90</v>
      </c>
    </row>
    <row r="1178" spans="2:13" x14ac:dyDescent="0.3">
      <c r="B1178" t="s">
        <v>1966</v>
      </c>
      <c r="C1178" s="2">
        <v>44026</v>
      </c>
      <c r="D1178" t="s">
        <v>866</v>
      </c>
      <c r="E1178" t="s">
        <v>28</v>
      </c>
      <c r="F1178" t="s">
        <v>15</v>
      </c>
      <c r="G1178" t="s">
        <v>16</v>
      </c>
      <c r="H1178" t="s">
        <v>24</v>
      </c>
      <c r="I1178" t="s">
        <v>37</v>
      </c>
      <c r="J1178">
        <v>2</v>
      </c>
      <c r="K1178" t="s">
        <v>19</v>
      </c>
      <c r="L1178">
        <v>100</v>
      </c>
      <c r="M1178">
        <v>80</v>
      </c>
    </row>
    <row r="1179" spans="2:13" x14ac:dyDescent="0.3">
      <c r="B1179" t="s">
        <v>1967</v>
      </c>
      <c r="C1179" s="2">
        <v>44029</v>
      </c>
      <c r="D1179" t="s">
        <v>868</v>
      </c>
      <c r="E1179" t="s">
        <v>28</v>
      </c>
      <c r="F1179" t="s">
        <v>22</v>
      </c>
      <c r="G1179" t="s">
        <v>23</v>
      </c>
      <c r="H1179" t="s">
        <v>31</v>
      </c>
      <c r="I1179" t="s">
        <v>37</v>
      </c>
      <c r="J1179">
        <v>2</v>
      </c>
      <c r="K1179" t="s">
        <v>19</v>
      </c>
      <c r="L1179">
        <v>2000</v>
      </c>
      <c r="M1179">
        <v>1850</v>
      </c>
    </row>
    <row r="1180" spans="2:13" x14ac:dyDescent="0.3">
      <c r="B1180" t="s">
        <v>1968</v>
      </c>
      <c r="C1180" s="2">
        <v>44029</v>
      </c>
      <c r="D1180" t="s">
        <v>870</v>
      </c>
      <c r="E1180" t="s">
        <v>14</v>
      </c>
      <c r="F1180" t="s">
        <v>29</v>
      </c>
      <c r="G1180" t="s">
        <v>30</v>
      </c>
      <c r="H1180" t="s">
        <v>17</v>
      </c>
      <c r="I1180" t="s">
        <v>18</v>
      </c>
      <c r="J1180">
        <v>1</v>
      </c>
      <c r="K1180" t="s">
        <v>19</v>
      </c>
      <c r="L1180">
        <v>9500</v>
      </c>
      <c r="M1180">
        <v>8000</v>
      </c>
    </row>
    <row r="1181" spans="2:13" x14ac:dyDescent="0.3">
      <c r="B1181" t="s">
        <v>1969</v>
      </c>
      <c r="C1181" s="2">
        <v>44029</v>
      </c>
      <c r="D1181" t="s">
        <v>872</v>
      </c>
      <c r="E1181" t="s">
        <v>14</v>
      </c>
      <c r="F1181" t="s">
        <v>34</v>
      </c>
      <c r="G1181" t="s">
        <v>35</v>
      </c>
      <c r="H1181" t="s">
        <v>24</v>
      </c>
      <c r="I1181" t="s">
        <v>37</v>
      </c>
      <c r="J1181">
        <v>1</v>
      </c>
      <c r="K1181" t="s">
        <v>19</v>
      </c>
      <c r="L1181">
        <v>4700</v>
      </c>
      <c r="M1181">
        <v>4000</v>
      </c>
    </row>
    <row r="1182" spans="2:13" x14ac:dyDescent="0.3">
      <c r="B1182" t="s">
        <v>1970</v>
      </c>
      <c r="C1182" s="2">
        <v>44029</v>
      </c>
      <c r="D1182" t="s">
        <v>874</v>
      </c>
      <c r="E1182" t="s">
        <v>14</v>
      </c>
      <c r="F1182" t="s">
        <v>15</v>
      </c>
      <c r="G1182" t="s">
        <v>16</v>
      </c>
      <c r="H1182" t="s">
        <v>31</v>
      </c>
      <c r="I1182" t="s">
        <v>18</v>
      </c>
      <c r="J1182">
        <v>2</v>
      </c>
      <c r="K1182" t="s">
        <v>19</v>
      </c>
      <c r="L1182">
        <v>400</v>
      </c>
      <c r="M1182">
        <v>360</v>
      </c>
    </row>
    <row r="1183" spans="2:13" x14ac:dyDescent="0.3">
      <c r="B1183" t="s">
        <v>1971</v>
      </c>
      <c r="C1183" s="2">
        <v>44029</v>
      </c>
      <c r="D1183" t="s">
        <v>876</v>
      </c>
      <c r="E1183" t="s">
        <v>28</v>
      </c>
      <c r="F1183" t="s">
        <v>15</v>
      </c>
      <c r="G1183" t="s">
        <v>16</v>
      </c>
      <c r="H1183" t="s">
        <v>17</v>
      </c>
      <c r="I1183" t="s">
        <v>18</v>
      </c>
      <c r="J1183">
        <v>2</v>
      </c>
      <c r="K1183" t="s">
        <v>19</v>
      </c>
      <c r="L1183">
        <v>100</v>
      </c>
      <c r="M1183">
        <v>90</v>
      </c>
    </row>
    <row r="1184" spans="2:13" x14ac:dyDescent="0.3">
      <c r="B1184" t="s">
        <v>1972</v>
      </c>
      <c r="C1184" s="2">
        <v>44032</v>
      </c>
      <c r="D1184" t="s">
        <v>878</v>
      </c>
      <c r="E1184" t="s">
        <v>28</v>
      </c>
      <c r="F1184" t="s">
        <v>22</v>
      </c>
      <c r="G1184" t="s">
        <v>23</v>
      </c>
      <c r="H1184" t="s">
        <v>24</v>
      </c>
      <c r="I1184" t="s">
        <v>44</v>
      </c>
      <c r="J1184">
        <v>1</v>
      </c>
      <c r="K1184" t="s">
        <v>19</v>
      </c>
      <c r="L1184">
        <v>1600</v>
      </c>
      <c r="M1184">
        <v>1590</v>
      </c>
    </row>
    <row r="1185" spans="2:13" x14ac:dyDescent="0.3">
      <c r="B1185" t="s">
        <v>1973</v>
      </c>
      <c r="C1185" s="2">
        <v>44033</v>
      </c>
      <c r="D1185" t="s">
        <v>880</v>
      </c>
      <c r="E1185" t="s">
        <v>28</v>
      </c>
      <c r="F1185" t="s">
        <v>29</v>
      </c>
      <c r="G1185" t="s">
        <v>30</v>
      </c>
      <c r="H1185" t="s">
        <v>31</v>
      </c>
      <c r="I1185" t="s">
        <v>18</v>
      </c>
      <c r="J1185">
        <v>1</v>
      </c>
      <c r="K1185" t="s">
        <v>19</v>
      </c>
      <c r="L1185">
        <v>50</v>
      </c>
      <c r="M1185">
        <v>45</v>
      </c>
    </row>
    <row r="1186" spans="2:13" x14ac:dyDescent="0.3">
      <c r="B1186" t="s">
        <v>1974</v>
      </c>
      <c r="C1186" s="2">
        <v>44034</v>
      </c>
      <c r="D1186" t="s">
        <v>882</v>
      </c>
      <c r="E1186" t="s">
        <v>28</v>
      </c>
      <c r="F1186" t="s">
        <v>34</v>
      </c>
      <c r="G1186" t="s">
        <v>35</v>
      </c>
      <c r="H1186" t="s">
        <v>17</v>
      </c>
      <c r="I1186" t="s">
        <v>18</v>
      </c>
      <c r="J1186">
        <v>2</v>
      </c>
      <c r="K1186" t="s">
        <v>19</v>
      </c>
      <c r="L1186">
        <v>600</v>
      </c>
      <c r="M1186">
        <v>450</v>
      </c>
    </row>
    <row r="1187" spans="2:13" x14ac:dyDescent="0.3">
      <c r="B1187" t="s">
        <v>1975</v>
      </c>
      <c r="C1187" s="2">
        <v>44035</v>
      </c>
      <c r="D1187" t="s">
        <v>884</v>
      </c>
      <c r="E1187" t="s">
        <v>14</v>
      </c>
      <c r="F1187" t="s">
        <v>15</v>
      </c>
      <c r="G1187" t="s">
        <v>16</v>
      </c>
      <c r="H1187" t="s">
        <v>24</v>
      </c>
      <c r="I1187" t="s">
        <v>18</v>
      </c>
      <c r="J1187">
        <v>2</v>
      </c>
      <c r="K1187" t="s">
        <v>19</v>
      </c>
      <c r="L1187">
        <v>170</v>
      </c>
      <c r="M1187">
        <v>150</v>
      </c>
    </row>
    <row r="1188" spans="2:13" x14ac:dyDescent="0.3">
      <c r="B1188" t="s">
        <v>1976</v>
      </c>
      <c r="C1188" s="2">
        <v>44036</v>
      </c>
      <c r="D1188" t="s">
        <v>886</v>
      </c>
      <c r="E1188" t="s">
        <v>28</v>
      </c>
      <c r="F1188" t="s">
        <v>15</v>
      </c>
      <c r="G1188" t="s">
        <v>16</v>
      </c>
      <c r="H1188" t="s">
        <v>31</v>
      </c>
      <c r="I1188" t="s">
        <v>18</v>
      </c>
      <c r="J1188">
        <v>1</v>
      </c>
      <c r="K1188" t="s">
        <v>19</v>
      </c>
      <c r="L1188">
        <v>25</v>
      </c>
      <c r="M1188">
        <v>20</v>
      </c>
    </row>
    <row r="1189" spans="2:13" x14ac:dyDescent="0.3">
      <c r="B1189" t="s">
        <v>1977</v>
      </c>
      <c r="C1189" s="2">
        <v>44039</v>
      </c>
      <c r="D1189" t="s">
        <v>888</v>
      </c>
      <c r="E1189" t="s">
        <v>28</v>
      </c>
      <c r="F1189" t="s">
        <v>22</v>
      </c>
      <c r="G1189" t="s">
        <v>23</v>
      </c>
      <c r="H1189" t="s">
        <v>17</v>
      </c>
      <c r="I1189" t="s">
        <v>37</v>
      </c>
      <c r="J1189">
        <v>1</v>
      </c>
      <c r="K1189" t="s">
        <v>19</v>
      </c>
      <c r="L1189">
        <v>6700</v>
      </c>
      <c r="M1189">
        <v>5002</v>
      </c>
    </row>
    <row r="1190" spans="2:13" x14ac:dyDescent="0.3">
      <c r="B1190" t="s">
        <v>1978</v>
      </c>
      <c r="C1190" s="2">
        <v>44039</v>
      </c>
      <c r="D1190" t="s">
        <v>890</v>
      </c>
      <c r="E1190" t="s">
        <v>28</v>
      </c>
      <c r="F1190" t="s">
        <v>29</v>
      </c>
      <c r="G1190" t="s">
        <v>30</v>
      </c>
      <c r="H1190" t="s">
        <v>24</v>
      </c>
      <c r="I1190" t="s">
        <v>18</v>
      </c>
      <c r="J1190">
        <v>2</v>
      </c>
      <c r="K1190" t="s">
        <v>19</v>
      </c>
      <c r="L1190">
        <v>6700</v>
      </c>
      <c r="M1190">
        <v>5000</v>
      </c>
    </row>
    <row r="1191" spans="2:13" x14ac:dyDescent="0.3">
      <c r="B1191" t="s">
        <v>1979</v>
      </c>
      <c r="C1191" s="2">
        <v>44039</v>
      </c>
      <c r="D1191" t="s">
        <v>892</v>
      </c>
      <c r="E1191" t="s">
        <v>28</v>
      </c>
      <c r="F1191" t="s">
        <v>34</v>
      </c>
      <c r="G1191" t="s">
        <v>35</v>
      </c>
      <c r="H1191" t="s">
        <v>31</v>
      </c>
      <c r="I1191" t="s">
        <v>44</v>
      </c>
      <c r="J1191">
        <v>2</v>
      </c>
      <c r="K1191" t="s">
        <v>19</v>
      </c>
      <c r="L1191">
        <v>6700</v>
      </c>
      <c r="M1191">
        <v>5001</v>
      </c>
    </row>
    <row r="1192" spans="2:13" x14ac:dyDescent="0.3">
      <c r="B1192" t="s">
        <v>1980</v>
      </c>
      <c r="C1192" s="2">
        <v>44039</v>
      </c>
      <c r="D1192" t="s">
        <v>894</v>
      </c>
      <c r="E1192" t="s">
        <v>28</v>
      </c>
      <c r="F1192" t="s">
        <v>15</v>
      </c>
      <c r="G1192" t="s">
        <v>16</v>
      </c>
      <c r="H1192" t="s">
        <v>17</v>
      </c>
      <c r="I1192" t="s">
        <v>18</v>
      </c>
      <c r="J1192">
        <v>1</v>
      </c>
      <c r="K1192" t="s">
        <v>19</v>
      </c>
      <c r="L1192">
        <v>6700</v>
      </c>
      <c r="M1192">
        <v>5002</v>
      </c>
    </row>
    <row r="1193" spans="2:13" x14ac:dyDescent="0.3">
      <c r="B1193" t="s">
        <v>1981</v>
      </c>
      <c r="C1193" s="2">
        <v>44039</v>
      </c>
      <c r="D1193" t="s">
        <v>896</v>
      </c>
      <c r="E1193" t="s">
        <v>28</v>
      </c>
      <c r="F1193" t="s">
        <v>15</v>
      </c>
      <c r="G1193" t="s">
        <v>16</v>
      </c>
      <c r="H1193" t="s">
        <v>24</v>
      </c>
      <c r="I1193" t="s">
        <v>18</v>
      </c>
      <c r="J1193">
        <v>1</v>
      </c>
      <c r="K1193" t="s">
        <v>19</v>
      </c>
      <c r="L1193">
        <v>6700</v>
      </c>
      <c r="M1193">
        <v>5000</v>
      </c>
    </row>
    <row r="1194" spans="2:13" x14ac:dyDescent="0.3">
      <c r="B1194" t="s">
        <v>1982</v>
      </c>
      <c r="C1194" s="2">
        <v>44042</v>
      </c>
      <c r="D1194" t="s">
        <v>898</v>
      </c>
      <c r="E1194" t="s">
        <v>28</v>
      </c>
      <c r="F1194" t="s">
        <v>22</v>
      </c>
      <c r="G1194" t="s">
        <v>23</v>
      </c>
      <c r="H1194" t="s">
        <v>31</v>
      </c>
      <c r="I1194" t="s">
        <v>18</v>
      </c>
      <c r="J1194">
        <v>2</v>
      </c>
      <c r="K1194" t="s">
        <v>19</v>
      </c>
      <c r="L1194">
        <v>6700</v>
      </c>
      <c r="M1194">
        <v>5001</v>
      </c>
    </row>
    <row r="1195" spans="2:13" x14ac:dyDescent="0.3">
      <c r="B1195" t="s">
        <v>1983</v>
      </c>
      <c r="C1195" s="2">
        <v>44015</v>
      </c>
      <c r="D1195" t="s">
        <v>900</v>
      </c>
      <c r="E1195" t="s">
        <v>28</v>
      </c>
      <c r="F1195" t="s">
        <v>29</v>
      </c>
      <c r="G1195" t="s">
        <v>30</v>
      </c>
      <c r="H1195" t="s">
        <v>17</v>
      </c>
      <c r="I1195" t="s">
        <v>18</v>
      </c>
      <c r="J1195">
        <v>2</v>
      </c>
      <c r="K1195" t="s">
        <v>19</v>
      </c>
      <c r="L1195">
        <v>6700</v>
      </c>
      <c r="M1195">
        <v>5002</v>
      </c>
    </row>
    <row r="1196" spans="2:13" x14ac:dyDescent="0.3">
      <c r="B1196" t="s">
        <v>1984</v>
      </c>
      <c r="C1196" s="2">
        <v>44013</v>
      </c>
      <c r="D1196" t="s">
        <v>902</v>
      </c>
      <c r="E1196" t="s">
        <v>28</v>
      </c>
      <c r="F1196" t="s">
        <v>34</v>
      </c>
      <c r="G1196" t="s">
        <v>35</v>
      </c>
      <c r="H1196" t="s">
        <v>24</v>
      </c>
      <c r="I1196" t="s">
        <v>37</v>
      </c>
      <c r="J1196">
        <v>1</v>
      </c>
      <c r="K1196" t="s">
        <v>19</v>
      </c>
      <c r="L1196">
        <v>22000</v>
      </c>
      <c r="M1196">
        <v>20000</v>
      </c>
    </row>
    <row r="1197" spans="2:13" x14ac:dyDescent="0.3">
      <c r="B1197" t="s">
        <v>1985</v>
      </c>
      <c r="C1197" s="2">
        <v>44014</v>
      </c>
      <c r="D1197" t="s">
        <v>904</v>
      </c>
      <c r="E1197" t="s">
        <v>28</v>
      </c>
      <c r="F1197" t="s">
        <v>15</v>
      </c>
      <c r="G1197" t="s">
        <v>16</v>
      </c>
      <c r="H1197" t="s">
        <v>31</v>
      </c>
      <c r="I1197" t="s">
        <v>44</v>
      </c>
      <c r="J1197">
        <v>1</v>
      </c>
      <c r="K1197" t="s">
        <v>25</v>
      </c>
      <c r="L1197">
        <v>11000</v>
      </c>
      <c r="M1197">
        <v>10000</v>
      </c>
    </row>
    <row r="1198" spans="2:13" x14ac:dyDescent="0.3">
      <c r="B1198" t="s">
        <v>1986</v>
      </c>
      <c r="C1198" s="2">
        <v>44015</v>
      </c>
      <c r="D1198" t="s">
        <v>906</v>
      </c>
      <c r="E1198" t="s">
        <v>28</v>
      </c>
      <c r="F1198" t="s">
        <v>15</v>
      </c>
      <c r="G1198" t="s">
        <v>16</v>
      </c>
      <c r="H1198" t="s">
        <v>17</v>
      </c>
      <c r="I1198" t="s">
        <v>18</v>
      </c>
      <c r="J1198">
        <v>1</v>
      </c>
      <c r="K1198" t="s">
        <v>19</v>
      </c>
      <c r="L1198">
        <v>8500</v>
      </c>
      <c r="M1198">
        <v>7600</v>
      </c>
    </row>
    <row r="1199" spans="2:13" x14ac:dyDescent="0.3">
      <c r="B1199" t="s">
        <v>1987</v>
      </c>
      <c r="C1199" s="2">
        <v>44016</v>
      </c>
      <c r="D1199" t="s">
        <v>908</v>
      </c>
      <c r="E1199" t="s">
        <v>28</v>
      </c>
      <c r="F1199" t="s">
        <v>22</v>
      </c>
      <c r="G1199" t="s">
        <v>23</v>
      </c>
      <c r="H1199" t="s">
        <v>24</v>
      </c>
      <c r="I1199" t="s">
        <v>18</v>
      </c>
      <c r="J1199">
        <v>2</v>
      </c>
      <c r="K1199" t="s">
        <v>25</v>
      </c>
      <c r="L1199">
        <v>8500</v>
      </c>
      <c r="M1199">
        <v>7600</v>
      </c>
    </row>
    <row r="1200" spans="2:13" x14ac:dyDescent="0.3">
      <c r="B1200" t="s">
        <v>1988</v>
      </c>
      <c r="C1200" s="2">
        <v>44019</v>
      </c>
      <c r="D1200" t="s">
        <v>910</v>
      </c>
      <c r="E1200" t="s">
        <v>28</v>
      </c>
      <c r="F1200" t="s">
        <v>29</v>
      </c>
      <c r="G1200" t="s">
        <v>30</v>
      </c>
      <c r="H1200" t="s">
        <v>31</v>
      </c>
      <c r="I1200" t="s">
        <v>37</v>
      </c>
      <c r="J1200">
        <v>3</v>
      </c>
      <c r="K1200" t="s">
        <v>19</v>
      </c>
      <c r="L1200">
        <v>13200.000000000002</v>
      </c>
      <c r="M1200">
        <v>12000</v>
      </c>
    </row>
    <row r="1201" spans="2:13" x14ac:dyDescent="0.3">
      <c r="B1201" t="s">
        <v>1989</v>
      </c>
      <c r="C1201" s="2">
        <v>44019</v>
      </c>
      <c r="D1201" t="s">
        <v>912</v>
      </c>
      <c r="E1201" t="s">
        <v>14</v>
      </c>
      <c r="F1201" t="s">
        <v>34</v>
      </c>
      <c r="G1201" t="s">
        <v>35</v>
      </c>
      <c r="H1201" t="s">
        <v>17</v>
      </c>
      <c r="I1201" t="s">
        <v>18</v>
      </c>
      <c r="J1201">
        <v>2</v>
      </c>
      <c r="K1201" t="s">
        <v>19</v>
      </c>
      <c r="L1201">
        <v>22000</v>
      </c>
      <c r="M1201">
        <v>20000</v>
      </c>
    </row>
    <row r="1202" spans="2:13" x14ac:dyDescent="0.3">
      <c r="B1202" t="s">
        <v>1990</v>
      </c>
      <c r="C1202" s="2">
        <v>44019</v>
      </c>
      <c r="E1202" t="s">
        <v>14</v>
      </c>
      <c r="F1202" t="s">
        <v>15</v>
      </c>
      <c r="G1202" t="s">
        <v>16</v>
      </c>
      <c r="H1202" t="s">
        <v>24</v>
      </c>
      <c r="I1202" t="s">
        <v>18</v>
      </c>
      <c r="J1202">
        <v>2</v>
      </c>
      <c r="K1202" t="s">
        <v>19</v>
      </c>
      <c r="L1202">
        <v>7700</v>
      </c>
      <c r="M1202">
        <v>7000</v>
      </c>
    </row>
    <row r="1203" spans="2:13" x14ac:dyDescent="0.3">
      <c r="B1203" t="s">
        <v>1991</v>
      </c>
      <c r="C1203" s="2">
        <v>44019</v>
      </c>
      <c r="D1203" t="s">
        <v>915</v>
      </c>
      <c r="E1203" t="s">
        <v>14</v>
      </c>
      <c r="F1203" t="s">
        <v>15</v>
      </c>
      <c r="G1203" t="s">
        <v>16</v>
      </c>
      <c r="H1203" t="s">
        <v>31</v>
      </c>
      <c r="I1203" t="s">
        <v>44</v>
      </c>
      <c r="J1203">
        <v>3</v>
      </c>
      <c r="K1203" t="s">
        <v>19</v>
      </c>
      <c r="L1203">
        <v>22000</v>
      </c>
      <c r="M1203">
        <v>20000</v>
      </c>
    </row>
    <row r="1204" spans="2:13" x14ac:dyDescent="0.3">
      <c r="B1204" t="s">
        <v>1992</v>
      </c>
      <c r="C1204" s="2">
        <v>44019</v>
      </c>
      <c r="D1204" t="s">
        <v>917</v>
      </c>
      <c r="E1204" t="s">
        <v>28</v>
      </c>
      <c r="F1204" t="s">
        <v>22</v>
      </c>
      <c r="G1204" t="s">
        <v>23</v>
      </c>
      <c r="H1204" t="s">
        <v>17</v>
      </c>
      <c r="I1204" t="s">
        <v>18</v>
      </c>
      <c r="J1204">
        <v>1</v>
      </c>
      <c r="K1204" t="s">
        <v>19</v>
      </c>
      <c r="L1204">
        <v>44000</v>
      </c>
      <c r="M1204">
        <v>40000</v>
      </c>
    </row>
    <row r="1205" spans="2:13" x14ac:dyDescent="0.3">
      <c r="B1205" t="s">
        <v>1993</v>
      </c>
      <c r="C1205" s="2">
        <v>44022</v>
      </c>
      <c r="D1205" t="s">
        <v>919</v>
      </c>
      <c r="E1205" t="s">
        <v>28</v>
      </c>
      <c r="F1205" t="s">
        <v>29</v>
      </c>
      <c r="G1205" t="s">
        <v>30</v>
      </c>
      <c r="H1205" t="s">
        <v>24</v>
      </c>
      <c r="I1205" t="s">
        <v>18</v>
      </c>
      <c r="J1205">
        <v>2</v>
      </c>
      <c r="K1205" t="s">
        <v>19</v>
      </c>
      <c r="L1205">
        <v>19800</v>
      </c>
      <c r="M1205">
        <v>18000</v>
      </c>
    </row>
    <row r="1206" spans="2:13" x14ac:dyDescent="0.3">
      <c r="B1206" t="s">
        <v>1994</v>
      </c>
      <c r="C1206" s="2">
        <v>44023</v>
      </c>
      <c r="D1206" t="s">
        <v>921</v>
      </c>
      <c r="E1206" t="s">
        <v>28</v>
      </c>
      <c r="F1206" t="s">
        <v>34</v>
      </c>
      <c r="G1206" t="s">
        <v>35</v>
      </c>
      <c r="H1206" t="s">
        <v>31</v>
      </c>
      <c r="I1206" t="s">
        <v>18</v>
      </c>
      <c r="J1206">
        <v>2</v>
      </c>
      <c r="K1206" t="s">
        <v>19</v>
      </c>
      <c r="L1206">
        <v>9950</v>
      </c>
      <c r="M1206">
        <v>9000</v>
      </c>
    </row>
    <row r="1207" spans="2:13" x14ac:dyDescent="0.3">
      <c r="B1207" t="s">
        <v>1995</v>
      </c>
      <c r="C1207" s="2">
        <v>44024</v>
      </c>
      <c r="D1207" t="s">
        <v>923</v>
      </c>
      <c r="E1207" t="s">
        <v>28</v>
      </c>
      <c r="F1207" t="s">
        <v>15</v>
      </c>
      <c r="G1207" t="s">
        <v>16</v>
      </c>
      <c r="H1207" t="s">
        <v>17</v>
      </c>
      <c r="I1207" t="s">
        <v>18</v>
      </c>
      <c r="J1207">
        <v>2</v>
      </c>
      <c r="K1207" t="s">
        <v>19</v>
      </c>
      <c r="L1207">
        <v>7700</v>
      </c>
      <c r="M1207">
        <v>7000</v>
      </c>
    </row>
    <row r="1208" spans="2:13" x14ac:dyDescent="0.3">
      <c r="B1208" t="s">
        <v>1996</v>
      </c>
      <c r="C1208" s="2">
        <v>44025</v>
      </c>
      <c r="D1208" t="s">
        <v>925</v>
      </c>
      <c r="E1208" t="s">
        <v>14</v>
      </c>
      <c r="F1208" t="s">
        <v>15</v>
      </c>
      <c r="G1208" t="s">
        <v>16</v>
      </c>
      <c r="H1208" t="s">
        <v>24</v>
      </c>
      <c r="I1208" t="s">
        <v>37</v>
      </c>
      <c r="J1208">
        <v>4</v>
      </c>
      <c r="K1208" t="s">
        <v>19</v>
      </c>
      <c r="L1208">
        <v>11000</v>
      </c>
      <c r="M1208">
        <v>10000</v>
      </c>
    </row>
    <row r="1209" spans="2:13" x14ac:dyDescent="0.3">
      <c r="B1209" t="s">
        <v>1997</v>
      </c>
      <c r="C1209" s="2">
        <v>44026</v>
      </c>
      <c r="D1209" t="s">
        <v>927</v>
      </c>
      <c r="E1209" t="s">
        <v>28</v>
      </c>
      <c r="F1209" t="s">
        <v>22</v>
      </c>
      <c r="G1209" t="s">
        <v>23</v>
      </c>
      <c r="H1209" t="s">
        <v>31</v>
      </c>
      <c r="I1209" t="s">
        <v>18</v>
      </c>
      <c r="J1209">
        <v>1</v>
      </c>
      <c r="K1209" t="s">
        <v>19</v>
      </c>
      <c r="L1209">
        <v>13200.000000000002</v>
      </c>
      <c r="M1209">
        <v>12000</v>
      </c>
    </row>
    <row r="1210" spans="2:13" x14ac:dyDescent="0.3">
      <c r="B1210" t="s">
        <v>1998</v>
      </c>
      <c r="C1210" s="2">
        <v>44029</v>
      </c>
      <c r="D1210" t="s">
        <v>929</v>
      </c>
      <c r="E1210" t="s">
        <v>28</v>
      </c>
      <c r="F1210" t="s">
        <v>29</v>
      </c>
      <c r="G1210" t="s">
        <v>30</v>
      </c>
      <c r="H1210" t="s">
        <v>17</v>
      </c>
      <c r="I1210" t="s">
        <v>44</v>
      </c>
      <c r="J1210">
        <v>2</v>
      </c>
      <c r="K1210" t="s">
        <v>19</v>
      </c>
      <c r="L1210">
        <v>9950</v>
      </c>
      <c r="M1210">
        <v>9000</v>
      </c>
    </row>
    <row r="1211" spans="2:13" x14ac:dyDescent="0.3">
      <c r="B1211" t="s">
        <v>1999</v>
      </c>
      <c r="C1211" s="2">
        <v>44029</v>
      </c>
      <c r="D1211" t="s">
        <v>931</v>
      </c>
      <c r="E1211" t="s">
        <v>28</v>
      </c>
      <c r="F1211" t="s">
        <v>34</v>
      </c>
      <c r="G1211" t="s">
        <v>35</v>
      </c>
      <c r="H1211" t="s">
        <v>24</v>
      </c>
      <c r="I1211" t="s">
        <v>18</v>
      </c>
      <c r="J1211">
        <v>2</v>
      </c>
      <c r="K1211" t="s">
        <v>19</v>
      </c>
      <c r="L1211">
        <v>7700</v>
      </c>
      <c r="M1211">
        <v>7000</v>
      </c>
    </row>
    <row r="1212" spans="2:13" x14ac:dyDescent="0.3">
      <c r="B1212" t="s">
        <v>2000</v>
      </c>
      <c r="C1212" s="2">
        <v>44029</v>
      </c>
      <c r="D1212" t="s">
        <v>933</v>
      </c>
      <c r="E1212" t="s">
        <v>28</v>
      </c>
      <c r="F1212" t="s">
        <v>15</v>
      </c>
      <c r="G1212" t="s">
        <v>16</v>
      </c>
      <c r="H1212" t="s">
        <v>31</v>
      </c>
      <c r="I1212" t="s">
        <v>37</v>
      </c>
      <c r="J1212">
        <v>4</v>
      </c>
      <c r="K1212" t="s">
        <v>19</v>
      </c>
      <c r="L1212">
        <v>11000</v>
      </c>
      <c r="M1212">
        <v>10000</v>
      </c>
    </row>
    <row r="1213" spans="2:13" x14ac:dyDescent="0.3">
      <c r="B1213" t="s">
        <v>2001</v>
      </c>
      <c r="C1213" s="2">
        <v>44029</v>
      </c>
      <c r="D1213" t="s">
        <v>935</v>
      </c>
      <c r="E1213" t="s">
        <v>28</v>
      </c>
      <c r="F1213" t="s">
        <v>15</v>
      </c>
      <c r="G1213" t="s">
        <v>16</v>
      </c>
      <c r="H1213" t="s">
        <v>17</v>
      </c>
      <c r="I1213" t="s">
        <v>18</v>
      </c>
      <c r="J1213">
        <v>1</v>
      </c>
      <c r="K1213" t="s">
        <v>19</v>
      </c>
      <c r="L1213">
        <v>13200.000000000002</v>
      </c>
      <c r="M1213">
        <v>12000</v>
      </c>
    </row>
    <row r="1214" spans="2:13" x14ac:dyDescent="0.3">
      <c r="B1214" t="s">
        <v>2002</v>
      </c>
      <c r="C1214" s="2">
        <v>44029</v>
      </c>
      <c r="D1214" t="s">
        <v>937</v>
      </c>
      <c r="E1214" t="s">
        <v>28</v>
      </c>
      <c r="F1214" t="s">
        <v>22</v>
      </c>
      <c r="G1214" t="s">
        <v>23</v>
      </c>
      <c r="H1214" t="s">
        <v>24</v>
      </c>
      <c r="I1214" t="s">
        <v>18</v>
      </c>
      <c r="J1214">
        <v>2</v>
      </c>
      <c r="K1214" t="s">
        <v>19</v>
      </c>
      <c r="L1214">
        <v>9950</v>
      </c>
      <c r="M1214">
        <v>9000</v>
      </c>
    </row>
    <row r="1215" spans="2:13" x14ac:dyDescent="0.3">
      <c r="B1215" t="s">
        <v>2003</v>
      </c>
      <c r="C1215" s="2">
        <v>44032</v>
      </c>
      <c r="D1215" t="s">
        <v>939</v>
      </c>
      <c r="E1215" t="s">
        <v>28</v>
      </c>
      <c r="F1215" t="s">
        <v>29</v>
      </c>
      <c r="G1215" t="s">
        <v>30</v>
      </c>
      <c r="H1215" t="s">
        <v>31</v>
      </c>
      <c r="I1215" t="s">
        <v>18</v>
      </c>
      <c r="J1215">
        <v>2</v>
      </c>
      <c r="K1215" t="s">
        <v>19</v>
      </c>
      <c r="L1215">
        <v>7700</v>
      </c>
      <c r="M1215">
        <v>7000</v>
      </c>
    </row>
    <row r="1216" spans="2:13" x14ac:dyDescent="0.3">
      <c r="B1216" t="s">
        <v>2004</v>
      </c>
      <c r="C1216" s="2">
        <v>44033</v>
      </c>
      <c r="D1216" t="s">
        <v>941</v>
      </c>
      <c r="E1216" t="s">
        <v>28</v>
      </c>
      <c r="F1216" t="s">
        <v>34</v>
      </c>
      <c r="G1216" t="s">
        <v>35</v>
      </c>
      <c r="H1216" t="s">
        <v>17</v>
      </c>
      <c r="I1216" t="s">
        <v>37</v>
      </c>
      <c r="J1216">
        <v>1</v>
      </c>
      <c r="K1216" t="s">
        <v>19</v>
      </c>
      <c r="L1216">
        <v>11000</v>
      </c>
      <c r="M1216">
        <v>10000</v>
      </c>
    </row>
    <row r="1217" spans="2:13" x14ac:dyDescent="0.3">
      <c r="B1217" t="s">
        <v>2005</v>
      </c>
      <c r="C1217" s="2">
        <v>44034</v>
      </c>
      <c r="D1217" t="s">
        <v>943</v>
      </c>
      <c r="E1217" t="s">
        <v>28</v>
      </c>
      <c r="F1217" t="s">
        <v>15</v>
      </c>
      <c r="G1217" t="s">
        <v>16</v>
      </c>
      <c r="H1217" t="s">
        <v>24</v>
      </c>
      <c r="I1217" t="s">
        <v>18</v>
      </c>
      <c r="J1217">
        <v>1</v>
      </c>
      <c r="K1217" t="s">
        <v>19</v>
      </c>
      <c r="L1217">
        <v>7700.0000000000009</v>
      </c>
      <c r="M1217">
        <v>7000</v>
      </c>
    </row>
    <row r="1218" spans="2:13" x14ac:dyDescent="0.3">
      <c r="B1218" t="s">
        <v>2006</v>
      </c>
      <c r="C1218" s="2">
        <v>44035</v>
      </c>
      <c r="D1218" t="s">
        <v>945</v>
      </c>
      <c r="E1218" t="s">
        <v>28</v>
      </c>
      <c r="F1218" t="s">
        <v>15</v>
      </c>
      <c r="G1218" t="s">
        <v>16</v>
      </c>
      <c r="H1218" t="s">
        <v>31</v>
      </c>
      <c r="I1218" t="s">
        <v>37</v>
      </c>
      <c r="J1218">
        <v>2</v>
      </c>
      <c r="K1218" t="s">
        <v>19</v>
      </c>
      <c r="L1218">
        <v>9950</v>
      </c>
      <c r="M1218">
        <v>9000</v>
      </c>
    </row>
    <row r="1219" spans="2:13" x14ac:dyDescent="0.3">
      <c r="B1219" t="s">
        <v>2007</v>
      </c>
      <c r="C1219" s="2">
        <v>44036</v>
      </c>
      <c r="D1219" t="s">
        <v>947</v>
      </c>
      <c r="E1219" t="s">
        <v>28</v>
      </c>
      <c r="F1219" t="s">
        <v>22</v>
      </c>
      <c r="G1219" t="s">
        <v>23</v>
      </c>
      <c r="H1219" t="s">
        <v>17</v>
      </c>
      <c r="I1219" t="s">
        <v>37</v>
      </c>
      <c r="J1219">
        <v>2</v>
      </c>
      <c r="K1219" t="s">
        <v>19</v>
      </c>
      <c r="L1219">
        <v>19800</v>
      </c>
      <c r="M1219">
        <v>18000</v>
      </c>
    </row>
    <row r="1220" spans="2:13" x14ac:dyDescent="0.3">
      <c r="B1220" t="s">
        <v>2008</v>
      </c>
      <c r="C1220" s="2">
        <v>44039</v>
      </c>
      <c r="D1220" t="s">
        <v>949</v>
      </c>
      <c r="E1220" t="s">
        <v>28</v>
      </c>
      <c r="F1220" t="s">
        <v>29</v>
      </c>
      <c r="G1220" t="s">
        <v>30</v>
      </c>
      <c r="H1220" t="s">
        <v>24</v>
      </c>
      <c r="I1220" t="s">
        <v>18</v>
      </c>
      <c r="J1220">
        <v>1</v>
      </c>
      <c r="K1220" t="s">
        <v>19</v>
      </c>
      <c r="L1220">
        <v>44000</v>
      </c>
      <c r="M1220">
        <v>40000</v>
      </c>
    </row>
    <row r="1221" spans="2:13" x14ac:dyDescent="0.3">
      <c r="B1221" t="s">
        <v>2009</v>
      </c>
      <c r="C1221" s="2">
        <v>44039</v>
      </c>
      <c r="D1221" t="s">
        <v>951</v>
      </c>
      <c r="E1221" t="s">
        <v>28</v>
      </c>
      <c r="F1221" t="s">
        <v>34</v>
      </c>
      <c r="G1221" t="s">
        <v>35</v>
      </c>
      <c r="H1221" t="s">
        <v>31</v>
      </c>
      <c r="I1221" t="s">
        <v>18</v>
      </c>
      <c r="J1221">
        <v>1</v>
      </c>
      <c r="K1221" t="s">
        <v>19</v>
      </c>
      <c r="L1221">
        <v>22000</v>
      </c>
      <c r="M1221">
        <v>20000</v>
      </c>
    </row>
    <row r="1222" spans="2:13" x14ac:dyDescent="0.3">
      <c r="B1222" t="s">
        <v>2010</v>
      </c>
      <c r="C1222" s="2">
        <v>44039</v>
      </c>
      <c r="D1222" t="s">
        <v>953</v>
      </c>
      <c r="E1222" t="s">
        <v>14</v>
      </c>
      <c r="F1222" t="s">
        <v>15</v>
      </c>
      <c r="G1222" t="s">
        <v>16</v>
      </c>
      <c r="H1222" t="s">
        <v>17</v>
      </c>
      <c r="I1222" t="s">
        <v>44</v>
      </c>
      <c r="J1222">
        <v>2</v>
      </c>
      <c r="K1222" t="s">
        <v>19</v>
      </c>
      <c r="L1222">
        <v>13000</v>
      </c>
      <c r="M1222">
        <v>12000</v>
      </c>
    </row>
    <row r="1223" spans="2:13" x14ac:dyDescent="0.3">
      <c r="B1223" t="s">
        <v>2011</v>
      </c>
      <c r="C1223" s="2">
        <v>44039</v>
      </c>
      <c r="D1223" t="s">
        <v>955</v>
      </c>
      <c r="E1223" t="s">
        <v>14</v>
      </c>
      <c r="F1223" t="s">
        <v>15</v>
      </c>
      <c r="G1223" t="s">
        <v>16</v>
      </c>
      <c r="H1223" t="s">
        <v>24</v>
      </c>
      <c r="I1223" t="s">
        <v>18</v>
      </c>
      <c r="J1223">
        <v>2</v>
      </c>
      <c r="K1223" t="s">
        <v>19</v>
      </c>
      <c r="L1223">
        <v>6700</v>
      </c>
      <c r="M1223">
        <v>5000</v>
      </c>
    </row>
    <row r="1224" spans="2:13" x14ac:dyDescent="0.3">
      <c r="B1224" t="s">
        <v>2012</v>
      </c>
      <c r="C1224" s="2">
        <v>44039</v>
      </c>
      <c r="D1224" t="s">
        <v>957</v>
      </c>
      <c r="E1224" t="s">
        <v>14</v>
      </c>
      <c r="F1224" t="s">
        <v>22</v>
      </c>
      <c r="G1224" t="s">
        <v>23</v>
      </c>
      <c r="H1224" t="s">
        <v>31</v>
      </c>
      <c r="I1224" t="s">
        <v>18</v>
      </c>
      <c r="J1224">
        <v>1</v>
      </c>
      <c r="K1224" t="s">
        <v>19</v>
      </c>
      <c r="L1224">
        <v>6700</v>
      </c>
      <c r="M1224">
        <v>5001</v>
      </c>
    </row>
    <row r="1225" spans="2:13" x14ac:dyDescent="0.3">
      <c r="B1225" t="s">
        <v>2013</v>
      </c>
      <c r="C1225" s="2">
        <v>44042</v>
      </c>
      <c r="D1225" t="s">
        <v>959</v>
      </c>
      <c r="E1225" t="s">
        <v>28</v>
      </c>
      <c r="F1225" t="s">
        <v>29</v>
      </c>
      <c r="G1225" t="s">
        <v>30</v>
      </c>
      <c r="H1225" t="s">
        <v>17</v>
      </c>
      <c r="I1225" t="s">
        <v>18</v>
      </c>
      <c r="J1225">
        <v>1</v>
      </c>
      <c r="K1225" t="s">
        <v>19</v>
      </c>
      <c r="L1225">
        <v>6700</v>
      </c>
      <c r="M1225">
        <v>5002</v>
      </c>
    </row>
    <row r="1226" spans="2:13" x14ac:dyDescent="0.3">
      <c r="B1226" t="s">
        <v>2014</v>
      </c>
      <c r="C1226" s="2">
        <v>44013</v>
      </c>
      <c r="D1226" t="s">
        <v>961</v>
      </c>
      <c r="E1226" t="s">
        <v>28</v>
      </c>
      <c r="F1226" t="s">
        <v>34</v>
      </c>
      <c r="G1226" t="s">
        <v>35</v>
      </c>
      <c r="H1226" t="s">
        <v>24</v>
      </c>
      <c r="I1226" t="s">
        <v>18</v>
      </c>
      <c r="J1226">
        <v>2</v>
      </c>
      <c r="K1226" t="s">
        <v>19</v>
      </c>
      <c r="L1226">
        <v>6700</v>
      </c>
      <c r="M1226">
        <v>5000</v>
      </c>
    </row>
    <row r="1227" spans="2:13" x14ac:dyDescent="0.3">
      <c r="B1227" t="s">
        <v>2015</v>
      </c>
      <c r="C1227" s="2">
        <v>44013</v>
      </c>
      <c r="D1227" t="s">
        <v>963</v>
      </c>
      <c r="E1227" t="s">
        <v>28</v>
      </c>
      <c r="F1227" t="s">
        <v>15</v>
      </c>
      <c r="G1227" t="s">
        <v>16</v>
      </c>
      <c r="H1227" t="s">
        <v>31</v>
      </c>
      <c r="I1227" t="s">
        <v>37</v>
      </c>
      <c r="J1227">
        <v>2</v>
      </c>
      <c r="K1227" t="s">
        <v>19</v>
      </c>
      <c r="L1227">
        <v>6700</v>
      </c>
      <c r="M1227">
        <v>5001</v>
      </c>
    </row>
    <row r="1228" spans="2:13" x14ac:dyDescent="0.3">
      <c r="B1228" t="s">
        <v>2016</v>
      </c>
      <c r="C1228" s="2">
        <v>44014</v>
      </c>
      <c r="D1228" t="s">
        <v>965</v>
      </c>
      <c r="E1228" t="s">
        <v>28</v>
      </c>
      <c r="F1228" t="s">
        <v>15</v>
      </c>
      <c r="G1228" t="s">
        <v>16</v>
      </c>
      <c r="H1228" t="s">
        <v>17</v>
      </c>
      <c r="I1228" t="s">
        <v>18</v>
      </c>
      <c r="J1228">
        <v>1</v>
      </c>
      <c r="K1228" t="s">
        <v>19</v>
      </c>
      <c r="L1228">
        <v>6700</v>
      </c>
      <c r="M1228">
        <v>5002</v>
      </c>
    </row>
    <row r="1229" spans="2:13" x14ac:dyDescent="0.3">
      <c r="B1229" t="s">
        <v>2017</v>
      </c>
      <c r="C1229" s="2">
        <v>44015</v>
      </c>
      <c r="D1229" t="s">
        <v>967</v>
      </c>
      <c r="E1229" t="s">
        <v>14</v>
      </c>
      <c r="F1229" t="s">
        <v>22</v>
      </c>
      <c r="G1229" t="s">
        <v>23</v>
      </c>
      <c r="H1229" t="s">
        <v>24</v>
      </c>
      <c r="I1229" t="s">
        <v>44</v>
      </c>
      <c r="J1229">
        <v>100</v>
      </c>
      <c r="K1229" t="s">
        <v>19</v>
      </c>
      <c r="L1229">
        <v>6700</v>
      </c>
      <c r="M1229">
        <v>5000</v>
      </c>
    </row>
    <row r="1230" spans="2:13" x14ac:dyDescent="0.3">
      <c r="B1230" t="s">
        <v>2018</v>
      </c>
      <c r="C1230" s="2">
        <v>43952</v>
      </c>
      <c r="D1230" t="s">
        <v>969</v>
      </c>
      <c r="E1230" t="s">
        <v>28</v>
      </c>
      <c r="F1230" t="s">
        <v>15</v>
      </c>
      <c r="G1230" t="s">
        <v>16</v>
      </c>
      <c r="H1230" t="s">
        <v>31</v>
      </c>
      <c r="I1230" t="s">
        <v>37</v>
      </c>
      <c r="J1230">
        <v>100</v>
      </c>
      <c r="K1230" t="s">
        <v>19</v>
      </c>
      <c r="L1230">
        <v>6700</v>
      </c>
      <c r="M1230">
        <v>5000</v>
      </c>
    </row>
    <row r="1231" spans="2:13" x14ac:dyDescent="0.3">
      <c r="B1231" t="s">
        <v>2019</v>
      </c>
      <c r="C1231" s="2">
        <v>43953</v>
      </c>
      <c r="D1231" t="s">
        <v>971</v>
      </c>
      <c r="E1231" t="s">
        <v>28</v>
      </c>
      <c r="F1231" t="s">
        <v>22</v>
      </c>
      <c r="G1231" t="s">
        <v>23</v>
      </c>
      <c r="H1231" t="s">
        <v>17</v>
      </c>
      <c r="I1231" t="s">
        <v>18</v>
      </c>
      <c r="J1231">
        <v>100</v>
      </c>
      <c r="K1231" t="s">
        <v>19</v>
      </c>
      <c r="L1231">
        <v>6700</v>
      </c>
      <c r="M1231">
        <v>5000</v>
      </c>
    </row>
    <row r="1232" spans="2:13" x14ac:dyDescent="0.3">
      <c r="B1232" t="s">
        <v>2020</v>
      </c>
      <c r="C1232" s="2">
        <v>43954</v>
      </c>
      <c r="D1232" t="s">
        <v>973</v>
      </c>
      <c r="E1232" t="s">
        <v>14</v>
      </c>
      <c r="F1232" t="s">
        <v>29</v>
      </c>
      <c r="G1232" t="s">
        <v>30</v>
      </c>
      <c r="H1232" t="s">
        <v>24</v>
      </c>
      <c r="I1232" t="s">
        <v>18</v>
      </c>
      <c r="J1232">
        <v>100</v>
      </c>
      <c r="K1232" t="s">
        <v>19</v>
      </c>
      <c r="L1232">
        <v>6700</v>
      </c>
      <c r="M1232">
        <v>5000</v>
      </c>
    </row>
    <row r="1233" spans="2:13" x14ac:dyDescent="0.3">
      <c r="B1233" t="s">
        <v>2021</v>
      </c>
      <c r="C1233" s="2">
        <v>43955</v>
      </c>
      <c r="D1233" t="s">
        <v>975</v>
      </c>
      <c r="E1233" t="s">
        <v>28</v>
      </c>
      <c r="F1233" t="s">
        <v>34</v>
      </c>
      <c r="G1233" t="s">
        <v>35</v>
      </c>
      <c r="H1233" t="s">
        <v>31</v>
      </c>
      <c r="I1233" t="s">
        <v>44</v>
      </c>
      <c r="J1233">
        <v>100</v>
      </c>
      <c r="K1233" t="s">
        <v>19</v>
      </c>
      <c r="L1233">
        <v>6700</v>
      </c>
      <c r="M1233">
        <v>5000</v>
      </c>
    </row>
    <row r="1234" spans="2:13" x14ac:dyDescent="0.3">
      <c r="B1234" t="s">
        <v>2022</v>
      </c>
      <c r="C1234" s="2">
        <v>43956</v>
      </c>
      <c r="D1234" t="s">
        <v>977</v>
      </c>
      <c r="E1234" t="s">
        <v>28</v>
      </c>
      <c r="F1234" t="s">
        <v>15</v>
      </c>
      <c r="G1234" t="s">
        <v>16</v>
      </c>
      <c r="H1234" t="s">
        <v>17</v>
      </c>
      <c r="I1234" t="s">
        <v>18</v>
      </c>
      <c r="J1234">
        <v>100</v>
      </c>
      <c r="K1234" t="s">
        <v>19</v>
      </c>
      <c r="L1234">
        <v>6700</v>
      </c>
      <c r="M1234">
        <v>5000</v>
      </c>
    </row>
    <row r="1235" spans="2:13" x14ac:dyDescent="0.3">
      <c r="B1235" t="s">
        <v>2023</v>
      </c>
      <c r="C1235" s="2">
        <v>43957</v>
      </c>
      <c r="D1235" t="s">
        <v>979</v>
      </c>
      <c r="E1235" t="s">
        <v>28</v>
      </c>
      <c r="F1235" t="s">
        <v>15</v>
      </c>
      <c r="G1235" t="s">
        <v>16</v>
      </c>
      <c r="H1235" t="s">
        <v>31</v>
      </c>
      <c r="I1235" t="s">
        <v>37</v>
      </c>
      <c r="J1235">
        <v>100</v>
      </c>
      <c r="K1235" t="s">
        <v>19</v>
      </c>
      <c r="L1235">
        <v>200</v>
      </c>
      <c r="M1235">
        <v>190</v>
      </c>
    </row>
    <row r="1236" spans="2:13" x14ac:dyDescent="0.3">
      <c r="B1236" t="s">
        <v>2024</v>
      </c>
      <c r="C1236" s="2">
        <v>43958</v>
      </c>
      <c r="D1236" t="s">
        <v>981</v>
      </c>
      <c r="E1236" t="s">
        <v>28</v>
      </c>
      <c r="F1236" t="s">
        <v>22</v>
      </c>
      <c r="G1236" t="s">
        <v>23</v>
      </c>
      <c r="H1236" t="s">
        <v>17</v>
      </c>
      <c r="I1236" t="s">
        <v>18</v>
      </c>
      <c r="J1236">
        <v>1</v>
      </c>
      <c r="K1236" t="s">
        <v>19</v>
      </c>
      <c r="L1236">
        <v>2250</v>
      </c>
      <c r="M1236">
        <v>2200</v>
      </c>
    </row>
    <row r="1237" spans="2:13" x14ac:dyDescent="0.3">
      <c r="B1237" t="s">
        <v>2025</v>
      </c>
      <c r="C1237" s="2">
        <v>43956</v>
      </c>
      <c r="D1237" t="s">
        <v>983</v>
      </c>
      <c r="E1237" t="s">
        <v>14</v>
      </c>
      <c r="F1237" t="s">
        <v>29</v>
      </c>
      <c r="G1237" t="s">
        <v>30</v>
      </c>
      <c r="H1237" t="s">
        <v>24</v>
      </c>
      <c r="I1237" t="s">
        <v>18</v>
      </c>
      <c r="J1237">
        <v>1</v>
      </c>
      <c r="K1237" t="s">
        <v>19</v>
      </c>
      <c r="L1237">
        <v>100</v>
      </c>
      <c r="M1237">
        <v>90</v>
      </c>
    </row>
    <row r="1238" spans="2:13" x14ac:dyDescent="0.3">
      <c r="B1238" t="s">
        <v>2026</v>
      </c>
      <c r="C1238" s="2">
        <v>43960</v>
      </c>
      <c r="D1238" t="s">
        <v>985</v>
      </c>
      <c r="E1238" t="s">
        <v>28</v>
      </c>
      <c r="F1238" t="s">
        <v>34</v>
      </c>
      <c r="G1238" t="s">
        <v>35</v>
      </c>
      <c r="H1238" t="s">
        <v>31</v>
      </c>
      <c r="I1238" t="s">
        <v>44</v>
      </c>
      <c r="J1238">
        <v>2</v>
      </c>
      <c r="K1238" t="s">
        <v>19</v>
      </c>
      <c r="L1238">
        <v>100</v>
      </c>
      <c r="M1238">
        <v>80</v>
      </c>
    </row>
    <row r="1239" spans="2:13" x14ac:dyDescent="0.3">
      <c r="B1239" t="s">
        <v>2027</v>
      </c>
      <c r="C1239" s="2">
        <v>43961</v>
      </c>
      <c r="D1239" t="s">
        <v>987</v>
      </c>
      <c r="E1239" t="s">
        <v>28</v>
      </c>
      <c r="F1239" t="s">
        <v>15</v>
      </c>
      <c r="G1239" t="s">
        <v>16</v>
      </c>
      <c r="H1239" t="s">
        <v>17</v>
      </c>
      <c r="I1239" t="s">
        <v>18</v>
      </c>
      <c r="J1239">
        <v>2</v>
      </c>
      <c r="K1239" t="s">
        <v>19</v>
      </c>
      <c r="L1239">
        <v>2000</v>
      </c>
      <c r="M1239">
        <v>1850</v>
      </c>
    </row>
    <row r="1240" spans="2:13" x14ac:dyDescent="0.3">
      <c r="B1240" t="s">
        <v>2028</v>
      </c>
      <c r="C1240" s="2">
        <v>43962</v>
      </c>
      <c r="D1240" t="s">
        <v>989</v>
      </c>
      <c r="E1240" t="s">
        <v>28</v>
      </c>
      <c r="F1240" t="s">
        <v>15</v>
      </c>
      <c r="G1240" t="s">
        <v>16</v>
      </c>
      <c r="H1240" t="s">
        <v>24</v>
      </c>
      <c r="I1240" t="s">
        <v>18</v>
      </c>
      <c r="J1240">
        <v>1</v>
      </c>
      <c r="K1240" t="s">
        <v>19</v>
      </c>
      <c r="L1240">
        <v>4700</v>
      </c>
      <c r="M1240">
        <v>8000</v>
      </c>
    </row>
    <row r="1241" spans="2:13" x14ac:dyDescent="0.3">
      <c r="B1241" t="s">
        <v>2029</v>
      </c>
      <c r="C1241" s="2">
        <v>43963</v>
      </c>
      <c r="D1241" t="s">
        <v>991</v>
      </c>
      <c r="E1241" t="s">
        <v>28</v>
      </c>
      <c r="F1241" t="s">
        <v>22</v>
      </c>
      <c r="G1241" t="s">
        <v>23</v>
      </c>
      <c r="H1241" t="s">
        <v>31</v>
      </c>
      <c r="I1241" t="s">
        <v>18</v>
      </c>
      <c r="J1241">
        <v>1</v>
      </c>
      <c r="K1241" t="s">
        <v>19</v>
      </c>
      <c r="L1241">
        <v>4700</v>
      </c>
      <c r="M1241">
        <v>4000</v>
      </c>
    </row>
    <row r="1242" spans="2:13" x14ac:dyDescent="0.3">
      <c r="B1242" t="s">
        <v>2030</v>
      </c>
      <c r="C1242" s="2">
        <v>43964</v>
      </c>
      <c r="D1242" t="s">
        <v>993</v>
      </c>
      <c r="E1242" t="s">
        <v>28</v>
      </c>
      <c r="F1242" t="s">
        <v>29</v>
      </c>
      <c r="G1242" t="s">
        <v>30</v>
      </c>
      <c r="H1242" t="s">
        <v>17</v>
      </c>
      <c r="I1242" t="s">
        <v>18</v>
      </c>
      <c r="J1242">
        <v>2</v>
      </c>
      <c r="K1242" t="s">
        <v>19</v>
      </c>
      <c r="L1242">
        <v>400</v>
      </c>
      <c r="M1242">
        <v>360</v>
      </c>
    </row>
    <row r="1243" spans="2:13" x14ac:dyDescent="0.3">
      <c r="B1243" t="s">
        <v>2031</v>
      </c>
      <c r="C1243" s="2">
        <v>43965</v>
      </c>
      <c r="D1243" t="s">
        <v>995</v>
      </c>
      <c r="E1243" t="s">
        <v>28</v>
      </c>
      <c r="F1243" t="s">
        <v>34</v>
      </c>
      <c r="G1243" t="s">
        <v>35</v>
      </c>
      <c r="H1243" t="s">
        <v>24</v>
      </c>
      <c r="I1243" t="s">
        <v>37</v>
      </c>
      <c r="J1243">
        <v>2</v>
      </c>
      <c r="K1243" t="s">
        <v>19</v>
      </c>
      <c r="L1243">
        <v>100</v>
      </c>
      <c r="M1243">
        <v>90</v>
      </c>
    </row>
    <row r="1244" spans="2:13" x14ac:dyDescent="0.3">
      <c r="B1244" t="s">
        <v>2032</v>
      </c>
      <c r="C1244" s="2">
        <v>43966</v>
      </c>
      <c r="D1244" t="s">
        <v>997</v>
      </c>
      <c r="E1244" t="s">
        <v>28</v>
      </c>
      <c r="F1244" t="s">
        <v>15</v>
      </c>
      <c r="G1244" t="s">
        <v>16</v>
      </c>
      <c r="H1244" t="s">
        <v>31</v>
      </c>
      <c r="I1244" t="s">
        <v>18</v>
      </c>
      <c r="J1244">
        <v>1</v>
      </c>
      <c r="K1244" t="s">
        <v>19</v>
      </c>
      <c r="L1244">
        <v>1600</v>
      </c>
      <c r="M1244">
        <v>1590</v>
      </c>
    </row>
    <row r="1245" spans="2:13" x14ac:dyDescent="0.3">
      <c r="B1245" t="s">
        <v>2033</v>
      </c>
      <c r="C1245" s="2">
        <v>43967</v>
      </c>
      <c r="D1245" t="s">
        <v>999</v>
      </c>
      <c r="E1245" t="s">
        <v>28</v>
      </c>
      <c r="F1245" t="s">
        <v>15</v>
      </c>
      <c r="G1245" t="s">
        <v>16</v>
      </c>
      <c r="H1245" t="s">
        <v>17</v>
      </c>
      <c r="I1245" t="s">
        <v>18</v>
      </c>
      <c r="J1245">
        <v>1</v>
      </c>
      <c r="K1245" t="s">
        <v>19</v>
      </c>
      <c r="L1245">
        <v>50</v>
      </c>
      <c r="M1245">
        <v>45</v>
      </c>
    </row>
    <row r="1246" spans="2:13" x14ac:dyDescent="0.3">
      <c r="B1246" t="s">
        <v>2034</v>
      </c>
      <c r="C1246" s="2">
        <v>43968</v>
      </c>
      <c r="D1246" t="s">
        <v>1001</v>
      </c>
      <c r="E1246" t="s">
        <v>28</v>
      </c>
      <c r="F1246" t="s">
        <v>15</v>
      </c>
      <c r="G1246" t="s">
        <v>16</v>
      </c>
      <c r="H1246" t="s">
        <v>24</v>
      </c>
      <c r="I1246" t="s">
        <v>18</v>
      </c>
      <c r="J1246">
        <v>2</v>
      </c>
      <c r="K1246" t="s">
        <v>19</v>
      </c>
      <c r="L1246">
        <v>600</v>
      </c>
      <c r="M1246">
        <v>450</v>
      </c>
    </row>
    <row r="1247" spans="2:13" x14ac:dyDescent="0.3">
      <c r="B1247" t="s">
        <v>2035</v>
      </c>
      <c r="C1247" s="2">
        <v>43966</v>
      </c>
      <c r="D1247" t="s">
        <v>1003</v>
      </c>
      <c r="E1247" t="s">
        <v>28</v>
      </c>
      <c r="F1247" t="s">
        <v>15</v>
      </c>
      <c r="G1247" t="s">
        <v>16</v>
      </c>
      <c r="H1247" t="s">
        <v>31</v>
      </c>
      <c r="I1247" t="s">
        <v>18</v>
      </c>
      <c r="J1247">
        <v>2</v>
      </c>
      <c r="K1247" t="s">
        <v>19</v>
      </c>
      <c r="L1247">
        <v>170</v>
      </c>
      <c r="M1247">
        <v>150</v>
      </c>
    </row>
    <row r="1248" spans="2:13" x14ac:dyDescent="0.3">
      <c r="B1248" t="s">
        <v>2036</v>
      </c>
      <c r="C1248" s="2">
        <v>43970</v>
      </c>
      <c r="D1248" t="s">
        <v>1005</v>
      </c>
      <c r="E1248" t="s">
        <v>28</v>
      </c>
      <c r="F1248" t="s">
        <v>15</v>
      </c>
      <c r="G1248" t="s">
        <v>16</v>
      </c>
      <c r="H1248" t="s">
        <v>17</v>
      </c>
      <c r="I1248" t="s">
        <v>37</v>
      </c>
      <c r="J1248">
        <v>1</v>
      </c>
      <c r="K1248" t="s">
        <v>19</v>
      </c>
      <c r="L1248">
        <v>25</v>
      </c>
      <c r="M1248">
        <v>20</v>
      </c>
    </row>
    <row r="1249" spans="2:13" x14ac:dyDescent="0.3">
      <c r="B1249" t="s">
        <v>2037</v>
      </c>
      <c r="C1249" s="2">
        <v>43971</v>
      </c>
      <c r="D1249" t="s">
        <v>1007</v>
      </c>
      <c r="E1249" t="s">
        <v>28</v>
      </c>
      <c r="F1249" t="s">
        <v>15</v>
      </c>
      <c r="G1249" t="s">
        <v>16</v>
      </c>
      <c r="H1249" t="s">
        <v>24</v>
      </c>
      <c r="I1249" t="s">
        <v>57</v>
      </c>
      <c r="J1249">
        <v>1</v>
      </c>
      <c r="K1249" t="s">
        <v>19</v>
      </c>
      <c r="L1249">
        <v>6700</v>
      </c>
      <c r="M1249">
        <v>5000</v>
      </c>
    </row>
    <row r="1250" spans="2:13" x14ac:dyDescent="0.3">
      <c r="B1250" t="s">
        <v>2038</v>
      </c>
      <c r="C1250" s="2">
        <v>43972</v>
      </c>
      <c r="D1250" t="s">
        <v>1009</v>
      </c>
      <c r="E1250" t="s">
        <v>28</v>
      </c>
      <c r="F1250" t="s">
        <v>15</v>
      </c>
      <c r="G1250" t="s">
        <v>16</v>
      </c>
      <c r="H1250" t="s">
        <v>31</v>
      </c>
      <c r="I1250" t="s">
        <v>44</v>
      </c>
      <c r="J1250">
        <v>2</v>
      </c>
      <c r="K1250" t="s">
        <v>19</v>
      </c>
      <c r="L1250">
        <v>6700</v>
      </c>
      <c r="M1250">
        <v>5001</v>
      </c>
    </row>
    <row r="1251" spans="2:13" x14ac:dyDescent="0.3">
      <c r="B1251" t="s">
        <v>2039</v>
      </c>
      <c r="C1251" s="2">
        <v>43973</v>
      </c>
      <c r="D1251" t="s">
        <v>1011</v>
      </c>
      <c r="E1251" t="s">
        <v>14</v>
      </c>
      <c r="F1251" t="s">
        <v>15</v>
      </c>
      <c r="G1251" t="s">
        <v>16</v>
      </c>
      <c r="H1251" t="s">
        <v>17</v>
      </c>
      <c r="I1251" t="s">
        <v>44</v>
      </c>
      <c r="J1251">
        <v>2</v>
      </c>
      <c r="K1251" t="s">
        <v>19</v>
      </c>
      <c r="L1251">
        <v>6700</v>
      </c>
      <c r="M1251">
        <v>5002</v>
      </c>
    </row>
    <row r="1252" spans="2:13" x14ac:dyDescent="0.3">
      <c r="B1252" t="s">
        <v>2040</v>
      </c>
      <c r="C1252" s="2">
        <v>43974</v>
      </c>
      <c r="D1252" t="s">
        <v>1013</v>
      </c>
      <c r="E1252" t="s">
        <v>14</v>
      </c>
      <c r="F1252" t="s">
        <v>15</v>
      </c>
      <c r="G1252" t="s">
        <v>16</v>
      </c>
      <c r="H1252" t="s">
        <v>24</v>
      </c>
      <c r="I1252" t="s">
        <v>18</v>
      </c>
      <c r="J1252">
        <v>1</v>
      </c>
      <c r="K1252" t="s">
        <v>19</v>
      </c>
      <c r="L1252">
        <v>22000</v>
      </c>
      <c r="M1252">
        <v>20000</v>
      </c>
    </row>
    <row r="1253" spans="2:13" x14ac:dyDescent="0.3">
      <c r="B1253" t="s">
        <v>2041</v>
      </c>
      <c r="C1253" s="2">
        <v>43975</v>
      </c>
      <c r="D1253" t="s">
        <v>1015</v>
      </c>
      <c r="E1253" t="s">
        <v>14</v>
      </c>
      <c r="F1253" t="s">
        <v>15</v>
      </c>
      <c r="G1253" t="s">
        <v>16</v>
      </c>
      <c r="H1253" t="s">
        <v>31</v>
      </c>
      <c r="I1253" t="s">
        <v>18</v>
      </c>
      <c r="J1253">
        <v>1</v>
      </c>
      <c r="K1253" t="s">
        <v>25</v>
      </c>
      <c r="L1253">
        <v>11000</v>
      </c>
      <c r="M1253">
        <v>10000</v>
      </c>
    </row>
    <row r="1254" spans="2:13" x14ac:dyDescent="0.3">
      <c r="B1254" t="s">
        <v>2042</v>
      </c>
      <c r="C1254" s="2">
        <v>43976</v>
      </c>
      <c r="D1254" t="s">
        <v>1017</v>
      </c>
      <c r="E1254" t="s">
        <v>28</v>
      </c>
      <c r="F1254" t="s">
        <v>15</v>
      </c>
      <c r="G1254" t="s">
        <v>16</v>
      </c>
      <c r="H1254" t="s">
        <v>17</v>
      </c>
      <c r="I1254" t="s">
        <v>37</v>
      </c>
      <c r="J1254">
        <v>1</v>
      </c>
      <c r="K1254" t="s">
        <v>19</v>
      </c>
      <c r="L1254">
        <v>8500</v>
      </c>
      <c r="M1254">
        <v>7600</v>
      </c>
    </row>
    <row r="1255" spans="2:13" x14ac:dyDescent="0.3">
      <c r="B1255" t="s">
        <v>2043</v>
      </c>
      <c r="C1255" s="2">
        <v>43977</v>
      </c>
      <c r="D1255" t="s">
        <v>1019</v>
      </c>
      <c r="E1255" t="s">
        <v>28</v>
      </c>
      <c r="F1255" t="s">
        <v>15</v>
      </c>
      <c r="G1255" t="s">
        <v>16</v>
      </c>
      <c r="H1255" t="s">
        <v>24</v>
      </c>
      <c r="I1255" t="s">
        <v>44</v>
      </c>
      <c r="J1255">
        <v>2</v>
      </c>
      <c r="K1255" t="s">
        <v>19</v>
      </c>
      <c r="L1255">
        <v>8500</v>
      </c>
      <c r="M1255">
        <v>7600</v>
      </c>
    </row>
    <row r="1256" spans="2:13" x14ac:dyDescent="0.3">
      <c r="B1256" t="s">
        <v>2044</v>
      </c>
      <c r="C1256" s="2">
        <v>43978</v>
      </c>
      <c r="D1256" t="s">
        <v>1021</v>
      </c>
      <c r="E1256" t="s">
        <v>28</v>
      </c>
      <c r="F1256" t="s">
        <v>15</v>
      </c>
      <c r="G1256" t="s">
        <v>16</v>
      </c>
      <c r="H1256" t="s">
        <v>31</v>
      </c>
      <c r="I1256" t="s">
        <v>18</v>
      </c>
      <c r="J1256">
        <v>3</v>
      </c>
      <c r="K1256" t="s">
        <v>19</v>
      </c>
      <c r="L1256">
        <v>13200.000000000002</v>
      </c>
      <c r="M1256">
        <v>12000</v>
      </c>
    </row>
    <row r="1257" spans="2:13" x14ac:dyDescent="0.3">
      <c r="B1257" t="s">
        <v>2045</v>
      </c>
      <c r="C1257" s="2">
        <v>43976</v>
      </c>
      <c r="D1257" t="s">
        <v>1023</v>
      </c>
      <c r="E1257" t="s">
        <v>28</v>
      </c>
      <c r="F1257" t="s">
        <v>15</v>
      </c>
      <c r="G1257" t="s">
        <v>16</v>
      </c>
      <c r="H1257" t="s">
        <v>17</v>
      </c>
      <c r="I1257" t="s">
        <v>37</v>
      </c>
      <c r="J1257">
        <v>2</v>
      </c>
      <c r="K1257" t="s">
        <v>19</v>
      </c>
      <c r="L1257">
        <v>22000</v>
      </c>
      <c r="M1257">
        <v>20000</v>
      </c>
    </row>
    <row r="1258" spans="2:13" x14ac:dyDescent="0.3">
      <c r="B1258" t="s">
        <v>2046</v>
      </c>
      <c r="C1258" s="2">
        <v>43980</v>
      </c>
      <c r="D1258" t="s">
        <v>1025</v>
      </c>
      <c r="E1258" t="s">
        <v>14</v>
      </c>
      <c r="F1258" t="s">
        <v>15</v>
      </c>
      <c r="G1258" t="s">
        <v>16</v>
      </c>
      <c r="H1258" t="s">
        <v>24</v>
      </c>
      <c r="I1258" t="s">
        <v>37</v>
      </c>
      <c r="J1258">
        <v>2</v>
      </c>
      <c r="K1258" t="s">
        <v>19</v>
      </c>
      <c r="L1258">
        <v>7700</v>
      </c>
      <c r="M1258">
        <v>7000</v>
      </c>
    </row>
    <row r="1259" spans="2:13" x14ac:dyDescent="0.3">
      <c r="B1259" t="s">
        <v>2047</v>
      </c>
      <c r="C1259" s="2">
        <v>43981</v>
      </c>
      <c r="D1259" t="s">
        <v>1027</v>
      </c>
      <c r="E1259" t="s">
        <v>28</v>
      </c>
      <c r="F1259" t="s">
        <v>15</v>
      </c>
      <c r="G1259" t="s">
        <v>16</v>
      </c>
      <c r="H1259" t="s">
        <v>31</v>
      </c>
      <c r="I1259" t="s">
        <v>18</v>
      </c>
      <c r="J1259">
        <v>3</v>
      </c>
      <c r="K1259" t="s">
        <v>19</v>
      </c>
      <c r="L1259">
        <v>22000</v>
      </c>
      <c r="M1259">
        <v>20000</v>
      </c>
    </row>
    <row r="1260" spans="2:13" x14ac:dyDescent="0.3">
      <c r="B1260" t="s">
        <v>2048</v>
      </c>
      <c r="C1260" s="2">
        <v>43982</v>
      </c>
      <c r="D1260" t="s">
        <v>1029</v>
      </c>
      <c r="E1260" t="s">
        <v>28</v>
      </c>
      <c r="F1260" t="s">
        <v>15</v>
      </c>
      <c r="G1260" t="s">
        <v>16</v>
      </c>
      <c r="H1260" t="s">
        <v>17</v>
      </c>
      <c r="I1260" t="s">
        <v>18</v>
      </c>
      <c r="J1260">
        <v>1</v>
      </c>
      <c r="K1260" t="s">
        <v>19</v>
      </c>
      <c r="L1260">
        <v>44000</v>
      </c>
      <c r="M1260">
        <v>40000</v>
      </c>
    </row>
    <row r="1261" spans="2:13" x14ac:dyDescent="0.3">
      <c r="B1261" t="s">
        <v>2049</v>
      </c>
      <c r="C1261" s="2">
        <v>43952</v>
      </c>
      <c r="D1261" t="s">
        <v>1031</v>
      </c>
      <c r="E1261" t="s">
        <v>28</v>
      </c>
      <c r="F1261" t="s">
        <v>22</v>
      </c>
      <c r="G1261" t="s">
        <v>23</v>
      </c>
      <c r="H1261" t="s">
        <v>24</v>
      </c>
      <c r="I1261" t="s">
        <v>18</v>
      </c>
      <c r="J1261">
        <v>2</v>
      </c>
      <c r="K1261" t="s">
        <v>19</v>
      </c>
      <c r="L1261">
        <v>19800</v>
      </c>
      <c r="M1261">
        <v>18000</v>
      </c>
    </row>
    <row r="1262" spans="2:13" x14ac:dyDescent="0.3">
      <c r="B1262" t="s">
        <v>2050</v>
      </c>
      <c r="C1262" s="2">
        <v>43953</v>
      </c>
      <c r="D1262" t="s">
        <v>1033</v>
      </c>
      <c r="E1262" t="s">
        <v>28</v>
      </c>
      <c r="F1262" t="s">
        <v>29</v>
      </c>
      <c r="G1262" t="s">
        <v>30</v>
      </c>
      <c r="H1262" t="s">
        <v>31</v>
      </c>
      <c r="I1262" t="s">
        <v>37</v>
      </c>
      <c r="J1262">
        <v>2</v>
      </c>
      <c r="K1262" t="s">
        <v>19</v>
      </c>
      <c r="L1262">
        <v>9950</v>
      </c>
      <c r="M1262">
        <v>9000</v>
      </c>
    </row>
    <row r="1263" spans="2:13" x14ac:dyDescent="0.3">
      <c r="B1263" t="s">
        <v>2051</v>
      </c>
      <c r="C1263" s="2">
        <v>43954</v>
      </c>
      <c r="D1263" t="s">
        <v>1035</v>
      </c>
      <c r="E1263" t="s">
        <v>28</v>
      </c>
      <c r="F1263" t="s">
        <v>34</v>
      </c>
      <c r="G1263" t="s">
        <v>35</v>
      </c>
      <c r="H1263" t="s">
        <v>17</v>
      </c>
      <c r="I1263" t="s">
        <v>18</v>
      </c>
      <c r="J1263">
        <v>2</v>
      </c>
      <c r="K1263" t="s">
        <v>19</v>
      </c>
      <c r="L1263">
        <v>7700</v>
      </c>
      <c r="M1263">
        <v>7000</v>
      </c>
    </row>
    <row r="1264" spans="2:13" x14ac:dyDescent="0.3">
      <c r="B1264" t="s">
        <v>2052</v>
      </c>
      <c r="C1264" s="2">
        <v>43955</v>
      </c>
      <c r="D1264" t="s">
        <v>1037</v>
      </c>
      <c r="E1264" t="s">
        <v>28</v>
      </c>
      <c r="F1264" t="s">
        <v>15</v>
      </c>
      <c r="G1264" t="s">
        <v>16</v>
      </c>
      <c r="H1264" t="s">
        <v>24</v>
      </c>
      <c r="I1264" t="s">
        <v>44</v>
      </c>
      <c r="J1264">
        <v>4</v>
      </c>
      <c r="K1264" t="s">
        <v>19</v>
      </c>
      <c r="L1264">
        <v>11000</v>
      </c>
      <c r="M1264">
        <v>10000</v>
      </c>
    </row>
    <row r="1265" spans="2:13" x14ac:dyDescent="0.3">
      <c r="B1265" t="s">
        <v>2053</v>
      </c>
      <c r="C1265" s="2">
        <v>43956</v>
      </c>
      <c r="D1265" t="s">
        <v>1039</v>
      </c>
      <c r="E1265" t="s">
        <v>28</v>
      </c>
      <c r="F1265" t="s">
        <v>15</v>
      </c>
      <c r="G1265" t="s">
        <v>16</v>
      </c>
      <c r="H1265" t="s">
        <v>31</v>
      </c>
      <c r="I1265" t="s">
        <v>18</v>
      </c>
      <c r="J1265">
        <v>1</v>
      </c>
      <c r="K1265" t="s">
        <v>19</v>
      </c>
      <c r="L1265">
        <v>13200.000000000002</v>
      </c>
      <c r="M1265">
        <v>12000</v>
      </c>
    </row>
    <row r="1266" spans="2:13" x14ac:dyDescent="0.3">
      <c r="B1266" t="s">
        <v>2054</v>
      </c>
      <c r="C1266" s="2">
        <v>43957</v>
      </c>
      <c r="D1266" t="s">
        <v>1041</v>
      </c>
      <c r="E1266" t="s">
        <v>28</v>
      </c>
      <c r="F1266" t="s">
        <v>22</v>
      </c>
      <c r="G1266" t="s">
        <v>23</v>
      </c>
      <c r="H1266" t="s">
        <v>17</v>
      </c>
      <c r="I1266" t="s">
        <v>18</v>
      </c>
      <c r="J1266">
        <v>2</v>
      </c>
      <c r="K1266" t="s">
        <v>19</v>
      </c>
      <c r="L1266">
        <v>1900</v>
      </c>
      <c r="M1266">
        <v>1800</v>
      </c>
    </row>
    <row r="1267" spans="2:13" x14ac:dyDescent="0.3">
      <c r="B1267" t="s">
        <v>2055</v>
      </c>
      <c r="C1267" s="2">
        <v>43958</v>
      </c>
      <c r="D1267" t="s">
        <v>1043</v>
      </c>
      <c r="E1267" t="s">
        <v>28</v>
      </c>
      <c r="F1267" t="s">
        <v>29</v>
      </c>
      <c r="G1267" t="s">
        <v>30</v>
      </c>
      <c r="H1267" t="s">
        <v>24</v>
      </c>
      <c r="I1267" t="s">
        <v>18</v>
      </c>
      <c r="J1267">
        <v>2</v>
      </c>
      <c r="K1267" t="s">
        <v>19</v>
      </c>
      <c r="L1267">
        <v>200</v>
      </c>
      <c r="M1267">
        <v>190</v>
      </c>
    </row>
    <row r="1268" spans="2:13" x14ac:dyDescent="0.3">
      <c r="B1268" t="s">
        <v>2056</v>
      </c>
      <c r="C1268" s="2">
        <v>43956</v>
      </c>
      <c r="D1268" t="s">
        <v>1045</v>
      </c>
      <c r="E1268" t="s">
        <v>28</v>
      </c>
      <c r="F1268" t="s">
        <v>34</v>
      </c>
      <c r="G1268" t="s">
        <v>35</v>
      </c>
      <c r="H1268" t="s">
        <v>31</v>
      </c>
      <c r="I1268" t="s">
        <v>37</v>
      </c>
      <c r="J1268">
        <v>4</v>
      </c>
      <c r="K1268" t="s">
        <v>19</v>
      </c>
      <c r="L1268">
        <v>2250</v>
      </c>
      <c r="M1268">
        <v>2200</v>
      </c>
    </row>
    <row r="1269" spans="2:13" x14ac:dyDescent="0.3">
      <c r="B1269" t="s">
        <v>2057</v>
      </c>
      <c r="C1269" s="2">
        <v>43960</v>
      </c>
      <c r="D1269" t="s">
        <v>1047</v>
      </c>
      <c r="E1269" t="s">
        <v>28</v>
      </c>
      <c r="F1269" t="s">
        <v>15</v>
      </c>
      <c r="G1269" t="s">
        <v>16</v>
      </c>
      <c r="H1269" t="s">
        <v>17</v>
      </c>
      <c r="I1269" t="s">
        <v>18</v>
      </c>
      <c r="J1269">
        <v>1</v>
      </c>
      <c r="K1269" t="s">
        <v>19</v>
      </c>
      <c r="L1269">
        <v>100</v>
      </c>
      <c r="M1269">
        <v>90</v>
      </c>
    </row>
    <row r="1270" spans="2:13" x14ac:dyDescent="0.3">
      <c r="B1270" t="s">
        <v>2058</v>
      </c>
      <c r="C1270" s="2">
        <v>43961</v>
      </c>
      <c r="D1270" t="s">
        <v>1049</v>
      </c>
      <c r="E1270" t="s">
        <v>28</v>
      </c>
      <c r="F1270" t="s">
        <v>15</v>
      </c>
      <c r="G1270" t="s">
        <v>16</v>
      </c>
      <c r="H1270" t="s">
        <v>24</v>
      </c>
      <c r="I1270" t="s">
        <v>37</v>
      </c>
      <c r="J1270">
        <v>2</v>
      </c>
      <c r="K1270" t="s">
        <v>19</v>
      </c>
      <c r="L1270">
        <v>100</v>
      </c>
      <c r="M1270">
        <v>80</v>
      </c>
    </row>
    <row r="1271" spans="2:13" x14ac:dyDescent="0.3">
      <c r="B1271" t="s">
        <v>2059</v>
      </c>
      <c r="C1271" s="2">
        <v>43962</v>
      </c>
      <c r="D1271" t="s">
        <v>1051</v>
      </c>
      <c r="E1271" t="s">
        <v>28</v>
      </c>
      <c r="F1271" t="s">
        <v>22</v>
      </c>
      <c r="G1271" t="s">
        <v>23</v>
      </c>
      <c r="H1271" t="s">
        <v>31</v>
      </c>
      <c r="I1271" t="s">
        <v>37</v>
      </c>
      <c r="J1271">
        <v>2</v>
      </c>
      <c r="K1271" t="s">
        <v>19</v>
      </c>
      <c r="L1271">
        <v>2000</v>
      </c>
      <c r="M1271">
        <v>1850</v>
      </c>
    </row>
    <row r="1272" spans="2:13" x14ac:dyDescent="0.3">
      <c r="B1272" t="s">
        <v>2060</v>
      </c>
      <c r="C1272" s="2">
        <v>43963</v>
      </c>
      <c r="D1272" t="s">
        <v>1053</v>
      </c>
      <c r="E1272" t="s">
        <v>14</v>
      </c>
      <c r="F1272" t="s">
        <v>29</v>
      </c>
      <c r="G1272" t="s">
        <v>30</v>
      </c>
      <c r="H1272" t="s">
        <v>17</v>
      </c>
      <c r="I1272" t="s">
        <v>18</v>
      </c>
      <c r="J1272">
        <v>1</v>
      </c>
      <c r="K1272" t="s">
        <v>19</v>
      </c>
      <c r="L1272">
        <v>9500</v>
      </c>
      <c r="M1272">
        <v>8000</v>
      </c>
    </row>
    <row r="1273" spans="2:13" x14ac:dyDescent="0.3">
      <c r="B1273" t="s">
        <v>2061</v>
      </c>
      <c r="C1273" s="2">
        <v>43964</v>
      </c>
      <c r="D1273" t="s">
        <v>1055</v>
      </c>
      <c r="E1273" t="s">
        <v>14</v>
      </c>
      <c r="F1273" t="s">
        <v>34</v>
      </c>
      <c r="G1273" t="s">
        <v>35</v>
      </c>
      <c r="H1273" t="s">
        <v>24</v>
      </c>
      <c r="I1273" t="s">
        <v>37</v>
      </c>
      <c r="J1273">
        <v>1</v>
      </c>
      <c r="K1273" t="s">
        <v>19</v>
      </c>
      <c r="L1273">
        <v>4700</v>
      </c>
      <c r="M1273">
        <v>4000</v>
      </c>
    </row>
    <row r="1274" spans="2:13" x14ac:dyDescent="0.3">
      <c r="B1274" t="s">
        <v>2062</v>
      </c>
      <c r="C1274" s="2">
        <v>43965</v>
      </c>
      <c r="D1274" t="s">
        <v>1057</v>
      </c>
      <c r="E1274" t="s">
        <v>14</v>
      </c>
      <c r="F1274" t="s">
        <v>15</v>
      </c>
      <c r="G1274" t="s">
        <v>16</v>
      </c>
      <c r="H1274" t="s">
        <v>31</v>
      </c>
      <c r="I1274" t="s">
        <v>18</v>
      </c>
      <c r="J1274">
        <v>2</v>
      </c>
      <c r="K1274" t="s">
        <v>19</v>
      </c>
      <c r="L1274">
        <v>400</v>
      </c>
      <c r="M1274">
        <v>360</v>
      </c>
    </row>
    <row r="1275" spans="2:13" x14ac:dyDescent="0.3">
      <c r="B1275" t="s">
        <v>2063</v>
      </c>
      <c r="C1275" s="2">
        <v>43966</v>
      </c>
      <c r="D1275" t="s">
        <v>1059</v>
      </c>
      <c r="E1275" t="s">
        <v>28</v>
      </c>
      <c r="F1275" t="s">
        <v>15</v>
      </c>
      <c r="G1275" t="s">
        <v>16</v>
      </c>
      <c r="H1275" t="s">
        <v>17</v>
      </c>
      <c r="I1275" t="s">
        <v>18</v>
      </c>
      <c r="J1275">
        <v>2</v>
      </c>
      <c r="K1275" t="s">
        <v>19</v>
      </c>
      <c r="L1275">
        <v>100</v>
      </c>
      <c r="M1275">
        <v>90</v>
      </c>
    </row>
    <row r="1276" spans="2:13" x14ac:dyDescent="0.3">
      <c r="B1276" t="s">
        <v>2064</v>
      </c>
      <c r="C1276" s="2">
        <v>43967</v>
      </c>
      <c r="D1276" t="s">
        <v>1061</v>
      </c>
      <c r="E1276" t="s">
        <v>28</v>
      </c>
      <c r="F1276" t="s">
        <v>22</v>
      </c>
      <c r="G1276" t="s">
        <v>23</v>
      </c>
      <c r="H1276" t="s">
        <v>24</v>
      </c>
      <c r="I1276" t="s">
        <v>44</v>
      </c>
      <c r="J1276">
        <v>1</v>
      </c>
      <c r="K1276" t="s">
        <v>19</v>
      </c>
      <c r="L1276">
        <v>1600</v>
      </c>
      <c r="M1276">
        <v>1590</v>
      </c>
    </row>
    <row r="1277" spans="2:13" x14ac:dyDescent="0.3">
      <c r="B1277" t="s">
        <v>2065</v>
      </c>
      <c r="C1277" s="2">
        <v>43968</v>
      </c>
      <c r="D1277" t="s">
        <v>1063</v>
      </c>
      <c r="E1277" t="s">
        <v>28</v>
      </c>
      <c r="F1277" t="s">
        <v>29</v>
      </c>
      <c r="G1277" t="s">
        <v>30</v>
      </c>
      <c r="H1277" t="s">
        <v>31</v>
      </c>
      <c r="I1277" t="s">
        <v>18</v>
      </c>
      <c r="J1277">
        <v>1</v>
      </c>
      <c r="K1277" t="s">
        <v>19</v>
      </c>
      <c r="L1277">
        <v>50</v>
      </c>
      <c r="M1277">
        <v>45</v>
      </c>
    </row>
    <row r="1278" spans="2:13" x14ac:dyDescent="0.3">
      <c r="B1278" t="s">
        <v>2066</v>
      </c>
      <c r="C1278" s="2">
        <v>43966</v>
      </c>
      <c r="D1278" t="s">
        <v>1065</v>
      </c>
      <c r="E1278" t="s">
        <v>28</v>
      </c>
      <c r="F1278" t="s">
        <v>34</v>
      </c>
      <c r="G1278" t="s">
        <v>35</v>
      </c>
      <c r="H1278" t="s">
        <v>17</v>
      </c>
      <c r="I1278" t="s">
        <v>18</v>
      </c>
      <c r="J1278">
        <v>2</v>
      </c>
      <c r="K1278" t="s">
        <v>19</v>
      </c>
      <c r="L1278">
        <v>600</v>
      </c>
      <c r="M1278">
        <v>450</v>
      </c>
    </row>
    <row r="1279" spans="2:13" x14ac:dyDescent="0.3">
      <c r="B1279" t="s">
        <v>2067</v>
      </c>
      <c r="C1279" s="2">
        <v>43970</v>
      </c>
      <c r="D1279" t="s">
        <v>1067</v>
      </c>
      <c r="E1279" t="s">
        <v>14</v>
      </c>
      <c r="F1279" t="s">
        <v>15</v>
      </c>
      <c r="G1279" t="s">
        <v>16</v>
      </c>
      <c r="H1279" t="s">
        <v>24</v>
      </c>
      <c r="I1279" t="s">
        <v>18</v>
      </c>
      <c r="J1279">
        <v>2</v>
      </c>
      <c r="K1279" t="s">
        <v>19</v>
      </c>
      <c r="L1279">
        <v>170</v>
      </c>
      <c r="M1279">
        <v>150</v>
      </c>
    </row>
    <row r="1280" spans="2:13" x14ac:dyDescent="0.3">
      <c r="B1280" t="s">
        <v>2068</v>
      </c>
      <c r="C1280" s="2">
        <v>43971</v>
      </c>
      <c r="D1280" t="s">
        <v>1069</v>
      </c>
      <c r="E1280" t="s">
        <v>28</v>
      </c>
      <c r="F1280" t="s">
        <v>15</v>
      </c>
      <c r="G1280" t="s">
        <v>16</v>
      </c>
      <c r="H1280" t="s">
        <v>31</v>
      </c>
      <c r="I1280" t="s">
        <v>18</v>
      </c>
      <c r="J1280">
        <v>1</v>
      </c>
      <c r="K1280" t="s">
        <v>19</v>
      </c>
      <c r="L1280">
        <v>25</v>
      </c>
      <c r="M1280">
        <v>20</v>
      </c>
    </row>
    <row r="1281" spans="2:13" x14ac:dyDescent="0.3">
      <c r="B1281" t="s">
        <v>2069</v>
      </c>
      <c r="C1281" s="2">
        <v>43972</v>
      </c>
      <c r="D1281" t="s">
        <v>1071</v>
      </c>
      <c r="E1281" t="s">
        <v>28</v>
      </c>
      <c r="F1281" t="s">
        <v>22</v>
      </c>
      <c r="G1281" t="s">
        <v>23</v>
      </c>
      <c r="H1281" t="s">
        <v>17</v>
      </c>
      <c r="I1281" t="s">
        <v>37</v>
      </c>
      <c r="J1281">
        <v>1</v>
      </c>
      <c r="K1281" t="s">
        <v>19</v>
      </c>
      <c r="L1281">
        <v>6700</v>
      </c>
      <c r="M1281">
        <v>5002</v>
      </c>
    </row>
    <row r="1282" spans="2:13" x14ac:dyDescent="0.3">
      <c r="B1282" t="s">
        <v>2070</v>
      </c>
      <c r="C1282" s="2">
        <v>43973</v>
      </c>
      <c r="D1282" t="s">
        <v>1073</v>
      </c>
      <c r="E1282" t="s">
        <v>28</v>
      </c>
      <c r="F1282" t="s">
        <v>29</v>
      </c>
      <c r="G1282" t="s">
        <v>30</v>
      </c>
      <c r="H1282" t="s">
        <v>24</v>
      </c>
      <c r="I1282" t="s">
        <v>18</v>
      </c>
      <c r="J1282">
        <v>2</v>
      </c>
      <c r="K1282" t="s">
        <v>19</v>
      </c>
      <c r="L1282">
        <v>6700</v>
      </c>
      <c r="M1282">
        <v>5000</v>
      </c>
    </row>
    <row r="1283" spans="2:13" x14ac:dyDescent="0.3">
      <c r="B1283" t="s">
        <v>2071</v>
      </c>
      <c r="C1283" s="2">
        <v>43974</v>
      </c>
      <c r="D1283" t="s">
        <v>1075</v>
      </c>
      <c r="E1283" t="s">
        <v>28</v>
      </c>
      <c r="F1283" t="s">
        <v>34</v>
      </c>
      <c r="G1283" t="s">
        <v>35</v>
      </c>
      <c r="H1283" t="s">
        <v>31</v>
      </c>
      <c r="I1283" t="s">
        <v>44</v>
      </c>
      <c r="J1283">
        <v>2</v>
      </c>
      <c r="K1283" t="s">
        <v>19</v>
      </c>
      <c r="L1283">
        <v>6700</v>
      </c>
      <c r="M1283">
        <v>5001</v>
      </c>
    </row>
    <row r="1284" spans="2:13" x14ac:dyDescent="0.3">
      <c r="B1284" t="s">
        <v>2072</v>
      </c>
      <c r="C1284" s="2">
        <v>43975</v>
      </c>
      <c r="D1284" t="s">
        <v>1077</v>
      </c>
      <c r="E1284" t="s">
        <v>28</v>
      </c>
      <c r="F1284" t="s">
        <v>15</v>
      </c>
      <c r="G1284" t="s">
        <v>16</v>
      </c>
      <c r="H1284" t="s">
        <v>17</v>
      </c>
      <c r="I1284" t="s">
        <v>18</v>
      </c>
      <c r="J1284">
        <v>1</v>
      </c>
      <c r="K1284" t="s">
        <v>19</v>
      </c>
      <c r="L1284">
        <v>6700</v>
      </c>
      <c r="M1284">
        <v>5002</v>
      </c>
    </row>
    <row r="1285" spans="2:13" x14ac:dyDescent="0.3">
      <c r="B1285" t="s">
        <v>2073</v>
      </c>
      <c r="C1285" s="2">
        <v>43976</v>
      </c>
      <c r="D1285" t="s">
        <v>1079</v>
      </c>
      <c r="E1285" t="s">
        <v>28</v>
      </c>
      <c r="F1285" t="s">
        <v>15</v>
      </c>
      <c r="G1285" t="s">
        <v>16</v>
      </c>
      <c r="H1285" t="s">
        <v>24</v>
      </c>
      <c r="I1285" t="s">
        <v>18</v>
      </c>
      <c r="J1285">
        <v>1</v>
      </c>
      <c r="K1285" t="s">
        <v>19</v>
      </c>
      <c r="L1285">
        <v>6700</v>
      </c>
      <c r="M1285">
        <v>5000</v>
      </c>
    </row>
    <row r="1286" spans="2:13" x14ac:dyDescent="0.3">
      <c r="B1286" t="s">
        <v>2074</v>
      </c>
      <c r="C1286" s="2">
        <v>43977</v>
      </c>
      <c r="D1286" t="s">
        <v>1081</v>
      </c>
      <c r="E1286" t="s">
        <v>28</v>
      </c>
      <c r="F1286" t="s">
        <v>22</v>
      </c>
      <c r="G1286" t="s">
        <v>23</v>
      </c>
      <c r="H1286" t="s">
        <v>31</v>
      </c>
      <c r="I1286" t="s">
        <v>18</v>
      </c>
      <c r="J1286">
        <v>2</v>
      </c>
      <c r="K1286" t="s">
        <v>19</v>
      </c>
      <c r="L1286">
        <v>6700</v>
      </c>
      <c r="M1286">
        <v>5001</v>
      </c>
    </row>
    <row r="1287" spans="2:13" x14ac:dyDescent="0.3">
      <c r="B1287" t="s">
        <v>2075</v>
      </c>
      <c r="C1287" s="2">
        <v>43978</v>
      </c>
      <c r="D1287" t="s">
        <v>1083</v>
      </c>
      <c r="E1287" t="s">
        <v>28</v>
      </c>
      <c r="F1287" t="s">
        <v>29</v>
      </c>
      <c r="G1287" t="s">
        <v>30</v>
      </c>
      <c r="H1287" t="s">
        <v>17</v>
      </c>
      <c r="I1287" t="s">
        <v>18</v>
      </c>
      <c r="J1287">
        <v>2</v>
      </c>
      <c r="K1287" t="s">
        <v>19</v>
      </c>
      <c r="L1287">
        <v>6700</v>
      </c>
      <c r="M1287">
        <v>5002</v>
      </c>
    </row>
    <row r="1288" spans="2:13" x14ac:dyDescent="0.3">
      <c r="B1288" t="s">
        <v>2076</v>
      </c>
      <c r="C1288" s="2">
        <v>43976</v>
      </c>
      <c r="D1288" t="s">
        <v>1085</v>
      </c>
      <c r="E1288" t="s">
        <v>28</v>
      </c>
      <c r="F1288" t="s">
        <v>34</v>
      </c>
      <c r="G1288" t="s">
        <v>35</v>
      </c>
      <c r="H1288" t="s">
        <v>24</v>
      </c>
      <c r="I1288" t="s">
        <v>37</v>
      </c>
      <c r="J1288">
        <v>1</v>
      </c>
      <c r="K1288" t="s">
        <v>19</v>
      </c>
      <c r="L1288">
        <v>22000</v>
      </c>
      <c r="M1288">
        <v>20000</v>
      </c>
    </row>
    <row r="1289" spans="2:13" x14ac:dyDescent="0.3">
      <c r="B1289" t="s">
        <v>2077</v>
      </c>
      <c r="C1289" s="2">
        <v>43980</v>
      </c>
      <c r="D1289" t="s">
        <v>1087</v>
      </c>
      <c r="E1289" t="s">
        <v>28</v>
      </c>
      <c r="F1289" t="s">
        <v>15</v>
      </c>
      <c r="G1289" t="s">
        <v>16</v>
      </c>
      <c r="H1289" t="s">
        <v>31</v>
      </c>
      <c r="I1289" t="s">
        <v>44</v>
      </c>
      <c r="J1289">
        <v>1</v>
      </c>
      <c r="K1289" t="s">
        <v>25</v>
      </c>
      <c r="L1289">
        <v>11000</v>
      </c>
      <c r="M1289">
        <v>10000</v>
      </c>
    </row>
    <row r="1290" spans="2:13" x14ac:dyDescent="0.3">
      <c r="B1290" t="s">
        <v>2078</v>
      </c>
      <c r="C1290" s="2">
        <v>43981</v>
      </c>
      <c r="D1290" t="s">
        <v>1089</v>
      </c>
      <c r="E1290" t="s">
        <v>28</v>
      </c>
      <c r="F1290" t="s">
        <v>15</v>
      </c>
      <c r="G1290" t="s">
        <v>16</v>
      </c>
      <c r="H1290" t="s">
        <v>17</v>
      </c>
      <c r="I1290" t="s">
        <v>18</v>
      </c>
      <c r="J1290">
        <v>1</v>
      </c>
      <c r="K1290" t="s">
        <v>19</v>
      </c>
      <c r="L1290">
        <v>8500</v>
      </c>
      <c r="M1290">
        <v>7600</v>
      </c>
    </row>
    <row r="1291" spans="2:13" x14ac:dyDescent="0.3">
      <c r="B1291" t="s">
        <v>2079</v>
      </c>
      <c r="C1291" s="2">
        <v>43982</v>
      </c>
      <c r="D1291" t="s">
        <v>1091</v>
      </c>
      <c r="E1291" t="s">
        <v>28</v>
      </c>
      <c r="F1291" t="s">
        <v>22</v>
      </c>
      <c r="G1291" t="s">
        <v>23</v>
      </c>
      <c r="H1291" t="s">
        <v>24</v>
      </c>
      <c r="I1291" t="s">
        <v>18</v>
      </c>
      <c r="J1291">
        <v>2</v>
      </c>
      <c r="K1291" t="s">
        <v>25</v>
      </c>
      <c r="L1291">
        <v>8500</v>
      </c>
      <c r="M1291">
        <v>7600</v>
      </c>
    </row>
    <row r="1292" spans="2:13" x14ac:dyDescent="0.3">
      <c r="B1292" t="s">
        <v>2080</v>
      </c>
      <c r="C1292" s="2">
        <v>43952</v>
      </c>
      <c r="D1292" t="s">
        <v>1093</v>
      </c>
      <c r="E1292" t="s">
        <v>28</v>
      </c>
      <c r="F1292" t="s">
        <v>29</v>
      </c>
      <c r="G1292" t="s">
        <v>30</v>
      </c>
      <c r="H1292" t="s">
        <v>31</v>
      </c>
      <c r="I1292" t="s">
        <v>37</v>
      </c>
      <c r="J1292">
        <v>3</v>
      </c>
      <c r="K1292" t="s">
        <v>19</v>
      </c>
      <c r="L1292">
        <v>13200.000000000002</v>
      </c>
      <c r="M1292">
        <v>12000</v>
      </c>
    </row>
    <row r="1293" spans="2:13" x14ac:dyDescent="0.3">
      <c r="B1293" t="s">
        <v>2081</v>
      </c>
      <c r="C1293" s="2">
        <v>43953</v>
      </c>
      <c r="D1293" t="s">
        <v>1095</v>
      </c>
      <c r="E1293" t="s">
        <v>14</v>
      </c>
      <c r="F1293" t="s">
        <v>34</v>
      </c>
      <c r="G1293" t="s">
        <v>35</v>
      </c>
      <c r="H1293" t="s">
        <v>17</v>
      </c>
      <c r="I1293" t="s">
        <v>18</v>
      </c>
      <c r="J1293">
        <v>2</v>
      </c>
      <c r="K1293" t="s">
        <v>19</v>
      </c>
      <c r="L1293">
        <v>22000</v>
      </c>
      <c r="M1293">
        <v>20000</v>
      </c>
    </row>
    <row r="1294" spans="2:13" x14ac:dyDescent="0.3">
      <c r="B1294" t="s">
        <v>2082</v>
      </c>
      <c r="C1294" s="2">
        <v>43954</v>
      </c>
      <c r="D1294" t="s">
        <v>1097</v>
      </c>
      <c r="E1294" t="s">
        <v>14</v>
      </c>
      <c r="F1294" t="s">
        <v>15</v>
      </c>
      <c r="G1294" t="s">
        <v>16</v>
      </c>
      <c r="H1294" t="s">
        <v>24</v>
      </c>
      <c r="I1294" t="s">
        <v>18</v>
      </c>
      <c r="J1294">
        <v>2</v>
      </c>
      <c r="K1294" t="s">
        <v>19</v>
      </c>
      <c r="L1294">
        <v>7700</v>
      </c>
      <c r="M1294">
        <v>7000</v>
      </c>
    </row>
    <row r="1295" spans="2:13" x14ac:dyDescent="0.3">
      <c r="B1295" t="s">
        <v>2083</v>
      </c>
      <c r="C1295" s="2">
        <v>43955</v>
      </c>
      <c r="D1295" t="s">
        <v>1099</v>
      </c>
      <c r="E1295" t="s">
        <v>14</v>
      </c>
      <c r="F1295" t="s">
        <v>15</v>
      </c>
      <c r="G1295" t="s">
        <v>16</v>
      </c>
      <c r="H1295" t="s">
        <v>31</v>
      </c>
      <c r="I1295" t="s">
        <v>44</v>
      </c>
      <c r="J1295">
        <v>3</v>
      </c>
      <c r="K1295" t="s">
        <v>19</v>
      </c>
      <c r="L1295">
        <v>22000</v>
      </c>
      <c r="M1295">
        <v>20000</v>
      </c>
    </row>
    <row r="1296" spans="2:13" x14ac:dyDescent="0.3">
      <c r="B1296" t="s">
        <v>2084</v>
      </c>
      <c r="C1296" s="2">
        <v>43956</v>
      </c>
      <c r="D1296" t="s">
        <v>1101</v>
      </c>
      <c r="E1296" t="s">
        <v>28</v>
      </c>
      <c r="F1296" t="s">
        <v>22</v>
      </c>
      <c r="G1296" t="s">
        <v>23</v>
      </c>
      <c r="H1296" t="s">
        <v>17</v>
      </c>
      <c r="I1296" t="s">
        <v>18</v>
      </c>
      <c r="J1296">
        <v>1</v>
      </c>
      <c r="K1296" t="s">
        <v>19</v>
      </c>
      <c r="L1296">
        <v>44000</v>
      </c>
      <c r="M1296">
        <v>40000</v>
      </c>
    </row>
    <row r="1297" spans="2:13" x14ac:dyDescent="0.3">
      <c r="B1297" t="s">
        <v>2085</v>
      </c>
      <c r="C1297" s="2">
        <v>43957</v>
      </c>
      <c r="D1297" t="s">
        <v>1103</v>
      </c>
      <c r="E1297" t="s">
        <v>28</v>
      </c>
      <c r="F1297" t="s">
        <v>29</v>
      </c>
      <c r="G1297" t="s">
        <v>30</v>
      </c>
      <c r="H1297" t="s">
        <v>24</v>
      </c>
      <c r="I1297" t="s">
        <v>18</v>
      </c>
      <c r="J1297">
        <v>2</v>
      </c>
      <c r="K1297" t="s">
        <v>19</v>
      </c>
      <c r="L1297">
        <v>19800</v>
      </c>
      <c r="M1297">
        <v>18000</v>
      </c>
    </row>
    <row r="1298" spans="2:13" x14ac:dyDescent="0.3">
      <c r="B1298" t="s">
        <v>2086</v>
      </c>
      <c r="C1298" s="2">
        <v>43958</v>
      </c>
      <c r="D1298" t="s">
        <v>1105</v>
      </c>
      <c r="E1298" t="s">
        <v>28</v>
      </c>
      <c r="F1298" t="s">
        <v>34</v>
      </c>
      <c r="G1298" t="s">
        <v>35</v>
      </c>
      <c r="H1298" t="s">
        <v>31</v>
      </c>
      <c r="I1298" t="s">
        <v>18</v>
      </c>
      <c r="J1298">
        <v>2</v>
      </c>
      <c r="K1298" t="s">
        <v>19</v>
      </c>
      <c r="L1298">
        <v>9950</v>
      </c>
      <c r="M1298">
        <v>9000</v>
      </c>
    </row>
    <row r="1299" spans="2:13" x14ac:dyDescent="0.3">
      <c r="B1299" t="s">
        <v>2087</v>
      </c>
      <c r="C1299" s="2">
        <v>43956</v>
      </c>
      <c r="D1299" t="s">
        <v>1107</v>
      </c>
      <c r="E1299" t="s">
        <v>28</v>
      </c>
      <c r="F1299" t="s">
        <v>15</v>
      </c>
      <c r="G1299" t="s">
        <v>16</v>
      </c>
      <c r="H1299" t="s">
        <v>17</v>
      </c>
      <c r="I1299" t="s">
        <v>18</v>
      </c>
      <c r="J1299">
        <v>2</v>
      </c>
      <c r="K1299" t="s">
        <v>19</v>
      </c>
      <c r="L1299">
        <v>7700</v>
      </c>
      <c r="M1299">
        <v>7000</v>
      </c>
    </row>
    <row r="1300" spans="2:13" x14ac:dyDescent="0.3">
      <c r="B1300" t="s">
        <v>2088</v>
      </c>
      <c r="C1300" s="2">
        <v>43960</v>
      </c>
      <c r="D1300" t="s">
        <v>1109</v>
      </c>
      <c r="E1300" t="s">
        <v>14</v>
      </c>
      <c r="F1300" t="s">
        <v>15</v>
      </c>
      <c r="G1300" t="s">
        <v>16</v>
      </c>
      <c r="H1300" t="s">
        <v>24</v>
      </c>
      <c r="I1300" t="s">
        <v>37</v>
      </c>
      <c r="J1300">
        <v>4</v>
      </c>
      <c r="K1300" t="s">
        <v>19</v>
      </c>
      <c r="L1300">
        <v>11000</v>
      </c>
      <c r="M1300">
        <v>10000</v>
      </c>
    </row>
    <row r="1301" spans="2:13" x14ac:dyDescent="0.3">
      <c r="B1301" t="s">
        <v>2089</v>
      </c>
      <c r="C1301" s="2">
        <v>43961</v>
      </c>
      <c r="D1301" t="s">
        <v>1111</v>
      </c>
      <c r="E1301" t="s">
        <v>28</v>
      </c>
      <c r="F1301" t="s">
        <v>22</v>
      </c>
      <c r="G1301" t="s">
        <v>23</v>
      </c>
      <c r="H1301" t="s">
        <v>31</v>
      </c>
      <c r="I1301" t="s">
        <v>18</v>
      </c>
      <c r="J1301">
        <v>1</v>
      </c>
      <c r="K1301" t="s">
        <v>19</v>
      </c>
      <c r="L1301">
        <v>13200.000000000002</v>
      </c>
      <c r="M1301">
        <v>12000</v>
      </c>
    </row>
    <row r="1302" spans="2:13" x14ac:dyDescent="0.3">
      <c r="B1302" t="s">
        <v>2090</v>
      </c>
      <c r="C1302" s="2">
        <v>43962</v>
      </c>
      <c r="D1302" t="s">
        <v>1113</v>
      </c>
      <c r="E1302" t="s">
        <v>28</v>
      </c>
      <c r="F1302" t="s">
        <v>29</v>
      </c>
      <c r="G1302" t="s">
        <v>30</v>
      </c>
      <c r="H1302" t="s">
        <v>17</v>
      </c>
      <c r="I1302" t="s">
        <v>44</v>
      </c>
      <c r="J1302">
        <v>2</v>
      </c>
      <c r="K1302" t="s">
        <v>19</v>
      </c>
      <c r="L1302">
        <v>9950</v>
      </c>
      <c r="M1302">
        <v>9000</v>
      </c>
    </row>
    <row r="1303" spans="2:13" x14ac:dyDescent="0.3">
      <c r="B1303" t="s">
        <v>2091</v>
      </c>
      <c r="C1303" s="2">
        <v>43963</v>
      </c>
      <c r="D1303" t="s">
        <v>1115</v>
      </c>
      <c r="E1303" t="s">
        <v>28</v>
      </c>
      <c r="F1303" t="s">
        <v>34</v>
      </c>
      <c r="G1303" t="s">
        <v>35</v>
      </c>
      <c r="H1303" t="s">
        <v>24</v>
      </c>
      <c r="I1303" t="s">
        <v>18</v>
      </c>
      <c r="J1303">
        <v>2</v>
      </c>
      <c r="K1303" t="s">
        <v>19</v>
      </c>
      <c r="L1303">
        <v>7700</v>
      </c>
      <c r="M1303">
        <v>7000</v>
      </c>
    </row>
    <row r="1304" spans="2:13" x14ac:dyDescent="0.3">
      <c r="B1304" t="s">
        <v>2092</v>
      </c>
      <c r="C1304" s="2">
        <v>43964</v>
      </c>
      <c r="D1304" t="s">
        <v>1117</v>
      </c>
      <c r="E1304" t="s">
        <v>28</v>
      </c>
      <c r="F1304" t="s">
        <v>15</v>
      </c>
      <c r="G1304" t="s">
        <v>16</v>
      </c>
      <c r="H1304" t="s">
        <v>31</v>
      </c>
      <c r="I1304" t="s">
        <v>37</v>
      </c>
      <c r="J1304">
        <v>4</v>
      </c>
      <c r="K1304" t="s">
        <v>19</v>
      </c>
      <c r="L1304">
        <v>11000</v>
      </c>
      <c r="M1304">
        <v>10000</v>
      </c>
    </row>
    <row r="1305" spans="2:13" x14ac:dyDescent="0.3">
      <c r="B1305" t="s">
        <v>2093</v>
      </c>
      <c r="C1305" s="2">
        <v>43965</v>
      </c>
      <c r="D1305" t="s">
        <v>1119</v>
      </c>
      <c r="E1305" t="s">
        <v>28</v>
      </c>
      <c r="F1305" t="s">
        <v>15</v>
      </c>
      <c r="G1305" t="s">
        <v>16</v>
      </c>
      <c r="H1305" t="s">
        <v>17</v>
      </c>
      <c r="I1305" t="s">
        <v>18</v>
      </c>
      <c r="J1305">
        <v>1</v>
      </c>
      <c r="K1305" t="s">
        <v>19</v>
      </c>
      <c r="L1305">
        <v>13200.000000000002</v>
      </c>
      <c r="M1305">
        <v>12000</v>
      </c>
    </row>
    <row r="1306" spans="2:13" x14ac:dyDescent="0.3">
      <c r="B1306" t="s">
        <v>2094</v>
      </c>
      <c r="C1306" s="2">
        <v>43966</v>
      </c>
      <c r="D1306" t="s">
        <v>1121</v>
      </c>
      <c r="E1306" t="s">
        <v>28</v>
      </c>
      <c r="F1306" t="s">
        <v>22</v>
      </c>
      <c r="G1306" t="s">
        <v>23</v>
      </c>
      <c r="H1306" t="s">
        <v>24</v>
      </c>
      <c r="I1306" t="s">
        <v>18</v>
      </c>
      <c r="J1306">
        <v>2</v>
      </c>
      <c r="K1306" t="s">
        <v>19</v>
      </c>
      <c r="L1306">
        <v>9950</v>
      </c>
      <c r="M1306">
        <v>9000</v>
      </c>
    </row>
    <row r="1307" spans="2:13" x14ac:dyDescent="0.3">
      <c r="B1307" t="s">
        <v>2095</v>
      </c>
      <c r="C1307" s="2">
        <v>43967</v>
      </c>
      <c r="D1307" t="s">
        <v>1123</v>
      </c>
      <c r="E1307" t="s">
        <v>28</v>
      </c>
      <c r="F1307" t="s">
        <v>29</v>
      </c>
      <c r="G1307" t="s">
        <v>30</v>
      </c>
      <c r="H1307" t="s">
        <v>31</v>
      </c>
      <c r="I1307" t="s">
        <v>18</v>
      </c>
      <c r="J1307">
        <v>2</v>
      </c>
      <c r="K1307" t="s">
        <v>19</v>
      </c>
      <c r="L1307">
        <v>7700</v>
      </c>
      <c r="M1307">
        <v>7000</v>
      </c>
    </row>
    <row r="1308" spans="2:13" x14ac:dyDescent="0.3">
      <c r="B1308" t="s">
        <v>2096</v>
      </c>
      <c r="C1308" s="2">
        <v>43968</v>
      </c>
      <c r="D1308" t="s">
        <v>1125</v>
      </c>
      <c r="E1308" t="s">
        <v>28</v>
      </c>
      <c r="F1308" t="s">
        <v>34</v>
      </c>
      <c r="G1308" t="s">
        <v>35</v>
      </c>
      <c r="H1308" t="s">
        <v>17</v>
      </c>
      <c r="I1308" t="s">
        <v>37</v>
      </c>
      <c r="J1308">
        <v>1</v>
      </c>
      <c r="K1308" t="s">
        <v>19</v>
      </c>
      <c r="L1308">
        <v>11000</v>
      </c>
      <c r="M1308">
        <v>10000</v>
      </c>
    </row>
    <row r="1309" spans="2:13" x14ac:dyDescent="0.3">
      <c r="B1309" t="s">
        <v>2097</v>
      </c>
      <c r="C1309" s="2">
        <v>43966</v>
      </c>
      <c r="D1309" t="s">
        <v>1127</v>
      </c>
      <c r="E1309" t="s">
        <v>28</v>
      </c>
      <c r="F1309" t="s">
        <v>15</v>
      </c>
      <c r="G1309" t="s">
        <v>16</v>
      </c>
      <c r="H1309" t="s">
        <v>24</v>
      </c>
      <c r="I1309" t="s">
        <v>18</v>
      </c>
      <c r="J1309">
        <v>1</v>
      </c>
      <c r="K1309" t="s">
        <v>19</v>
      </c>
      <c r="L1309">
        <v>7700.0000000000009</v>
      </c>
      <c r="M1309">
        <v>7000</v>
      </c>
    </row>
    <row r="1310" spans="2:13" x14ac:dyDescent="0.3">
      <c r="B1310" t="s">
        <v>2098</v>
      </c>
      <c r="C1310" s="2">
        <v>43970</v>
      </c>
      <c r="D1310" t="s">
        <v>1129</v>
      </c>
      <c r="E1310" t="s">
        <v>28</v>
      </c>
      <c r="F1310" t="s">
        <v>15</v>
      </c>
      <c r="G1310" t="s">
        <v>16</v>
      </c>
      <c r="H1310" t="s">
        <v>31</v>
      </c>
      <c r="I1310" t="s">
        <v>37</v>
      </c>
      <c r="J1310">
        <v>2</v>
      </c>
      <c r="K1310" t="s">
        <v>19</v>
      </c>
      <c r="L1310">
        <v>9950</v>
      </c>
      <c r="M1310">
        <v>9000</v>
      </c>
    </row>
    <row r="1311" spans="2:13" x14ac:dyDescent="0.3">
      <c r="B1311" t="s">
        <v>2099</v>
      </c>
      <c r="C1311" s="2">
        <v>43971</v>
      </c>
      <c r="D1311" t="s">
        <v>1131</v>
      </c>
      <c r="E1311" t="s">
        <v>28</v>
      </c>
      <c r="F1311" t="s">
        <v>22</v>
      </c>
      <c r="G1311" t="s">
        <v>23</v>
      </c>
      <c r="H1311" t="s">
        <v>17</v>
      </c>
      <c r="I1311" t="s">
        <v>37</v>
      </c>
      <c r="J1311">
        <v>2</v>
      </c>
      <c r="K1311" t="s">
        <v>19</v>
      </c>
      <c r="L1311">
        <v>19800</v>
      </c>
      <c r="M1311">
        <v>18000</v>
      </c>
    </row>
    <row r="1312" spans="2:13" x14ac:dyDescent="0.3">
      <c r="B1312" t="s">
        <v>2100</v>
      </c>
      <c r="C1312" s="2">
        <v>43972</v>
      </c>
      <c r="D1312" t="s">
        <v>1133</v>
      </c>
      <c r="E1312" t="s">
        <v>28</v>
      </c>
      <c r="F1312" t="s">
        <v>29</v>
      </c>
      <c r="G1312" t="s">
        <v>30</v>
      </c>
      <c r="H1312" t="s">
        <v>24</v>
      </c>
      <c r="I1312" t="s">
        <v>18</v>
      </c>
      <c r="J1312">
        <v>1</v>
      </c>
      <c r="K1312" t="s">
        <v>19</v>
      </c>
      <c r="L1312">
        <v>44000</v>
      </c>
      <c r="M1312">
        <v>40000</v>
      </c>
    </row>
    <row r="1313" spans="2:13" x14ac:dyDescent="0.3">
      <c r="B1313" t="s">
        <v>2101</v>
      </c>
      <c r="C1313" s="2">
        <v>43973</v>
      </c>
      <c r="D1313" t="s">
        <v>1135</v>
      </c>
      <c r="E1313" t="s">
        <v>28</v>
      </c>
      <c r="F1313" t="s">
        <v>34</v>
      </c>
      <c r="G1313" t="s">
        <v>35</v>
      </c>
      <c r="H1313" t="s">
        <v>31</v>
      </c>
      <c r="I1313" t="s">
        <v>18</v>
      </c>
      <c r="J1313">
        <v>1</v>
      </c>
      <c r="K1313" t="s">
        <v>19</v>
      </c>
      <c r="L1313">
        <v>22000</v>
      </c>
      <c r="M1313">
        <v>20000</v>
      </c>
    </row>
    <row r="1314" spans="2:13" x14ac:dyDescent="0.3">
      <c r="B1314" t="s">
        <v>2102</v>
      </c>
      <c r="C1314" s="2">
        <v>43974</v>
      </c>
      <c r="E1314" t="s">
        <v>14</v>
      </c>
      <c r="F1314" t="s">
        <v>15</v>
      </c>
      <c r="G1314" t="s">
        <v>16</v>
      </c>
      <c r="H1314" t="s">
        <v>17</v>
      </c>
      <c r="I1314" t="s">
        <v>44</v>
      </c>
      <c r="J1314">
        <v>2</v>
      </c>
      <c r="K1314" t="s">
        <v>19</v>
      </c>
      <c r="L1314">
        <v>13000</v>
      </c>
      <c r="M1314">
        <v>12000</v>
      </c>
    </row>
    <row r="1315" spans="2:13" x14ac:dyDescent="0.3">
      <c r="B1315" t="s">
        <v>2103</v>
      </c>
      <c r="C1315" s="2">
        <v>43975</v>
      </c>
      <c r="D1315" t="s">
        <v>1138</v>
      </c>
      <c r="E1315" t="s">
        <v>14</v>
      </c>
      <c r="F1315" t="s">
        <v>15</v>
      </c>
      <c r="G1315" t="s">
        <v>16</v>
      </c>
      <c r="H1315" t="s">
        <v>24</v>
      </c>
      <c r="I1315" t="s">
        <v>18</v>
      </c>
      <c r="J1315">
        <v>2</v>
      </c>
      <c r="K1315" t="s">
        <v>19</v>
      </c>
      <c r="L1315">
        <v>6700</v>
      </c>
      <c r="M1315">
        <v>5000</v>
      </c>
    </row>
    <row r="1316" spans="2:13" x14ac:dyDescent="0.3">
      <c r="B1316" t="s">
        <v>2104</v>
      </c>
      <c r="C1316" s="2">
        <v>43976</v>
      </c>
      <c r="D1316" t="s">
        <v>1140</v>
      </c>
      <c r="E1316" t="s">
        <v>14</v>
      </c>
      <c r="F1316" t="s">
        <v>22</v>
      </c>
      <c r="G1316" t="s">
        <v>23</v>
      </c>
      <c r="H1316" t="s">
        <v>31</v>
      </c>
      <c r="I1316" t="s">
        <v>18</v>
      </c>
      <c r="J1316">
        <v>1</v>
      </c>
      <c r="K1316" t="s">
        <v>19</v>
      </c>
      <c r="L1316">
        <v>6700</v>
      </c>
      <c r="M1316">
        <v>5001</v>
      </c>
    </row>
    <row r="1317" spans="2:13" x14ac:dyDescent="0.3">
      <c r="B1317" t="s">
        <v>2105</v>
      </c>
      <c r="C1317" s="2">
        <v>43977</v>
      </c>
      <c r="D1317" t="s">
        <v>1142</v>
      </c>
      <c r="E1317" t="s">
        <v>28</v>
      </c>
      <c r="F1317" t="s">
        <v>29</v>
      </c>
      <c r="G1317" t="s">
        <v>30</v>
      </c>
      <c r="H1317" t="s">
        <v>17</v>
      </c>
      <c r="I1317" t="s">
        <v>18</v>
      </c>
      <c r="J1317">
        <v>1</v>
      </c>
      <c r="K1317" t="s">
        <v>19</v>
      </c>
      <c r="L1317">
        <v>6700</v>
      </c>
      <c r="M1317">
        <v>5002</v>
      </c>
    </row>
    <row r="1318" spans="2:13" x14ac:dyDescent="0.3">
      <c r="B1318" t="s">
        <v>2106</v>
      </c>
      <c r="C1318" s="2">
        <v>43978</v>
      </c>
      <c r="D1318" t="s">
        <v>1144</v>
      </c>
      <c r="E1318" t="s">
        <v>28</v>
      </c>
      <c r="F1318" t="s">
        <v>34</v>
      </c>
      <c r="G1318" t="s">
        <v>35</v>
      </c>
      <c r="H1318" t="s">
        <v>24</v>
      </c>
      <c r="I1318" t="s">
        <v>18</v>
      </c>
      <c r="J1318">
        <v>2</v>
      </c>
      <c r="K1318" t="s">
        <v>19</v>
      </c>
      <c r="L1318">
        <v>6700</v>
      </c>
      <c r="M1318">
        <v>5000</v>
      </c>
    </row>
    <row r="1319" spans="2:13" x14ac:dyDescent="0.3">
      <c r="B1319" t="s">
        <v>2107</v>
      </c>
      <c r="C1319" s="2">
        <v>43976</v>
      </c>
      <c r="D1319" t="s">
        <v>1146</v>
      </c>
      <c r="E1319" t="s">
        <v>28</v>
      </c>
      <c r="F1319" t="s">
        <v>15</v>
      </c>
      <c r="G1319" t="s">
        <v>16</v>
      </c>
      <c r="H1319" t="s">
        <v>31</v>
      </c>
      <c r="I1319" t="s">
        <v>37</v>
      </c>
      <c r="J1319">
        <v>2</v>
      </c>
      <c r="K1319" t="s">
        <v>19</v>
      </c>
      <c r="L1319">
        <v>6700</v>
      </c>
      <c r="M1319">
        <v>5001</v>
      </c>
    </row>
    <row r="1320" spans="2:13" x14ac:dyDescent="0.3">
      <c r="B1320" t="s">
        <v>2108</v>
      </c>
      <c r="C1320" s="2">
        <v>43980</v>
      </c>
      <c r="D1320" t="s">
        <v>1148</v>
      </c>
      <c r="E1320" t="s">
        <v>28</v>
      </c>
      <c r="F1320" t="s">
        <v>15</v>
      </c>
      <c r="G1320" t="s">
        <v>16</v>
      </c>
      <c r="H1320" t="s">
        <v>17</v>
      </c>
      <c r="I1320" t="s">
        <v>18</v>
      </c>
      <c r="J1320">
        <v>1</v>
      </c>
      <c r="K1320" t="s">
        <v>19</v>
      </c>
      <c r="L1320">
        <v>6700</v>
      </c>
      <c r="M1320">
        <v>5002</v>
      </c>
    </row>
    <row r="1321" spans="2:13" x14ac:dyDescent="0.3">
      <c r="B1321" t="s">
        <v>2109</v>
      </c>
      <c r="C1321" s="2">
        <v>43981</v>
      </c>
      <c r="D1321" t="s">
        <v>1150</v>
      </c>
      <c r="E1321" t="s">
        <v>14</v>
      </c>
      <c r="F1321" t="s">
        <v>22</v>
      </c>
      <c r="G1321" t="s">
        <v>23</v>
      </c>
      <c r="H1321" t="s">
        <v>24</v>
      </c>
      <c r="I1321" t="s">
        <v>44</v>
      </c>
      <c r="J1321">
        <v>11</v>
      </c>
      <c r="K1321" t="s">
        <v>19</v>
      </c>
      <c r="L1321">
        <v>6700</v>
      </c>
      <c r="M1321">
        <v>5000</v>
      </c>
    </row>
    <row r="1322" spans="2:13" x14ac:dyDescent="0.3">
      <c r="B1322" t="s">
        <v>2110</v>
      </c>
      <c r="C1322" s="2">
        <v>43982</v>
      </c>
      <c r="D1322" t="s">
        <v>1152</v>
      </c>
      <c r="E1322" t="s">
        <v>28</v>
      </c>
      <c r="F1322" t="s">
        <v>15</v>
      </c>
      <c r="G1322" t="s">
        <v>16</v>
      </c>
      <c r="H1322" t="s">
        <v>31</v>
      </c>
      <c r="I1322" t="s">
        <v>37</v>
      </c>
      <c r="J1322">
        <v>11</v>
      </c>
      <c r="K1322" t="s">
        <v>19</v>
      </c>
      <c r="L1322">
        <v>6700</v>
      </c>
      <c r="M1322">
        <v>5000</v>
      </c>
    </row>
    <row r="1323" spans="2:13" x14ac:dyDescent="0.3">
      <c r="B1323" t="s">
        <v>2111</v>
      </c>
      <c r="C1323" s="2">
        <v>43952</v>
      </c>
      <c r="D1323" t="s">
        <v>1154</v>
      </c>
      <c r="E1323" t="s">
        <v>28</v>
      </c>
      <c r="F1323" t="s">
        <v>22</v>
      </c>
      <c r="G1323" t="s">
        <v>23</v>
      </c>
      <c r="H1323" t="s">
        <v>17</v>
      </c>
      <c r="I1323" t="s">
        <v>18</v>
      </c>
      <c r="J1323">
        <v>11</v>
      </c>
      <c r="K1323" t="s">
        <v>19</v>
      </c>
      <c r="L1323">
        <v>6700</v>
      </c>
      <c r="M1323">
        <v>5000</v>
      </c>
    </row>
    <row r="1324" spans="2:13" x14ac:dyDescent="0.3">
      <c r="B1324" t="s">
        <v>2112</v>
      </c>
      <c r="C1324" s="2">
        <v>43953</v>
      </c>
      <c r="D1324" t="s">
        <v>1156</v>
      </c>
      <c r="E1324" t="s">
        <v>14</v>
      </c>
      <c r="F1324" t="s">
        <v>29</v>
      </c>
      <c r="G1324" t="s">
        <v>30</v>
      </c>
      <c r="H1324" t="s">
        <v>24</v>
      </c>
      <c r="I1324" t="s">
        <v>18</v>
      </c>
      <c r="J1324">
        <v>11</v>
      </c>
      <c r="K1324" t="s">
        <v>19</v>
      </c>
      <c r="L1324">
        <v>6700</v>
      </c>
      <c r="M1324">
        <v>5000</v>
      </c>
    </row>
    <row r="1325" spans="2:13" x14ac:dyDescent="0.3">
      <c r="B1325" t="s">
        <v>2113</v>
      </c>
      <c r="C1325" s="2">
        <v>43954</v>
      </c>
      <c r="D1325" t="s">
        <v>1158</v>
      </c>
      <c r="E1325" t="s">
        <v>28</v>
      </c>
      <c r="F1325" t="s">
        <v>34</v>
      </c>
      <c r="G1325" t="s">
        <v>35</v>
      </c>
      <c r="H1325" t="s">
        <v>31</v>
      </c>
      <c r="I1325" t="s">
        <v>44</v>
      </c>
      <c r="J1325">
        <v>11</v>
      </c>
      <c r="K1325" t="s">
        <v>19</v>
      </c>
      <c r="L1325">
        <v>6700</v>
      </c>
      <c r="M1325">
        <v>5000</v>
      </c>
    </row>
    <row r="1326" spans="2:13" x14ac:dyDescent="0.3">
      <c r="B1326" t="s">
        <v>2114</v>
      </c>
      <c r="C1326" s="2">
        <v>43955</v>
      </c>
      <c r="D1326" t="s">
        <v>1160</v>
      </c>
      <c r="E1326" t="s">
        <v>28</v>
      </c>
      <c r="F1326" t="s">
        <v>15</v>
      </c>
      <c r="G1326" t="s">
        <v>16</v>
      </c>
      <c r="H1326" t="s">
        <v>17</v>
      </c>
      <c r="I1326" t="s">
        <v>18</v>
      </c>
      <c r="J1326">
        <v>11</v>
      </c>
      <c r="K1326" t="s">
        <v>19</v>
      </c>
      <c r="L1326">
        <v>6700</v>
      </c>
      <c r="M1326">
        <v>5000</v>
      </c>
    </row>
    <row r="1327" spans="2:13" x14ac:dyDescent="0.3">
      <c r="B1327" t="s">
        <v>2115</v>
      </c>
      <c r="C1327" s="2">
        <v>43956</v>
      </c>
      <c r="D1327" t="s">
        <v>1162</v>
      </c>
      <c r="E1327" t="s">
        <v>28</v>
      </c>
      <c r="F1327" t="s">
        <v>15</v>
      </c>
      <c r="G1327" t="s">
        <v>16</v>
      </c>
      <c r="H1327" t="s">
        <v>31</v>
      </c>
      <c r="I1327" t="s">
        <v>37</v>
      </c>
      <c r="J1327">
        <v>11</v>
      </c>
      <c r="K1327" t="s">
        <v>19</v>
      </c>
      <c r="L1327">
        <v>200</v>
      </c>
      <c r="M1327">
        <v>190</v>
      </c>
    </row>
    <row r="1328" spans="2:13" x14ac:dyDescent="0.3">
      <c r="B1328" t="s">
        <v>2116</v>
      </c>
      <c r="C1328" s="2">
        <v>43957</v>
      </c>
      <c r="D1328" t="s">
        <v>1164</v>
      </c>
      <c r="E1328" t="s">
        <v>28</v>
      </c>
      <c r="F1328" t="s">
        <v>22</v>
      </c>
      <c r="G1328" t="s">
        <v>23</v>
      </c>
      <c r="H1328" t="s">
        <v>17</v>
      </c>
      <c r="I1328" t="s">
        <v>18</v>
      </c>
      <c r="J1328">
        <v>1</v>
      </c>
      <c r="K1328" t="s">
        <v>19</v>
      </c>
      <c r="L1328">
        <v>2250</v>
      </c>
      <c r="M1328">
        <v>2200</v>
      </c>
    </row>
    <row r="1329" spans="2:13" x14ac:dyDescent="0.3">
      <c r="B1329" t="s">
        <v>2117</v>
      </c>
      <c r="C1329" s="2">
        <v>43958</v>
      </c>
      <c r="D1329" t="s">
        <v>1166</v>
      </c>
      <c r="E1329" t="s">
        <v>14</v>
      </c>
      <c r="F1329" t="s">
        <v>29</v>
      </c>
      <c r="G1329" t="s">
        <v>30</v>
      </c>
      <c r="H1329" t="s">
        <v>24</v>
      </c>
      <c r="I1329" t="s">
        <v>18</v>
      </c>
      <c r="J1329">
        <v>1</v>
      </c>
      <c r="K1329" t="s">
        <v>19</v>
      </c>
      <c r="L1329">
        <v>100</v>
      </c>
      <c r="M1329">
        <v>90</v>
      </c>
    </row>
    <row r="1330" spans="2:13" x14ac:dyDescent="0.3">
      <c r="B1330" t="s">
        <v>2118</v>
      </c>
      <c r="C1330" s="2">
        <v>43956</v>
      </c>
      <c r="D1330" t="s">
        <v>1168</v>
      </c>
      <c r="E1330" t="s">
        <v>28</v>
      </c>
      <c r="F1330" t="s">
        <v>34</v>
      </c>
      <c r="G1330" t="s">
        <v>35</v>
      </c>
      <c r="H1330" t="s">
        <v>31</v>
      </c>
      <c r="I1330" t="s">
        <v>44</v>
      </c>
      <c r="J1330">
        <v>2</v>
      </c>
      <c r="K1330" t="s">
        <v>19</v>
      </c>
      <c r="L1330">
        <v>100</v>
      </c>
      <c r="M1330">
        <v>80</v>
      </c>
    </row>
    <row r="1331" spans="2:13" x14ac:dyDescent="0.3">
      <c r="B1331" t="s">
        <v>2119</v>
      </c>
      <c r="C1331" s="2">
        <v>43960</v>
      </c>
      <c r="D1331" t="s">
        <v>1170</v>
      </c>
      <c r="E1331" t="s">
        <v>28</v>
      </c>
      <c r="F1331" t="s">
        <v>15</v>
      </c>
      <c r="G1331" t="s">
        <v>16</v>
      </c>
      <c r="H1331" t="s">
        <v>17</v>
      </c>
      <c r="I1331" t="s">
        <v>18</v>
      </c>
      <c r="J1331">
        <v>2</v>
      </c>
      <c r="K1331" t="s">
        <v>19</v>
      </c>
      <c r="L1331">
        <v>2000</v>
      </c>
      <c r="M1331">
        <v>1850</v>
      </c>
    </row>
    <row r="1332" spans="2:13" x14ac:dyDescent="0.3">
      <c r="B1332" t="s">
        <v>2120</v>
      </c>
      <c r="C1332" s="2">
        <v>43961</v>
      </c>
      <c r="D1332" t="s">
        <v>1172</v>
      </c>
      <c r="E1332" t="s">
        <v>28</v>
      </c>
      <c r="F1332" t="s">
        <v>15</v>
      </c>
      <c r="G1332" t="s">
        <v>16</v>
      </c>
      <c r="H1332" t="s">
        <v>24</v>
      </c>
      <c r="I1332" t="s">
        <v>18</v>
      </c>
      <c r="J1332">
        <v>1</v>
      </c>
      <c r="K1332" t="s">
        <v>19</v>
      </c>
      <c r="L1332">
        <v>9500</v>
      </c>
      <c r="M1332">
        <v>8000</v>
      </c>
    </row>
    <row r="1333" spans="2:13" x14ac:dyDescent="0.3">
      <c r="B1333" t="s">
        <v>2121</v>
      </c>
      <c r="C1333" s="2">
        <v>43962</v>
      </c>
      <c r="D1333" t="s">
        <v>1174</v>
      </c>
      <c r="E1333" t="s">
        <v>28</v>
      </c>
      <c r="F1333" t="s">
        <v>22</v>
      </c>
      <c r="G1333" t="s">
        <v>23</v>
      </c>
      <c r="H1333" t="s">
        <v>31</v>
      </c>
      <c r="I1333" t="s">
        <v>18</v>
      </c>
      <c r="J1333">
        <v>1</v>
      </c>
      <c r="K1333" t="s">
        <v>19</v>
      </c>
      <c r="L1333">
        <v>4700</v>
      </c>
      <c r="M1333">
        <v>4000</v>
      </c>
    </row>
    <row r="1334" spans="2:13" x14ac:dyDescent="0.3">
      <c r="B1334" t="s">
        <v>2122</v>
      </c>
      <c r="C1334" s="2">
        <v>43963</v>
      </c>
      <c r="D1334" t="s">
        <v>1176</v>
      </c>
      <c r="E1334" t="s">
        <v>28</v>
      </c>
      <c r="F1334" t="s">
        <v>29</v>
      </c>
      <c r="G1334" t="s">
        <v>30</v>
      </c>
      <c r="H1334" t="s">
        <v>17</v>
      </c>
      <c r="I1334" t="s">
        <v>18</v>
      </c>
      <c r="J1334">
        <v>2</v>
      </c>
      <c r="K1334" t="s">
        <v>19</v>
      </c>
      <c r="L1334">
        <v>400</v>
      </c>
      <c r="M1334">
        <v>360</v>
      </c>
    </row>
    <row r="1335" spans="2:13" x14ac:dyDescent="0.3">
      <c r="B1335" t="s">
        <v>2123</v>
      </c>
      <c r="C1335" s="2">
        <v>43964</v>
      </c>
      <c r="D1335" t="s">
        <v>1178</v>
      </c>
      <c r="E1335" t="s">
        <v>28</v>
      </c>
      <c r="F1335" t="s">
        <v>34</v>
      </c>
      <c r="G1335" t="s">
        <v>35</v>
      </c>
      <c r="H1335" t="s">
        <v>24</v>
      </c>
      <c r="I1335" t="s">
        <v>37</v>
      </c>
      <c r="J1335">
        <v>2</v>
      </c>
      <c r="K1335" t="s">
        <v>19</v>
      </c>
      <c r="L1335">
        <v>100</v>
      </c>
      <c r="M1335">
        <v>90</v>
      </c>
    </row>
    <row r="1336" spans="2:13" x14ac:dyDescent="0.3">
      <c r="B1336" t="s">
        <v>2124</v>
      </c>
      <c r="C1336" s="2">
        <v>43965</v>
      </c>
      <c r="D1336" t="s">
        <v>1180</v>
      </c>
      <c r="E1336" t="s">
        <v>28</v>
      </c>
      <c r="F1336" t="s">
        <v>15</v>
      </c>
      <c r="G1336" t="s">
        <v>16</v>
      </c>
      <c r="H1336" t="s">
        <v>31</v>
      </c>
      <c r="I1336" t="s">
        <v>18</v>
      </c>
      <c r="J1336">
        <v>1</v>
      </c>
      <c r="K1336" t="s">
        <v>19</v>
      </c>
      <c r="L1336">
        <v>1600</v>
      </c>
      <c r="M1336">
        <v>1590</v>
      </c>
    </row>
    <row r="1337" spans="2:13" x14ac:dyDescent="0.3">
      <c r="B1337" t="s">
        <v>2125</v>
      </c>
      <c r="C1337" s="2">
        <v>43966</v>
      </c>
      <c r="D1337" t="s">
        <v>1182</v>
      </c>
      <c r="E1337" t="s">
        <v>28</v>
      </c>
      <c r="F1337" t="s">
        <v>15</v>
      </c>
      <c r="G1337" t="s">
        <v>16</v>
      </c>
      <c r="H1337" t="s">
        <v>17</v>
      </c>
      <c r="I1337" t="s">
        <v>18</v>
      </c>
      <c r="J1337">
        <v>1</v>
      </c>
      <c r="K1337" t="s">
        <v>19</v>
      </c>
      <c r="L1337">
        <v>50</v>
      </c>
      <c r="M1337">
        <v>45</v>
      </c>
    </row>
    <row r="1338" spans="2:13" x14ac:dyDescent="0.3">
      <c r="B1338" t="s">
        <v>2126</v>
      </c>
      <c r="C1338" s="2">
        <v>43967</v>
      </c>
      <c r="D1338" t="s">
        <v>1184</v>
      </c>
      <c r="E1338" t="s">
        <v>28</v>
      </c>
      <c r="F1338" t="s">
        <v>15</v>
      </c>
      <c r="G1338" t="s">
        <v>16</v>
      </c>
      <c r="H1338" t="s">
        <v>24</v>
      </c>
      <c r="I1338" t="s">
        <v>18</v>
      </c>
      <c r="J1338">
        <v>2</v>
      </c>
      <c r="K1338" t="s">
        <v>19</v>
      </c>
      <c r="L1338">
        <v>600</v>
      </c>
      <c r="M1338">
        <v>450</v>
      </c>
    </row>
    <row r="1339" spans="2:13" x14ac:dyDescent="0.3">
      <c r="B1339" t="s">
        <v>2127</v>
      </c>
      <c r="C1339" s="2">
        <v>43968</v>
      </c>
      <c r="D1339" t="s">
        <v>1186</v>
      </c>
      <c r="E1339" t="s">
        <v>28</v>
      </c>
      <c r="F1339" t="s">
        <v>15</v>
      </c>
      <c r="G1339" t="s">
        <v>16</v>
      </c>
      <c r="H1339" t="s">
        <v>31</v>
      </c>
      <c r="I1339" t="s">
        <v>18</v>
      </c>
      <c r="J1339">
        <v>2</v>
      </c>
      <c r="K1339" t="s">
        <v>19</v>
      </c>
      <c r="L1339">
        <v>170</v>
      </c>
      <c r="M1339">
        <v>150</v>
      </c>
    </row>
    <row r="1340" spans="2:13" x14ac:dyDescent="0.3">
      <c r="B1340" t="s">
        <v>2128</v>
      </c>
      <c r="C1340" s="2">
        <v>43966</v>
      </c>
      <c r="D1340" t="s">
        <v>1188</v>
      </c>
      <c r="E1340" t="s">
        <v>28</v>
      </c>
      <c r="F1340" t="s">
        <v>15</v>
      </c>
      <c r="G1340" t="s">
        <v>16</v>
      </c>
      <c r="H1340" t="s">
        <v>17</v>
      </c>
      <c r="I1340" t="s">
        <v>37</v>
      </c>
      <c r="J1340">
        <v>1</v>
      </c>
      <c r="K1340" t="s">
        <v>19</v>
      </c>
      <c r="L1340">
        <v>25</v>
      </c>
      <c r="M1340">
        <v>20</v>
      </c>
    </row>
    <row r="1341" spans="2:13" x14ac:dyDescent="0.3">
      <c r="B1341" t="s">
        <v>2129</v>
      </c>
      <c r="C1341" s="2">
        <v>43970</v>
      </c>
      <c r="D1341" t="s">
        <v>1190</v>
      </c>
      <c r="E1341" t="s">
        <v>28</v>
      </c>
      <c r="F1341" t="s">
        <v>15</v>
      </c>
      <c r="G1341" t="s">
        <v>16</v>
      </c>
      <c r="H1341" t="s">
        <v>24</v>
      </c>
      <c r="I1341" t="s">
        <v>57</v>
      </c>
      <c r="J1341">
        <v>1</v>
      </c>
      <c r="K1341" t="s">
        <v>19</v>
      </c>
      <c r="L1341">
        <v>6700</v>
      </c>
      <c r="M1341">
        <v>5000</v>
      </c>
    </row>
    <row r="1342" spans="2:13" x14ac:dyDescent="0.3">
      <c r="B1342" t="s">
        <v>2130</v>
      </c>
      <c r="C1342" s="2">
        <v>43971</v>
      </c>
      <c r="D1342" t="s">
        <v>1192</v>
      </c>
      <c r="E1342" t="s">
        <v>28</v>
      </c>
      <c r="F1342" t="s">
        <v>15</v>
      </c>
      <c r="G1342" t="s">
        <v>16</v>
      </c>
      <c r="H1342" t="s">
        <v>31</v>
      </c>
      <c r="I1342" t="s">
        <v>44</v>
      </c>
      <c r="J1342">
        <v>2</v>
      </c>
      <c r="K1342" t="s">
        <v>19</v>
      </c>
      <c r="L1342">
        <v>6700</v>
      </c>
      <c r="M1342">
        <v>5001</v>
      </c>
    </row>
    <row r="1343" spans="2:13" x14ac:dyDescent="0.3">
      <c r="B1343" t="s">
        <v>2131</v>
      </c>
      <c r="C1343" s="2">
        <v>43972</v>
      </c>
      <c r="D1343" t="s">
        <v>1194</v>
      </c>
      <c r="E1343" t="s">
        <v>14</v>
      </c>
      <c r="F1343" t="s">
        <v>15</v>
      </c>
      <c r="G1343" t="s">
        <v>16</v>
      </c>
      <c r="H1343" t="s">
        <v>17</v>
      </c>
      <c r="I1343" t="s">
        <v>44</v>
      </c>
      <c r="J1343">
        <v>2</v>
      </c>
      <c r="K1343" t="s">
        <v>19</v>
      </c>
      <c r="L1343">
        <v>6700</v>
      </c>
      <c r="M1343">
        <v>5002</v>
      </c>
    </row>
    <row r="1344" spans="2:13" x14ac:dyDescent="0.3">
      <c r="B1344" t="s">
        <v>2132</v>
      </c>
      <c r="C1344" s="2">
        <v>43973</v>
      </c>
      <c r="D1344" t="s">
        <v>1196</v>
      </c>
      <c r="E1344" t="s">
        <v>14</v>
      </c>
      <c r="F1344" t="s">
        <v>15</v>
      </c>
      <c r="G1344" t="s">
        <v>16</v>
      </c>
      <c r="H1344" t="s">
        <v>24</v>
      </c>
      <c r="I1344" t="s">
        <v>18</v>
      </c>
      <c r="J1344">
        <v>1</v>
      </c>
      <c r="K1344" t="s">
        <v>19</v>
      </c>
      <c r="L1344">
        <v>22000</v>
      </c>
      <c r="M1344">
        <v>20000</v>
      </c>
    </row>
    <row r="1345" spans="2:13" x14ac:dyDescent="0.3">
      <c r="B1345" t="s">
        <v>2133</v>
      </c>
      <c r="C1345" s="2">
        <v>43974</v>
      </c>
      <c r="D1345" t="s">
        <v>1198</v>
      </c>
      <c r="E1345" t="s">
        <v>14</v>
      </c>
      <c r="F1345" t="s">
        <v>15</v>
      </c>
      <c r="G1345" t="s">
        <v>16</v>
      </c>
      <c r="H1345" t="s">
        <v>31</v>
      </c>
      <c r="I1345" t="s">
        <v>18</v>
      </c>
      <c r="J1345">
        <v>1</v>
      </c>
      <c r="K1345" t="s">
        <v>25</v>
      </c>
      <c r="L1345">
        <v>11000</v>
      </c>
      <c r="M1345">
        <v>10000</v>
      </c>
    </row>
    <row r="1346" spans="2:13" x14ac:dyDescent="0.3">
      <c r="B1346" t="s">
        <v>2134</v>
      </c>
      <c r="C1346" s="2">
        <v>43975</v>
      </c>
      <c r="D1346" t="s">
        <v>1200</v>
      </c>
      <c r="E1346" t="s">
        <v>28</v>
      </c>
      <c r="F1346" t="s">
        <v>15</v>
      </c>
      <c r="G1346" t="s">
        <v>16</v>
      </c>
      <c r="H1346" t="s">
        <v>17</v>
      </c>
      <c r="I1346" t="s">
        <v>37</v>
      </c>
      <c r="J1346">
        <v>1</v>
      </c>
      <c r="K1346" t="s">
        <v>19</v>
      </c>
      <c r="L1346">
        <v>8500</v>
      </c>
      <c r="M1346">
        <v>7600</v>
      </c>
    </row>
    <row r="1347" spans="2:13" x14ac:dyDescent="0.3">
      <c r="B1347" t="s">
        <v>2135</v>
      </c>
      <c r="C1347" s="2">
        <v>43976</v>
      </c>
      <c r="D1347" t="s">
        <v>1202</v>
      </c>
      <c r="E1347" t="s">
        <v>28</v>
      </c>
      <c r="F1347" t="s">
        <v>15</v>
      </c>
      <c r="G1347" t="s">
        <v>16</v>
      </c>
      <c r="H1347" t="s">
        <v>24</v>
      </c>
      <c r="I1347" t="s">
        <v>44</v>
      </c>
      <c r="J1347">
        <v>2</v>
      </c>
      <c r="K1347" t="s">
        <v>19</v>
      </c>
      <c r="L1347">
        <v>8500</v>
      </c>
      <c r="M1347">
        <v>7600</v>
      </c>
    </row>
    <row r="1348" spans="2:13" x14ac:dyDescent="0.3">
      <c r="B1348" t="s">
        <v>2136</v>
      </c>
      <c r="C1348" s="2">
        <v>43977</v>
      </c>
      <c r="D1348" t="s">
        <v>1204</v>
      </c>
      <c r="E1348" t="s">
        <v>28</v>
      </c>
      <c r="F1348" t="s">
        <v>15</v>
      </c>
      <c r="G1348" t="s">
        <v>16</v>
      </c>
      <c r="H1348" t="s">
        <v>31</v>
      </c>
      <c r="I1348" t="s">
        <v>18</v>
      </c>
      <c r="J1348">
        <v>3</v>
      </c>
      <c r="K1348" t="s">
        <v>19</v>
      </c>
      <c r="L1348">
        <v>13200.000000000002</v>
      </c>
      <c r="M1348">
        <v>12000</v>
      </c>
    </row>
    <row r="1349" spans="2:13" x14ac:dyDescent="0.3">
      <c r="B1349" t="s">
        <v>2137</v>
      </c>
      <c r="C1349" s="2">
        <v>43978</v>
      </c>
      <c r="E1349" t="s">
        <v>28</v>
      </c>
      <c r="F1349" t="s">
        <v>15</v>
      </c>
      <c r="G1349" t="s">
        <v>16</v>
      </c>
      <c r="H1349" t="s">
        <v>17</v>
      </c>
      <c r="I1349" t="s">
        <v>37</v>
      </c>
      <c r="J1349">
        <v>2</v>
      </c>
      <c r="K1349" t="s">
        <v>19</v>
      </c>
      <c r="L1349">
        <v>22000</v>
      </c>
      <c r="M1349">
        <v>20000</v>
      </c>
    </row>
    <row r="1350" spans="2:13" x14ac:dyDescent="0.3">
      <c r="B1350" t="s">
        <v>2138</v>
      </c>
      <c r="C1350" s="2">
        <v>43976</v>
      </c>
      <c r="D1350" t="s">
        <v>1207</v>
      </c>
      <c r="E1350" t="s">
        <v>14</v>
      </c>
      <c r="F1350" t="s">
        <v>15</v>
      </c>
      <c r="G1350" t="s">
        <v>16</v>
      </c>
      <c r="H1350" t="s">
        <v>24</v>
      </c>
      <c r="I1350" t="s">
        <v>37</v>
      </c>
      <c r="J1350">
        <v>2</v>
      </c>
      <c r="K1350" t="s">
        <v>19</v>
      </c>
      <c r="L1350">
        <v>7700</v>
      </c>
      <c r="M1350">
        <v>7000</v>
      </c>
    </row>
    <row r="1351" spans="2:13" x14ac:dyDescent="0.3">
      <c r="B1351" t="s">
        <v>2139</v>
      </c>
      <c r="C1351" s="2">
        <v>43980</v>
      </c>
      <c r="D1351" t="s">
        <v>1209</v>
      </c>
      <c r="E1351" t="s">
        <v>28</v>
      </c>
      <c r="F1351" t="s">
        <v>15</v>
      </c>
      <c r="G1351" t="s">
        <v>16</v>
      </c>
      <c r="H1351" t="s">
        <v>31</v>
      </c>
      <c r="I1351" t="s">
        <v>18</v>
      </c>
      <c r="J1351">
        <v>3</v>
      </c>
      <c r="K1351" t="s">
        <v>19</v>
      </c>
      <c r="L1351">
        <v>22000</v>
      </c>
      <c r="M1351">
        <v>20000</v>
      </c>
    </row>
    <row r="1352" spans="2:13" x14ac:dyDescent="0.3">
      <c r="B1352" t="s">
        <v>2140</v>
      </c>
      <c r="C1352" s="2">
        <v>43981</v>
      </c>
      <c r="D1352" t="s">
        <v>1211</v>
      </c>
      <c r="E1352" t="s">
        <v>28</v>
      </c>
      <c r="F1352" t="s">
        <v>15</v>
      </c>
      <c r="G1352" t="s">
        <v>16</v>
      </c>
      <c r="H1352" t="s">
        <v>17</v>
      </c>
      <c r="I1352" t="s">
        <v>18</v>
      </c>
      <c r="J1352">
        <v>1</v>
      </c>
      <c r="K1352" t="s">
        <v>19</v>
      </c>
      <c r="L1352">
        <v>44000</v>
      </c>
      <c r="M1352">
        <v>40000</v>
      </c>
    </row>
    <row r="1353" spans="2:13" x14ac:dyDescent="0.3">
      <c r="B1353" t="s">
        <v>2141</v>
      </c>
      <c r="C1353" s="2">
        <v>43982</v>
      </c>
      <c r="D1353" t="s">
        <v>1213</v>
      </c>
      <c r="E1353" t="s">
        <v>28</v>
      </c>
      <c r="F1353" t="s">
        <v>22</v>
      </c>
      <c r="G1353" t="s">
        <v>23</v>
      </c>
      <c r="H1353" t="s">
        <v>24</v>
      </c>
      <c r="I1353" t="s">
        <v>18</v>
      </c>
      <c r="J1353">
        <v>2</v>
      </c>
      <c r="K1353" t="s">
        <v>19</v>
      </c>
      <c r="L1353">
        <v>19800</v>
      </c>
      <c r="M1353">
        <v>18000</v>
      </c>
    </row>
    <row r="1354" spans="2:13" x14ac:dyDescent="0.3">
      <c r="B1354" t="s">
        <v>2142</v>
      </c>
      <c r="C1354" s="2">
        <v>43952</v>
      </c>
      <c r="D1354" t="s">
        <v>1215</v>
      </c>
      <c r="E1354" t="s">
        <v>28</v>
      </c>
      <c r="F1354" t="s">
        <v>29</v>
      </c>
      <c r="G1354" t="s">
        <v>30</v>
      </c>
      <c r="H1354" t="s">
        <v>31</v>
      </c>
      <c r="I1354" t="s">
        <v>37</v>
      </c>
      <c r="J1354">
        <v>2</v>
      </c>
      <c r="K1354" t="s">
        <v>19</v>
      </c>
      <c r="L1354">
        <v>9950</v>
      </c>
      <c r="M1354">
        <v>9000</v>
      </c>
    </row>
    <row r="1355" spans="2:13" x14ac:dyDescent="0.3">
      <c r="B1355" t="s">
        <v>2143</v>
      </c>
      <c r="C1355" s="2">
        <v>43953</v>
      </c>
      <c r="D1355" t="s">
        <v>1217</v>
      </c>
      <c r="E1355" t="s">
        <v>28</v>
      </c>
      <c r="F1355" t="s">
        <v>34</v>
      </c>
      <c r="G1355" t="s">
        <v>35</v>
      </c>
      <c r="H1355" t="s">
        <v>17</v>
      </c>
      <c r="I1355" t="s">
        <v>18</v>
      </c>
      <c r="J1355">
        <v>2</v>
      </c>
      <c r="K1355" t="s">
        <v>19</v>
      </c>
      <c r="L1355">
        <v>7700</v>
      </c>
      <c r="M1355">
        <v>7000</v>
      </c>
    </row>
    <row r="1356" spans="2:13" x14ac:dyDescent="0.3">
      <c r="B1356" t="s">
        <v>2144</v>
      </c>
      <c r="C1356" s="2">
        <v>43954</v>
      </c>
      <c r="D1356" t="s">
        <v>1219</v>
      </c>
      <c r="E1356" t="s">
        <v>28</v>
      </c>
      <c r="F1356" t="s">
        <v>15</v>
      </c>
      <c r="G1356" t="s">
        <v>16</v>
      </c>
      <c r="H1356" t="s">
        <v>24</v>
      </c>
      <c r="I1356" t="s">
        <v>44</v>
      </c>
      <c r="J1356">
        <v>4</v>
      </c>
      <c r="K1356" t="s">
        <v>19</v>
      </c>
      <c r="L1356">
        <v>11000</v>
      </c>
      <c r="M1356">
        <v>10000</v>
      </c>
    </row>
    <row r="1357" spans="2:13" x14ac:dyDescent="0.3">
      <c r="B1357" t="s">
        <v>2145</v>
      </c>
      <c r="C1357" s="2">
        <v>43955</v>
      </c>
      <c r="D1357" t="s">
        <v>1221</v>
      </c>
      <c r="E1357" t="s">
        <v>28</v>
      </c>
      <c r="F1357" t="s">
        <v>15</v>
      </c>
      <c r="G1357" t="s">
        <v>16</v>
      </c>
      <c r="H1357" t="s">
        <v>31</v>
      </c>
      <c r="I1357" t="s">
        <v>18</v>
      </c>
      <c r="J1357">
        <v>1</v>
      </c>
      <c r="K1357" t="s">
        <v>19</v>
      </c>
      <c r="L1357">
        <v>13200.000000000002</v>
      </c>
      <c r="M1357">
        <v>12000</v>
      </c>
    </row>
    <row r="1358" spans="2:13" x14ac:dyDescent="0.3">
      <c r="B1358" t="s">
        <v>2146</v>
      </c>
      <c r="C1358" s="2">
        <v>43956</v>
      </c>
      <c r="D1358" t="s">
        <v>1223</v>
      </c>
      <c r="E1358" t="s">
        <v>28</v>
      </c>
      <c r="F1358" t="s">
        <v>22</v>
      </c>
      <c r="G1358" t="s">
        <v>23</v>
      </c>
      <c r="H1358" t="s">
        <v>17</v>
      </c>
      <c r="I1358" t="s">
        <v>18</v>
      </c>
      <c r="J1358">
        <v>2</v>
      </c>
      <c r="K1358" t="s">
        <v>19</v>
      </c>
      <c r="L1358">
        <v>1900</v>
      </c>
      <c r="M1358">
        <v>1800</v>
      </c>
    </row>
    <row r="1359" spans="2:13" x14ac:dyDescent="0.3">
      <c r="B1359" t="s">
        <v>2147</v>
      </c>
      <c r="C1359" s="2">
        <v>43957</v>
      </c>
      <c r="D1359" t="s">
        <v>1225</v>
      </c>
      <c r="E1359" t="s">
        <v>28</v>
      </c>
      <c r="F1359" t="s">
        <v>29</v>
      </c>
      <c r="G1359" t="s">
        <v>30</v>
      </c>
      <c r="H1359" t="s">
        <v>24</v>
      </c>
      <c r="I1359" t="s">
        <v>18</v>
      </c>
      <c r="J1359">
        <v>2</v>
      </c>
      <c r="K1359" t="s">
        <v>19</v>
      </c>
      <c r="L1359">
        <v>200</v>
      </c>
      <c r="M1359">
        <v>190</v>
      </c>
    </row>
    <row r="1360" spans="2:13" x14ac:dyDescent="0.3">
      <c r="B1360" t="s">
        <v>2148</v>
      </c>
      <c r="C1360" s="2">
        <v>43958</v>
      </c>
      <c r="D1360" t="s">
        <v>1227</v>
      </c>
      <c r="E1360" t="s">
        <v>28</v>
      </c>
      <c r="F1360" t="s">
        <v>34</v>
      </c>
      <c r="G1360" t="s">
        <v>35</v>
      </c>
      <c r="H1360" t="s">
        <v>31</v>
      </c>
      <c r="I1360" t="s">
        <v>37</v>
      </c>
      <c r="J1360">
        <v>4</v>
      </c>
      <c r="K1360" t="s">
        <v>19</v>
      </c>
      <c r="L1360">
        <v>2250</v>
      </c>
      <c r="M1360">
        <v>2200</v>
      </c>
    </row>
    <row r="1361" spans="2:13" x14ac:dyDescent="0.3">
      <c r="B1361" t="s">
        <v>2149</v>
      </c>
      <c r="C1361" s="2">
        <v>43956</v>
      </c>
      <c r="D1361" t="s">
        <v>1229</v>
      </c>
      <c r="E1361" t="s">
        <v>28</v>
      </c>
      <c r="F1361" t="s">
        <v>15</v>
      </c>
      <c r="G1361" t="s">
        <v>16</v>
      </c>
      <c r="H1361" t="s">
        <v>17</v>
      </c>
      <c r="I1361" t="s">
        <v>18</v>
      </c>
      <c r="J1361">
        <v>1</v>
      </c>
      <c r="K1361" t="s">
        <v>19</v>
      </c>
      <c r="L1361">
        <v>100</v>
      </c>
      <c r="M1361">
        <v>90</v>
      </c>
    </row>
    <row r="1362" spans="2:13" x14ac:dyDescent="0.3">
      <c r="B1362" t="s">
        <v>2150</v>
      </c>
      <c r="C1362" s="2">
        <v>43960</v>
      </c>
      <c r="D1362" t="s">
        <v>1231</v>
      </c>
      <c r="E1362" t="s">
        <v>28</v>
      </c>
      <c r="F1362" t="s">
        <v>15</v>
      </c>
      <c r="G1362" t="s">
        <v>16</v>
      </c>
      <c r="H1362" t="s">
        <v>24</v>
      </c>
      <c r="I1362" t="s">
        <v>37</v>
      </c>
      <c r="J1362">
        <v>2</v>
      </c>
      <c r="K1362" t="s">
        <v>19</v>
      </c>
      <c r="L1362">
        <v>100</v>
      </c>
      <c r="M1362">
        <v>80</v>
      </c>
    </row>
    <row r="1363" spans="2:13" x14ac:dyDescent="0.3">
      <c r="B1363" t="s">
        <v>2151</v>
      </c>
      <c r="C1363" s="2">
        <v>43961</v>
      </c>
      <c r="D1363" t="s">
        <v>1233</v>
      </c>
      <c r="E1363" t="s">
        <v>28</v>
      </c>
      <c r="F1363" t="s">
        <v>22</v>
      </c>
      <c r="G1363" t="s">
        <v>23</v>
      </c>
      <c r="H1363" t="s">
        <v>31</v>
      </c>
      <c r="I1363" t="s">
        <v>37</v>
      </c>
      <c r="J1363">
        <v>2</v>
      </c>
      <c r="K1363" t="s">
        <v>19</v>
      </c>
      <c r="L1363">
        <v>2000</v>
      </c>
      <c r="M1363">
        <v>1850</v>
      </c>
    </row>
    <row r="1364" spans="2:13" x14ac:dyDescent="0.3">
      <c r="B1364" t="s">
        <v>2152</v>
      </c>
      <c r="C1364" s="2">
        <v>43962</v>
      </c>
      <c r="D1364" t="s">
        <v>1235</v>
      </c>
      <c r="E1364" t="s">
        <v>14</v>
      </c>
      <c r="F1364" t="s">
        <v>29</v>
      </c>
      <c r="G1364" t="s">
        <v>30</v>
      </c>
      <c r="H1364" t="s">
        <v>17</v>
      </c>
      <c r="I1364" t="s">
        <v>18</v>
      </c>
      <c r="J1364">
        <v>1</v>
      </c>
      <c r="K1364" t="s">
        <v>19</v>
      </c>
      <c r="L1364">
        <v>9500</v>
      </c>
      <c r="M1364">
        <v>8000</v>
      </c>
    </row>
    <row r="1365" spans="2:13" x14ac:dyDescent="0.3">
      <c r="B1365" t="s">
        <v>2153</v>
      </c>
      <c r="C1365" s="2">
        <v>43963</v>
      </c>
      <c r="D1365" t="s">
        <v>1237</v>
      </c>
      <c r="E1365" t="s">
        <v>14</v>
      </c>
      <c r="F1365" t="s">
        <v>34</v>
      </c>
      <c r="G1365" t="s">
        <v>35</v>
      </c>
      <c r="H1365" t="s">
        <v>24</v>
      </c>
      <c r="I1365" t="s">
        <v>37</v>
      </c>
      <c r="J1365">
        <v>1</v>
      </c>
      <c r="K1365" t="s">
        <v>19</v>
      </c>
      <c r="L1365">
        <v>4700</v>
      </c>
      <c r="M1365">
        <v>4000</v>
      </c>
    </row>
    <row r="1366" spans="2:13" x14ac:dyDescent="0.3">
      <c r="B1366" t="s">
        <v>2154</v>
      </c>
      <c r="C1366" s="2">
        <v>43964</v>
      </c>
      <c r="D1366" t="s">
        <v>1239</v>
      </c>
      <c r="E1366" t="s">
        <v>14</v>
      </c>
      <c r="F1366" t="s">
        <v>15</v>
      </c>
      <c r="G1366" t="s">
        <v>16</v>
      </c>
      <c r="H1366" t="s">
        <v>31</v>
      </c>
      <c r="I1366" t="s">
        <v>18</v>
      </c>
      <c r="J1366">
        <v>2</v>
      </c>
      <c r="K1366" t="s">
        <v>19</v>
      </c>
      <c r="L1366">
        <v>400</v>
      </c>
      <c r="M1366">
        <v>360</v>
      </c>
    </row>
    <row r="1367" spans="2:13" x14ac:dyDescent="0.3">
      <c r="B1367" t="s">
        <v>2155</v>
      </c>
      <c r="C1367" s="2">
        <v>43965</v>
      </c>
      <c r="D1367" t="s">
        <v>1241</v>
      </c>
      <c r="E1367" t="s">
        <v>28</v>
      </c>
      <c r="F1367" t="s">
        <v>15</v>
      </c>
      <c r="G1367" t="s">
        <v>16</v>
      </c>
      <c r="H1367" t="s">
        <v>17</v>
      </c>
      <c r="I1367" t="s">
        <v>18</v>
      </c>
      <c r="J1367">
        <v>2</v>
      </c>
      <c r="K1367" t="s">
        <v>19</v>
      </c>
      <c r="L1367">
        <v>100</v>
      </c>
      <c r="M1367">
        <v>90</v>
      </c>
    </row>
    <row r="1368" spans="2:13" x14ac:dyDescent="0.3">
      <c r="B1368" t="s">
        <v>2156</v>
      </c>
      <c r="C1368" s="2">
        <v>43952</v>
      </c>
      <c r="D1368" t="s">
        <v>1243</v>
      </c>
      <c r="E1368" t="s">
        <v>28</v>
      </c>
      <c r="F1368" t="s">
        <v>22</v>
      </c>
      <c r="G1368" t="s">
        <v>23</v>
      </c>
      <c r="H1368" t="s">
        <v>24</v>
      </c>
      <c r="I1368" t="s">
        <v>44</v>
      </c>
      <c r="J1368">
        <v>1</v>
      </c>
      <c r="K1368" t="s">
        <v>19</v>
      </c>
      <c r="L1368">
        <v>1600</v>
      </c>
      <c r="M1368">
        <v>1590</v>
      </c>
    </row>
    <row r="1369" spans="2:13" x14ac:dyDescent="0.3">
      <c r="B1369" t="s">
        <v>2157</v>
      </c>
      <c r="C1369" s="2">
        <v>43953</v>
      </c>
      <c r="D1369" t="s">
        <v>1245</v>
      </c>
      <c r="E1369" t="s">
        <v>28</v>
      </c>
      <c r="F1369" t="s">
        <v>29</v>
      </c>
      <c r="G1369" t="s">
        <v>30</v>
      </c>
      <c r="H1369" t="s">
        <v>31</v>
      </c>
      <c r="I1369" t="s">
        <v>18</v>
      </c>
      <c r="J1369">
        <v>1</v>
      </c>
      <c r="K1369" t="s">
        <v>19</v>
      </c>
      <c r="L1369">
        <v>50</v>
      </c>
      <c r="M1369">
        <v>45</v>
      </c>
    </row>
    <row r="1370" spans="2:13" x14ac:dyDescent="0.3">
      <c r="B1370" t="s">
        <v>2158</v>
      </c>
      <c r="C1370" s="2">
        <v>43954</v>
      </c>
      <c r="D1370" t="s">
        <v>1247</v>
      </c>
      <c r="E1370" t="s">
        <v>28</v>
      </c>
      <c r="F1370" t="s">
        <v>34</v>
      </c>
      <c r="G1370" t="s">
        <v>35</v>
      </c>
      <c r="H1370" t="s">
        <v>17</v>
      </c>
      <c r="I1370" t="s">
        <v>18</v>
      </c>
      <c r="J1370">
        <v>2</v>
      </c>
      <c r="K1370" t="s">
        <v>19</v>
      </c>
      <c r="L1370">
        <v>600</v>
      </c>
      <c r="M1370">
        <v>450</v>
      </c>
    </row>
    <row r="1371" spans="2:13" x14ac:dyDescent="0.3">
      <c r="B1371" t="s">
        <v>2159</v>
      </c>
      <c r="C1371" s="2">
        <v>43955</v>
      </c>
      <c r="D1371" t="s">
        <v>1249</v>
      </c>
      <c r="E1371" t="s">
        <v>14</v>
      </c>
      <c r="F1371" t="s">
        <v>15</v>
      </c>
      <c r="G1371" t="s">
        <v>16</v>
      </c>
      <c r="H1371" t="s">
        <v>24</v>
      </c>
      <c r="I1371" t="s">
        <v>18</v>
      </c>
      <c r="J1371">
        <v>2</v>
      </c>
      <c r="K1371" t="s">
        <v>19</v>
      </c>
      <c r="L1371">
        <v>170</v>
      </c>
      <c r="M1371">
        <v>150</v>
      </c>
    </row>
    <row r="1372" spans="2:13" x14ac:dyDescent="0.3">
      <c r="B1372" t="s">
        <v>2160</v>
      </c>
      <c r="C1372" s="2">
        <v>43956</v>
      </c>
      <c r="D1372" t="s">
        <v>1251</v>
      </c>
      <c r="E1372" t="s">
        <v>28</v>
      </c>
      <c r="F1372" t="s">
        <v>15</v>
      </c>
      <c r="G1372" t="s">
        <v>16</v>
      </c>
      <c r="H1372" t="s">
        <v>31</v>
      </c>
      <c r="I1372" t="s">
        <v>18</v>
      </c>
      <c r="J1372">
        <v>1</v>
      </c>
      <c r="K1372" t="s">
        <v>19</v>
      </c>
      <c r="L1372">
        <v>25</v>
      </c>
      <c r="M1372">
        <v>20</v>
      </c>
    </row>
    <row r="1373" spans="2:13" x14ac:dyDescent="0.3">
      <c r="B1373" t="s">
        <v>2161</v>
      </c>
      <c r="C1373" s="2">
        <v>43957</v>
      </c>
      <c r="D1373" t="s">
        <v>1253</v>
      </c>
      <c r="E1373" t="s">
        <v>28</v>
      </c>
      <c r="F1373" t="s">
        <v>22</v>
      </c>
      <c r="G1373" t="s">
        <v>23</v>
      </c>
      <c r="H1373" t="s">
        <v>17</v>
      </c>
      <c r="I1373" t="s">
        <v>37</v>
      </c>
      <c r="J1373">
        <v>1</v>
      </c>
      <c r="K1373" t="s">
        <v>19</v>
      </c>
      <c r="L1373">
        <v>6700</v>
      </c>
      <c r="M1373">
        <v>5002</v>
      </c>
    </row>
    <row r="1374" spans="2:13" x14ac:dyDescent="0.3">
      <c r="B1374" t="s">
        <v>2162</v>
      </c>
      <c r="C1374" s="2">
        <v>43958</v>
      </c>
      <c r="D1374" t="s">
        <v>1255</v>
      </c>
      <c r="E1374" t="s">
        <v>28</v>
      </c>
      <c r="F1374" t="s">
        <v>29</v>
      </c>
      <c r="G1374" t="s">
        <v>30</v>
      </c>
      <c r="H1374" t="s">
        <v>24</v>
      </c>
      <c r="I1374" t="s">
        <v>18</v>
      </c>
      <c r="J1374">
        <v>2</v>
      </c>
      <c r="K1374" t="s">
        <v>19</v>
      </c>
      <c r="L1374">
        <v>6700</v>
      </c>
      <c r="M1374">
        <v>5000</v>
      </c>
    </row>
    <row r="1375" spans="2:13" x14ac:dyDescent="0.3">
      <c r="B1375" t="s">
        <v>2163</v>
      </c>
      <c r="C1375" s="2">
        <v>43956</v>
      </c>
      <c r="D1375" t="s">
        <v>1257</v>
      </c>
      <c r="E1375" t="s">
        <v>28</v>
      </c>
      <c r="F1375" t="s">
        <v>34</v>
      </c>
      <c r="G1375" t="s">
        <v>35</v>
      </c>
      <c r="H1375" t="s">
        <v>31</v>
      </c>
      <c r="I1375" t="s">
        <v>44</v>
      </c>
      <c r="J1375">
        <v>2</v>
      </c>
      <c r="K1375" t="s">
        <v>19</v>
      </c>
      <c r="L1375">
        <v>6700</v>
      </c>
      <c r="M1375">
        <v>5001</v>
      </c>
    </row>
    <row r="1376" spans="2:13" x14ac:dyDescent="0.3">
      <c r="B1376" t="s">
        <v>2164</v>
      </c>
      <c r="C1376" s="2">
        <v>43960</v>
      </c>
      <c r="D1376" t="s">
        <v>1259</v>
      </c>
      <c r="E1376" t="s">
        <v>28</v>
      </c>
      <c r="F1376" t="s">
        <v>15</v>
      </c>
      <c r="G1376" t="s">
        <v>16</v>
      </c>
      <c r="H1376" t="s">
        <v>17</v>
      </c>
      <c r="I1376" t="s">
        <v>18</v>
      </c>
      <c r="J1376">
        <v>1</v>
      </c>
      <c r="K1376" t="s">
        <v>19</v>
      </c>
      <c r="L1376">
        <v>6700</v>
      </c>
      <c r="M1376">
        <v>5002</v>
      </c>
    </row>
    <row r="1377" spans="2:13" x14ac:dyDescent="0.3">
      <c r="B1377" t="s">
        <v>2165</v>
      </c>
      <c r="C1377" s="2">
        <v>43961</v>
      </c>
      <c r="D1377" t="s">
        <v>1261</v>
      </c>
      <c r="E1377" t="s">
        <v>28</v>
      </c>
      <c r="F1377" t="s">
        <v>15</v>
      </c>
      <c r="G1377" t="s">
        <v>16</v>
      </c>
      <c r="H1377" t="s">
        <v>24</v>
      </c>
      <c r="I1377" t="s">
        <v>18</v>
      </c>
      <c r="J1377">
        <v>1</v>
      </c>
      <c r="K1377" t="s">
        <v>19</v>
      </c>
      <c r="L1377">
        <v>6700</v>
      </c>
      <c r="M1377">
        <v>5000</v>
      </c>
    </row>
    <row r="1378" spans="2:13" x14ac:dyDescent="0.3">
      <c r="B1378" t="s">
        <v>2166</v>
      </c>
      <c r="C1378" s="2">
        <v>43962</v>
      </c>
      <c r="D1378" t="s">
        <v>1263</v>
      </c>
      <c r="E1378" t="s">
        <v>28</v>
      </c>
      <c r="F1378" t="s">
        <v>22</v>
      </c>
      <c r="G1378" t="s">
        <v>23</v>
      </c>
      <c r="H1378" t="s">
        <v>31</v>
      </c>
      <c r="I1378" t="s">
        <v>18</v>
      </c>
      <c r="J1378">
        <v>2</v>
      </c>
      <c r="K1378" t="s">
        <v>19</v>
      </c>
      <c r="L1378">
        <v>6700</v>
      </c>
      <c r="M1378">
        <v>5001</v>
      </c>
    </row>
    <row r="1379" spans="2:13" x14ac:dyDescent="0.3">
      <c r="B1379" t="s">
        <v>2167</v>
      </c>
      <c r="C1379" s="2">
        <v>43963</v>
      </c>
      <c r="D1379" t="s">
        <v>1265</v>
      </c>
      <c r="E1379" t="s">
        <v>28</v>
      </c>
      <c r="F1379" t="s">
        <v>29</v>
      </c>
      <c r="G1379" t="s">
        <v>30</v>
      </c>
      <c r="H1379" t="s">
        <v>17</v>
      </c>
      <c r="I1379" t="s">
        <v>18</v>
      </c>
      <c r="J1379">
        <v>2</v>
      </c>
      <c r="K1379" t="s">
        <v>19</v>
      </c>
      <c r="L1379">
        <v>6700</v>
      </c>
      <c r="M1379">
        <v>5002</v>
      </c>
    </row>
    <row r="1380" spans="2:13" x14ac:dyDescent="0.3">
      <c r="B1380" t="s">
        <v>2168</v>
      </c>
      <c r="C1380" s="2">
        <v>43964</v>
      </c>
      <c r="D1380" t="s">
        <v>1267</v>
      </c>
      <c r="E1380" t="s">
        <v>28</v>
      </c>
      <c r="F1380" t="s">
        <v>34</v>
      </c>
      <c r="G1380" t="s">
        <v>35</v>
      </c>
      <c r="H1380" t="s">
        <v>24</v>
      </c>
      <c r="I1380" t="s">
        <v>37</v>
      </c>
      <c r="J1380">
        <v>1</v>
      </c>
      <c r="K1380" t="s">
        <v>19</v>
      </c>
      <c r="L1380">
        <v>22000</v>
      </c>
      <c r="M1380">
        <v>20000</v>
      </c>
    </row>
    <row r="1381" spans="2:13" x14ac:dyDescent="0.3">
      <c r="B1381" t="s">
        <v>2169</v>
      </c>
      <c r="C1381" s="2">
        <v>43965</v>
      </c>
      <c r="D1381" t="s">
        <v>1269</v>
      </c>
      <c r="E1381" t="s">
        <v>28</v>
      </c>
      <c r="F1381" t="s">
        <v>15</v>
      </c>
      <c r="G1381" t="s">
        <v>16</v>
      </c>
      <c r="H1381" t="s">
        <v>31</v>
      </c>
      <c r="I1381" t="s">
        <v>44</v>
      </c>
      <c r="J1381">
        <v>1</v>
      </c>
      <c r="K1381" t="s">
        <v>25</v>
      </c>
      <c r="L1381">
        <v>11000</v>
      </c>
      <c r="M1381">
        <v>10000</v>
      </c>
    </row>
    <row r="1382" spans="2:13" x14ac:dyDescent="0.3">
      <c r="B1382" t="s">
        <v>2170</v>
      </c>
      <c r="C1382" s="2">
        <v>43966</v>
      </c>
      <c r="D1382" t="s">
        <v>1271</v>
      </c>
      <c r="E1382" t="s">
        <v>28</v>
      </c>
      <c r="F1382" t="s">
        <v>15</v>
      </c>
      <c r="G1382" t="s">
        <v>16</v>
      </c>
      <c r="H1382" t="s">
        <v>17</v>
      </c>
      <c r="I1382" t="s">
        <v>18</v>
      </c>
      <c r="J1382">
        <v>1</v>
      </c>
      <c r="K1382" t="s">
        <v>19</v>
      </c>
      <c r="L1382">
        <v>8500</v>
      </c>
      <c r="M1382">
        <v>7600</v>
      </c>
    </row>
    <row r="1383" spans="2:13" x14ac:dyDescent="0.3">
      <c r="B1383" t="s">
        <v>2171</v>
      </c>
      <c r="C1383" s="2">
        <v>43967</v>
      </c>
      <c r="D1383" t="s">
        <v>1273</v>
      </c>
      <c r="E1383" t="s">
        <v>28</v>
      </c>
      <c r="F1383" t="s">
        <v>22</v>
      </c>
      <c r="G1383" t="s">
        <v>23</v>
      </c>
      <c r="H1383" t="s">
        <v>24</v>
      </c>
      <c r="I1383" t="s">
        <v>18</v>
      </c>
      <c r="J1383">
        <v>2</v>
      </c>
      <c r="K1383" t="s">
        <v>25</v>
      </c>
      <c r="L1383">
        <v>8500</v>
      </c>
      <c r="M1383">
        <v>7600</v>
      </c>
    </row>
    <row r="1384" spans="2:13" x14ac:dyDescent="0.3">
      <c r="B1384" t="s">
        <v>2172</v>
      </c>
      <c r="C1384" s="2">
        <v>43968</v>
      </c>
      <c r="D1384" t="s">
        <v>1275</v>
      </c>
      <c r="E1384" t="s">
        <v>28</v>
      </c>
      <c r="F1384" t="s">
        <v>29</v>
      </c>
      <c r="G1384" t="s">
        <v>30</v>
      </c>
      <c r="H1384" t="s">
        <v>31</v>
      </c>
      <c r="I1384" t="s">
        <v>37</v>
      </c>
      <c r="J1384">
        <v>3</v>
      </c>
      <c r="K1384" t="s">
        <v>19</v>
      </c>
      <c r="L1384">
        <v>13200.000000000002</v>
      </c>
      <c r="M1384">
        <v>12000</v>
      </c>
    </row>
    <row r="1385" spans="2:13" x14ac:dyDescent="0.3">
      <c r="B1385" t="s">
        <v>2173</v>
      </c>
      <c r="C1385" s="2">
        <v>43966</v>
      </c>
      <c r="D1385" t="s">
        <v>1277</v>
      </c>
      <c r="E1385" t="s">
        <v>14</v>
      </c>
      <c r="F1385" t="s">
        <v>34</v>
      </c>
      <c r="G1385" t="s">
        <v>35</v>
      </c>
      <c r="H1385" t="s">
        <v>17</v>
      </c>
      <c r="I1385" t="s">
        <v>18</v>
      </c>
      <c r="J1385">
        <v>2</v>
      </c>
      <c r="K1385" t="s">
        <v>19</v>
      </c>
      <c r="L1385">
        <v>22000</v>
      </c>
      <c r="M1385">
        <v>20000</v>
      </c>
    </row>
    <row r="1386" spans="2:13" x14ac:dyDescent="0.3">
      <c r="B1386" t="s">
        <v>2174</v>
      </c>
      <c r="C1386" s="2">
        <v>43970</v>
      </c>
      <c r="E1386" t="s">
        <v>14</v>
      </c>
      <c r="F1386" t="s">
        <v>15</v>
      </c>
      <c r="G1386" t="s">
        <v>16</v>
      </c>
      <c r="H1386" t="s">
        <v>24</v>
      </c>
      <c r="I1386" t="s">
        <v>18</v>
      </c>
      <c r="J1386">
        <v>2</v>
      </c>
      <c r="K1386" t="s">
        <v>19</v>
      </c>
      <c r="L1386">
        <v>7700</v>
      </c>
      <c r="M1386">
        <v>7000</v>
      </c>
    </row>
    <row r="1387" spans="2:13" x14ac:dyDescent="0.3">
      <c r="B1387" t="s">
        <v>2175</v>
      </c>
      <c r="C1387" s="2">
        <v>43971</v>
      </c>
      <c r="D1387" t="s">
        <v>1280</v>
      </c>
      <c r="E1387" t="s">
        <v>14</v>
      </c>
      <c r="F1387" t="s">
        <v>15</v>
      </c>
      <c r="G1387" t="s">
        <v>16</v>
      </c>
      <c r="H1387" t="s">
        <v>31</v>
      </c>
      <c r="I1387" t="s">
        <v>44</v>
      </c>
      <c r="J1387">
        <v>3</v>
      </c>
      <c r="K1387" t="s">
        <v>19</v>
      </c>
      <c r="L1387">
        <v>22000</v>
      </c>
      <c r="M1387">
        <v>20000</v>
      </c>
    </row>
    <row r="1388" spans="2:13" x14ac:dyDescent="0.3">
      <c r="B1388" t="s">
        <v>2176</v>
      </c>
      <c r="C1388" s="2">
        <v>43972</v>
      </c>
      <c r="D1388" t="s">
        <v>1282</v>
      </c>
      <c r="E1388" t="s">
        <v>28</v>
      </c>
      <c r="F1388" t="s">
        <v>22</v>
      </c>
      <c r="G1388" t="s">
        <v>23</v>
      </c>
      <c r="H1388" t="s">
        <v>17</v>
      </c>
      <c r="I1388" t="s">
        <v>18</v>
      </c>
      <c r="J1388">
        <v>1</v>
      </c>
      <c r="K1388" t="s">
        <v>19</v>
      </c>
      <c r="L1388">
        <v>44000</v>
      </c>
      <c r="M1388">
        <v>40000</v>
      </c>
    </row>
    <row r="1389" spans="2:13" x14ac:dyDescent="0.3">
      <c r="B1389" t="s">
        <v>2177</v>
      </c>
      <c r="C1389" s="2">
        <v>43973</v>
      </c>
      <c r="D1389" t="s">
        <v>1284</v>
      </c>
      <c r="E1389" t="s">
        <v>28</v>
      </c>
      <c r="F1389" t="s">
        <v>29</v>
      </c>
      <c r="G1389" t="s">
        <v>30</v>
      </c>
      <c r="H1389" t="s">
        <v>24</v>
      </c>
      <c r="I1389" t="s">
        <v>18</v>
      </c>
      <c r="J1389">
        <v>2</v>
      </c>
      <c r="K1389" t="s">
        <v>19</v>
      </c>
      <c r="L1389">
        <v>19800</v>
      </c>
      <c r="M1389">
        <v>18000</v>
      </c>
    </row>
    <row r="1390" spans="2:13" x14ac:dyDescent="0.3">
      <c r="B1390" t="s">
        <v>2178</v>
      </c>
      <c r="C1390" s="2">
        <v>43974</v>
      </c>
      <c r="D1390" t="s">
        <v>1286</v>
      </c>
      <c r="E1390" t="s">
        <v>28</v>
      </c>
      <c r="F1390" t="s">
        <v>34</v>
      </c>
      <c r="G1390" t="s">
        <v>35</v>
      </c>
      <c r="H1390" t="s">
        <v>31</v>
      </c>
      <c r="I1390" t="s">
        <v>18</v>
      </c>
      <c r="J1390">
        <v>2</v>
      </c>
      <c r="K1390" t="s">
        <v>19</v>
      </c>
      <c r="L1390">
        <v>9950</v>
      </c>
      <c r="M1390">
        <v>9000</v>
      </c>
    </row>
    <row r="1391" spans="2:13" x14ac:dyDescent="0.3">
      <c r="B1391" t="s">
        <v>2179</v>
      </c>
      <c r="C1391" s="2">
        <v>43975</v>
      </c>
      <c r="D1391" t="s">
        <v>1288</v>
      </c>
      <c r="E1391" t="s">
        <v>28</v>
      </c>
      <c r="F1391" t="s">
        <v>15</v>
      </c>
      <c r="G1391" t="s">
        <v>16</v>
      </c>
      <c r="H1391" t="s">
        <v>17</v>
      </c>
      <c r="I1391" t="s">
        <v>18</v>
      </c>
      <c r="J1391">
        <v>2</v>
      </c>
      <c r="K1391" t="s">
        <v>19</v>
      </c>
      <c r="L1391">
        <v>7700</v>
      </c>
      <c r="M1391">
        <v>7000</v>
      </c>
    </row>
    <row r="1392" spans="2:13" x14ac:dyDescent="0.3">
      <c r="B1392" t="s">
        <v>2180</v>
      </c>
      <c r="C1392" s="2">
        <v>43976</v>
      </c>
      <c r="D1392" t="s">
        <v>1290</v>
      </c>
      <c r="E1392" t="s">
        <v>14</v>
      </c>
      <c r="F1392" t="s">
        <v>15</v>
      </c>
      <c r="G1392" t="s">
        <v>16</v>
      </c>
      <c r="H1392" t="s">
        <v>24</v>
      </c>
      <c r="I1392" t="s">
        <v>37</v>
      </c>
      <c r="J1392">
        <v>4</v>
      </c>
      <c r="K1392" t="s">
        <v>19</v>
      </c>
      <c r="L1392">
        <v>11000</v>
      </c>
      <c r="M1392">
        <v>10000</v>
      </c>
    </row>
    <row r="1393" spans="2:13" x14ac:dyDescent="0.3">
      <c r="B1393" t="s">
        <v>2181</v>
      </c>
      <c r="C1393" s="2">
        <v>43977</v>
      </c>
      <c r="D1393" t="s">
        <v>1292</v>
      </c>
      <c r="E1393" t="s">
        <v>28</v>
      </c>
      <c r="F1393" t="s">
        <v>22</v>
      </c>
      <c r="G1393" t="s">
        <v>23</v>
      </c>
      <c r="H1393" t="s">
        <v>31</v>
      </c>
      <c r="I1393" t="s">
        <v>18</v>
      </c>
      <c r="J1393">
        <v>1</v>
      </c>
      <c r="K1393" t="s">
        <v>19</v>
      </c>
      <c r="L1393">
        <v>13200.000000000002</v>
      </c>
      <c r="M1393">
        <v>12000</v>
      </c>
    </row>
    <row r="1394" spans="2:13" x14ac:dyDescent="0.3">
      <c r="B1394" t="s">
        <v>2182</v>
      </c>
      <c r="C1394" s="2">
        <v>43978</v>
      </c>
      <c r="D1394" t="s">
        <v>1294</v>
      </c>
      <c r="E1394" t="s">
        <v>28</v>
      </c>
      <c r="F1394" t="s">
        <v>29</v>
      </c>
      <c r="G1394" t="s">
        <v>30</v>
      </c>
      <c r="H1394" t="s">
        <v>17</v>
      </c>
      <c r="I1394" t="s">
        <v>44</v>
      </c>
      <c r="J1394">
        <v>2</v>
      </c>
      <c r="K1394" t="s">
        <v>19</v>
      </c>
      <c r="L1394">
        <v>9950</v>
      </c>
      <c r="M1394">
        <v>9000</v>
      </c>
    </row>
    <row r="1395" spans="2:13" x14ac:dyDescent="0.3">
      <c r="B1395" t="s">
        <v>2183</v>
      </c>
      <c r="C1395" s="2">
        <v>43976</v>
      </c>
      <c r="D1395" t="s">
        <v>1296</v>
      </c>
      <c r="E1395" t="s">
        <v>28</v>
      </c>
      <c r="F1395" t="s">
        <v>34</v>
      </c>
      <c r="G1395" t="s">
        <v>35</v>
      </c>
      <c r="H1395" t="s">
        <v>24</v>
      </c>
      <c r="I1395" t="s">
        <v>18</v>
      </c>
      <c r="J1395">
        <v>2</v>
      </c>
      <c r="K1395" t="s">
        <v>19</v>
      </c>
      <c r="L1395">
        <v>7700</v>
      </c>
      <c r="M1395">
        <v>7000</v>
      </c>
    </row>
    <row r="1396" spans="2:13" x14ac:dyDescent="0.3">
      <c r="B1396" t="s">
        <v>2184</v>
      </c>
      <c r="C1396" s="2">
        <v>43980</v>
      </c>
      <c r="D1396" t="s">
        <v>1298</v>
      </c>
      <c r="E1396" t="s">
        <v>28</v>
      </c>
      <c r="F1396" t="s">
        <v>15</v>
      </c>
      <c r="G1396" t="s">
        <v>16</v>
      </c>
      <c r="H1396" t="s">
        <v>31</v>
      </c>
      <c r="I1396" t="s">
        <v>37</v>
      </c>
      <c r="J1396">
        <v>4</v>
      </c>
      <c r="K1396" t="s">
        <v>19</v>
      </c>
      <c r="L1396">
        <v>11000</v>
      </c>
      <c r="M1396">
        <v>10000</v>
      </c>
    </row>
    <row r="1397" spans="2:13" x14ac:dyDescent="0.3">
      <c r="B1397" t="s">
        <v>2185</v>
      </c>
      <c r="C1397" s="2">
        <v>43981</v>
      </c>
      <c r="D1397" t="s">
        <v>1300</v>
      </c>
      <c r="E1397" t="s">
        <v>28</v>
      </c>
      <c r="F1397" t="s">
        <v>15</v>
      </c>
      <c r="G1397" t="s">
        <v>16</v>
      </c>
      <c r="H1397" t="s">
        <v>17</v>
      </c>
      <c r="I1397" t="s">
        <v>18</v>
      </c>
      <c r="J1397">
        <v>1</v>
      </c>
      <c r="K1397" t="s">
        <v>19</v>
      </c>
      <c r="L1397">
        <v>13200.000000000002</v>
      </c>
      <c r="M1397">
        <v>12000</v>
      </c>
    </row>
    <row r="1398" spans="2:13" x14ac:dyDescent="0.3">
      <c r="B1398" t="s">
        <v>2186</v>
      </c>
      <c r="C1398" s="2">
        <v>43982</v>
      </c>
      <c r="D1398" t="s">
        <v>1302</v>
      </c>
      <c r="E1398" t="s">
        <v>28</v>
      </c>
      <c r="F1398" t="s">
        <v>22</v>
      </c>
      <c r="G1398" t="s">
        <v>23</v>
      </c>
      <c r="H1398" t="s">
        <v>24</v>
      </c>
      <c r="I1398" t="s">
        <v>18</v>
      </c>
      <c r="J1398">
        <v>2</v>
      </c>
      <c r="K1398" t="s">
        <v>19</v>
      </c>
      <c r="L1398">
        <v>9950</v>
      </c>
      <c r="M1398">
        <v>9000</v>
      </c>
    </row>
    <row r="1399" spans="2:13" x14ac:dyDescent="0.3">
      <c r="B1399" t="s">
        <v>2187</v>
      </c>
      <c r="C1399" s="2">
        <v>43952</v>
      </c>
      <c r="D1399" t="s">
        <v>1304</v>
      </c>
      <c r="E1399" t="s">
        <v>28</v>
      </c>
      <c r="F1399" t="s">
        <v>29</v>
      </c>
      <c r="G1399" t="s">
        <v>30</v>
      </c>
      <c r="H1399" t="s">
        <v>31</v>
      </c>
      <c r="I1399" t="s">
        <v>18</v>
      </c>
      <c r="J1399">
        <v>2</v>
      </c>
      <c r="K1399" t="s">
        <v>19</v>
      </c>
      <c r="L1399">
        <v>7700</v>
      </c>
      <c r="M1399">
        <v>7000</v>
      </c>
    </row>
    <row r="1400" spans="2:13" x14ac:dyDescent="0.3">
      <c r="B1400" t="s">
        <v>2188</v>
      </c>
      <c r="C1400" s="2">
        <v>43953</v>
      </c>
      <c r="D1400" t="s">
        <v>1306</v>
      </c>
      <c r="E1400" t="s">
        <v>28</v>
      </c>
      <c r="F1400" t="s">
        <v>34</v>
      </c>
      <c r="G1400" t="s">
        <v>35</v>
      </c>
      <c r="H1400" t="s">
        <v>17</v>
      </c>
      <c r="I1400" t="s">
        <v>37</v>
      </c>
      <c r="J1400">
        <v>1</v>
      </c>
      <c r="K1400" t="s">
        <v>19</v>
      </c>
      <c r="L1400">
        <v>11000</v>
      </c>
      <c r="M1400">
        <v>10000</v>
      </c>
    </row>
    <row r="1401" spans="2:13" x14ac:dyDescent="0.3">
      <c r="B1401" t="s">
        <v>2189</v>
      </c>
      <c r="C1401" s="2">
        <v>43954</v>
      </c>
      <c r="D1401" t="s">
        <v>1308</v>
      </c>
      <c r="E1401" t="s">
        <v>28</v>
      </c>
      <c r="F1401" t="s">
        <v>15</v>
      </c>
      <c r="G1401" t="s">
        <v>16</v>
      </c>
      <c r="H1401" t="s">
        <v>24</v>
      </c>
      <c r="I1401" t="s">
        <v>18</v>
      </c>
      <c r="J1401">
        <v>1</v>
      </c>
      <c r="K1401" t="s">
        <v>19</v>
      </c>
      <c r="L1401">
        <v>7700.0000000000009</v>
      </c>
      <c r="M1401">
        <v>7000</v>
      </c>
    </row>
    <row r="1402" spans="2:13" x14ac:dyDescent="0.3">
      <c r="B1402" t="s">
        <v>2190</v>
      </c>
      <c r="C1402" s="2">
        <v>43955</v>
      </c>
      <c r="D1402" t="s">
        <v>1310</v>
      </c>
      <c r="E1402" t="s">
        <v>28</v>
      </c>
      <c r="F1402" t="s">
        <v>15</v>
      </c>
      <c r="G1402" t="s">
        <v>16</v>
      </c>
      <c r="H1402" t="s">
        <v>31</v>
      </c>
      <c r="I1402" t="s">
        <v>37</v>
      </c>
      <c r="J1402">
        <v>2</v>
      </c>
      <c r="K1402" t="s">
        <v>19</v>
      </c>
      <c r="L1402">
        <v>9950</v>
      </c>
      <c r="M1402">
        <v>9000</v>
      </c>
    </row>
    <row r="1403" spans="2:13" x14ac:dyDescent="0.3">
      <c r="B1403" t="s">
        <v>2191</v>
      </c>
      <c r="C1403" s="2">
        <v>43956</v>
      </c>
      <c r="D1403" t="s">
        <v>1312</v>
      </c>
      <c r="E1403" t="s">
        <v>28</v>
      </c>
      <c r="F1403" t="s">
        <v>22</v>
      </c>
      <c r="G1403" t="s">
        <v>23</v>
      </c>
      <c r="H1403" t="s">
        <v>17</v>
      </c>
      <c r="I1403" t="s">
        <v>37</v>
      </c>
      <c r="J1403">
        <v>2</v>
      </c>
      <c r="K1403" t="s">
        <v>19</v>
      </c>
      <c r="L1403">
        <v>19800</v>
      </c>
      <c r="M1403">
        <v>18000</v>
      </c>
    </row>
    <row r="1404" spans="2:13" x14ac:dyDescent="0.3">
      <c r="B1404" t="s">
        <v>2192</v>
      </c>
      <c r="C1404" s="2">
        <v>43957</v>
      </c>
      <c r="D1404" t="s">
        <v>1314</v>
      </c>
      <c r="E1404" t="s">
        <v>28</v>
      </c>
      <c r="F1404" t="s">
        <v>29</v>
      </c>
      <c r="G1404" t="s">
        <v>30</v>
      </c>
      <c r="H1404" t="s">
        <v>24</v>
      </c>
      <c r="I1404" t="s">
        <v>18</v>
      </c>
      <c r="J1404">
        <v>1</v>
      </c>
      <c r="K1404" t="s">
        <v>19</v>
      </c>
      <c r="L1404">
        <v>44000</v>
      </c>
      <c r="M1404">
        <v>40000</v>
      </c>
    </row>
    <row r="1405" spans="2:13" x14ac:dyDescent="0.3">
      <c r="B1405" t="s">
        <v>2193</v>
      </c>
      <c r="C1405" s="2">
        <v>43958</v>
      </c>
      <c r="D1405" t="s">
        <v>1316</v>
      </c>
      <c r="E1405" t="s">
        <v>28</v>
      </c>
      <c r="F1405" t="s">
        <v>34</v>
      </c>
      <c r="G1405" t="s">
        <v>35</v>
      </c>
      <c r="H1405" t="s">
        <v>31</v>
      </c>
      <c r="I1405" t="s">
        <v>18</v>
      </c>
      <c r="J1405">
        <v>1</v>
      </c>
      <c r="K1405" t="s">
        <v>19</v>
      </c>
      <c r="L1405">
        <v>22000</v>
      </c>
      <c r="M1405">
        <v>20000</v>
      </c>
    </row>
    <row r="1406" spans="2:13" x14ac:dyDescent="0.3">
      <c r="B1406" t="s">
        <v>2194</v>
      </c>
      <c r="C1406" s="2">
        <v>43956</v>
      </c>
      <c r="D1406" t="s">
        <v>1318</v>
      </c>
      <c r="E1406" t="s">
        <v>14</v>
      </c>
      <c r="F1406" t="s">
        <v>15</v>
      </c>
      <c r="G1406" t="s">
        <v>16</v>
      </c>
      <c r="H1406" t="s">
        <v>17</v>
      </c>
      <c r="I1406" t="s">
        <v>44</v>
      </c>
      <c r="J1406">
        <v>2</v>
      </c>
      <c r="K1406" t="s">
        <v>19</v>
      </c>
      <c r="L1406">
        <v>13000</v>
      </c>
      <c r="M1406">
        <v>12000</v>
      </c>
    </row>
    <row r="1407" spans="2:13" x14ac:dyDescent="0.3">
      <c r="B1407" t="s">
        <v>2195</v>
      </c>
      <c r="C1407" s="2">
        <v>43960</v>
      </c>
      <c r="D1407" t="s">
        <v>1320</v>
      </c>
      <c r="E1407" t="s">
        <v>14</v>
      </c>
      <c r="F1407" t="s">
        <v>15</v>
      </c>
      <c r="G1407" t="s">
        <v>16</v>
      </c>
      <c r="H1407" t="s">
        <v>24</v>
      </c>
      <c r="I1407" t="s">
        <v>18</v>
      </c>
      <c r="J1407">
        <v>2</v>
      </c>
      <c r="K1407" t="s">
        <v>19</v>
      </c>
      <c r="L1407">
        <v>6700</v>
      </c>
      <c r="M1407">
        <v>5000</v>
      </c>
    </row>
    <row r="1408" spans="2:13" x14ac:dyDescent="0.3">
      <c r="B1408" t="s">
        <v>2196</v>
      </c>
      <c r="C1408" s="2">
        <v>43961</v>
      </c>
      <c r="D1408" t="s">
        <v>1322</v>
      </c>
      <c r="E1408" t="s">
        <v>14</v>
      </c>
      <c r="F1408" t="s">
        <v>22</v>
      </c>
      <c r="G1408" t="s">
        <v>23</v>
      </c>
      <c r="H1408" t="s">
        <v>31</v>
      </c>
      <c r="I1408" t="s">
        <v>18</v>
      </c>
      <c r="J1408">
        <v>1</v>
      </c>
      <c r="K1408" t="s">
        <v>19</v>
      </c>
      <c r="L1408">
        <v>6700</v>
      </c>
      <c r="M1408">
        <v>5001</v>
      </c>
    </row>
    <row r="1409" spans="2:13" x14ac:dyDescent="0.3">
      <c r="B1409" t="s">
        <v>2197</v>
      </c>
      <c r="C1409" s="2">
        <v>43962</v>
      </c>
      <c r="E1409" t="s">
        <v>28</v>
      </c>
      <c r="F1409" t="s">
        <v>29</v>
      </c>
      <c r="G1409" t="s">
        <v>30</v>
      </c>
      <c r="H1409" t="s">
        <v>17</v>
      </c>
      <c r="I1409" t="s">
        <v>18</v>
      </c>
      <c r="J1409">
        <v>1</v>
      </c>
      <c r="K1409" t="s">
        <v>19</v>
      </c>
      <c r="L1409">
        <v>6700</v>
      </c>
      <c r="M1409">
        <v>5002</v>
      </c>
    </row>
    <row r="1410" spans="2:13" x14ac:dyDescent="0.3">
      <c r="B1410" t="s">
        <v>2198</v>
      </c>
      <c r="C1410" s="2">
        <v>43963</v>
      </c>
      <c r="D1410" t="s">
        <v>1325</v>
      </c>
      <c r="E1410" t="s">
        <v>28</v>
      </c>
      <c r="F1410" t="s">
        <v>34</v>
      </c>
      <c r="G1410" t="s">
        <v>35</v>
      </c>
      <c r="H1410" t="s">
        <v>24</v>
      </c>
      <c r="I1410" t="s">
        <v>18</v>
      </c>
      <c r="J1410">
        <v>2</v>
      </c>
      <c r="K1410" t="s">
        <v>19</v>
      </c>
      <c r="L1410">
        <v>6700</v>
      </c>
      <c r="M1410">
        <v>5000</v>
      </c>
    </row>
    <row r="1411" spans="2:13" x14ac:dyDescent="0.3">
      <c r="B1411" t="s">
        <v>2199</v>
      </c>
      <c r="C1411" s="2">
        <v>43964</v>
      </c>
      <c r="D1411" t="s">
        <v>1327</v>
      </c>
      <c r="E1411" t="s">
        <v>28</v>
      </c>
      <c r="F1411" t="s">
        <v>15</v>
      </c>
      <c r="G1411" t="s">
        <v>16</v>
      </c>
      <c r="H1411" t="s">
        <v>31</v>
      </c>
      <c r="I1411" t="s">
        <v>37</v>
      </c>
      <c r="J1411">
        <v>2</v>
      </c>
      <c r="K1411" t="s">
        <v>19</v>
      </c>
      <c r="L1411">
        <v>6700</v>
      </c>
      <c r="M1411">
        <v>5001</v>
      </c>
    </row>
    <row r="1412" spans="2:13" x14ac:dyDescent="0.3">
      <c r="B1412" t="s">
        <v>2200</v>
      </c>
      <c r="C1412" s="2">
        <v>43965</v>
      </c>
      <c r="D1412" t="s">
        <v>1329</v>
      </c>
      <c r="E1412" t="s">
        <v>28</v>
      </c>
      <c r="F1412" t="s">
        <v>15</v>
      </c>
      <c r="G1412" t="s">
        <v>16</v>
      </c>
      <c r="H1412" t="s">
        <v>17</v>
      </c>
      <c r="I1412" t="s">
        <v>18</v>
      </c>
      <c r="J1412">
        <v>1</v>
      </c>
      <c r="K1412" t="s">
        <v>19</v>
      </c>
      <c r="L1412">
        <v>6700</v>
      </c>
      <c r="M1412">
        <v>5002</v>
      </c>
    </row>
    <row r="1413" spans="2:13" x14ac:dyDescent="0.3">
      <c r="B1413" t="s">
        <v>2201</v>
      </c>
      <c r="C1413" s="2">
        <v>43966</v>
      </c>
      <c r="D1413" t="s">
        <v>1331</v>
      </c>
      <c r="E1413" t="s">
        <v>14</v>
      </c>
      <c r="F1413" t="s">
        <v>22</v>
      </c>
      <c r="G1413" t="s">
        <v>23</v>
      </c>
      <c r="H1413" t="s">
        <v>24</v>
      </c>
      <c r="I1413" t="s">
        <v>44</v>
      </c>
      <c r="J1413">
        <v>4</v>
      </c>
      <c r="K1413" t="s">
        <v>19</v>
      </c>
      <c r="L1413">
        <v>6700</v>
      </c>
      <c r="M1413">
        <v>5000</v>
      </c>
    </row>
    <row r="1414" spans="2:13" x14ac:dyDescent="0.3">
      <c r="B1414" t="s">
        <v>2202</v>
      </c>
      <c r="C1414" s="2">
        <v>43967</v>
      </c>
      <c r="D1414" t="s">
        <v>1333</v>
      </c>
      <c r="E1414" t="s">
        <v>28</v>
      </c>
      <c r="F1414" t="s">
        <v>15</v>
      </c>
      <c r="G1414" t="s">
        <v>16</v>
      </c>
      <c r="H1414" t="s">
        <v>31</v>
      </c>
      <c r="I1414" t="s">
        <v>37</v>
      </c>
      <c r="J1414">
        <v>4</v>
      </c>
      <c r="K1414" t="s">
        <v>19</v>
      </c>
      <c r="L1414">
        <v>6700</v>
      </c>
      <c r="M1414">
        <v>5000</v>
      </c>
    </row>
    <row r="1415" spans="2:13" x14ac:dyDescent="0.3">
      <c r="B1415" t="s">
        <v>2203</v>
      </c>
      <c r="C1415" s="2">
        <v>43968</v>
      </c>
      <c r="D1415" t="s">
        <v>1335</v>
      </c>
      <c r="E1415" t="s">
        <v>28</v>
      </c>
      <c r="F1415" t="s">
        <v>22</v>
      </c>
      <c r="G1415" t="s">
        <v>23</v>
      </c>
      <c r="H1415" t="s">
        <v>17</v>
      </c>
      <c r="I1415" t="s">
        <v>18</v>
      </c>
      <c r="J1415">
        <v>4</v>
      </c>
      <c r="K1415" t="s">
        <v>19</v>
      </c>
      <c r="L1415">
        <v>6700</v>
      </c>
      <c r="M1415">
        <v>5000</v>
      </c>
    </row>
    <row r="1416" spans="2:13" x14ac:dyDescent="0.3">
      <c r="B1416" t="s">
        <v>2204</v>
      </c>
      <c r="C1416" s="2">
        <v>43966</v>
      </c>
      <c r="D1416" t="s">
        <v>1337</v>
      </c>
      <c r="E1416" t="s">
        <v>14</v>
      </c>
      <c r="F1416" t="s">
        <v>29</v>
      </c>
      <c r="G1416" t="s">
        <v>30</v>
      </c>
      <c r="H1416" t="s">
        <v>24</v>
      </c>
      <c r="I1416" t="s">
        <v>18</v>
      </c>
      <c r="J1416">
        <v>4</v>
      </c>
      <c r="K1416" t="s">
        <v>19</v>
      </c>
      <c r="L1416">
        <v>6700</v>
      </c>
      <c r="M1416">
        <v>5000</v>
      </c>
    </row>
    <row r="1417" spans="2:13" x14ac:dyDescent="0.3">
      <c r="B1417" t="s">
        <v>2205</v>
      </c>
      <c r="C1417" s="2">
        <v>43970</v>
      </c>
      <c r="D1417" t="s">
        <v>1339</v>
      </c>
      <c r="E1417" t="s">
        <v>28</v>
      </c>
      <c r="F1417" t="s">
        <v>34</v>
      </c>
      <c r="G1417" t="s">
        <v>35</v>
      </c>
      <c r="H1417" t="s">
        <v>31</v>
      </c>
      <c r="I1417" t="s">
        <v>44</v>
      </c>
      <c r="J1417">
        <v>4</v>
      </c>
      <c r="K1417" t="s">
        <v>19</v>
      </c>
      <c r="L1417">
        <v>6700</v>
      </c>
      <c r="M1417">
        <v>5000</v>
      </c>
    </row>
    <row r="1418" spans="2:13" x14ac:dyDescent="0.3">
      <c r="B1418" t="s">
        <v>2206</v>
      </c>
      <c r="C1418" s="2">
        <v>43971</v>
      </c>
      <c r="D1418" t="s">
        <v>1341</v>
      </c>
      <c r="E1418" t="s">
        <v>28</v>
      </c>
      <c r="F1418" t="s">
        <v>15</v>
      </c>
      <c r="G1418" t="s">
        <v>16</v>
      </c>
      <c r="H1418" t="s">
        <v>17</v>
      </c>
      <c r="I1418" t="s">
        <v>18</v>
      </c>
      <c r="J1418">
        <v>4</v>
      </c>
      <c r="K1418" t="s">
        <v>19</v>
      </c>
      <c r="L1418">
        <v>6700</v>
      </c>
      <c r="M1418">
        <v>5000</v>
      </c>
    </row>
    <row r="1419" spans="2:13" x14ac:dyDescent="0.3">
      <c r="B1419" t="s">
        <v>2207</v>
      </c>
      <c r="C1419" s="2">
        <v>43972</v>
      </c>
      <c r="D1419" t="s">
        <v>1343</v>
      </c>
      <c r="E1419" t="s">
        <v>28</v>
      </c>
      <c r="F1419" t="s">
        <v>15</v>
      </c>
      <c r="G1419" t="s">
        <v>16</v>
      </c>
      <c r="H1419" t="s">
        <v>31</v>
      </c>
      <c r="I1419" t="s">
        <v>37</v>
      </c>
      <c r="J1419">
        <v>4</v>
      </c>
      <c r="K1419" t="s">
        <v>19</v>
      </c>
      <c r="L1419">
        <v>200</v>
      </c>
      <c r="M1419">
        <v>190</v>
      </c>
    </row>
    <row r="1420" spans="2:13" x14ac:dyDescent="0.3">
      <c r="B1420" t="s">
        <v>2208</v>
      </c>
      <c r="C1420" s="2">
        <v>43973</v>
      </c>
      <c r="D1420" t="s">
        <v>1345</v>
      </c>
      <c r="E1420" t="s">
        <v>28</v>
      </c>
      <c r="F1420" t="s">
        <v>22</v>
      </c>
      <c r="G1420" t="s">
        <v>23</v>
      </c>
      <c r="H1420" t="s">
        <v>17</v>
      </c>
      <c r="I1420" t="s">
        <v>18</v>
      </c>
      <c r="J1420">
        <v>1</v>
      </c>
      <c r="K1420" t="s">
        <v>19</v>
      </c>
      <c r="L1420">
        <v>2250</v>
      </c>
      <c r="M1420">
        <v>2200</v>
      </c>
    </row>
    <row r="1421" spans="2:13" x14ac:dyDescent="0.3">
      <c r="B1421" t="s">
        <v>2209</v>
      </c>
      <c r="C1421" s="2">
        <v>43974</v>
      </c>
      <c r="D1421" t="s">
        <v>1347</v>
      </c>
      <c r="E1421" t="s">
        <v>14</v>
      </c>
      <c r="F1421" t="s">
        <v>29</v>
      </c>
      <c r="G1421" t="s">
        <v>30</v>
      </c>
      <c r="H1421" t="s">
        <v>24</v>
      </c>
      <c r="I1421" t="s">
        <v>18</v>
      </c>
      <c r="J1421">
        <v>1</v>
      </c>
      <c r="K1421" t="s">
        <v>19</v>
      </c>
      <c r="L1421">
        <v>100</v>
      </c>
      <c r="M1421">
        <v>90</v>
      </c>
    </row>
    <row r="1422" spans="2:13" x14ac:dyDescent="0.3">
      <c r="B1422" t="s">
        <v>2210</v>
      </c>
      <c r="C1422" s="2">
        <v>43975</v>
      </c>
      <c r="D1422" t="s">
        <v>1349</v>
      </c>
      <c r="E1422" t="s">
        <v>28</v>
      </c>
      <c r="F1422" t="s">
        <v>34</v>
      </c>
      <c r="G1422" t="s">
        <v>35</v>
      </c>
      <c r="H1422" t="s">
        <v>31</v>
      </c>
      <c r="I1422" t="s">
        <v>44</v>
      </c>
      <c r="J1422">
        <v>2</v>
      </c>
      <c r="K1422" t="s">
        <v>19</v>
      </c>
      <c r="L1422">
        <v>100</v>
      </c>
      <c r="M1422">
        <v>80</v>
      </c>
    </row>
    <row r="1423" spans="2:13" x14ac:dyDescent="0.3">
      <c r="B1423" t="s">
        <v>2211</v>
      </c>
      <c r="C1423" s="2">
        <v>43976</v>
      </c>
      <c r="D1423" t="s">
        <v>1351</v>
      </c>
      <c r="E1423" t="s">
        <v>28</v>
      </c>
      <c r="F1423" t="s">
        <v>15</v>
      </c>
      <c r="G1423" t="s">
        <v>16</v>
      </c>
      <c r="H1423" t="s">
        <v>17</v>
      </c>
      <c r="I1423" t="s">
        <v>18</v>
      </c>
      <c r="J1423">
        <v>2</v>
      </c>
      <c r="K1423" t="s">
        <v>19</v>
      </c>
      <c r="L1423">
        <v>2000</v>
      </c>
      <c r="M1423">
        <v>1850</v>
      </c>
    </row>
    <row r="1424" spans="2:13" x14ac:dyDescent="0.3">
      <c r="B1424" t="s">
        <v>2212</v>
      </c>
      <c r="C1424" s="2">
        <v>43977</v>
      </c>
      <c r="D1424" t="s">
        <v>1353</v>
      </c>
      <c r="E1424" t="s">
        <v>28</v>
      </c>
      <c r="F1424" t="s">
        <v>15</v>
      </c>
      <c r="G1424" t="s">
        <v>16</v>
      </c>
      <c r="H1424" t="s">
        <v>24</v>
      </c>
      <c r="I1424" t="s">
        <v>18</v>
      </c>
      <c r="J1424">
        <v>1</v>
      </c>
      <c r="K1424" t="s">
        <v>19</v>
      </c>
      <c r="L1424">
        <v>9500</v>
      </c>
      <c r="M1424">
        <v>8000</v>
      </c>
    </row>
    <row r="1425" spans="2:13" x14ac:dyDescent="0.3">
      <c r="B1425" t="s">
        <v>2213</v>
      </c>
      <c r="C1425" s="2">
        <v>43978</v>
      </c>
      <c r="D1425" t="s">
        <v>1355</v>
      </c>
      <c r="E1425" t="s">
        <v>28</v>
      </c>
      <c r="F1425" t="s">
        <v>22</v>
      </c>
      <c r="G1425" t="s">
        <v>23</v>
      </c>
      <c r="H1425" t="s">
        <v>31</v>
      </c>
      <c r="I1425" t="s">
        <v>18</v>
      </c>
      <c r="J1425">
        <v>1</v>
      </c>
      <c r="K1425" t="s">
        <v>19</v>
      </c>
      <c r="L1425">
        <v>4700</v>
      </c>
      <c r="M1425">
        <v>4000</v>
      </c>
    </row>
    <row r="1426" spans="2:13" x14ac:dyDescent="0.3">
      <c r="B1426" t="s">
        <v>2214</v>
      </c>
      <c r="C1426" s="2">
        <v>43976</v>
      </c>
      <c r="D1426" t="s">
        <v>1357</v>
      </c>
      <c r="E1426" t="s">
        <v>28</v>
      </c>
      <c r="F1426" t="s">
        <v>29</v>
      </c>
      <c r="G1426" t="s">
        <v>30</v>
      </c>
      <c r="H1426" t="s">
        <v>17</v>
      </c>
      <c r="I1426" t="s">
        <v>18</v>
      </c>
      <c r="J1426">
        <v>2</v>
      </c>
      <c r="K1426" t="s">
        <v>19</v>
      </c>
      <c r="L1426">
        <v>400</v>
      </c>
      <c r="M1426">
        <v>360</v>
      </c>
    </row>
    <row r="1427" spans="2:13" x14ac:dyDescent="0.3">
      <c r="B1427" t="s">
        <v>2215</v>
      </c>
      <c r="C1427" s="2">
        <v>43980</v>
      </c>
      <c r="D1427" t="s">
        <v>1359</v>
      </c>
      <c r="E1427" t="s">
        <v>28</v>
      </c>
      <c r="F1427" t="s">
        <v>34</v>
      </c>
      <c r="G1427" t="s">
        <v>35</v>
      </c>
      <c r="H1427" t="s">
        <v>24</v>
      </c>
      <c r="I1427" t="s">
        <v>37</v>
      </c>
      <c r="J1427">
        <v>2</v>
      </c>
      <c r="K1427" t="s">
        <v>19</v>
      </c>
      <c r="L1427">
        <v>100</v>
      </c>
      <c r="M1427">
        <v>90</v>
      </c>
    </row>
    <row r="1428" spans="2:13" x14ac:dyDescent="0.3">
      <c r="B1428" t="s">
        <v>2216</v>
      </c>
      <c r="C1428" s="2">
        <v>43981</v>
      </c>
      <c r="D1428" t="s">
        <v>1361</v>
      </c>
      <c r="E1428" t="s">
        <v>28</v>
      </c>
      <c r="F1428" t="s">
        <v>15</v>
      </c>
      <c r="G1428" t="s">
        <v>16</v>
      </c>
      <c r="H1428" t="s">
        <v>31</v>
      </c>
      <c r="I1428" t="s">
        <v>18</v>
      </c>
      <c r="J1428">
        <v>1</v>
      </c>
      <c r="K1428" t="s">
        <v>19</v>
      </c>
      <c r="L1428">
        <v>1600</v>
      </c>
      <c r="M1428">
        <v>1590</v>
      </c>
    </row>
    <row r="1429" spans="2:13" x14ac:dyDescent="0.3">
      <c r="B1429" t="s">
        <v>2217</v>
      </c>
      <c r="C1429" s="2">
        <v>43982</v>
      </c>
      <c r="D1429" t="s">
        <v>1363</v>
      </c>
      <c r="E1429" t="s">
        <v>28</v>
      </c>
      <c r="F1429" t="s">
        <v>15</v>
      </c>
      <c r="G1429" t="s">
        <v>16</v>
      </c>
      <c r="H1429" t="s">
        <v>17</v>
      </c>
      <c r="I1429" t="s">
        <v>18</v>
      </c>
      <c r="J1429">
        <v>1</v>
      </c>
      <c r="K1429" t="s">
        <v>19</v>
      </c>
      <c r="L1429">
        <v>50</v>
      </c>
      <c r="M1429">
        <v>45</v>
      </c>
    </row>
    <row r="1430" spans="2:13" x14ac:dyDescent="0.3">
      <c r="B1430" t="s">
        <v>2218</v>
      </c>
      <c r="C1430" s="2">
        <v>43952</v>
      </c>
      <c r="D1430" t="s">
        <v>1365</v>
      </c>
      <c r="E1430" t="s">
        <v>28</v>
      </c>
      <c r="F1430" t="s">
        <v>15</v>
      </c>
      <c r="G1430" t="s">
        <v>16</v>
      </c>
      <c r="H1430" t="s">
        <v>24</v>
      </c>
      <c r="I1430" t="s">
        <v>18</v>
      </c>
      <c r="J1430">
        <v>2</v>
      </c>
      <c r="K1430" t="s">
        <v>19</v>
      </c>
      <c r="L1430">
        <v>600</v>
      </c>
      <c r="M1430">
        <v>450</v>
      </c>
    </row>
    <row r="1431" spans="2:13" x14ac:dyDescent="0.3">
      <c r="B1431" t="s">
        <v>2219</v>
      </c>
      <c r="C1431" s="2">
        <v>43953</v>
      </c>
      <c r="D1431" t="s">
        <v>1367</v>
      </c>
      <c r="E1431" t="s">
        <v>28</v>
      </c>
      <c r="F1431" t="s">
        <v>15</v>
      </c>
      <c r="G1431" t="s">
        <v>16</v>
      </c>
      <c r="H1431" t="s">
        <v>31</v>
      </c>
      <c r="I1431" t="s">
        <v>18</v>
      </c>
      <c r="J1431">
        <v>2</v>
      </c>
      <c r="K1431" t="s">
        <v>19</v>
      </c>
      <c r="L1431">
        <v>170</v>
      </c>
      <c r="M1431">
        <v>150</v>
      </c>
    </row>
    <row r="1432" spans="2:13" x14ac:dyDescent="0.3">
      <c r="B1432" t="s">
        <v>2220</v>
      </c>
      <c r="C1432" s="2">
        <v>43954</v>
      </c>
      <c r="D1432" t="s">
        <v>1369</v>
      </c>
      <c r="E1432" t="s">
        <v>28</v>
      </c>
      <c r="F1432" t="s">
        <v>15</v>
      </c>
      <c r="G1432" t="s">
        <v>16</v>
      </c>
      <c r="H1432" t="s">
        <v>17</v>
      </c>
      <c r="I1432" t="s">
        <v>37</v>
      </c>
      <c r="J1432">
        <v>1</v>
      </c>
      <c r="K1432" t="s">
        <v>19</v>
      </c>
      <c r="L1432">
        <v>25</v>
      </c>
      <c r="M1432">
        <v>20</v>
      </c>
    </row>
    <row r="1433" spans="2:13" x14ac:dyDescent="0.3">
      <c r="B1433" t="s">
        <v>2221</v>
      </c>
      <c r="C1433" s="2">
        <v>43955</v>
      </c>
      <c r="D1433" t="s">
        <v>1371</v>
      </c>
      <c r="E1433" t="s">
        <v>28</v>
      </c>
      <c r="F1433" t="s">
        <v>15</v>
      </c>
      <c r="G1433" t="s">
        <v>16</v>
      </c>
      <c r="H1433" t="s">
        <v>24</v>
      </c>
      <c r="I1433" t="s">
        <v>57</v>
      </c>
      <c r="J1433">
        <v>1</v>
      </c>
      <c r="K1433" t="s">
        <v>19</v>
      </c>
      <c r="L1433">
        <v>6700</v>
      </c>
      <c r="M1433">
        <v>5000</v>
      </c>
    </row>
    <row r="1434" spans="2:13" x14ac:dyDescent="0.3">
      <c r="B1434" t="s">
        <v>2222</v>
      </c>
      <c r="C1434" s="2">
        <v>43956</v>
      </c>
      <c r="D1434" t="s">
        <v>1373</v>
      </c>
      <c r="E1434" t="s">
        <v>28</v>
      </c>
      <c r="F1434" t="s">
        <v>15</v>
      </c>
      <c r="G1434" t="s">
        <v>16</v>
      </c>
      <c r="H1434" t="s">
        <v>31</v>
      </c>
      <c r="I1434" t="s">
        <v>44</v>
      </c>
      <c r="J1434">
        <v>2</v>
      </c>
      <c r="K1434" t="s">
        <v>19</v>
      </c>
      <c r="L1434">
        <v>6700</v>
      </c>
      <c r="M1434">
        <v>5001</v>
      </c>
    </row>
    <row r="1435" spans="2:13" x14ac:dyDescent="0.3">
      <c r="B1435" t="s">
        <v>2223</v>
      </c>
      <c r="C1435" s="2">
        <v>43957</v>
      </c>
      <c r="D1435" t="s">
        <v>1375</v>
      </c>
      <c r="E1435" t="s">
        <v>14</v>
      </c>
      <c r="F1435" t="s">
        <v>15</v>
      </c>
      <c r="G1435" t="s">
        <v>16</v>
      </c>
      <c r="H1435" t="s">
        <v>17</v>
      </c>
      <c r="I1435" t="s">
        <v>44</v>
      </c>
      <c r="J1435">
        <v>2</v>
      </c>
      <c r="K1435" t="s">
        <v>19</v>
      </c>
      <c r="L1435">
        <v>6700</v>
      </c>
      <c r="M1435">
        <v>5002</v>
      </c>
    </row>
    <row r="1436" spans="2:13" x14ac:dyDescent="0.3">
      <c r="B1436" t="s">
        <v>2224</v>
      </c>
      <c r="C1436" s="2">
        <v>43958</v>
      </c>
      <c r="D1436" t="s">
        <v>1377</v>
      </c>
      <c r="E1436" t="s">
        <v>14</v>
      </c>
      <c r="F1436" t="s">
        <v>15</v>
      </c>
      <c r="G1436" t="s">
        <v>16</v>
      </c>
      <c r="H1436" t="s">
        <v>24</v>
      </c>
      <c r="I1436" t="s">
        <v>18</v>
      </c>
      <c r="J1436">
        <v>1</v>
      </c>
      <c r="K1436" t="s">
        <v>19</v>
      </c>
      <c r="L1436">
        <v>22000</v>
      </c>
      <c r="M1436">
        <v>20000</v>
      </c>
    </row>
    <row r="1437" spans="2:13" x14ac:dyDescent="0.3">
      <c r="B1437" t="s">
        <v>2225</v>
      </c>
      <c r="C1437" s="2">
        <v>43956</v>
      </c>
      <c r="D1437" t="s">
        <v>1379</v>
      </c>
      <c r="E1437" t="s">
        <v>14</v>
      </c>
      <c r="F1437" t="s">
        <v>15</v>
      </c>
      <c r="G1437" t="s">
        <v>16</v>
      </c>
      <c r="H1437" t="s">
        <v>31</v>
      </c>
      <c r="I1437" t="s">
        <v>18</v>
      </c>
      <c r="J1437">
        <v>1</v>
      </c>
      <c r="K1437" t="s">
        <v>25</v>
      </c>
      <c r="L1437">
        <v>11000</v>
      </c>
      <c r="M1437">
        <v>10000</v>
      </c>
    </row>
    <row r="1438" spans="2:13" x14ac:dyDescent="0.3">
      <c r="B1438" t="s">
        <v>2226</v>
      </c>
      <c r="C1438" s="2">
        <v>43960</v>
      </c>
      <c r="D1438" t="s">
        <v>1381</v>
      </c>
      <c r="E1438" t="s">
        <v>28</v>
      </c>
      <c r="F1438" t="s">
        <v>15</v>
      </c>
      <c r="G1438" t="s">
        <v>16</v>
      </c>
      <c r="H1438" t="s">
        <v>17</v>
      </c>
      <c r="I1438" t="s">
        <v>37</v>
      </c>
      <c r="J1438">
        <v>1</v>
      </c>
      <c r="K1438" t="s">
        <v>19</v>
      </c>
      <c r="L1438">
        <v>8500</v>
      </c>
      <c r="M1438">
        <v>7600</v>
      </c>
    </row>
    <row r="1439" spans="2:13" x14ac:dyDescent="0.3">
      <c r="B1439" t="s">
        <v>2227</v>
      </c>
      <c r="C1439" s="2">
        <v>43961</v>
      </c>
      <c r="D1439" t="s">
        <v>1383</v>
      </c>
      <c r="E1439" t="s">
        <v>28</v>
      </c>
      <c r="F1439" t="s">
        <v>15</v>
      </c>
      <c r="G1439" t="s">
        <v>16</v>
      </c>
      <c r="H1439" t="s">
        <v>24</v>
      </c>
      <c r="I1439" t="s">
        <v>44</v>
      </c>
      <c r="J1439">
        <v>2</v>
      </c>
      <c r="K1439" t="s">
        <v>19</v>
      </c>
      <c r="L1439">
        <v>8500</v>
      </c>
      <c r="M1439">
        <v>7600</v>
      </c>
    </row>
    <row r="1440" spans="2:13" x14ac:dyDescent="0.3">
      <c r="B1440" t="s">
        <v>2228</v>
      </c>
      <c r="C1440" s="2">
        <v>43962</v>
      </c>
      <c r="D1440" t="s">
        <v>1385</v>
      </c>
      <c r="E1440" t="s">
        <v>28</v>
      </c>
      <c r="F1440" t="s">
        <v>15</v>
      </c>
      <c r="G1440" t="s">
        <v>16</v>
      </c>
      <c r="H1440" t="s">
        <v>31</v>
      </c>
      <c r="I1440" t="s">
        <v>18</v>
      </c>
      <c r="J1440">
        <v>3</v>
      </c>
      <c r="K1440" t="s">
        <v>19</v>
      </c>
      <c r="L1440">
        <v>13200.000000000002</v>
      </c>
      <c r="M1440">
        <v>12000</v>
      </c>
    </row>
    <row r="1441" spans="2:13" x14ac:dyDescent="0.3">
      <c r="B1441" t="s">
        <v>2229</v>
      </c>
      <c r="C1441" s="2">
        <v>43963</v>
      </c>
      <c r="D1441" t="s">
        <v>1387</v>
      </c>
      <c r="E1441" t="s">
        <v>28</v>
      </c>
      <c r="F1441" t="s">
        <v>15</v>
      </c>
      <c r="G1441" t="s">
        <v>16</v>
      </c>
      <c r="H1441" t="s">
        <v>17</v>
      </c>
      <c r="I1441" t="s">
        <v>37</v>
      </c>
      <c r="J1441">
        <v>2</v>
      </c>
      <c r="K1441" t="s">
        <v>19</v>
      </c>
      <c r="L1441">
        <v>22000</v>
      </c>
      <c r="M1441">
        <v>20000</v>
      </c>
    </row>
    <row r="1442" spans="2:13" x14ac:dyDescent="0.3">
      <c r="B1442" t="s">
        <v>2230</v>
      </c>
      <c r="C1442" s="2">
        <v>43964</v>
      </c>
      <c r="D1442" t="s">
        <v>1389</v>
      </c>
      <c r="E1442" t="s">
        <v>14</v>
      </c>
      <c r="F1442" t="s">
        <v>15</v>
      </c>
      <c r="G1442" t="s">
        <v>16</v>
      </c>
      <c r="H1442" t="s">
        <v>24</v>
      </c>
      <c r="I1442" t="s">
        <v>37</v>
      </c>
      <c r="J1442">
        <v>2</v>
      </c>
      <c r="K1442" t="s">
        <v>19</v>
      </c>
      <c r="L1442">
        <v>7700</v>
      </c>
      <c r="M1442">
        <v>7000</v>
      </c>
    </row>
    <row r="1443" spans="2:13" x14ac:dyDescent="0.3">
      <c r="B1443" t="s">
        <v>2231</v>
      </c>
      <c r="C1443" s="2">
        <v>43965</v>
      </c>
      <c r="D1443" t="s">
        <v>1391</v>
      </c>
      <c r="E1443" t="s">
        <v>28</v>
      </c>
      <c r="F1443" t="s">
        <v>15</v>
      </c>
      <c r="G1443" t="s">
        <v>16</v>
      </c>
      <c r="H1443" t="s">
        <v>31</v>
      </c>
      <c r="I1443" t="s">
        <v>18</v>
      </c>
      <c r="J1443">
        <v>3</v>
      </c>
      <c r="K1443" t="s">
        <v>19</v>
      </c>
      <c r="L1443">
        <v>22000</v>
      </c>
      <c r="M1443">
        <v>20000</v>
      </c>
    </row>
    <row r="1444" spans="2:13" x14ac:dyDescent="0.3">
      <c r="B1444" t="s">
        <v>2232</v>
      </c>
      <c r="C1444" s="2">
        <v>43966</v>
      </c>
      <c r="D1444" t="s">
        <v>1393</v>
      </c>
      <c r="E1444" t="s">
        <v>28</v>
      </c>
      <c r="F1444" t="s">
        <v>15</v>
      </c>
      <c r="G1444" t="s">
        <v>16</v>
      </c>
      <c r="H1444" t="s">
        <v>17</v>
      </c>
      <c r="I1444" t="s">
        <v>18</v>
      </c>
      <c r="J1444">
        <v>1</v>
      </c>
      <c r="K1444" t="s">
        <v>19</v>
      </c>
      <c r="L1444">
        <v>44000</v>
      </c>
      <c r="M1444">
        <v>40000</v>
      </c>
    </row>
    <row r="1445" spans="2:13" x14ac:dyDescent="0.3">
      <c r="B1445" t="s">
        <v>2233</v>
      </c>
      <c r="C1445" s="2">
        <v>43967</v>
      </c>
      <c r="D1445" t="s">
        <v>1395</v>
      </c>
      <c r="E1445" t="s">
        <v>28</v>
      </c>
      <c r="F1445" t="s">
        <v>22</v>
      </c>
      <c r="G1445" t="s">
        <v>23</v>
      </c>
      <c r="H1445" t="s">
        <v>24</v>
      </c>
      <c r="I1445" t="s">
        <v>18</v>
      </c>
      <c r="J1445">
        <v>2</v>
      </c>
      <c r="K1445" t="s">
        <v>19</v>
      </c>
      <c r="L1445">
        <v>19800</v>
      </c>
      <c r="M1445">
        <v>18000</v>
      </c>
    </row>
    <row r="1446" spans="2:13" x14ac:dyDescent="0.3">
      <c r="B1446" t="s">
        <v>2234</v>
      </c>
      <c r="C1446" s="2">
        <v>43968</v>
      </c>
      <c r="D1446" t="s">
        <v>1397</v>
      </c>
      <c r="E1446" t="s">
        <v>28</v>
      </c>
      <c r="F1446" t="s">
        <v>29</v>
      </c>
      <c r="G1446" t="s">
        <v>30</v>
      </c>
      <c r="H1446" t="s">
        <v>31</v>
      </c>
      <c r="I1446" t="s">
        <v>37</v>
      </c>
      <c r="J1446">
        <v>2</v>
      </c>
      <c r="K1446" t="s">
        <v>19</v>
      </c>
      <c r="L1446">
        <v>9950</v>
      </c>
      <c r="M1446">
        <v>9000</v>
      </c>
    </row>
    <row r="1447" spans="2:13" x14ac:dyDescent="0.3">
      <c r="B1447" t="s">
        <v>2235</v>
      </c>
      <c r="C1447" s="2">
        <v>43966</v>
      </c>
      <c r="D1447" t="s">
        <v>1399</v>
      </c>
      <c r="E1447" t="s">
        <v>28</v>
      </c>
      <c r="F1447" t="s">
        <v>34</v>
      </c>
      <c r="G1447" t="s">
        <v>35</v>
      </c>
      <c r="H1447" t="s">
        <v>17</v>
      </c>
      <c r="I1447" t="s">
        <v>18</v>
      </c>
      <c r="J1447">
        <v>2</v>
      </c>
      <c r="K1447" t="s">
        <v>19</v>
      </c>
      <c r="L1447">
        <v>7700</v>
      </c>
      <c r="M1447">
        <v>7000</v>
      </c>
    </row>
    <row r="1448" spans="2:13" x14ac:dyDescent="0.3">
      <c r="B1448" t="s">
        <v>2236</v>
      </c>
      <c r="C1448" s="2">
        <v>43970</v>
      </c>
      <c r="D1448" t="s">
        <v>1401</v>
      </c>
      <c r="E1448" t="s">
        <v>28</v>
      </c>
      <c r="F1448" t="s">
        <v>15</v>
      </c>
      <c r="G1448" t="s">
        <v>16</v>
      </c>
      <c r="H1448" t="s">
        <v>24</v>
      </c>
      <c r="I1448" t="s">
        <v>44</v>
      </c>
      <c r="J1448">
        <v>4</v>
      </c>
      <c r="K1448" t="s">
        <v>19</v>
      </c>
      <c r="L1448">
        <v>11000</v>
      </c>
      <c r="M1448">
        <v>10000</v>
      </c>
    </row>
    <row r="1449" spans="2:13" x14ac:dyDescent="0.3">
      <c r="B1449" t="s">
        <v>2237</v>
      </c>
      <c r="C1449" s="2">
        <v>43971</v>
      </c>
      <c r="D1449" t="s">
        <v>1403</v>
      </c>
      <c r="E1449" t="s">
        <v>28</v>
      </c>
      <c r="F1449" t="s">
        <v>15</v>
      </c>
      <c r="G1449" t="s">
        <v>16</v>
      </c>
      <c r="H1449" t="s">
        <v>31</v>
      </c>
      <c r="I1449" t="s">
        <v>18</v>
      </c>
      <c r="J1449">
        <v>1</v>
      </c>
      <c r="K1449" t="s">
        <v>19</v>
      </c>
      <c r="L1449">
        <v>13200.000000000002</v>
      </c>
      <c r="M1449">
        <v>12000</v>
      </c>
    </row>
    <row r="1450" spans="2:13" x14ac:dyDescent="0.3">
      <c r="B1450" t="s">
        <v>2238</v>
      </c>
      <c r="C1450" s="2">
        <v>43972</v>
      </c>
      <c r="D1450" t="s">
        <v>1405</v>
      </c>
      <c r="E1450" t="s">
        <v>28</v>
      </c>
      <c r="F1450" t="s">
        <v>22</v>
      </c>
      <c r="G1450" t="s">
        <v>23</v>
      </c>
      <c r="H1450" t="s">
        <v>17</v>
      </c>
      <c r="I1450" t="s">
        <v>18</v>
      </c>
      <c r="J1450">
        <v>2</v>
      </c>
      <c r="K1450" t="s">
        <v>19</v>
      </c>
      <c r="L1450">
        <v>1900</v>
      </c>
      <c r="M1450">
        <v>1800</v>
      </c>
    </row>
    <row r="1451" spans="2:13" x14ac:dyDescent="0.3">
      <c r="B1451" t="s">
        <v>2239</v>
      </c>
      <c r="C1451" s="2">
        <v>43973</v>
      </c>
      <c r="D1451" t="s">
        <v>1407</v>
      </c>
      <c r="E1451" t="s">
        <v>28</v>
      </c>
      <c r="F1451" t="s">
        <v>29</v>
      </c>
      <c r="G1451" t="s">
        <v>30</v>
      </c>
      <c r="H1451" t="s">
        <v>24</v>
      </c>
      <c r="I1451" t="s">
        <v>18</v>
      </c>
      <c r="J1451">
        <v>2</v>
      </c>
      <c r="K1451" t="s">
        <v>19</v>
      </c>
      <c r="L1451">
        <v>200</v>
      </c>
      <c r="M1451">
        <v>190</v>
      </c>
    </row>
    <row r="1452" spans="2:13" x14ac:dyDescent="0.3">
      <c r="B1452" t="s">
        <v>2240</v>
      </c>
      <c r="C1452" s="2">
        <v>43974</v>
      </c>
      <c r="D1452" t="s">
        <v>1409</v>
      </c>
      <c r="E1452" t="s">
        <v>28</v>
      </c>
      <c r="F1452" t="s">
        <v>34</v>
      </c>
      <c r="G1452" t="s">
        <v>35</v>
      </c>
      <c r="H1452" t="s">
        <v>31</v>
      </c>
      <c r="I1452" t="s">
        <v>37</v>
      </c>
      <c r="J1452">
        <v>4</v>
      </c>
      <c r="K1452" t="s">
        <v>19</v>
      </c>
      <c r="L1452">
        <v>2250</v>
      </c>
      <c r="M1452">
        <v>2200</v>
      </c>
    </row>
    <row r="1453" spans="2:13" x14ac:dyDescent="0.3">
      <c r="B1453" t="s">
        <v>2241</v>
      </c>
      <c r="C1453" s="2">
        <v>43975</v>
      </c>
      <c r="D1453" t="s">
        <v>1411</v>
      </c>
      <c r="E1453" t="s">
        <v>28</v>
      </c>
      <c r="F1453" t="s">
        <v>15</v>
      </c>
      <c r="G1453" t="s">
        <v>16</v>
      </c>
      <c r="H1453" t="s">
        <v>17</v>
      </c>
      <c r="I1453" t="s">
        <v>18</v>
      </c>
      <c r="J1453">
        <v>1</v>
      </c>
      <c r="K1453" t="s">
        <v>19</v>
      </c>
      <c r="L1453">
        <v>100</v>
      </c>
      <c r="M1453">
        <v>90</v>
      </c>
    </row>
    <row r="1454" spans="2:13" x14ac:dyDescent="0.3">
      <c r="B1454" t="s">
        <v>2242</v>
      </c>
      <c r="C1454" s="2">
        <v>43976</v>
      </c>
      <c r="D1454" t="s">
        <v>1413</v>
      </c>
      <c r="E1454" t="s">
        <v>28</v>
      </c>
      <c r="F1454" t="s">
        <v>15</v>
      </c>
      <c r="G1454" t="s">
        <v>16</v>
      </c>
      <c r="H1454" t="s">
        <v>24</v>
      </c>
      <c r="I1454" t="s">
        <v>37</v>
      </c>
      <c r="J1454">
        <v>2</v>
      </c>
      <c r="K1454" t="s">
        <v>19</v>
      </c>
      <c r="L1454">
        <v>100</v>
      </c>
      <c r="M1454">
        <v>80</v>
      </c>
    </row>
    <row r="1455" spans="2:13" x14ac:dyDescent="0.3">
      <c r="B1455" t="s">
        <v>2243</v>
      </c>
      <c r="C1455" s="2">
        <v>43977</v>
      </c>
      <c r="D1455" t="s">
        <v>1415</v>
      </c>
      <c r="E1455" t="s">
        <v>28</v>
      </c>
      <c r="F1455" t="s">
        <v>22</v>
      </c>
      <c r="G1455" t="s">
        <v>23</v>
      </c>
      <c r="H1455" t="s">
        <v>31</v>
      </c>
      <c r="I1455" t="s">
        <v>37</v>
      </c>
      <c r="J1455">
        <v>2</v>
      </c>
      <c r="K1455" t="s">
        <v>19</v>
      </c>
      <c r="L1455">
        <v>2000</v>
      </c>
      <c r="M1455">
        <v>1850</v>
      </c>
    </row>
    <row r="1456" spans="2:13" x14ac:dyDescent="0.3">
      <c r="B1456" t="s">
        <v>2244</v>
      </c>
      <c r="C1456" s="2">
        <v>43978</v>
      </c>
      <c r="D1456" t="s">
        <v>1417</v>
      </c>
      <c r="E1456" t="s">
        <v>14</v>
      </c>
      <c r="F1456" t="s">
        <v>29</v>
      </c>
      <c r="G1456" t="s">
        <v>30</v>
      </c>
      <c r="H1456" t="s">
        <v>17</v>
      </c>
      <c r="I1456" t="s">
        <v>18</v>
      </c>
      <c r="J1456">
        <v>1</v>
      </c>
      <c r="K1456" t="s">
        <v>19</v>
      </c>
      <c r="L1456">
        <v>9500</v>
      </c>
      <c r="M1456">
        <v>8000</v>
      </c>
    </row>
    <row r="1457" spans="2:13" x14ac:dyDescent="0.3">
      <c r="B1457" t="s">
        <v>2245</v>
      </c>
      <c r="C1457" s="2">
        <v>43976</v>
      </c>
      <c r="D1457" t="s">
        <v>1419</v>
      </c>
      <c r="E1457" t="s">
        <v>14</v>
      </c>
      <c r="F1457" t="s">
        <v>34</v>
      </c>
      <c r="G1457" t="s">
        <v>35</v>
      </c>
      <c r="H1457" t="s">
        <v>24</v>
      </c>
      <c r="I1457" t="s">
        <v>37</v>
      </c>
      <c r="J1457">
        <v>1</v>
      </c>
      <c r="K1457" t="s">
        <v>19</v>
      </c>
      <c r="L1457">
        <v>4700</v>
      </c>
      <c r="M1457">
        <v>4000</v>
      </c>
    </row>
    <row r="1458" spans="2:13" x14ac:dyDescent="0.3">
      <c r="B1458" t="s">
        <v>2246</v>
      </c>
      <c r="C1458" s="2">
        <v>43980</v>
      </c>
      <c r="D1458" t="s">
        <v>1421</v>
      </c>
      <c r="E1458" t="s">
        <v>14</v>
      </c>
      <c r="F1458" t="s">
        <v>15</v>
      </c>
      <c r="G1458" t="s">
        <v>16</v>
      </c>
      <c r="H1458" t="s">
        <v>31</v>
      </c>
      <c r="I1458" t="s">
        <v>18</v>
      </c>
      <c r="J1458">
        <v>2</v>
      </c>
      <c r="K1458" t="s">
        <v>19</v>
      </c>
      <c r="L1458">
        <v>400</v>
      </c>
      <c r="M1458">
        <v>360</v>
      </c>
    </row>
    <row r="1459" spans="2:13" x14ac:dyDescent="0.3">
      <c r="B1459" t="s">
        <v>2247</v>
      </c>
      <c r="C1459" s="2">
        <v>43981</v>
      </c>
      <c r="D1459" t="s">
        <v>1423</v>
      </c>
      <c r="E1459" t="s">
        <v>28</v>
      </c>
      <c r="F1459" t="s">
        <v>15</v>
      </c>
      <c r="G1459" t="s">
        <v>16</v>
      </c>
      <c r="H1459" t="s">
        <v>17</v>
      </c>
      <c r="I1459" t="s">
        <v>18</v>
      </c>
      <c r="J1459">
        <v>2</v>
      </c>
      <c r="K1459" t="s">
        <v>19</v>
      </c>
      <c r="L1459">
        <v>100</v>
      </c>
      <c r="M1459">
        <v>90</v>
      </c>
    </row>
    <row r="1460" spans="2:13" x14ac:dyDescent="0.3">
      <c r="B1460" t="s">
        <v>2248</v>
      </c>
      <c r="C1460" s="2">
        <v>43982</v>
      </c>
      <c r="D1460" t="s">
        <v>1425</v>
      </c>
      <c r="E1460" t="s">
        <v>28</v>
      </c>
      <c r="F1460" t="s">
        <v>22</v>
      </c>
      <c r="G1460" t="s">
        <v>23</v>
      </c>
      <c r="H1460" t="s">
        <v>24</v>
      </c>
      <c r="I1460" t="s">
        <v>44</v>
      </c>
      <c r="J1460">
        <v>1</v>
      </c>
      <c r="K1460" t="s">
        <v>19</v>
      </c>
      <c r="L1460">
        <v>1600</v>
      </c>
      <c r="M1460">
        <v>1590</v>
      </c>
    </row>
    <row r="1461" spans="2:13" x14ac:dyDescent="0.3">
      <c r="B1461" t="s">
        <v>2249</v>
      </c>
      <c r="C1461" s="2">
        <v>43952</v>
      </c>
      <c r="D1461" t="s">
        <v>1427</v>
      </c>
      <c r="E1461" t="s">
        <v>28</v>
      </c>
      <c r="F1461" t="s">
        <v>29</v>
      </c>
      <c r="G1461" t="s">
        <v>30</v>
      </c>
      <c r="H1461" t="s">
        <v>31</v>
      </c>
      <c r="I1461" t="s">
        <v>18</v>
      </c>
      <c r="J1461">
        <v>1</v>
      </c>
      <c r="K1461" t="s">
        <v>19</v>
      </c>
      <c r="L1461">
        <v>50</v>
      </c>
      <c r="M1461">
        <v>45</v>
      </c>
    </row>
    <row r="1462" spans="2:13" x14ac:dyDescent="0.3">
      <c r="B1462" t="s">
        <v>2250</v>
      </c>
      <c r="C1462" s="2">
        <v>43953</v>
      </c>
      <c r="D1462" t="s">
        <v>1429</v>
      </c>
      <c r="E1462" t="s">
        <v>28</v>
      </c>
      <c r="F1462" t="s">
        <v>34</v>
      </c>
      <c r="G1462" t="s">
        <v>35</v>
      </c>
      <c r="H1462" t="s">
        <v>17</v>
      </c>
      <c r="I1462" t="s">
        <v>18</v>
      </c>
      <c r="J1462">
        <v>2</v>
      </c>
      <c r="K1462" t="s">
        <v>19</v>
      </c>
      <c r="L1462">
        <v>600</v>
      </c>
      <c r="M1462">
        <v>450</v>
      </c>
    </row>
    <row r="1463" spans="2:13" x14ac:dyDescent="0.3">
      <c r="B1463" t="s">
        <v>2251</v>
      </c>
      <c r="C1463" s="2">
        <v>43954</v>
      </c>
      <c r="D1463" t="s">
        <v>1431</v>
      </c>
      <c r="E1463" t="s">
        <v>14</v>
      </c>
      <c r="F1463" t="s">
        <v>15</v>
      </c>
      <c r="G1463" t="s">
        <v>16</v>
      </c>
      <c r="H1463" t="s">
        <v>24</v>
      </c>
      <c r="I1463" t="s">
        <v>18</v>
      </c>
      <c r="J1463">
        <v>2</v>
      </c>
      <c r="K1463" t="s">
        <v>19</v>
      </c>
      <c r="L1463">
        <v>170</v>
      </c>
      <c r="M1463">
        <v>150</v>
      </c>
    </row>
    <row r="1464" spans="2:13" x14ac:dyDescent="0.3">
      <c r="B1464" t="s">
        <v>2252</v>
      </c>
      <c r="C1464" s="2">
        <v>43955</v>
      </c>
      <c r="D1464" t="s">
        <v>1433</v>
      </c>
      <c r="E1464" t="s">
        <v>28</v>
      </c>
      <c r="F1464" t="s">
        <v>15</v>
      </c>
      <c r="G1464" t="s">
        <v>16</v>
      </c>
      <c r="H1464" t="s">
        <v>31</v>
      </c>
      <c r="I1464" t="s">
        <v>18</v>
      </c>
      <c r="J1464">
        <v>1</v>
      </c>
      <c r="K1464" t="s">
        <v>19</v>
      </c>
      <c r="L1464">
        <v>25</v>
      </c>
      <c r="M1464">
        <v>20</v>
      </c>
    </row>
    <row r="1465" spans="2:13" x14ac:dyDescent="0.3">
      <c r="B1465" t="s">
        <v>2253</v>
      </c>
      <c r="C1465" s="2">
        <v>43956</v>
      </c>
      <c r="D1465" t="s">
        <v>1435</v>
      </c>
      <c r="E1465" t="s">
        <v>28</v>
      </c>
      <c r="F1465" t="s">
        <v>22</v>
      </c>
      <c r="G1465" t="s">
        <v>23</v>
      </c>
      <c r="H1465" t="s">
        <v>17</v>
      </c>
      <c r="I1465" t="s">
        <v>37</v>
      </c>
      <c r="J1465">
        <v>1</v>
      </c>
      <c r="K1465" t="s">
        <v>19</v>
      </c>
      <c r="L1465">
        <v>6700</v>
      </c>
      <c r="M1465">
        <v>5002</v>
      </c>
    </row>
    <row r="1466" spans="2:13" x14ac:dyDescent="0.3">
      <c r="B1466" t="s">
        <v>2254</v>
      </c>
      <c r="C1466" s="2">
        <v>43957</v>
      </c>
      <c r="D1466" t="s">
        <v>1437</v>
      </c>
      <c r="E1466" t="s">
        <v>28</v>
      </c>
      <c r="F1466" t="s">
        <v>29</v>
      </c>
      <c r="G1466" t="s">
        <v>30</v>
      </c>
      <c r="H1466" t="s">
        <v>24</v>
      </c>
      <c r="I1466" t="s">
        <v>18</v>
      </c>
      <c r="J1466">
        <v>2</v>
      </c>
      <c r="K1466" t="s">
        <v>19</v>
      </c>
      <c r="L1466">
        <v>6700</v>
      </c>
      <c r="M1466">
        <v>5000</v>
      </c>
    </row>
    <row r="1467" spans="2:13" x14ac:dyDescent="0.3">
      <c r="B1467" t="s">
        <v>2255</v>
      </c>
      <c r="C1467" s="2">
        <v>43958</v>
      </c>
      <c r="D1467" t="s">
        <v>1439</v>
      </c>
      <c r="E1467" t="s">
        <v>28</v>
      </c>
      <c r="F1467" t="s">
        <v>34</v>
      </c>
      <c r="G1467" t="s">
        <v>35</v>
      </c>
      <c r="H1467" t="s">
        <v>31</v>
      </c>
      <c r="I1467" t="s">
        <v>44</v>
      </c>
      <c r="J1467">
        <v>2</v>
      </c>
      <c r="K1467" t="s">
        <v>19</v>
      </c>
      <c r="L1467">
        <v>6700</v>
      </c>
      <c r="M1467">
        <v>5001</v>
      </c>
    </row>
    <row r="1468" spans="2:13" x14ac:dyDescent="0.3">
      <c r="B1468" t="s">
        <v>2256</v>
      </c>
      <c r="C1468" s="2">
        <v>43956</v>
      </c>
      <c r="D1468" t="s">
        <v>1441</v>
      </c>
      <c r="E1468" t="s">
        <v>28</v>
      </c>
      <c r="F1468" t="s">
        <v>15</v>
      </c>
      <c r="G1468" t="s">
        <v>16</v>
      </c>
      <c r="H1468" t="s">
        <v>17</v>
      </c>
      <c r="I1468" t="s">
        <v>18</v>
      </c>
      <c r="J1468">
        <v>1</v>
      </c>
      <c r="K1468" t="s">
        <v>19</v>
      </c>
      <c r="L1468">
        <v>6700</v>
      </c>
      <c r="M1468">
        <v>5002</v>
      </c>
    </row>
    <row r="1469" spans="2:13" x14ac:dyDescent="0.3">
      <c r="B1469" t="s">
        <v>2257</v>
      </c>
      <c r="C1469" s="2">
        <v>43960</v>
      </c>
      <c r="D1469" t="s">
        <v>1443</v>
      </c>
      <c r="E1469" t="s">
        <v>28</v>
      </c>
      <c r="F1469" t="s">
        <v>15</v>
      </c>
      <c r="G1469" t="s">
        <v>16</v>
      </c>
      <c r="H1469" t="s">
        <v>24</v>
      </c>
      <c r="I1469" t="s">
        <v>18</v>
      </c>
      <c r="J1469">
        <v>1</v>
      </c>
      <c r="K1469" t="s">
        <v>19</v>
      </c>
      <c r="L1469">
        <v>6700</v>
      </c>
      <c r="M1469">
        <v>5000</v>
      </c>
    </row>
    <row r="1470" spans="2:13" x14ac:dyDescent="0.3">
      <c r="B1470" t="s">
        <v>2258</v>
      </c>
      <c r="C1470" s="2">
        <v>43961</v>
      </c>
      <c r="E1470" t="s">
        <v>28</v>
      </c>
      <c r="F1470" t="s">
        <v>22</v>
      </c>
      <c r="G1470" t="s">
        <v>23</v>
      </c>
      <c r="H1470" t="s">
        <v>31</v>
      </c>
      <c r="I1470" t="s">
        <v>18</v>
      </c>
      <c r="J1470">
        <v>2</v>
      </c>
      <c r="K1470" t="s">
        <v>19</v>
      </c>
      <c r="L1470">
        <v>6700</v>
      </c>
      <c r="M1470">
        <v>5001</v>
      </c>
    </row>
    <row r="1471" spans="2:13" x14ac:dyDescent="0.3">
      <c r="B1471" t="s">
        <v>2259</v>
      </c>
      <c r="C1471" s="2">
        <v>43962</v>
      </c>
      <c r="D1471" t="s">
        <v>1446</v>
      </c>
      <c r="E1471" t="s">
        <v>28</v>
      </c>
      <c r="F1471" t="s">
        <v>29</v>
      </c>
      <c r="G1471" t="s">
        <v>30</v>
      </c>
      <c r="H1471" t="s">
        <v>17</v>
      </c>
      <c r="I1471" t="s">
        <v>18</v>
      </c>
      <c r="J1471">
        <v>2</v>
      </c>
      <c r="K1471" t="s">
        <v>19</v>
      </c>
      <c r="L1471">
        <v>6700</v>
      </c>
      <c r="M1471">
        <v>5002</v>
      </c>
    </row>
    <row r="1472" spans="2:13" x14ac:dyDescent="0.3">
      <c r="B1472" t="s">
        <v>2260</v>
      </c>
      <c r="C1472" s="2">
        <v>43963</v>
      </c>
      <c r="D1472" t="s">
        <v>1448</v>
      </c>
      <c r="E1472" t="s">
        <v>28</v>
      </c>
      <c r="F1472" t="s">
        <v>34</v>
      </c>
      <c r="G1472" t="s">
        <v>35</v>
      </c>
      <c r="H1472" t="s">
        <v>24</v>
      </c>
      <c r="I1472" t="s">
        <v>37</v>
      </c>
      <c r="J1472">
        <v>1</v>
      </c>
      <c r="K1472" t="s">
        <v>19</v>
      </c>
      <c r="L1472">
        <v>22000</v>
      </c>
      <c r="M1472">
        <v>20000</v>
      </c>
    </row>
    <row r="1473" spans="2:13" x14ac:dyDescent="0.3">
      <c r="B1473" t="s">
        <v>2261</v>
      </c>
      <c r="C1473" s="2">
        <v>43964</v>
      </c>
      <c r="D1473" t="s">
        <v>1450</v>
      </c>
      <c r="E1473" t="s">
        <v>28</v>
      </c>
      <c r="F1473" t="s">
        <v>15</v>
      </c>
      <c r="G1473" t="s">
        <v>16</v>
      </c>
      <c r="H1473" t="s">
        <v>31</v>
      </c>
      <c r="I1473" t="s">
        <v>44</v>
      </c>
      <c r="J1473">
        <v>1</v>
      </c>
      <c r="K1473" t="s">
        <v>25</v>
      </c>
      <c r="L1473">
        <v>11000</v>
      </c>
      <c r="M1473">
        <v>10000</v>
      </c>
    </row>
    <row r="1474" spans="2:13" x14ac:dyDescent="0.3">
      <c r="B1474" t="s">
        <v>2262</v>
      </c>
      <c r="C1474" s="2">
        <v>43965</v>
      </c>
      <c r="D1474" t="s">
        <v>1452</v>
      </c>
      <c r="E1474" t="s">
        <v>28</v>
      </c>
      <c r="F1474" t="s">
        <v>15</v>
      </c>
      <c r="G1474" t="s">
        <v>16</v>
      </c>
      <c r="H1474" t="s">
        <v>17</v>
      </c>
      <c r="I1474" t="s">
        <v>18</v>
      </c>
      <c r="J1474">
        <v>1</v>
      </c>
      <c r="K1474" t="s">
        <v>19</v>
      </c>
      <c r="L1474">
        <v>8500</v>
      </c>
      <c r="M1474">
        <v>7600</v>
      </c>
    </row>
    <row r="1475" spans="2:13" x14ac:dyDescent="0.3">
      <c r="B1475" t="s">
        <v>2263</v>
      </c>
      <c r="C1475" s="2">
        <v>43966</v>
      </c>
      <c r="D1475" t="s">
        <v>1454</v>
      </c>
      <c r="E1475" t="s">
        <v>28</v>
      </c>
      <c r="F1475" t="s">
        <v>22</v>
      </c>
      <c r="G1475" t="s">
        <v>23</v>
      </c>
      <c r="H1475" t="s">
        <v>24</v>
      </c>
      <c r="I1475" t="s">
        <v>18</v>
      </c>
      <c r="J1475">
        <v>2</v>
      </c>
      <c r="K1475" t="s">
        <v>25</v>
      </c>
      <c r="L1475">
        <v>8500</v>
      </c>
      <c r="M1475">
        <v>7600</v>
      </c>
    </row>
    <row r="1476" spans="2:13" x14ac:dyDescent="0.3">
      <c r="B1476" t="s">
        <v>2264</v>
      </c>
      <c r="C1476" s="2">
        <v>43967</v>
      </c>
      <c r="E1476" t="s">
        <v>28</v>
      </c>
      <c r="F1476" t="s">
        <v>29</v>
      </c>
      <c r="G1476" t="s">
        <v>30</v>
      </c>
      <c r="H1476" t="s">
        <v>31</v>
      </c>
      <c r="I1476" t="s">
        <v>37</v>
      </c>
      <c r="J1476">
        <v>3</v>
      </c>
      <c r="K1476" t="s">
        <v>19</v>
      </c>
      <c r="L1476">
        <v>13200.000000000002</v>
      </c>
      <c r="M1476">
        <v>12000</v>
      </c>
    </row>
    <row r="1477" spans="2:13" x14ac:dyDescent="0.3">
      <c r="B1477" t="s">
        <v>2265</v>
      </c>
      <c r="C1477" s="2">
        <v>43968</v>
      </c>
      <c r="D1477" t="s">
        <v>1457</v>
      </c>
      <c r="E1477" t="s">
        <v>14</v>
      </c>
      <c r="F1477" t="s">
        <v>34</v>
      </c>
      <c r="G1477" t="s">
        <v>35</v>
      </c>
      <c r="H1477" t="s">
        <v>17</v>
      </c>
      <c r="I1477" t="s">
        <v>18</v>
      </c>
      <c r="J1477">
        <v>2</v>
      </c>
      <c r="K1477" t="s">
        <v>19</v>
      </c>
      <c r="L1477">
        <v>22000</v>
      </c>
      <c r="M1477">
        <v>20000</v>
      </c>
    </row>
    <row r="1478" spans="2:13" x14ac:dyDescent="0.3">
      <c r="B1478" t="s">
        <v>2266</v>
      </c>
      <c r="C1478" s="2">
        <v>43966</v>
      </c>
      <c r="D1478" t="s">
        <v>1459</v>
      </c>
      <c r="E1478" t="s">
        <v>14</v>
      </c>
      <c r="F1478" t="s">
        <v>15</v>
      </c>
      <c r="G1478" t="s">
        <v>16</v>
      </c>
      <c r="H1478" t="s">
        <v>24</v>
      </c>
      <c r="I1478" t="s">
        <v>18</v>
      </c>
      <c r="J1478">
        <v>2</v>
      </c>
      <c r="K1478" t="s">
        <v>19</v>
      </c>
      <c r="L1478">
        <v>7700</v>
      </c>
      <c r="M1478">
        <v>7000</v>
      </c>
    </row>
    <row r="1479" spans="2:13" x14ac:dyDescent="0.3">
      <c r="B1479" t="s">
        <v>2267</v>
      </c>
      <c r="C1479" s="2">
        <v>43970</v>
      </c>
      <c r="D1479" t="s">
        <v>1461</v>
      </c>
      <c r="E1479" t="s">
        <v>14</v>
      </c>
      <c r="F1479" t="s">
        <v>15</v>
      </c>
      <c r="G1479" t="s">
        <v>16</v>
      </c>
      <c r="H1479" t="s">
        <v>31</v>
      </c>
      <c r="I1479" t="s">
        <v>44</v>
      </c>
      <c r="J1479">
        <v>3</v>
      </c>
      <c r="K1479" t="s">
        <v>19</v>
      </c>
      <c r="L1479">
        <v>22000</v>
      </c>
      <c r="M1479">
        <v>20000</v>
      </c>
    </row>
    <row r="1480" spans="2:13" x14ac:dyDescent="0.3">
      <c r="B1480" t="s">
        <v>2268</v>
      </c>
      <c r="C1480" s="2">
        <v>43971</v>
      </c>
      <c r="D1480" t="s">
        <v>1463</v>
      </c>
      <c r="E1480" t="s">
        <v>28</v>
      </c>
      <c r="F1480" t="s">
        <v>22</v>
      </c>
      <c r="G1480" t="s">
        <v>23</v>
      </c>
      <c r="H1480" t="s">
        <v>17</v>
      </c>
      <c r="I1480" t="s">
        <v>18</v>
      </c>
      <c r="J1480">
        <v>1</v>
      </c>
      <c r="K1480" t="s">
        <v>19</v>
      </c>
      <c r="L1480">
        <v>44000</v>
      </c>
      <c r="M1480">
        <v>40000</v>
      </c>
    </row>
    <row r="1481" spans="2:13" x14ac:dyDescent="0.3">
      <c r="B1481" t="s">
        <v>2269</v>
      </c>
      <c r="C1481" s="2">
        <v>43972</v>
      </c>
      <c r="D1481" t="s">
        <v>1465</v>
      </c>
      <c r="E1481" t="s">
        <v>28</v>
      </c>
      <c r="F1481" t="s">
        <v>29</v>
      </c>
      <c r="G1481" t="s">
        <v>30</v>
      </c>
      <c r="H1481" t="s">
        <v>24</v>
      </c>
      <c r="I1481" t="s">
        <v>18</v>
      </c>
      <c r="J1481">
        <v>2</v>
      </c>
      <c r="K1481" t="s">
        <v>19</v>
      </c>
      <c r="L1481">
        <v>19800</v>
      </c>
      <c r="M1481">
        <v>18000</v>
      </c>
    </row>
    <row r="1482" spans="2:13" x14ac:dyDescent="0.3">
      <c r="B1482" t="s">
        <v>2270</v>
      </c>
      <c r="C1482" s="2">
        <v>43973</v>
      </c>
      <c r="D1482" t="s">
        <v>1467</v>
      </c>
      <c r="E1482" t="s">
        <v>28</v>
      </c>
      <c r="F1482" t="s">
        <v>34</v>
      </c>
      <c r="G1482" t="s">
        <v>35</v>
      </c>
      <c r="H1482" t="s">
        <v>31</v>
      </c>
      <c r="I1482" t="s">
        <v>18</v>
      </c>
      <c r="J1482">
        <v>2</v>
      </c>
      <c r="K1482" t="s">
        <v>19</v>
      </c>
      <c r="L1482">
        <v>9950</v>
      </c>
      <c r="M1482">
        <v>9000</v>
      </c>
    </row>
    <row r="1483" spans="2:13" x14ac:dyDescent="0.3">
      <c r="B1483" t="s">
        <v>2271</v>
      </c>
      <c r="C1483" s="2">
        <v>43974</v>
      </c>
      <c r="D1483" t="s">
        <v>1469</v>
      </c>
      <c r="E1483" t="s">
        <v>28</v>
      </c>
      <c r="F1483" t="s">
        <v>15</v>
      </c>
      <c r="G1483" t="s">
        <v>16</v>
      </c>
      <c r="H1483" t="s">
        <v>17</v>
      </c>
      <c r="I1483" t="s">
        <v>18</v>
      </c>
      <c r="J1483">
        <v>2</v>
      </c>
      <c r="K1483" t="s">
        <v>19</v>
      </c>
      <c r="L1483">
        <v>7700</v>
      </c>
      <c r="M1483">
        <v>7000</v>
      </c>
    </row>
    <row r="1484" spans="2:13" x14ac:dyDescent="0.3">
      <c r="B1484" t="s">
        <v>2272</v>
      </c>
      <c r="C1484" s="2">
        <v>43975</v>
      </c>
      <c r="D1484" t="s">
        <v>1471</v>
      </c>
      <c r="E1484" t="s">
        <v>14</v>
      </c>
      <c r="F1484" t="s">
        <v>15</v>
      </c>
      <c r="G1484" t="s">
        <v>16</v>
      </c>
      <c r="H1484" t="s">
        <v>24</v>
      </c>
      <c r="I1484" t="s">
        <v>37</v>
      </c>
      <c r="J1484">
        <v>4</v>
      </c>
      <c r="K1484" t="s">
        <v>19</v>
      </c>
      <c r="L1484">
        <v>11000</v>
      </c>
      <c r="M1484">
        <v>10000</v>
      </c>
    </row>
    <row r="1485" spans="2:13" x14ac:dyDescent="0.3">
      <c r="B1485" t="s">
        <v>2273</v>
      </c>
      <c r="C1485" s="2">
        <v>43976</v>
      </c>
      <c r="D1485" t="s">
        <v>1473</v>
      </c>
      <c r="E1485" t="s">
        <v>28</v>
      </c>
      <c r="F1485" t="s">
        <v>22</v>
      </c>
      <c r="G1485" t="s">
        <v>23</v>
      </c>
      <c r="H1485" t="s">
        <v>31</v>
      </c>
      <c r="I1485" t="s">
        <v>18</v>
      </c>
      <c r="J1485">
        <v>1</v>
      </c>
      <c r="K1485" t="s">
        <v>19</v>
      </c>
      <c r="L1485">
        <v>13200.000000000002</v>
      </c>
      <c r="M1485">
        <v>12000</v>
      </c>
    </row>
    <row r="1486" spans="2:13" x14ac:dyDescent="0.3">
      <c r="B1486" t="s">
        <v>2274</v>
      </c>
      <c r="C1486" s="2">
        <v>43977</v>
      </c>
      <c r="D1486" t="s">
        <v>1475</v>
      </c>
      <c r="E1486" t="s">
        <v>28</v>
      </c>
      <c r="F1486" t="s">
        <v>29</v>
      </c>
      <c r="G1486" t="s">
        <v>30</v>
      </c>
      <c r="H1486" t="s">
        <v>17</v>
      </c>
      <c r="I1486" t="s">
        <v>44</v>
      </c>
      <c r="J1486">
        <v>2</v>
      </c>
      <c r="K1486" t="s">
        <v>19</v>
      </c>
      <c r="L1486">
        <v>9950</v>
      </c>
      <c r="M1486">
        <v>9000</v>
      </c>
    </row>
    <row r="1487" spans="2:13" x14ac:dyDescent="0.3">
      <c r="B1487" t="s">
        <v>2275</v>
      </c>
      <c r="C1487" s="2">
        <v>43978</v>
      </c>
      <c r="D1487" t="s">
        <v>1477</v>
      </c>
      <c r="E1487" t="s">
        <v>28</v>
      </c>
      <c r="F1487" t="s">
        <v>34</v>
      </c>
      <c r="G1487" t="s">
        <v>35</v>
      </c>
      <c r="H1487" t="s">
        <v>24</v>
      </c>
      <c r="I1487" t="s">
        <v>18</v>
      </c>
      <c r="J1487">
        <v>2</v>
      </c>
      <c r="K1487" t="s">
        <v>19</v>
      </c>
      <c r="L1487">
        <v>7700</v>
      </c>
      <c r="M1487">
        <v>7000</v>
      </c>
    </row>
    <row r="1488" spans="2:13" x14ac:dyDescent="0.3">
      <c r="B1488" t="s">
        <v>2276</v>
      </c>
      <c r="C1488" s="2">
        <v>43976</v>
      </c>
      <c r="D1488" t="s">
        <v>1479</v>
      </c>
      <c r="E1488" t="s">
        <v>28</v>
      </c>
      <c r="F1488" t="s">
        <v>15</v>
      </c>
      <c r="G1488" t="s">
        <v>16</v>
      </c>
      <c r="H1488" t="s">
        <v>31</v>
      </c>
      <c r="I1488" t="s">
        <v>37</v>
      </c>
      <c r="J1488">
        <v>4</v>
      </c>
      <c r="K1488" t="s">
        <v>19</v>
      </c>
      <c r="L1488">
        <v>11000</v>
      </c>
      <c r="M1488">
        <v>10000</v>
      </c>
    </row>
    <row r="1489" spans="2:13" x14ac:dyDescent="0.3">
      <c r="B1489" t="s">
        <v>2277</v>
      </c>
      <c r="C1489" s="2">
        <v>43980</v>
      </c>
      <c r="D1489" t="s">
        <v>1481</v>
      </c>
      <c r="E1489" t="s">
        <v>28</v>
      </c>
      <c r="F1489" t="s">
        <v>15</v>
      </c>
      <c r="G1489" t="s">
        <v>16</v>
      </c>
      <c r="H1489" t="s">
        <v>17</v>
      </c>
      <c r="I1489" t="s">
        <v>18</v>
      </c>
      <c r="J1489">
        <v>1</v>
      </c>
      <c r="K1489" t="s">
        <v>19</v>
      </c>
      <c r="L1489">
        <v>13200.000000000002</v>
      </c>
      <c r="M1489">
        <v>12000</v>
      </c>
    </row>
    <row r="1490" spans="2:13" x14ac:dyDescent="0.3">
      <c r="B1490" t="s">
        <v>2278</v>
      </c>
      <c r="C1490" s="2">
        <v>43981</v>
      </c>
      <c r="D1490" t="s">
        <v>1483</v>
      </c>
      <c r="E1490" t="s">
        <v>28</v>
      </c>
      <c r="F1490" t="s">
        <v>22</v>
      </c>
      <c r="G1490" t="s">
        <v>23</v>
      </c>
      <c r="H1490" t="s">
        <v>24</v>
      </c>
      <c r="I1490" t="s">
        <v>18</v>
      </c>
      <c r="J1490">
        <v>2</v>
      </c>
      <c r="K1490" t="s">
        <v>19</v>
      </c>
      <c r="L1490">
        <v>9950</v>
      </c>
      <c r="M1490">
        <v>9000</v>
      </c>
    </row>
    <row r="1491" spans="2:13" x14ac:dyDescent="0.3">
      <c r="B1491" t="s">
        <v>2279</v>
      </c>
      <c r="C1491" s="2">
        <v>43982</v>
      </c>
      <c r="D1491" t="s">
        <v>1485</v>
      </c>
      <c r="E1491" t="s">
        <v>28</v>
      </c>
      <c r="F1491" t="s">
        <v>29</v>
      </c>
      <c r="G1491" t="s">
        <v>30</v>
      </c>
      <c r="H1491" t="s">
        <v>31</v>
      </c>
      <c r="I1491" t="s">
        <v>18</v>
      </c>
      <c r="J1491">
        <v>2</v>
      </c>
      <c r="K1491" t="s">
        <v>19</v>
      </c>
      <c r="L1491">
        <v>7700</v>
      </c>
      <c r="M1491">
        <v>7000</v>
      </c>
    </row>
    <row r="1492" spans="2:13" x14ac:dyDescent="0.3">
      <c r="B1492" t="s">
        <v>2280</v>
      </c>
      <c r="C1492" s="2">
        <v>43952</v>
      </c>
      <c r="D1492" t="s">
        <v>1487</v>
      </c>
      <c r="E1492" t="s">
        <v>28</v>
      </c>
      <c r="F1492" t="s">
        <v>34</v>
      </c>
      <c r="G1492" t="s">
        <v>35</v>
      </c>
      <c r="H1492" t="s">
        <v>17</v>
      </c>
      <c r="I1492" t="s">
        <v>37</v>
      </c>
      <c r="J1492">
        <v>1</v>
      </c>
      <c r="K1492" t="s">
        <v>19</v>
      </c>
      <c r="L1492">
        <v>11000</v>
      </c>
      <c r="M1492">
        <v>10000</v>
      </c>
    </row>
    <row r="1493" spans="2:13" x14ac:dyDescent="0.3">
      <c r="B1493" t="s">
        <v>2281</v>
      </c>
      <c r="C1493" s="2">
        <v>43953</v>
      </c>
      <c r="D1493" t="s">
        <v>1489</v>
      </c>
      <c r="E1493" t="s">
        <v>28</v>
      </c>
      <c r="F1493" t="s">
        <v>15</v>
      </c>
      <c r="G1493" t="s">
        <v>16</v>
      </c>
      <c r="H1493" t="s">
        <v>24</v>
      </c>
      <c r="I1493" t="s">
        <v>18</v>
      </c>
      <c r="J1493">
        <v>1</v>
      </c>
      <c r="K1493" t="s">
        <v>19</v>
      </c>
      <c r="L1493">
        <v>7700.0000000000009</v>
      </c>
      <c r="M1493">
        <v>7000</v>
      </c>
    </row>
    <row r="1494" spans="2:13" x14ac:dyDescent="0.3">
      <c r="B1494" t="s">
        <v>2282</v>
      </c>
      <c r="C1494" s="2">
        <v>43954</v>
      </c>
      <c r="D1494" t="s">
        <v>1491</v>
      </c>
      <c r="E1494" t="s">
        <v>28</v>
      </c>
      <c r="F1494" t="s">
        <v>15</v>
      </c>
      <c r="G1494" t="s">
        <v>16</v>
      </c>
      <c r="H1494" t="s">
        <v>31</v>
      </c>
      <c r="I1494" t="s">
        <v>37</v>
      </c>
      <c r="J1494">
        <v>2</v>
      </c>
      <c r="K1494" t="s">
        <v>19</v>
      </c>
      <c r="L1494">
        <v>9950</v>
      </c>
      <c r="M1494">
        <v>9000</v>
      </c>
    </row>
    <row r="1495" spans="2:13" x14ac:dyDescent="0.3">
      <c r="B1495" t="s">
        <v>2283</v>
      </c>
      <c r="C1495" s="2">
        <v>43955</v>
      </c>
      <c r="D1495" t="s">
        <v>1493</v>
      </c>
      <c r="E1495" t="s">
        <v>28</v>
      </c>
      <c r="F1495" t="s">
        <v>22</v>
      </c>
      <c r="G1495" t="s">
        <v>23</v>
      </c>
      <c r="H1495" t="s">
        <v>17</v>
      </c>
      <c r="I1495" t="s">
        <v>37</v>
      </c>
      <c r="J1495">
        <v>2</v>
      </c>
      <c r="K1495" t="s">
        <v>19</v>
      </c>
      <c r="L1495">
        <v>19800</v>
      </c>
      <c r="M1495">
        <v>18000</v>
      </c>
    </row>
    <row r="1496" spans="2:13" x14ac:dyDescent="0.3">
      <c r="B1496" t="s">
        <v>2284</v>
      </c>
      <c r="C1496" s="2">
        <v>43956</v>
      </c>
      <c r="D1496" t="s">
        <v>1495</v>
      </c>
      <c r="E1496" t="s">
        <v>28</v>
      </c>
      <c r="F1496" t="s">
        <v>29</v>
      </c>
      <c r="G1496" t="s">
        <v>30</v>
      </c>
      <c r="H1496" t="s">
        <v>24</v>
      </c>
      <c r="I1496" t="s">
        <v>18</v>
      </c>
      <c r="J1496">
        <v>1</v>
      </c>
      <c r="K1496" t="s">
        <v>19</v>
      </c>
      <c r="L1496">
        <v>44000</v>
      </c>
      <c r="M1496">
        <v>40000</v>
      </c>
    </row>
    <row r="1497" spans="2:13" x14ac:dyDescent="0.3">
      <c r="B1497" t="s">
        <v>2285</v>
      </c>
      <c r="C1497" s="2">
        <v>43957</v>
      </c>
      <c r="D1497" t="s">
        <v>1497</v>
      </c>
      <c r="E1497" t="s">
        <v>28</v>
      </c>
      <c r="F1497" t="s">
        <v>34</v>
      </c>
      <c r="G1497" t="s">
        <v>35</v>
      </c>
      <c r="H1497" t="s">
        <v>31</v>
      </c>
      <c r="I1497" t="s">
        <v>18</v>
      </c>
      <c r="J1497">
        <v>1</v>
      </c>
      <c r="K1497" t="s">
        <v>19</v>
      </c>
      <c r="L1497">
        <v>22000</v>
      </c>
      <c r="M1497">
        <v>20000</v>
      </c>
    </row>
    <row r="1498" spans="2:13" x14ac:dyDescent="0.3">
      <c r="B1498" t="s">
        <v>2286</v>
      </c>
      <c r="C1498" s="2">
        <v>43958</v>
      </c>
      <c r="D1498" t="s">
        <v>1499</v>
      </c>
      <c r="E1498" t="s">
        <v>14</v>
      </c>
      <c r="F1498" t="s">
        <v>15</v>
      </c>
      <c r="G1498" t="s">
        <v>16</v>
      </c>
      <c r="H1498" t="s">
        <v>17</v>
      </c>
      <c r="I1498" t="s">
        <v>44</v>
      </c>
      <c r="J1498">
        <v>2</v>
      </c>
      <c r="K1498" t="s">
        <v>19</v>
      </c>
      <c r="L1498">
        <v>13000</v>
      </c>
      <c r="M1498">
        <v>12000</v>
      </c>
    </row>
    <row r="1499" spans="2:13" x14ac:dyDescent="0.3">
      <c r="B1499" t="s">
        <v>2287</v>
      </c>
      <c r="C1499" s="2">
        <v>43956</v>
      </c>
      <c r="D1499" t="s">
        <v>1501</v>
      </c>
      <c r="E1499" t="s">
        <v>14</v>
      </c>
      <c r="F1499" t="s">
        <v>15</v>
      </c>
      <c r="G1499" t="s">
        <v>16</v>
      </c>
      <c r="H1499" t="s">
        <v>24</v>
      </c>
      <c r="I1499" t="s">
        <v>18</v>
      </c>
      <c r="J1499">
        <v>2</v>
      </c>
      <c r="K1499" t="s">
        <v>19</v>
      </c>
      <c r="L1499">
        <v>6700</v>
      </c>
      <c r="M1499">
        <v>5000</v>
      </c>
    </row>
    <row r="1500" spans="2:13" x14ac:dyDescent="0.3">
      <c r="B1500" t="s">
        <v>2288</v>
      </c>
      <c r="C1500" s="2">
        <v>43960</v>
      </c>
      <c r="D1500" t="s">
        <v>1503</v>
      </c>
      <c r="E1500" t="s">
        <v>14</v>
      </c>
      <c r="F1500" t="s">
        <v>22</v>
      </c>
      <c r="G1500" t="s">
        <v>23</v>
      </c>
      <c r="H1500" t="s">
        <v>31</v>
      </c>
      <c r="I1500" t="s">
        <v>18</v>
      </c>
      <c r="J1500">
        <v>1</v>
      </c>
      <c r="K1500" t="s">
        <v>19</v>
      </c>
      <c r="L1500">
        <v>6700</v>
      </c>
      <c r="M1500">
        <v>5001</v>
      </c>
    </row>
    <row r="1501" spans="2:13" x14ac:dyDescent="0.3">
      <c r="B1501" t="s">
        <v>2289</v>
      </c>
      <c r="C1501" s="2">
        <v>43961</v>
      </c>
      <c r="D1501" t="s">
        <v>1505</v>
      </c>
      <c r="E1501" t="s">
        <v>28</v>
      </c>
      <c r="F1501" t="s">
        <v>29</v>
      </c>
      <c r="G1501" t="s">
        <v>30</v>
      </c>
      <c r="H1501" t="s">
        <v>17</v>
      </c>
      <c r="I1501" t="s">
        <v>18</v>
      </c>
      <c r="J1501">
        <v>1</v>
      </c>
      <c r="K1501" t="s">
        <v>19</v>
      </c>
      <c r="L1501">
        <v>6700</v>
      </c>
      <c r="M1501">
        <v>5002</v>
      </c>
    </row>
    <row r="1502" spans="2:13" x14ac:dyDescent="0.3">
      <c r="B1502" t="s">
        <v>2290</v>
      </c>
      <c r="C1502" s="2">
        <v>43962</v>
      </c>
      <c r="D1502" t="s">
        <v>1507</v>
      </c>
      <c r="E1502" t="s">
        <v>28</v>
      </c>
      <c r="F1502" t="s">
        <v>34</v>
      </c>
      <c r="G1502" t="s">
        <v>35</v>
      </c>
      <c r="H1502" t="s">
        <v>24</v>
      </c>
      <c r="I1502" t="s">
        <v>18</v>
      </c>
      <c r="J1502">
        <v>2</v>
      </c>
      <c r="K1502" t="s">
        <v>19</v>
      </c>
      <c r="L1502">
        <v>6700</v>
      </c>
      <c r="M1502">
        <v>5000</v>
      </c>
    </row>
    <row r="1503" spans="2:13" x14ac:dyDescent="0.3">
      <c r="B1503" t="s">
        <v>2291</v>
      </c>
      <c r="C1503" s="2">
        <v>43963</v>
      </c>
      <c r="D1503" t="s">
        <v>1509</v>
      </c>
      <c r="E1503" t="s">
        <v>28</v>
      </c>
      <c r="F1503" t="s">
        <v>15</v>
      </c>
      <c r="G1503" t="s">
        <v>16</v>
      </c>
      <c r="H1503" t="s">
        <v>31</v>
      </c>
      <c r="I1503" t="s">
        <v>37</v>
      </c>
      <c r="J1503">
        <v>2</v>
      </c>
      <c r="K1503" t="s">
        <v>19</v>
      </c>
      <c r="L1503">
        <v>6700</v>
      </c>
      <c r="M1503">
        <v>5001</v>
      </c>
    </row>
    <row r="1504" spans="2:13" x14ac:dyDescent="0.3">
      <c r="B1504" t="s">
        <v>2292</v>
      </c>
      <c r="C1504" s="2">
        <v>43964</v>
      </c>
      <c r="D1504" t="s">
        <v>1511</v>
      </c>
      <c r="E1504" t="s">
        <v>28</v>
      </c>
      <c r="F1504" t="s">
        <v>15</v>
      </c>
      <c r="G1504" t="s">
        <v>16</v>
      </c>
      <c r="H1504" t="s">
        <v>17</v>
      </c>
      <c r="I1504" t="s">
        <v>18</v>
      </c>
      <c r="J1504">
        <v>1</v>
      </c>
      <c r="K1504" t="s">
        <v>19</v>
      </c>
      <c r="L1504">
        <v>6700</v>
      </c>
      <c r="M1504">
        <v>5002</v>
      </c>
    </row>
    <row r="1505" spans="2:13" x14ac:dyDescent="0.3">
      <c r="B1505" t="s">
        <v>2293</v>
      </c>
      <c r="C1505" s="2">
        <v>43965</v>
      </c>
      <c r="D1505" t="s">
        <v>1513</v>
      </c>
      <c r="E1505" t="s">
        <v>14</v>
      </c>
      <c r="F1505" t="s">
        <v>22</v>
      </c>
      <c r="G1505" t="s">
        <v>23</v>
      </c>
      <c r="H1505" t="s">
        <v>24</v>
      </c>
      <c r="I1505" t="s">
        <v>44</v>
      </c>
      <c r="J1505">
        <v>1</v>
      </c>
      <c r="K1505" t="s">
        <v>19</v>
      </c>
      <c r="L1505">
        <v>6700</v>
      </c>
      <c r="M1505">
        <v>5000</v>
      </c>
    </row>
    <row r="1506" spans="2:13" x14ac:dyDescent="0.3">
      <c r="B1506" t="s">
        <v>2294</v>
      </c>
      <c r="C1506" s="2">
        <v>43966</v>
      </c>
      <c r="D1506" t="s">
        <v>1515</v>
      </c>
      <c r="E1506" t="s">
        <v>28</v>
      </c>
      <c r="F1506" t="s">
        <v>15</v>
      </c>
      <c r="G1506" t="s">
        <v>16</v>
      </c>
      <c r="H1506" t="s">
        <v>31</v>
      </c>
      <c r="I1506" t="s">
        <v>37</v>
      </c>
      <c r="J1506">
        <v>1</v>
      </c>
      <c r="K1506" t="s">
        <v>19</v>
      </c>
      <c r="L1506">
        <v>6700</v>
      </c>
      <c r="M1506">
        <v>5000</v>
      </c>
    </row>
    <row r="1507" spans="2:13" x14ac:dyDescent="0.3">
      <c r="B1507" t="s">
        <v>2295</v>
      </c>
      <c r="C1507" s="2">
        <v>43967</v>
      </c>
      <c r="D1507" t="s">
        <v>1517</v>
      </c>
      <c r="E1507" t="s">
        <v>28</v>
      </c>
      <c r="F1507" t="s">
        <v>22</v>
      </c>
      <c r="G1507" t="s">
        <v>23</v>
      </c>
      <c r="H1507" t="s">
        <v>17</v>
      </c>
      <c r="I1507" t="s">
        <v>18</v>
      </c>
      <c r="J1507">
        <v>1</v>
      </c>
      <c r="K1507" t="s">
        <v>19</v>
      </c>
      <c r="L1507">
        <v>6700</v>
      </c>
      <c r="M1507">
        <v>5000</v>
      </c>
    </row>
    <row r="1508" spans="2:13" x14ac:dyDescent="0.3">
      <c r="B1508" t="s">
        <v>2296</v>
      </c>
      <c r="C1508" s="2">
        <v>43968</v>
      </c>
      <c r="D1508" t="s">
        <v>1519</v>
      </c>
      <c r="E1508" t="s">
        <v>14</v>
      </c>
      <c r="F1508" t="s">
        <v>29</v>
      </c>
      <c r="G1508" t="s">
        <v>30</v>
      </c>
      <c r="H1508" t="s">
        <v>24</v>
      </c>
      <c r="I1508" t="s">
        <v>18</v>
      </c>
      <c r="J1508">
        <v>1</v>
      </c>
      <c r="K1508" t="s">
        <v>19</v>
      </c>
      <c r="L1508">
        <v>6700</v>
      </c>
      <c r="M1508">
        <v>5000</v>
      </c>
    </row>
    <row r="1509" spans="2:13" x14ac:dyDescent="0.3">
      <c r="B1509" t="s">
        <v>2297</v>
      </c>
      <c r="C1509" s="2">
        <v>43969</v>
      </c>
      <c r="D1509" t="s">
        <v>1521</v>
      </c>
      <c r="E1509" t="s">
        <v>28</v>
      </c>
      <c r="F1509" t="s">
        <v>34</v>
      </c>
      <c r="G1509" t="s">
        <v>35</v>
      </c>
      <c r="H1509" t="s">
        <v>31</v>
      </c>
      <c r="I1509" t="s">
        <v>44</v>
      </c>
      <c r="J1509">
        <v>1</v>
      </c>
      <c r="K1509" t="s">
        <v>19</v>
      </c>
      <c r="L1509">
        <v>6700</v>
      </c>
      <c r="M1509">
        <v>5000</v>
      </c>
    </row>
    <row r="1510" spans="2:13" x14ac:dyDescent="0.3">
      <c r="B1510" t="s">
        <v>2298</v>
      </c>
      <c r="C1510" s="2">
        <v>43970</v>
      </c>
      <c r="D1510" t="s">
        <v>1523</v>
      </c>
      <c r="E1510" t="s">
        <v>28</v>
      </c>
      <c r="F1510" t="s">
        <v>15</v>
      </c>
      <c r="G1510" t="s">
        <v>16</v>
      </c>
      <c r="H1510" t="s">
        <v>17</v>
      </c>
      <c r="I1510" t="s">
        <v>18</v>
      </c>
      <c r="J1510">
        <v>1</v>
      </c>
      <c r="K1510" t="s">
        <v>19</v>
      </c>
      <c r="L1510">
        <v>6700</v>
      </c>
      <c r="M1510">
        <v>5000</v>
      </c>
    </row>
    <row r="1511" spans="2:13" x14ac:dyDescent="0.3">
      <c r="B1511" t="s">
        <v>2299</v>
      </c>
      <c r="C1511" s="2">
        <v>43971</v>
      </c>
      <c r="D1511" t="s">
        <v>1525</v>
      </c>
      <c r="E1511" t="s">
        <v>28</v>
      </c>
      <c r="F1511" t="s">
        <v>15</v>
      </c>
      <c r="G1511" t="s">
        <v>16</v>
      </c>
      <c r="H1511" t="s">
        <v>31</v>
      </c>
      <c r="I1511" t="s">
        <v>37</v>
      </c>
      <c r="J1511">
        <v>1</v>
      </c>
      <c r="K1511" t="s">
        <v>19</v>
      </c>
      <c r="L1511">
        <v>200</v>
      </c>
      <c r="M1511">
        <v>190</v>
      </c>
    </row>
    <row r="1512" spans="2:13" x14ac:dyDescent="0.3">
      <c r="B1512" t="s">
        <v>2300</v>
      </c>
      <c r="C1512" s="2">
        <v>43972</v>
      </c>
      <c r="D1512" t="s">
        <v>1527</v>
      </c>
      <c r="E1512" t="s">
        <v>28</v>
      </c>
      <c r="F1512" t="s">
        <v>22</v>
      </c>
      <c r="G1512" t="s">
        <v>23</v>
      </c>
      <c r="H1512" t="s">
        <v>17</v>
      </c>
      <c r="I1512" t="s">
        <v>18</v>
      </c>
      <c r="J1512">
        <v>1</v>
      </c>
      <c r="K1512" t="s">
        <v>19</v>
      </c>
      <c r="L1512">
        <v>2250</v>
      </c>
      <c r="M1512">
        <v>2200</v>
      </c>
    </row>
    <row r="1513" spans="2:13" x14ac:dyDescent="0.3">
      <c r="B1513" t="s">
        <v>2301</v>
      </c>
      <c r="C1513" s="2">
        <v>43973</v>
      </c>
      <c r="D1513" t="s">
        <v>1529</v>
      </c>
      <c r="E1513" t="s">
        <v>14</v>
      </c>
      <c r="F1513" t="s">
        <v>29</v>
      </c>
      <c r="G1513" t="s">
        <v>30</v>
      </c>
      <c r="H1513" t="s">
        <v>24</v>
      </c>
      <c r="I1513" t="s">
        <v>18</v>
      </c>
      <c r="J1513">
        <v>1</v>
      </c>
      <c r="K1513" t="s">
        <v>19</v>
      </c>
      <c r="L1513">
        <v>100</v>
      </c>
      <c r="M1513">
        <v>90</v>
      </c>
    </row>
    <row r="1514" spans="2:13" x14ac:dyDescent="0.3">
      <c r="B1514" t="s">
        <v>2302</v>
      </c>
      <c r="C1514" s="2">
        <v>43974</v>
      </c>
      <c r="D1514" t="s">
        <v>1531</v>
      </c>
      <c r="E1514" t="s">
        <v>28</v>
      </c>
      <c r="F1514" t="s">
        <v>34</v>
      </c>
      <c r="G1514" t="s">
        <v>35</v>
      </c>
      <c r="H1514" t="s">
        <v>31</v>
      </c>
      <c r="I1514" t="s">
        <v>44</v>
      </c>
      <c r="J1514">
        <v>2</v>
      </c>
      <c r="K1514" t="s">
        <v>19</v>
      </c>
      <c r="L1514">
        <v>100</v>
      </c>
      <c r="M1514">
        <v>80</v>
      </c>
    </row>
    <row r="1515" spans="2:13" x14ac:dyDescent="0.3">
      <c r="B1515" t="s">
        <v>2303</v>
      </c>
      <c r="C1515" s="2">
        <v>43975</v>
      </c>
      <c r="D1515" t="s">
        <v>1533</v>
      </c>
      <c r="E1515" t="s">
        <v>28</v>
      </c>
      <c r="F1515" t="s">
        <v>15</v>
      </c>
      <c r="G1515" t="s">
        <v>16</v>
      </c>
      <c r="H1515" t="s">
        <v>17</v>
      </c>
      <c r="I1515" t="s">
        <v>18</v>
      </c>
      <c r="J1515">
        <v>2</v>
      </c>
      <c r="K1515" t="s">
        <v>19</v>
      </c>
      <c r="L1515">
        <v>2000</v>
      </c>
      <c r="M1515">
        <v>1850</v>
      </c>
    </row>
    <row r="1516" spans="2:13" x14ac:dyDescent="0.3">
      <c r="B1516" t="s">
        <v>2304</v>
      </c>
      <c r="C1516" s="2">
        <v>43976</v>
      </c>
      <c r="D1516" t="s">
        <v>1535</v>
      </c>
      <c r="E1516" t="s">
        <v>28</v>
      </c>
      <c r="F1516" t="s">
        <v>15</v>
      </c>
      <c r="G1516" t="s">
        <v>16</v>
      </c>
      <c r="H1516" t="s">
        <v>24</v>
      </c>
      <c r="I1516" t="s">
        <v>18</v>
      </c>
      <c r="J1516">
        <v>1</v>
      </c>
      <c r="K1516" t="s">
        <v>19</v>
      </c>
      <c r="L1516">
        <v>9500</v>
      </c>
      <c r="M1516">
        <v>8000</v>
      </c>
    </row>
    <row r="1517" spans="2:13" x14ac:dyDescent="0.3">
      <c r="B1517" t="s">
        <v>2305</v>
      </c>
      <c r="C1517" s="2">
        <v>43977</v>
      </c>
      <c r="D1517" t="s">
        <v>1537</v>
      </c>
      <c r="E1517" t="s">
        <v>28</v>
      </c>
      <c r="F1517" t="s">
        <v>22</v>
      </c>
      <c r="G1517" t="s">
        <v>23</v>
      </c>
      <c r="H1517" t="s">
        <v>31</v>
      </c>
      <c r="I1517" t="s">
        <v>18</v>
      </c>
      <c r="J1517">
        <v>1</v>
      </c>
      <c r="K1517" t="s">
        <v>19</v>
      </c>
      <c r="L1517">
        <v>4700</v>
      </c>
      <c r="M1517">
        <v>4000</v>
      </c>
    </row>
    <row r="1518" spans="2:13" x14ac:dyDescent="0.3">
      <c r="B1518" t="s">
        <v>2306</v>
      </c>
      <c r="C1518" s="2">
        <v>43978</v>
      </c>
      <c r="D1518" t="s">
        <v>1539</v>
      </c>
      <c r="E1518" t="s">
        <v>28</v>
      </c>
      <c r="F1518" t="s">
        <v>29</v>
      </c>
      <c r="G1518" t="s">
        <v>30</v>
      </c>
      <c r="H1518" t="s">
        <v>17</v>
      </c>
      <c r="I1518" t="s">
        <v>18</v>
      </c>
      <c r="J1518">
        <v>2</v>
      </c>
      <c r="K1518" t="s">
        <v>19</v>
      </c>
      <c r="L1518">
        <v>400</v>
      </c>
      <c r="M1518">
        <v>360</v>
      </c>
    </row>
    <row r="1519" spans="2:13" x14ac:dyDescent="0.3">
      <c r="B1519" t="s">
        <v>2307</v>
      </c>
      <c r="C1519" s="2">
        <v>43979</v>
      </c>
      <c r="D1519" t="s">
        <v>1541</v>
      </c>
      <c r="E1519" t="s">
        <v>28</v>
      </c>
      <c r="F1519" t="s">
        <v>34</v>
      </c>
      <c r="G1519" t="s">
        <v>35</v>
      </c>
      <c r="H1519" t="s">
        <v>24</v>
      </c>
      <c r="I1519" t="s">
        <v>37</v>
      </c>
      <c r="J1519">
        <v>2</v>
      </c>
      <c r="K1519" t="s">
        <v>19</v>
      </c>
      <c r="L1519">
        <v>100</v>
      </c>
      <c r="M1519">
        <v>90</v>
      </c>
    </row>
    <row r="1520" spans="2:13" x14ac:dyDescent="0.3">
      <c r="B1520" t="s">
        <v>2308</v>
      </c>
      <c r="C1520" s="2">
        <v>43980</v>
      </c>
      <c r="D1520" t="s">
        <v>1543</v>
      </c>
      <c r="E1520" t="s">
        <v>28</v>
      </c>
      <c r="F1520" t="s">
        <v>15</v>
      </c>
      <c r="G1520" t="s">
        <v>16</v>
      </c>
      <c r="H1520" t="s">
        <v>31</v>
      </c>
      <c r="I1520" t="s">
        <v>18</v>
      </c>
      <c r="J1520">
        <v>1</v>
      </c>
      <c r="K1520" t="s">
        <v>19</v>
      </c>
      <c r="L1520">
        <v>1600</v>
      </c>
      <c r="M1520">
        <v>1590</v>
      </c>
    </row>
    <row r="1521" spans="2:13" x14ac:dyDescent="0.3">
      <c r="B1521" t="s">
        <v>2309</v>
      </c>
      <c r="C1521" s="2">
        <v>43981</v>
      </c>
      <c r="D1521" t="s">
        <v>1545</v>
      </c>
      <c r="E1521" t="s">
        <v>28</v>
      </c>
      <c r="F1521" t="s">
        <v>15</v>
      </c>
      <c r="G1521" t="s">
        <v>16</v>
      </c>
      <c r="H1521" t="s">
        <v>17</v>
      </c>
      <c r="I1521" t="s">
        <v>18</v>
      </c>
      <c r="J1521">
        <v>1</v>
      </c>
      <c r="K1521" t="s">
        <v>19</v>
      </c>
      <c r="L1521">
        <v>50</v>
      </c>
      <c r="M1521">
        <v>45</v>
      </c>
    </row>
    <row r="1522" spans="2:13" x14ac:dyDescent="0.3">
      <c r="B1522" t="s">
        <v>2310</v>
      </c>
      <c r="C1522" s="2">
        <v>43982</v>
      </c>
      <c r="D1522" t="s">
        <v>1547</v>
      </c>
      <c r="E1522" t="s">
        <v>28</v>
      </c>
      <c r="F1522" t="s">
        <v>15</v>
      </c>
      <c r="G1522" t="s">
        <v>16</v>
      </c>
      <c r="H1522" t="s">
        <v>24</v>
      </c>
      <c r="I1522" t="s">
        <v>18</v>
      </c>
      <c r="J1522">
        <v>2</v>
      </c>
      <c r="K1522" t="s">
        <v>19</v>
      </c>
      <c r="L1522">
        <v>600</v>
      </c>
      <c r="M1522">
        <v>450</v>
      </c>
    </row>
    <row r="1523" spans="2:13" x14ac:dyDescent="0.3">
      <c r="B1523" t="s">
        <v>2311</v>
      </c>
      <c r="C1523" s="2">
        <v>43983</v>
      </c>
      <c r="D1523" t="s">
        <v>1549</v>
      </c>
      <c r="E1523" t="s">
        <v>28</v>
      </c>
      <c r="F1523" t="s">
        <v>15</v>
      </c>
      <c r="G1523" t="s">
        <v>16</v>
      </c>
      <c r="H1523" t="s">
        <v>31</v>
      </c>
      <c r="I1523" t="s">
        <v>18</v>
      </c>
      <c r="J1523">
        <v>2</v>
      </c>
      <c r="K1523" t="s">
        <v>19</v>
      </c>
      <c r="L1523">
        <v>170</v>
      </c>
      <c r="M1523">
        <v>150</v>
      </c>
    </row>
    <row r="1524" spans="2:13" x14ac:dyDescent="0.3">
      <c r="B1524" t="s">
        <v>2312</v>
      </c>
      <c r="C1524" s="2">
        <v>43984</v>
      </c>
      <c r="D1524" t="s">
        <v>1551</v>
      </c>
      <c r="E1524" t="s">
        <v>28</v>
      </c>
      <c r="F1524" t="s">
        <v>15</v>
      </c>
      <c r="G1524" t="s">
        <v>16</v>
      </c>
      <c r="H1524" t="s">
        <v>17</v>
      </c>
      <c r="I1524" t="s">
        <v>37</v>
      </c>
      <c r="J1524">
        <v>1</v>
      </c>
      <c r="K1524" t="s">
        <v>19</v>
      </c>
      <c r="L1524">
        <v>25</v>
      </c>
      <c r="M1524">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tabColor theme="5"/>
  </sheetPr>
  <dimension ref="A1:U1523"/>
  <sheetViews>
    <sheetView tabSelected="1" workbookViewId="0">
      <selection activeCell="H26" sqref="H26"/>
    </sheetView>
  </sheetViews>
  <sheetFormatPr defaultRowHeight="14.4" x14ac:dyDescent="0.3"/>
  <cols>
    <col min="1" max="1" width="5" customWidth="1"/>
    <col min="2" max="2" width="11.77734375" style="2" bestFit="1" customWidth="1"/>
    <col min="3" max="3" width="21.109375" bestFit="1" customWidth="1"/>
    <col min="4" max="4" width="9.33203125" bestFit="1" customWidth="1"/>
    <col min="5" max="5" width="10.44140625" bestFit="1" customWidth="1"/>
    <col min="6" max="6" width="12.6640625" bestFit="1" customWidth="1"/>
    <col min="7" max="7" width="20.5546875" bestFit="1" customWidth="1"/>
    <col min="8" max="8" width="12.6640625" bestFit="1" customWidth="1"/>
    <col min="9" max="9" width="6.21875" bestFit="1" customWidth="1"/>
    <col min="10" max="10" width="13.21875" bestFit="1" customWidth="1"/>
    <col min="11" max="11" width="7.33203125" bestFit="1" customWidth="1"/>
    <col min="12" max="12" width="6.88671875" bestFit="1" customWidth="1"/>
    <col min="13" max="13" width="12.109375" bestFit="1" customWidth="1"/>
    <col min="15" max="15" width="14.5546875" customWidth="1"/>
    <col min="16" max="16" width="13.5546875" style="1" customWidth="1"/>
    <col min="19" max="19" width="11.44140625" bestFit="1" customWidth="1"/>
    <col min="20" max="20" width="10.77734375" bestFit="1" customWidth="1"/>
    <col min="21" max="21" width="15.44140625" bestFit="1" customWidth="1"/>
  </cols>
  <sheetData>
    <row r="1" spans="1:21" x14ac:dyDescent="0.3">
      <c r="A1" t="s">
        <v>0</v>
      </c>
      <c r="B1" s="2" t="s">
        <v>1</v>
      </c>
      <c r="C1" t="s">
        <v>2</v>
      </c>
      <c r="D1" t="s">
        <v>3</v>
      </c>
      <c r="E1" t="s">
        <v>4</v>
      </c>
      <c r="F1" t="s">
        <v>5</v>
      </c>
      <c r="G1" t="s">
        <v>6</v>
      </c>
      <c r="H1" t="s">
        <v>7</v>
      </c>
      <c r="I1" t="s">
        <v>8</v>
      </c>
      <c r="J1" t="s">
        <v>9</v>
      </c>
      <c r="K1" t="s">
        <v>10</v>
      </c>
      <c r="L1" t="s">
        <v>11</v>
      </c>
      <c r="M1" t="s">
        <v>2313</v>
      </c>
      <c r="N1" t="s">
        <v>2314</v>
      </c>
      <c r="O1" t="s">
        <v>2315</v>
      </c>
      <c r="P1" s="1" t="s">
        <v>2316</v>
      </c>
    </row>
    <row r="2" spans="1:21" x14ac:dyDescent="0.3">
      <c r="A2" t="s">
        <v>12</v>
      </c>
      <c r="B2" s="2">
        <v>43983</v>
      </c>
      <c r="C2" t="s">
        <v>13</v>
      </c>
      <c r="D2" t="s">
        <v>14</v>
      </c>
      <c r="E2" t="s">
        <v>15</v>
      </c>
      <c r="F2" t="s">
        <v>16</v>
      </c>
      <c r="G2" t="s">
        <v>17</v>
      </c>
      <c r="H2" t="s">
        <v>2370</v>
      </c>
      <c r="I2">
        <v>2000</v>
      </c>
      <c r="J2" t="s">
        <v>19</v>
      </c>
      <c r="K2">
        <v>13000</v>
      </c>
      <c r="L2">
        <v>12000</v>
      </c>
      <c r="M2">
        <f t="shared" ref="M2:M65" si="0">I2*K2</f>
        <v>26000000</v>
      </c>
      <c r="N2">
        <f>Table44[[#This Row],[Qty]]*Table44[[#This Row],[Cost]]</f>
        <v>24000000</v>
      </c>
      <c r="O2">
        <f>Table44[[#This Row],[Total Sales]]-Table44[[#This Row],[COGS]]</f>
        <v>2000000</v>
      </c>
      <c r="P2" s="1">
        <f>WEEKDAY(Table44[[#This Row],[Sales Date]])</f>
        <v>2</v>
      </c>
      <c r="S2" s="8" t="s">
        <v>2359</v>
      </c>
      <c r="T2" s="8" t="s">
        <v>2390</v>
      </c>
      <c r="U2" s="8" t="s">
        <v>2391</v>
      </c>
    </row>
    <row r="3" spans="1:21" x14ac:dyDescent="0.3">
      <c r="A3" t="s">
        <v>20</v>
      </c>
      <c r="B3" s="2">
        <v>43984</v>
      </c>
      <c r="C3" t="s">
        <v>21</v>
      </c>
      <c r="D3" t="s">
        <v>14</v>
      </c>
      <c r="E3" t="s">
        <v>22</v>
      </c>
      <c r="F3" t="s">
        <v>23</v>
      </c>
      <c r="G3" t="s">
        <v>24</v>
      </c>
      <c r="H3" t="s">
        <v>2370</v>
      </c>
      <c r="I3">
        <v>1</v>
      </c>
      <c r="J3" t="s">
        <v>25</v>
      </c>
      <c r="K3">
        <v>13200.000000000002</v>
      </c>
      <c r="L3">
        <v>12000</v>
      </c>
      <c r="M3">
        <f t="shared" si="0"/>
        <v>13200.000000000002</v>
      </c>
      <c r="N3">
        <f>Table44[[#This Row],[Qty]]*Table44[[#This Row],[Cost]]</f>
        <v>12000</v>
      </c>
      <c r="O3">
        <f>Table44[[#This Row],[Total Sales]]-Table44[[#This Row],[COGS]]</f>
        <v>1200.0000000000018</v>
      </c>
      <c r="P3" s="1">
        <f>WEEKDAY(Table44[[#This Row],[Sales Date]])</f>
        <v>3</v>
      </c>
      <c r="R3" s="8" t="s">
        <v>2313</v>
      </c>
      <c r="S3" s="6">
        <f>AVERAGE(Table44[Total Sales])</f>
        <v>64751.281208935608</v>
      </c>
      <c r="T3" s="6">
        <f>MIN(Table44[Total Sales])</f>
        <v>25</v>
      </c>
      <c r="U3" s="6">
        <f>MAX(Table44[Total Sales])</f>
        <v>26000000</v>
      </c>
    </row>
    <row r="4" spans="1:21" x14ac:dyDescent="0.3">
      <c r="A4" t="s">
        <v>26</v>
      </c>
      <c r="B4" s="2">
        <v>43985</v>
      </c>
      <c r="C4" t="s">
        <v>27</v>
      </c>
      <c r="D4" t="s">
        <v>28</v>
      </c>
      <c r="E4" t="s">
        <v>29</v>
      </c>
      <c r="F4" t="s">
        <v>30</v>
      </c>
      <c r="G4" t="s">
        <v>31</v>
      </c>
      <c r="H4" t="s">
        <v>2370</v>
      </c>
      <c r="I4">
        <v>1</v>
      </c>
      <c r="J4" t="s">
        <v>19</v>
      </c>
      <c r="K4">
        <v>22000</v>
      </c>
      <c r="L4">
        <v>20000</v>
      </c>
      <c r="M4">
        <f t="shared" si="0"/>
        <v>22000</v>
      </c>
      <c r="N4">
        <f>Table44[[#This Row],[Qty]]*Table44[[#This Row],[Cost]]</f>
        <v>20000</v>
      </c>
      <c r="O4">
        <f>Table44[[#This Row],[Total Sales]]-Table44[[#This Row],[COGS]]</f>
        <v>2000</v>
      </c>
      <c r="P4" s="1">
        <f>WEEKDAY(Table44[[#This Row],[Sales Date]])</f>
        <v>4</v>
      </c>
      <c r="R4" s="8" t="s">
        <v>10</v>
      </c>
      <c r="S4" s="6">
        <f>AVERAGE(Table44[Price])</f>
        <v>10510.913272010512</v>
      </c>
      <c r="T4" s="6">
        <f>MIN(Table44[Price])</f>
        <v>25</v>
      </c>
      <c r="U4" s="6">
        <f>MAX(Table44[Price])</f>
        <v>44000</v>
      </c>
    </row>
    <row r="5" spans="1:21" x14ac:dyDescent="0.3">
      <c r="A5" t="s">
        <v>32</v>
      </c>
      <c r="B5" s="2">
        <v>43986</v>
      </c>
      <c r="C5" t="s">
        <v>33</v>
      </c>
      <c r="D5" t="s">
        <v>14</v>
      </c>
      <c r="E5" t="s">
        <v>34</v>
      </c>
      <c r="F5" t="s">
        <v>35</v>
      </c>
      <c r="G5" t="s">
        <v>36</v>
      </c>
      <c r="H5" t="s">
        <v>37</v>
      </c>
      <c r="I5">
        <v>1</v>
      </c>
      <c r="J5" t="s">
        <v>19</v>
      </c>
      <c r="K5">
        <v>1600</v>
      </c>
      <c r="L5">
        <v>1590</v>
      </c>
      <c r="M5">
        <f t="shared" si="0"/>
        <v>1600</v>
      </c>
      <c r="N5">
        <f>Table44[[#This Row],[Qty]]*Table44[[#This Row],[Cost]]</f>
        <v>1590</v>
      </c>
      <c r="O5">
        <f>Table44[[#This Row],[Total Sales]]-Table44[[#This Row],[COGS]]</f>
        <v>10</v>
      </c>
      <c r="P5" s="1">
        <f>WEEKDAY(Table44[[#This Row],[Sales Date]])</f>
        <v>5</v>
      </c>
      <c r="R5" s="8" t="s">
        <v>2314</v>
      </c>
      <c r="S5" s="6">
        <f>AVERAGE(Table44[COGS])</f>
        <v>58208.852825229958</v>
      </c>
      <c r="T5" s="6">
        <f>MIN(Table44[COGS])</f>
        <v>20</v>
      </c>
      <c r="U5" s="6">
        <f>MAX(Table44[COGS])</f>
        <v>24000000</v>
      </c>
    </row>
    <row r="6" spans="1:21" x14ac:dyDescent="0.3">
      <c r="A6" t="s">
        <v>38</v>
      </c>
      <c r="B6" s="2">
        <v>43987</v>
      </c>
      <c r="C6" t="s">
        <v>39</v>
      </c>
      <c r="D6" t="s">
        <v>14</v>
      </c>
      <c r="E6" t="s">
        <v>15</v>
      </c>
      <c r="F6" t="s">
        <v>16</v>
      </c>
      <c r="G6" t="s">
        <v>40</v>
      </c>
      <c r="H6" t="s">
        <v>2370</v>
      </c>
      <c r="I6">
        <v>50</v>
      </c>
      <c r="J6" t="s">
        <v>19</v>
      </c>
      <c r="K6">
        <v>13000</v>
      </c>
      <c r="L6">
        <v>12000</v>
      </c>
      <c r="M6">
        <f t="shared" si="0"/>
        <v>650000</v>
      </c>
      <c r="N6">
        <f>Table44[[#This Row],[Qty]]*Table44[[#This Row],[Cost]]</f>
        <v>600000</v>
      </c>
      <c r="O6">
        <f>Table44[[#This Row],[Total Sales]]-Table44[[#This Row],[COGS]]</f>
        <v>50000</v>
      </c>
      <c r="P6" s="1">
        <f>WEEKDAY(Table44[[#This Row],[Sales Date]])</f>
        <v>6</v>
      </c>
      <c r="R6" s="8" t="s">
        <v>2315</v>
      </c>
      <c r="S6" s="6">
        <f>AVERAGE(Table44[Gross Profit])</f>
        <v>6542.42838370565</v>
      </c>
      <c r="T6" s="6">
        <f>MIN(Table44[Gross Profit])</f>
        <v>-3300</v>
      </c>
      <c r="U6" s="6">
        <f>MAX(Table44[Gross Profit])</f>
        <v>2000000</v>
      </c>
    </row>
    <row r="7" spans="1:21" x14ac:dyDescent="0.3">
      <c r="A7" t="s">
        <v>41</v>
      </c>
      <c r="B7" s="2">
        <v>43988</v>
      </c>
      <c r="C7" t="s">
        <v>42</v>
      </c>
      <c r="D7" t="s">
        <v>28</v>
      </c>
      <c r="E7" t="s">
        <v>15</v>
      </c>
      <c r="F7" t="s">
        <v>16</v>
      </c>
      <c r="G7" t="s">
        <v>43</v>
      </c>
      <c r="H7" t="s">
        <v>44</v>
      </c>
      <c r="I7">
        <v>2</v>
      </c>
      <c r="J7" t="s">
        <v>19</v>
      </c>
      <c r="K7">
        <v>10000</v>
      </c>
      <c r="L7">
        <v>9000</v>
      </c>
      <c r="M7">
        <f t="shared" si="0"/>
        <v>20000</v>
      </c>
      <c r="N7">
        <f>Table44[[#This Row],[Qty]]*Table44[[#This Row],[Cost]]</f>
        <v>18000</v>
      </c>
      <c r="O7">
        <f>Table44[[#This Row],[Total Sales]]-Table44[[#This Row],[COGS]]</f>
        <v>2000</v>
      </c>
      <c r="P7" s="1">
        <f>WEEKDAY(Table44[[#This Row],[Sales Date]])</f>
        <v>7</v>
      </c>
      <c r="R7" s="8"/>
    </row>
    <row r="8" spans="1:21" x14ac:dyDescent="0.3">
      <c r="A8" t="s">
        <v>45</v>
      </c>
      <c r="B8" s="2">
        <v>43989</v>
      </c>
      <c r="C8" t="s">
        <v>46</v>
      </c>
      <c r="D8" t="s">
        <v>28</v>
      </c>
      <c r="E8" t="s">
        <v>22</v>
      </c>
      <c r="F8" t="s">
        <v>23</v>
      </c>
      <c r="G8" t="s">
        <v>47</v>
      </c>
      <c r="H8" t="s">
        <v>2370</v>
      </c>
      <c r="I8">
        <v>20</v>
      </c>
      <c r="J8" t="s">
        <v>19</v>
      </c>
      <c r="K8">
        <v>22000</v>
      </c>
      <c r="L8">
        <v>20000</v>
      </c>
      <c r="M8">
        <f t="shared" si="0"/>
        <v>440000</v>
      </c>
      <c r="N8">
        <f>Table44[[#This Row],[Qty]]*Table44[[#This Row],[Cost]]</f>
        <v>400000</v>
      </c>
      <c r="O8">
        <f>Table44[[#This Row],[Total Sales]]-Table44[[#This Row],[COGS]]</f>
        <v>40000</v>
      </c>
      <c r="P8" s="1">
        <f>WEEKDAY(Table44[[#This Row],[Sales Date]])</f>
        <v>1</v>
      </c>
    </row>
    <row r="9" spans="1:21" x14ac:dyDescent="0.3">
      <c r="A9" t="s">
        <v>48</v>
      </c>
      <c r="B9" s="2">
        <v>43990</v>
      </c>
      <c r="C9" t="s">
        <v>49</v>
      </c>
      <c r="D9" t="s">
        <v>14</v>
      </c>
      <c r="E9" t="s">
        <v>29</v>
      </c>
      <c r="F9" t="s">
        <v>30</v>
      </c>
      <c r="G9" t="s">
        <v>50</v>
      </c>
      <c r="H9" t="s">
        <v>37</v>
      </c>
      <c r="I9">
        <v>100</v>
      </c>
      <c r="J9" t="s">
        <v>19</v>
      </c>
      <c r="K9">
        <v>100</v>
      </c>
      <c r="L9">
        <v>80</v>
      </c>
      <c r="M9">
        <f t="shared" si="0"/>
        <v>10000</v>
      </c>
      <c r="N9">
        <f>Table44[[#This Row],[Qty]]*Table44[[#This Row],[Cost]]</f>
        <v>8000</v>
      </c>
      <c r="O9">
        <f>Table44[[#This Row],[Total Sales]]-Table44[[#This Row],[COGS]]</f>
        <v>2000</v>
      </c>
      <c r="P9" s="1">
        <f>WEEKDAY(Table44[[#This Row],[Sales Date]])</f>
        <v>2</v>
      </c>
    </row>
    <row r="10" spans="1:21" x14ac:dyDescent="0.3">
      <c r="A10" t="s">
        <v>51</v>
      </c>
      <c r="B10" s="2">
        <v>43991</v>
      </c>
      <c r="C10" t="s">
        <v>52</v>
      </c>
      <c r="D10" t="s">
        <v>28</v>
      </c>
      <c r="E10" t="s">
        <v>34</v>
      </c>
      <c r="F10" t="s">
        <v>35</v>
      </c>
      <c r="G10" t="s">
        <v>53</v>
      </c>
      <c r="H10" t="s">
        <v>37</v>
      </c>
      <c r="I10">
        <v>1</v>
      </c>
      <c r="J10" t="s">
        <v>19</v>
      </c>
      <c r="K10">
        <v>170</v>
      </c>
      <c r="L10">
        <v>150</v>
      </c>
      <c r="M10">
        <f t="shared" si="0"/>
        <v>170</v>
      </c>
      <c r="N10">
        <f>Table44[[#This Row],[Qty]]*Table44[[#This Row],[Cost]]</f>
        <v>150</v>
      </c>
      <c r="O10">
        <f>Table44[[#This Row],[Total Sales]]-Table44[[#This Row],[COGS]]</f>
        <v>20</v>
      </c>
      <c r="P10" s="1">
        <f>WEEKDAY(Table44[[#This Row],[Sales Date]])</f>
        <v>3</v>
      </c>
    </row>
    <row r="11" spans="1:21" x14ac:dyDescent="0.3">
      <c r="A11" t="s">
        <v>54</v>
      </c>
      <c r="B11" s="2">
        <v>43992</v>
      </c>
      <c r="C11" t="s">
        <v>55</v>
      </c>
      <c r="D11" t="s">
        <v>14</v>
      </c>
      <c r="E11" t="s">
        <v>29</v>
      </c>
      <c r="F11" t="s">
        <v>30</v>
      </c>
      <c r="G11" t="s">
        <v>56</v>
      </c>
      <c r="H11" t="s">
        <v>57</v>
      </c>
      <c r="I11">
        <v>150</v>
      </c>
      <c r="J11" t="s">
        <v>19</v>
      </c>
      <c r="K11">
        <v>44000</v>
      </c>
      <c r="L11">
        <v>40000</v>
      </c>
      <c r="M11">
        <f t="shared" si="0"/>
        <v>6600000</v>
      </c>
      <c r="N11">
        <f>Table44[[#This Row],[Qty]]*Table44[[#This Row],[Cost]]</f>
        <v>6000000</v>
      </c>
      <c r="O11">
        <f>Table44[[#This Row],[Total Sales]]-Table44[[#This Row],[COGS]]</f>
        <v>600000</v>
      </c>
      <c r="P11" s="1">
        <f>WEEKDAY(Table44[[#This Row],[Sales Date]])</f>
        <v>4</v>
      </c>
    </row>
    <row r="12" spans="1:21" x14ac:dyDescent="0.3">
      <c r="A12" t="s">
        <v>58</v>
      </c>
      <c r="B12" s="2">
        <v>43993</v>
      </c>
      <c r="C12" t="s">
        <v>59</v>
      </c>
      <c r="D12" t="s">
        <v>14</v>
      </c>
      <c r="E12" t="s">
        <v>34</v>
      </c>
      <c r="F12" t="s">
        <v>35</v>
      </c>
      <c r="G12" t="s">
        <v>60</v>
      </c>
      <c r="H12" t="s">
        <v>44</v>
      </c>
      <c r="I12">
        <v>50</v>
      </c>
      <c r="J12" t="s">
        <v>19</v>
      </c>
      <c r="K12">
        <v>5500</v>
      </c>
      <c r="L12">
        <v>5000</v>
      </c>
      <c r="M12">
        <f t="shared" si="0"/>
        <v>275000</v>
      </c>
      <c r="N12">
        <f>Table44[[#This Row],[Qty]]*Table44[[#This Row],[Cost]]</f>
        <v>250000</v>
      </c>
      <c r="O12">
        <f>Table44[[#This Row],[Total Sales]]-Table44[[#This Row],[COGS]]</f>
        <v>25000</v>
      </c>
      <c r="P12" s="1">
        <f>WEEKDAY(Table44[[#This Row],[Sales Date]])</f>
        <v>5</v>
      </c>
    </row>
    <row r="13" spans="1:21" x14ac:dyDescent="0.3">
      <c r="A13" t="s">
        <v>61</v>
      </c>
      <c r="B13" s="2">
        <v>43994</v>
      </c>
      <c r="C13" t="s">
        <v>62</v>
      </c>
      <c r="D13" t="s">
        <v>14</v>
      </c>
      <c r="E13" t="s">
        <v>29</v>
      </c>
      <c r="F13" t="s">
        <v>30</v>
      </c>
      <c r="G13" t="s">
        <v>63</v>
      </c>
      <c r="H13" t="s">
        <v>44</v>
      </c>
      <c r="I13">
        <v>100</v>
      </c>
      <c r="J13" t="s">
        <v>19</v>
      </c>
      <c r="K13">
        <v>22000</v>
      </c>
      <c r="L13">
        <v>20000</v>
      </c>
      <c r="M13">
        <f t="shared" si="0"/>
        <v>2200000</v>
      </c>
      <c r="N13">
        <f>Table44[[#This Row],[Qty]]*Table44[[#This Row],[Cost]]</f>
        <v>2000000</v>
      </c>
      <c r="O13">
        <f>Table44[[#This Row],[Total Sales]]-Table44[[#This Row],[COGS]]</f>
        <v>200000</v>
      </c>
      <c r="P13" s="1">
        <f>WEEKDAY(Table44[[#This Row],[Sales Date]])</f>
        <v>6</v>
      </c>
    </row>
    <row r="14" spans="1:21" x14ac:dyDescent="0.3">
      <c r="A14" t="s">
        <v>64</v>
      </c>
      <c r="B14" s="2">
        <v>43995</v>
      </c>
      <c r="C14" t="s">
        <v>65</v>
      </c>
      <c r="D14" t="s">
        <v>14</v>
      </c>
      <c r="E14" t="s">
        <v>34</v>
      </c>
      <c r="F14" t="s">
        <v>35</v>
      </c>
      <c r="G14" t="s">
        <v>66</v>
      </c>
      <c r="H14" t="s">
        <v>2370</v>
      </c>
      <c r="I14">
        <v>2</v>
      </c>
      <c r="J14" t="s">
        <v>19</v>
      </c>
      <c r="K14">
        <v>7700</v>
      </c>
      <c r="L14">
        <v>7000</v>
      </c>
      <c r="M14">
        <f t="shared" si="0"/>
        <v>15400</v>
      </c>
      <c r="N14">
        <f>Table44[[#This Row],[Qty]]*Table44[[#This Row],[Cost]]</f>
        <v>14000</v>
      </c>
      <c r="O14">
        <f>Table44[[#This Row],[Total Sales]]-Table44[[#This Row],[COGS]]</f>
        <v>1400</v>
      </c>
      <c r="P14" s="1">
        <f>WEEKDAY(Table44[[#This Row],[Sales Date]])</f>
        <v>7</v>
      </c>
    </row>
    <row r="15" spans="1:21" x14ac:dyDescent="0.3">
      <c r="A15" t="s">
        <v>67</v>
      </c>
      <c r="B15" s="2">
        <v>43996</v>
      </c>
      <c r="C15" t="s">
        <v>68</v>
      </c>
      <c r="D15" t="s">
        <v>14</v>
      </c>
      <c r="E15" t="s">
        <v>29</v>
      </c>
      <c r="F15" t="s">
        <v>30</v>
      </c>
      <c r="G15" t="s">
        <v>69</v>
      </c>
      <c r="H15" t="s">
        <v>2370</v>
      </c>
      <c r="I15">
        <v>3</v>
      </c>
      <c r="J15" t="s">
        <v>19</v>
      </c>
      <c r="K15">
        <v>22000</v>
      </c>
      <c r="L15">
        <v>20000</v>
      </c>
      <c r="M15">
        <f t="shared" si="0"/>
        <v>66000</v>
      </c>
      <c r="N15">
        <f>Table44[[#This Row],[Qty]]*Table44[[#This Row],[Cost]]</f>
        <v>60000</v>
      </c>
      <c r="O15">
        <f>Table44[[#This Row],[Total Sales]]-Table44[[#This Row],[COGS]]</f>
        <v>6000</v>
      </c>
      <c r="P15" s="1">
        <f>WEEKDAY(Table44[[#This Row],[Sales Date]])</f>
        <v>1</v>
      </c>
    </row>
    <row r="16" spans="1:21" x14ac:dyDescent="0.3">
      <c r="A16" t="s">
        <v>70</v>
      </c>
      <c r="B16" s="2">
        <v>43997</v>
      </c>
      <c r="C16" t="s">
        <v>71</v>
      </c>
      <c r="D16" t="s">
        <v>14</v>
      </c>
      <c r="E16" t="s">
        <v>34</v>
      </c>
      <c r="F16" t="s">
        <v>35</v>
      </c>
      <c r="G16" t="s">
        <v>72</v>
      </c>
      <c r="H16" t="s">
        <v>37</v>
      </c>
      <c r="I16">
        <v>1</v>
      </c>
      <c r="J16" t="s">
        <v>19</v>
      </c>
      <c r="K16">
        <v>44000</v>
      </c>
      <c r="L16">
        <v>40000</v>
      </c>
      <c r="M16">
        <f t="shared" si="0"/>
        <v>44000</v>
      </c>
      <c r="N16">
        <f>Table44[[#This Row],[Qty]]*Table44[[#This Row],[Cost]]</f>
        <v>40000</v>
      </c>
      <c r="O16">
        <f>Table44[[#This Row],[Total Sales]]-Table44[[#This Row],[COGS]]</f>
        <v>4000</v>
      </c>
      <c r="P16" s="1">
        <f>WEEKDAY(Table44[[#This Row],[Sales Date]])</f>
        <v>2</v>
      </c>
    </row>
    <row r="17" spans="1:16" x14ac:dyDescent="0.3">
      <c r="A17" t="s">
        <v>73</v>
      </c>
      <c r="B17" s="2">
        <v>43998</v>
      </c>
      <c r="C17" t="s">
        <v>74</v>
      </c>
      <c r="D17" t="s">
        <v>28</v>
      </c>
      <c r="E17" t="s">
        <v>29</v>
      </c>
      <c r="F17" t="s">
        <v>30</v>
      </c>
      <c r="G17" t="s">
        <v>75</v>
      </c>
      <c r="H17" t="s">
        <v>2370</v>
      </c>
      <c r="I17">
        <v>2</v>
      </c>
      <c r="J17" t="s">
        <v>19</v>
      </c>
      <c r="K17">
        <v>19800</v>
      </c>
      <c r="L17">
        <v>18000</v>
      </c>
      <c r="M17">
        <f t="shared" si="0"/>
        <v>39600</v>
      </c>
      <c r="N17">
        <f>Table44[[#This Row],[Qty]]*Table44[[#This Row],[Cost]]</f>
        <v>36000</v>
      </c>
      <c r="O17">
        <f>Table44[[#This Row],[Total Sales]]-Table44[[#This Row],[COGS]]</f>
        <v>3600</v>
      </c>
      <c r="P17" s="1">
        <f>WEEKDAY(Table44[[#This Row],[Sales Date]])</f>
        <v>3</v>
      </c>
    </row>
    <row r="18" spans="1:16" x14ac:dyDescent="0.3">
      <c r="A18" t="s">
        <v>76</v>
      </c>
      <c r="B18" s="2">
        <v>43999</v>
      </c>
      <c r="C18" t="s">
        <v>77</v>
      </c>
      <c r="D18" t="s">
        <v>28</v>
      </c>
      <c r="E18" t="s">
        <v>34</v>
      </c>
      <c r="F18" t="s">
        <v>35</v>
      </c>
      <c r="G18" t="s">
        <v>78</v>
      </c>
      <c r="H18" t="s">
        <v>2370</v>
      </c>
      <c r="I18">
        <v>2</v>
      </c>
      <c r="J18" t="s">
        <v>19</v>
      </c>
      <c r="K18">
        <v>9950</v>
      </c>
      <c r="L18">
        <v>9000</v>
      </c>
      <c r="M18">
        <f t="shared" si="0"/>
        <v>19900</v>
      </c>
      <c r="N18">
        <f>Table44[[#This Row],[Qty]]*Table44[[#This Row],[Cost]]</f>
        <v>18000</v>
      </c>
      <c r="O18">
        <f>Table44[[#This Row],[Total Sales]]-Table44[[#This Row],[COGS]]</f>
        <v>1900</v>
      </c>
      <c r="P18" s="1">
        <f>WEEKDAY(Table44[[#This Row],[Sales Date]])</f>
        <v>4</v>
      </c>
    </row>
    <row r="19" spans="1:16" x14ac:dyDescent="0.3">
      <c r="A19" t="s">
        <v>79</v>
      </c>
      <c r="B19" s="2">
        <v>44000</v>
      </c>
      <c r="C19" t="s">
        <v>80</v>
      </c>
      <c r="D19" t="s">
        <v>28</v>
      </c>
      <c r="E19" t="s">
        <v>29</v>
      </c>
      <c r="F19" t="s">
        <v>30</v>
      </c>
      <c r="G19" t="s">
        <v>81</v>
      </c>
      <c r="H19" t="s">
        <v>44</v>
      </c>
      <c r="I19">
        <v>2</v>
      </c>
      <c r="J19" t="s">
        <v>19</v>
      </c>
      <c r="K19">
        <v>7700</v>
      </c>
      <c r="L19">
        <v>7000</v>
      </c>
      <c r="M19">
        <f t="shared" si="0"/>
        <v>15400</v>
      </c>
      <c r="N19">
        <f>Table44[[#This Row],[Qty]]*Table44[[#This Row],[Cost]]</f>
        <v>14000</v>
      </c>
      <c r="O19">
        <f>Table44[[#This Row],[Total Sales]]-Table44[[#This Row],[COGS]]</f>
        <v>1400</v>
      </c>
      <c r="P19" s="1">
        <f>WEEKDAY(Table44[[#This Row],[Sales Date]])</f>
        <v>5</v>
      </c>
    </row>
    <row r="20" spans="1:16" x14ac:dyDescent="0.3">
      <c r="A20" t="s">
        <v>82</v>
      </c>
      <c r="B20" s="2">
        <v>44001</v>
      </c>
      <c r="C20" t="s">
        <v>83</v>
      </c>
      <c r="D20" t="s">
        <v>28</v>
      </c>
      <c r="E20" t="s">
        <v>34</v>
      </c>
      <c r="F20" t="s">
        <v>35</v>
      </c>
      <c r="G20" t="s">
        <v>84</v>
      </c>
      <c r="H20" t="s">
        <v>2370</v>
      </c>
      <c r="I20">
        <v>4</v>
      </c>
      <c r="J20" t="s">
        <v>19</v>
      </c>
      <c r="K20">
        <v>11000</v>
      </c>
      <c r="L20">
        <v>10000</v>
      </c>
      <c r="M20">
        <f t="shared" si="0"/>
        <v>44000</v>
      </c>
      <c r="N20">
        <f>Table44[[#This Row],[Qty]]*Table44[[#This Row],[Cost]]</f>
        <v>40000</v>
      </c>
      <c r="O20">
        <f>Table44[[#This Row],[Total Sales]]-Table44[[#This Row],[COGS]]</f>
        <v>4000</v>
      </c>
      <c r="P20" s="1">
        <f>WEEKDAY(Table44[[#This Row],[Sales Date]])</f>
        <v>6</v>
      </c>
    </row>
    <row r="21" spans="1:16" x14ac:dyDescent="0.3">
      <c r="A21" t="s">
        <v>85</v>
      </c>
      <c r="B21" s="2">
        <v>44002</v>
      </c>
      <c r="C21" t="s">
        <v>86</v>
      </c>
      <c r="D21" t="s">
        <v>28</v>
      </c>
      <c r="E21" t="s">
        <v>29</v>
      </c>
      <c r="F21" t="s">
        <v>30</v>
      </c>
      <c r="G21" t="s">
        <v>17</v>
      </c>
      <c r="H21" t="s">
        <v>2370</v>
      </c>
      <c r="I21">
        <v>100</v>
      </c>
      <c r="J21" t="s">
        <v>19</v>
      </c>
      <c r="K21">
        <v>13200.000000000002</v>
      </c>
      <c r="L21">
        <v>12000</v>
      </c>
      <c r="M21">
        <f t="shared" si="0"/>
        <v>1320000.0000000002</v>
      </c>
      <c r="N21">
        <f>Table44[[#This Row],[Qty]]*Table44[[#This Row],[Cost]]</f>
        <v>1200000</v>
      </c>
      <c r="O21">
        <f>Table44[[#This Row],[Total Sales]]-Table44[[#This Row],[COGS]]</f>
        <v>120000.00000000023</v>
      </c>
      <c r="P21" s="1">
        <f>WEEKDAY(Table44[[#This Row],[Sales Date]])</f>
        <v>7</v>
      </c>
    </row>
    <row r="22" spans="1:16" x14ac:dyDescent="0.3">
      <c r="A22" t="s">
        <v>87</v>
      </c>
      <c r="B22" s="2">
        <v>44003</v>
      </c>
      <c r="C22" t="s">
        <v>88</v>
      </c>
      <c r="D22" t="s">
        <v>28</v>
      </c>
      <c r="E22" t="s">
        <v>34</v>
      </c>
      <c r="F22" t="s">
        <v>35</v>
      </c>
      <c r="G22" t="s">
        <v>24</v>
      </c>
      <c r="H22" t="s">
        <v>2370</v>
      </c>
      <c r="I22">
        <v>100</v>
      </c>
      <c r="J22" t="s">
        <v>19</v>
      </c>
      <c r="K22">
        <v>9950</v>
      </c>
      <c r="L22">
        <v>9000</v>
      </c>
      <c r="M22">
        <f t="shared" si="0"/>
        <v>995000</v>
      </c>
      <c r="N22">
        <f>Table44[[#This Row],[Qty]]*Table44[[#This Row],[Cost]]</f>
        <v>900000</v>
      </c>
      <c r="O22">
        <f>Table44[[#This Row],[Total Sales]]-Table44[[#This Row],[COGS]]</f>
        <v>95000</v>
      </c>
      <c r="P22" s="1">
        <f>WEEKDAY(Table44[[#This Row],[Sales Date]])</f>
        <v>1</v>
      </c>
    </row>
    <row r="23" spans="1:16" x14ac:dyDescent="0.3">
      <c r="A23" t="s">
        <v>89</v>
      </c>
      <c r="B23" s="2">
        <v>44004</v>
      </c>
      <c r="C23" t="s">
        <v>90</v>
      </c>
      <c r="D23" t="s">
        <v>28</v>
      </c>
      <c r="E23" t="s">
        <v>29</v>
      </c>
      <c r="F23" t="s">
        <v>30</v>
      </c>
      <c r="G23" t="s">
        <v>31</v>
      </c>
      <c r="H23" t="s">
        <v>2370</v>
      </c>
      <c r="I23">
        <v>2</v>
      </c>
      <c r="J23" t="s">
        <v>19</v>
      </c>
      <c r="K23">
        <v>7700</v>
      </c>
      <c r="L23">
        <v>7000</v>
      </c>
      <c r="M23">
        <f t="shared" si="0"/>
        <v>15400</v>
      </c>
      <c r="N23">
        <f>Table44[[#This Row],[Qty]]*Table44[[#This Row],[Cost]]</f>
        <v>14000</v>
      </c>
      <c r="O23">
        <f>Table44[[#This Row],[Total Sales]]-Table44[[#This Row],[COGS]]</f>
        <v>1400</v>
      </c>
      <c r="P23" s="1">
        <f>WEEKDAY(Table44[[#This Row],[Sales Date]])</f>
        <v>2</v>
      </c>
    </row>
    <row r="24" spans="1:16" x14ac:dyDescent="0.3">
      <c r="A24" t="s">
        <v>91</v>
      </c>
      <c r="B24" s="2">
        <v>44005</v>
      </c>
      <c r="C24" t="s">
        <v>92</v>
      </c>
      <c r="D24" t="s">
        <v>28</v>
      </c>
      <c r="E24" t="s">
        <v>34</v>
      </c>
      <c r="F24" t="s">
        <v>35</v>
      </c>
      <c r="G24" t="s">
        <v>36</v>
      </c>
      <c r="H24" t="s">
        <v>37</v>
      </c>
      <c r="I24">
        <v>4</v>
      </c>
      <c r="J24" t="s">
        <v>19</v>
      </c>
      <c r="K24">
        <v>11000</v>
      </c>
      <c r="L24">
        <v>10000</v>
      </c>
      <c r="M24">
        <f t="shared" si="0"/>
        <v>44000</v>
      </c>
      <c r="N24">
        <f>Table44[[#This Row],[Qty]]*Table44[[#This Row],[Cost]]</f>
        <v>40000</v>
      </c>
      <c r="O24">
        <f>Table44[[#This Row],[Total Sales]]-Table44[[#This Row],[COGS]]</f>
        <v>4000</v>
      </c>
      <c r="P24" s="1">
        <f>WEEKDAY(Table44[[#This Row],[Sales Date]])</f>
        <v>3</v>
      </c>
    </row>
    <row r="25" spans="1:16" x14ac:dyDescent="0.3">
      <c r="A25" t="s">
        <v>93</v>
      </c>
      <c r="B25" s="2">
        <v>44006</v>
      </c>
      <c r="C25" t="s">
        <v>94</v>
      </c>
      <c r="D25" t="s">
        <v>14</v>
      </c>
      <c r="E25" t="s">
        <v>29</v>
      </c>
      <c r="F25" t="s">
        <v>30</v>
      </c>
      <c r="G25" t="s">
        <v>40</v>
      </c>
      <c r="H25" t="s">
        <v>2370</v>
      </c>
      <c r="I25">
        <v>1</v>
      </c>
      <c r="J25" t="s">
        <v>19</v>
      </c>
      <c r="K25">
        <v>13200.000000000002</v>
      </c>
      <c r="L25">
        <v>12000</v>
      </c>
      <c r="M25">
        <f t="shared" si="0"/>
        <v>13200.000000000002</v>
      </c>
      <c r="N25">
        <f>Table44[[#This Row],[Qty]]*Table44[[#This Row],[Cost]]</f>
        <v>12000</v>
      </c>
      <c r="O25">
        <f>Table44[[#This Row],[Total Sales]]-Table44[[#This Row],[COGS]]</f>
        <v>1200.0000000000018</v>
      </c>
      <c r="P25" s="1">
        <f>WEEKDAY(Table44[[#This Row],[Sales Date]])</f>
        <v>4</v>
      </c>
    </row>
    <row r="26" spans="1:16" x14ac:dyDescent="0.3">
      <c r="A26" t="s">
        <v>95</v>
      </c>
      <c r="B26" s="2">
        <v>44007</v>
      </c>
      <c r="C26" t="s">
        <v>96</v>
      </c>
      <c r="D26" t="s">
        <v>14</v>
      </c>
      <c r="E26" t="s">
        <v>34</v>
      </c>
      <c r="F26" t="s">
        <v>35</v>
      </c>
      <c r="G26" t="s">
        <v>43</v>
      </c>
      <c r="H26" t="s">
        <v>44</v>
      </c>
      <c r="I26">
        <v>2</v>
      </c>
      <c r="J26" t="s">
        <v>19</v>
      </c>
      <c r="K26">
        <v>9950</v>
      </c>
      <c r="L26">
        <v>9000</v>
      </c>
      <c r="M26">
        <f t="shared" si="0"/>
        <v>19900</v>
      </c>
      <c r="N26">
        <f>Table44[[#This Row],[Qty]]*Table44[[#This Row],[Cost]]</f>
        <v>18000</v>
      </c>
      <c r="O26">
        <f>Table44[[#This Row],[Total Sales]]-Table44[[#This Row],[COGS]]</f>
        <v>1900</v>
      </c>
      <c r="P26" s="1">
        <f>WEEKDAY(Table44[[#This Row],[Sales Date]])</f>
        <v>5</v>
      </c>
    </row>
    <row r="27" spans="1:16" x14ac:dyDescent="0.3">
      <c r="A27" t="s">
        <v>97</v>
      </c>
      <c r="B27" s="2">
        <v>44008</v>
      </c>
      <c r="C27" t="s">
        <v>98</v>
      </c>
      <c r="D27" t="s">
        <v>14</v>
      </c>
      <c r="E27" t="s">
        <v>29</v>
      </c>
      <c r="F27" t="s">
        <v>30</v>
      </c>
      <c r="G27" t="s">
        <v>47</v>
      </c>
      <c r="H27" t="s">
        <v>2370</v>
      </c>
      <c r="I27">
        <v>2</v>
      </c>
      <c r="J27" t="s">
        <v>19</v>
      </c>
      <c r="K27">
        <v>7700</v>
      </c>
      <c r="L27">
        <v>7000</v>
      </c>
      <c r="M27">
        <f t="shared" si="0"/>
        <v>15400</v>
      </c>
      <c r="N27">
        <f>Table44[[#This Row],[Qty]]*Table44[[#This Row],[Cost]]</f>
        <v>14000</v>
      </c>
      <c r="O27">
        <f>Table44[[#This Row],[Total Sales]]-Table44[[#This Row],[COGS]]</f>
        <v>1400</v>
      </c>
      <c r="P27" s="1">
        <f>WEEKDAY(Table44[[#This Row],[Sales Date]])</f>
        <v>6</v>
      </c>
    </row>
    <row r="28" spans="1:16" x14ac:dyDescent="0.3">
      <c r="A28" t="s">
        <v>99</v>
      </c>
      <c r="B28" s="2">
        <v>44009</v>
      </c>
      <c r="C28" t="s">
        <v>100</v>
      </c>
      <c r="D28" t="s">
        <v>28</v>
      </c>
      <c r="E28" t="s">
        <v>22</v>
      </c>
      <c r="F28" t="s">
        <v>23</v>
      </c>
      <c r="G28" t="s">
        <v>50</v>
      </c>
      <c r="H28" t="s">
        <v>37</v>
      </c>
      <c r="I28">
        <v>1</v>
      </c>
      <c r="J28" t="s">
        <v>19</v>
      </c>
      <c r="K28">
        <v>11000</v>
      </c>
      <c r="L28">
        <v>10000</v>
      </c>
      <c r="M28">
        <f t="shared" si="0"/>
        <v>11000</v>
      </c>
      <c r="N28">
        <f>Table44[[#This Row],[Qty]]*Table44[[#This Row],[Cost]]</f>
        <v>10000</v>
      </c>
      <c r="O28">
        <f>Table44[[#This Row],[Total Sales]]-Table44[[#This Row],[COGS]]</f>
        <v>1000</v>
      </c>
      <c r="P28" s="1">
        <f>WEEKDAY(Table44[[#This Row],[Sales Date]])</f>
        <v>7</v>
      </c>
    </row>
    <row r="29" spans="1:16" x14ac:dyDescent="0.3">
      <c r="A29" t="s">
        <v>101</v>
      </c>
      <c r="B29" s="2">
        <v>44010</v>
      </c>
      <c r="C29" t="s">
        <v>102</v>
      </c>
      <c r="D29" t="s">
        <v>28</v>
      </c>
      <c r="E29" t="s">
        <v>29</v>
      </c>
      <c r="F29" t="s">
        <v>30</v>
      </c>
      <c r="G29" t="s">
        <v>53</v>
      </c>
      <c r="H29" t="s">
        <v>37</v>
      </c>
      <c r="I29">
        <v>1</v>
      </c>
      <c r="J29" t="s">
        <v>19</v>
      </c>
      <c r="K29">
        <v>7700.0000000000009</v>
      </c>
      <c r="L29">
        <v>7000</v>
      </c>
      <c r="M29">
        <f t="shared" si="0"/>
        <v>7700.0000000000009</v>
      </c>
      <c r="N29">
        <f>Table44[[#This Row],[Qty]]*Table44[[#This Row],[Cost]]</f>
        <v>7000</v>
      </c>
      <c r="O29">
        <f>Table44[[#This Row],[Total Sales]]-Table44[[#This Row],[COGS]]</f>
        <v>700.00000000000091</v>
      </c>
      <c r="P29" s="1">
        <f>WEEKDAY(Table44[[#This Row],[Sales Date]])</f>
        <v>1</v>
      </c>
    </row>
    <row r="30" spans="1:16" x14ac:dyDescent="0.3">
      <c r="A30" t="s">
        <v>103</v>
      </c>
      <c r="B30" s="2">
        <v>44011</v>
      </c>
      <c r="C30" t="s">
        <v>104</v>
      </c>
      <c r="D30" t="s">
        <v>28</v>
      </c>
      <c r="E30" t="s">
        <v>34</v>
      </c>
      <c r="F30" t="s">
        <v>35</v>
      </c>
      <c r="G30" t="s">
        <v>56</v>
      </c>
      <c r="H30" t="s">
        <v>57</v>
      </c>
      <c r="I30">
        <v>2</v>
      </c>
      <c r="J30" t="s">
        <v>19</v>
      </c>
      <c r="K30">
        <v>9950</v>
      </c>
      <c r="L30">
        <v>9000</v>
      </c>
      <c r="M30">
        <f t="shared" si="0"/>
        <v>19900</v>
      </c>
      <c r="N30">
        <f>Table44[[#This Row],[Qty]]*Table44[[#This Row],[Cost]]</f>
        <v>18000</v>
      </c>
      <c r="O30">
        <f>Table44[[#This Row],[Total Sales]]-Table44[[#This Row],[COGS]]</f>
        <v>1900</v>
      </c>
      <c r="P30" s="1">
        <f>WEEKDAY(Table44[[#This Row],[Sales Date]])</f>
        <v>2</v>
      </c>
    </row>
    <row r="31" spans="1:16" x14ac:dyDescent="0.3">
      <c r="A31" t="s">
        <v>105</v>
      </c>
      <c r="B31" s="2">
        <v>44012</v>
      </c>
      <c r="C31" t="s">
        <v>106</v>
      </c>
      <c r="D31" t="s">
        <v>28</v>
      </c>
      <c r="E31" t="s">
        <v>15</v>
      </c>
      <c r="F31" t="s">
        <v>16</v>
      </c>
      <c r="G31" t="s">
        <v>60</v>
      </c>
      <c r="H31" t="s">
        <v>44</v>
      </c>
      <c r="I31">
        <v>2</v>
      </c>
      <c r="J31" t="s">
        <v>19</v>
      </c>
      <c r="K31">
        <v>19800</v>
      </c>
      <c r="L31">
        <v>18000</v>
      </c>
      <c r="M31">
        <f t="shared" si="0"/>
        <v>39600</v>
      </c>
      <c r="N31">
        <f>Table44[[#This Row],[Qty]]*Table44[[#This Row],[Cost]]</f>
        <v>36000</v>
      </c>
      <c r="O31">
        <f>Table44[[#This Row],[Total Sales]]-Table44[[#This Row],[COGS]]</f>
        <v>3600</v>
      </c>
      <c r="P31" s="1">
        <f>WEEKDAY(Table44[[#This Row],[Sales Date]])</f>
        <v>3</v>
      </c>
    </row>
    <row r="32" spans="1:16" x14ac:dyDescent="0.3">
      <c r="A32" t="s">
        <v>107</v>
      </c>
      <c r="B32" s="2">
        <v>44013</v>
      </c>
      <c r="C32" t="s">
        <v>108</v>
      </c>
      <c r="D32" t="s">
        <v>14</v>
      </c>
      <c r="E32" t="s">
        <v>15</v>
      </c>
      <c r="F32" t="s">
        <v>16</v>
      </c>
      <c r="G32" t="s">
        <v>63</v>
      </c>
      <c r="H32" t="s">
        <v>44</v>
      </c>
      <c r="I32">
        <v>1</v>
      </c>
      <c r="J32" t="s">
        <v>19</v>
      </c>
      <c r="K32">
        <v>44000</v>
      </c>
      <c r="L32">
        <v>40000</v>
      </c>
      <c r="M32">
        <f t="shared" si="0"/>
        <v>44000</v>
      </c>
      <c r="N32">
        <f>Table44[[#This Row],[Qty]]*Table44[[#This Row],[Cost]]</f>
        <v>40000</v>
      </c>
      <c r="O32">
        <f>Table44[[#This Row],[Total Sales]]-Table44[[#This Row],[COGS]]</f>
        <v>4000</v>
      </c>
      <c r="P32" s="1">
        <f>WEEKDAY(Table44[[#This Row],[Sales Date]])</f>
        <v>4</v>
      </c>
    </row>
    <row r="33" spans="1:16" x14ac:dyDescent="0.3">
      <c r="A33" t="s">
        <v>109</v>
      </c>
      <c r="B33" s="2">
        <v>44014</v>
      </c>
      <c r="C33" t="s">
        <v>110</v>
      </c>
      <c r="D33" t="s">
        <v>28</v>
      </c>
      <c r="E33" t="s">
        <v>22</v>
      </c>
      <c r="F33" t="s">
        <v>23</v>
      </c>
      <c r="G33" t="s">
        <v>66</v>
      </c>
      <c r="H33" t="s">
        <v>2370</v>
      </c>
      <c r="I33">
        <v>1</v>
      </c>
      <c r="J33" t="s">
        <v>19</v>
      </c>
      <c r="K33">
        <v>22000</v>
      </c>
      <c r="L33">
        <v>20000</v>
      </c>
      <c r="M33">
        <f t="shared" si="0"/>
        <v>22000</v>
      </c>
      <c r="N33">
        <f>Table44[[#This Row],[Qty]]*Table44[[#This Row],[Cost]]</f>
        <v>20000</v>
      </c>
      <c r="O33">
        <f>Table44[[#This Row],[Total Sales]]-Table44[[#This Row],[COGS]]</f>
        <v>2000</v>
      </c>
      <c r="P33" s="1">
        <f>WEEKDAY(Table44[[#This Row],[Sales Date]])</f>
        <v>5</v>
      </c>
    </row>
    <row r="34" spans="1:16" x14ac:dyDescent="0.3">
      <c r="A34" t="s">
        <v>111</v>
      </c>
      <c r="B34" s="2">
        <v>44015</v>
      </c>
      <c r="C34" t="s">
        <v>112</v>
      </c>
      <c r="D34" t="s">
        <v>28</v>
      </c>
      <c r="E34" t="s">
        <v>29</v>
      </c>
      <c r="F34" t="s">
        <v>30</v>
      </c>
      <c r="G34" t="s">
        <v>69</v>
      </c>
      <c r="H34" t="s">
        <v>2370</v>
      </c>
      <c r="I34">
        <v>2</v>
      </c>
      <c r="J34" t="s">
        <v>19</v>
      </c>
      <c r="K34">
        <v>13000</v>
      </c>
      <c r="L34">
        <v>12000</v>
      </c>
      <c r="M34">
        <f t="shared" si="0"/>
        <v>26000</v>
      </c>
      <c r="N34">
        <f>Table44[[#This Row],[Qty]]*Table44[[#This Row],[Cost]]</f>
        <v>24000</v>
      </c>
      <c r="O34">
        <f>Table44[[#This Row],[Total Sales]]-Table44[[#This Row],[COGS]]</f>
        <v>2000</v>
      </c>
      <c r="P34" s="1">
        <f>WEEKDAY(Table44[[#This Row],[Sales Date]])</f>
        <v>6</v>
      </c>
    </row>
    <row r="35" spans="1:16" x14ac:dyDescent="0.3">
      <c r="A35" t="s">
        <v>113</v>
      </c>
      <c r="B35" s="2">
        <v>44016</v>
      </c>
      <c r="C35" t="s">
        <v>114</v>
      </c>
      <c r="D35" t="s">
        <v>28</v>
      </c>
      <c r="E35" t="s">
        <v>34</v>
      </c>
      <c r="F35" t="s">
        <v>35</v>
      </c>
      <c r="G35" t="s">
        <v>72</v>
      </c>
      <c r="H35" t="s">
        <v>37</v>
      </c>
      <c r="I35">
        <v>2</v>
      </c>
      <c r="J35" t="s">
        <v>19</v>
      </c>
      <c r="K35">
        <v>6700</v>
      </c>
      <c r="L35">
        <v>5000</v>
      </c>
      <c r="M35">
        <f t="shared" si="0"/>
        <v>13400</v>
      </c>
      <c r="N35">
        <f>Table44[[#This Row],[Qty]]*Table44[[#This Row],[Cost]]</f>
        <v>10000</v>
      </c>
      <c r="O35">
        <f>Table44[[#This Row],[Total Sales]]-Table44[[#This Row],[COGS]]</f>
        <v>3400</v>
      </c>
      <c r="P35" s="1">
        <f>WEEKDAY(Table44[[#This Row],[Sales Date]])</f>
        <v>7</v>
      </c>
    </row>
    <row r="36" spans="1:16" x14ac:dyDescent="0.3">
      <c r="A36" t="s">
        <v>115</v>
      </c>
      <c r="B36" s="2">
        <v>44017</v>
      </c>
      <c r="C36" t="s">
        <v>116</v>
      </c>
      <c r="D36" t="s">
        <v>28</v>
      </c>
      <c r="E36" t="s">
        <v>15</v>
      </c>
      <c r="F36" t="s">
        <v>16</v>
      </c>
      <c r="G36" t="s">
        <v>75</v>
      </c>
      <c r="H36" t="s">
        <v>2370</v>
      </c>
      <c r="I36">
        <v>1</v>
      </c>
      <c r="J36" t="s">
        <v>19</v>
      </c>
      <c r="K36">
        <v>6700</v>
      </c>
      <c r="L36">
        <v>5001</v>
      </c>
      <c r="M36">
        <f t="shared" si="0"/>
        <v>6700</v>
      </c>
      <c r="N36">
        <f>Table44[[#This Row],[Qty]]*Table44[[#This Row],[Cost]]</f>
        <v>5001</v>
      </c>
      <c r="O36">
        <f>Table44[[#This Row],[Total Sales]]-Table44[[#This Row],[COGS]]</f>
        <v>1699</v>
      </c>
      <c r="P36" s="1">
        <f>WEEKDAY(Table44[[#This Row],[Sales Date]])</f>
        <v>1</v>
      </c>
    </row>
    <row r="37" spans="1:16" x14ac:dyDescent="0.3">
      <c r="A37" t="s">
        <v>117</v>
      </c>
      <c r="B37" s="2">
        <v>44018</v>
      </c>
      <c r="C37" t="s">
        <v>118</v>
      </c>
      <c r="D37" t="s">
        <v>28</v>
      </c>
      <c r="E37" t="s">
        <v>15</v>
      </c>
      <c r="F37" t="s">
        <v>16</v>
      </c>
      <c r="G37" t="s">
        <v>78</v>
      </c>
      <c r="H37" t="s">
        <v>2370</v>
      </c>
      <c r="I37">
        <v>1</v>
      </c>
      <c r="J37" t="s">
        <v>19</v>
      </c>
      <c r="K37">
        <v>6700</v>
      </c>
      <c r="L37">
        <v>5002</v>
      </c>
      <c r="M37">
        <f t="shared" si="0"/>
        <v>6700</v>
      </c>
      <c r="N37">
        <f>Table44[[#This Row],[Qty]]*Table44[[#This Row],[Cost]]</f>
        <v>5002</v>
      </c>
      <c r="O37">
        <f>Table44[[#This Row],[Total Sales]]-Table44[[#This Row],[COGS]]</f>
        <v>1698</v>
      </c>
      <c r="P37" s="1">
        <f>WEEKDAY(Table44[[#This Row],[Sales Date]])</f>
        <v>2</v>
      </c>
    </row>
    <row r="38" spans="1:16" x14ac:dyDescent="0.3">
      <c r="A38" t="s">
        <v>119</v>
      </c>
      <c r="B38" s="2">
        <v>44019</v>
      </c>
      <c r="C38" t="s">
        <v>120</v>
      </c>
      <c r="D38" t="s">
        <v>28</v>
      </c>
      <c r="E38" t="s">
        <v>22</v>
      </c>
      <c r="F38" t="s">
        <v>23</v>
      </c>
      <c r="G38" t="s">
        <v>81</v>
      </c>
      <c r="H38" t="s">
        <v>44</v>
      </c>
      <c r="I38">
        <v>2</v>
      </c>
      <c r="J38" t="s">
        <v>19</v>
      </c>
      <c r="K38">
        <v>6700</v>
      </c>
      <c r="L38">
        <v>5000</v>
      </c>
      <c r="M38">
        <f t="shared" si="0"/>
        <v>13400</v>
      </c>
      <c r="N38">
        <f>Table44[[#This Row],[Qty]]*Table44[[#This Row],[Cost]]</f>
        <v>10000</v>
      </c>
      <c r="O38">
        <f>Table44[[#This Row],[Total Sales]]-Table44[[#This Row],[COGS]]</f>
        <v>3400</v>
      </c>
      <c r="P38" s="1">
        <f>WEEKDAY(Table44[[#This Row],[Sales Date]])</f>
        <v>3</v>
      </c>
    </row>
    <row r="39" spans="1:16" x14ac:dyDescent="0.3">
      <c r="A39" t="s">
        <v>121</v>
      </c>
      <c r="B39" s="2">
        <v>44020</v>
      </c>
      <c r="C39" t="s">
        <v>122</v>
      </c>
      <c r="D39" t="s">
        <v>28</v>
      </c>
      <c r="E39" t="s">
        <v>29</v>
      </c>
      <c r="F39" t="s">
        <v>30</v>
      </c>
      <c r="G39" t="s">
        <v>84</v>
      </c>
      <c r="H39" t="s">
        <v>2370</v>
      </c>
      <c r="I39">
        <v>2</v>
      </c>
      <c r="J39" t="s">
        <v>19</v>
      </c>
      <c r="K39">
        <v>6700</v>
      </c>
      <c r="L39">
        <v>5001</v>
      </c>
      <c r="M39">
        <f t="shared" si="0"/>
        <v>13400</v>
      </c>
      <c r="N39">
        <f>Table44[[#This Row],[Qty]]*Table44[[#This Row],[Cost]]</f>
        <v>10002</v>
      </c>
      <c r="O39">
        <f>Table44[[#This Row],[Total Sales]]-Table44[[#This Row],[COGS]]</f>
        <v>3398</v>
      </c>
      <c r="P39" s="1">
        <f>WEEKDAY(Table44[[#This Row],[Sales Date]])</f>
        <v>4</v>
      </c>
    </row>
    <row r="40" spans="1:16" x14ac:dyDescent="0.3">
      <c r="A40" t="s">
        <v>123</v>
      </c>
      <c r="B40" s="2">
        <v>44021</v>
      </c>
      <c r="C40" t="s">
        <v>124</v>
      </c>
      <c r="D40" t="s">
        <v>28</v>
      </c>
      <c r="E40" t="s">
        <v>34</v>
      </c>
      <c r="F40" t="s">
        <v>35</v>
      </c>
      <c r="G40" t="s">
        <v>17</v>
      </c>
      <c r="H40" t="s">
        <v>2370</v>
      </c>
      <c r="I40">
        <v>1</v>
      </c>
      <c r="J40" t="s">
        <v>19</v>
      </c>
      <c r="K40">
        <v>13200.000000000002</v>
      </c>
      <c r="L40">
        <v>12000</v>
      </c>
      <c r="M40">
        <f t="shared" si="0"/>
        <v>13200.000000000002</v>
      </c>
      <c r="N40">
        <f>Table44[[#This Row],[Qty]]*Table44[[#This Row],[Cost]]</f>
        <v>12000</v>
      </c>
      <c r="O40">
        <f>Table44[[#This Row],[Total Sales]]-Table44[[#This Row],[COGS]]</f>
        <v>1200.0000000000018</v>
      </c>
      <c r="P40" s="1">
        <f>WEEKDAY(Table44[[#This Row],[Sales Date]])</f>
        <v>5</v>
      </c>
    </row>
    <row r="41" spans="1:16" x14ac:dyDescent="0.3">
      <c r="A41" t="s">
        <v>125</v>
      </c>
      <c r="B41" s="2">
        <v>44022</v>
      </c>
      <c r="C41" t="s">
        <v>126</v>
      </c>
      <c r="D41" t="s">
        <v>28</v>
      </c>
      <c r="E41" t="s">
        <v>15</v>
      </c>
      <c r="F41" t="s">
        <v>16</v>
      </c>
      <c r="G41" t="s">
        <v>24</v>
      </c>
      <c r="H41" t="s">
        <v>2370</v>
      </c>
      <c r="I41">
        <v>1</v>
      </c>
      <c r="J41" t="s">
        <v>19</v>
      </c>
      <c r="K41">
        <v>5500</v>
      </c>
      <c r="L41">
        <v>5000</v>
      </c>
      <c r="M41">
        <f t="shared" si="0"/>
        <v>5500</v>
      </c>
      <c r="N41">
        <f>Table44[[#This Row],[Qty]]*Table44[[#This Row],[Cost]]</f>
        <v>5000</v>
      </c>
      <c r="O41">
        <f>Table44[[#This Row],[Total Sales]]-Table44[[#This Row],[COGS]]</f>
        <v>500</v>
      </c>
      <c r="P41" s="1">
        <f>WEEKDAY(Table44[[#This Row],[Sales Date]])</f>
        <v>6</v>
      </c>
    </row>
    <row r="42" spans="1:16" x14ac:dyDescent="0.3">
      <c r="A42" t="s">
        <v>127</v>
      </c>
      <c r="B42" s="2">
        <v>44023</v>
      </c>
      <c r="C42" t="s">
        <v>128</v>
      </c>
      <c r="D42" t="s">
        <v>28</v>
      </c>
      <c r="E42" t="s">
        <v>15</v>
      </c>
      <c r="F42" t="s">
        <v>16</v>
      </c>
      <c r="G42" t="s">
        <v>31</v>
      </c>
      <c r="H42" t="s">
        <v>2370</v>
      </c>
      <c r="I42">
        <v>2</v>
      </c>
      <c r="J42" t="s">
        <v>19</v>
      </c>
      <c r="K42">
        <v>3850.0000000000005</v>
      </c>
      <c r="L42">
        <v>3500</v>
      </c>
      <c r="M42">
        <f t="shared" si="0"/>
        <v>7700.0000000000009</v>
      </c>
      <c r="N42">
        <f>Table44[[#This Row],[Qty]]*Table44[[#This Row],[Cost]]</f>
        <v>7000</v>
      </c>
      <c r="O42">
        <f>Table44[[#This Row],[Total Sales]]-Table44[[#This Row],[COGS]]</f>
        <v>700.00000000000091</v>
      </c>
      <c r="P42" s="1">
        <f>WEEKDAY(Table44[[#This Row],[Sales Date]])</f>
        <v>7</v>
      </c>
    </row>
    <row r="43" spans="1:16" x14ac:dyDescent="0.3">
      <c r="A43" t="s">
        <v>129</v>
      </c>
      <c r="B43" s="2">
        <v>44024</v>
      </c>
      <c r="C43" t="s">
        <v>130</v>
      </c>
      <c r="D43" t="s">
        <v>28</v>
      </c>
      <c r="E43" t="s">
        <v>22</v>
      </c>
      <c r="F43" t="s">
        <v>23</v>
      </c>
      <c r="G43" t="s">
        <v>36</v>
      </c>
      <c r="H43" t="s">
        <v>37</v>
      </c>
      <c r="I43">
        <v>2</v>
      </c>
      <c r="J43" t="s">
        <v>19</v>
      </c>
      <c r="K43">
        <v>10000</v>
      </c>
      <c r="L43">
        <v>9000</v>
      </c>
      <c r="M43">
        <f t="shared" si="0"/>
        <v>20000</v>
      </c>
      <c r="N43">
        <f>Table44[[#This Row],[Qty]]*Table44[[#This Row],[Cost]]</f>
        <v>18000</v>
      </c>
      <c r="O43">
        <f>Table44[[#This Row],[Total Sales]]-Table44[[#This Row],[COGS]]</f>
        <v>2000</v>
      </c>
      <c r="P43" s="1">
        <f>WEEKDAY(Table44[[#This Row],[Sales Date]])</f>
        <v>1</v>
      </c>
    </row>
    <row r="44" spans="1:16" x14ac:dyDescent="0.3">
      <c r="A44" t="s">
        <v>131</v>
      </c>
      <c r="B44" s="2">
        <v>44025</v>
      </c>
      <c r="C44" t="s">
        <v>132</v>
      </c>
      <c r="D44" t="s">
        <v>28</v>
      </c>
      <c r="E44" t="s">
        <v>29</v>
      </c>
      <c r="F44" t="s">
        <v>30</v>
      </c>
      <c r="G44" t="s">
        <v>40</v>
      </c>
      <c r="H44" t="s">
        <v>2370</v>
      </c>
      <c r="I44">
        <v>1</v>
      </c>
      <c r="J44" t="s">
        <v>19</v>
      </c>
      <c r="K44">
        <v>8500</v>
      </c>
      <c r="L44">
        <v>7600</v>
      </c>
      <c r="M44">
        <f t="shared" si="0"/>
        <v>8500</v>
      </c>
      <c r="N44">
        <f>Table44[[#This Row],[Qty]]*Table44[[#This Row],[Cost]]</f>
        <v>7600</v>
      </c>
      <c r="O44">
        <f>Table44[[#This Row],[Total Sales]]-Table44[[#This Row],[COGS]]</f>
        <v>900</v>
      </c>
      <c r="P44" s="1">
        <f>WEEKDAY(Table44[[#This Row],[Sales Date]])</f>
        <v>2</v>
      </c>
    </row>
    <row r="45" spans="1:16" x14ac:dyDescent="0.3">
      <c r="A45" t="s">
        <v>133</v>
      </c>
      <c r="B45" s="2">
        <v>44026</v>
      </c>
      <c r="C45" t="s">
        <v>134</v>
      </c>
      <c r="D45" t="s">
        <v>28</v>
      </c>
      <c r="E45" t="s">
        <v>34</v>
      </c>
      <c r="F45" t="s">
        <v>35</v>
      </c>
      <c r="G45" t="s">
        <v>43</v>
      </c>
      <c r="H45" t="s">
        <v>44</v>
      </c>
      <c r="I45">
        <v>1</v>
      </c>
      <c r="J45" t="s">
        <v>25</v>
      </c>
      <c r="K45">
        <v>13200.000000000002</v>
      </c>
      <c r="L45">
        <v>12000</v>
      </c>
      <c r="M45">
        <f t="shared" si="0"/>
        <v>13200.000000000002</v>
      </c>
      <c r="N45">
        <f>Table44[[#This Row],[Qty]]*Table44[[#This Row],[Cost]]</f>
        <v>12000</v>
      </c>
      <c r="O45">
        <f>Table44[[#This Row],[Total Sales]]-Table44[[#This Row],[COGS]]</f>
        <v>1200.0000000000018</v>
      </c>
      <c r="P45" s="1">
        <f>WEEKDAY(Table44[[#This Row],[Sales Date]])</f>
        <v>3</v>
      </c>
    </row>
    <row r="46" spans="1:16" x14ac:dyDescent="0.3">
      <c r="A46" t="s">
        <v>135</v>
      </c>
      <c r="B46" s="2">
        <v>44027</v>
      </c>
      <c r="C46" t="s">
        <v>136</v>
      </c>
      <c r="D46" t="s">
        <v>14</v>
      </c>
      <c r="E46" t="s">
        <v>15</v>
      </c>
      <c r="F46" t="s">
        <v>16</v>
      </c>
      <c r="G46" t="s">
        <v>47</v>
      </c>
      <c r="H46" t="s">
        <v>2370</v>
      </c>
      <c r="I46">
        <v>1</v>
      </c>
      <c r="J46" t="s">
        <v>19</v>
      </c>
      <c r="K46">
        <v>11000</v>
      </c>
      <c r="L46">
        <v>10000</v>
      </c>
      <c r="M46">
        <f t="shared" si="0"/>
        <v>11000</v>
      </c>
      <c r="N46">
        <f>Table44[[#This Row],[Qty]]*Table44[[#This Row],[Cost]]</f>
        <v>10000</v>
      </c>
      <c r="O46">
        <f>Table44[[#This Row],[Total Sales]]-Table44[[#This Row],[COGS]]</f>
        <v>1000</v>
      </c>
      <c r="P46" s="1">
        <f>WEEKDAY(Table44[[#This Row],[Sales Date]])</f>
        <v>4</v>
      </c>
    </row>
    <row r="47" spans="1:16" x14ac:dyDescent="0.3">
      <c r="A47" t="s">
        <v>137</v>
      </c>
      <c r="B47" s="2">
        <v>44028</v>
      </c>
      <c r="C47" t="s">
        <v>138</v>
      </c>
      <c r="D47" t="s">
        <v>14</v>
      </c>
      <c r="E47" t="s">
        <v>15</v>
      </c>
      <c r="F47" t="s">
        <v>16</v>
      </c>
      <c r="G47" t="s">
        <v>50</v>
      </c>
      <c r="H47" t="s">
        <v>37</v>
      </c>
      <c r="I47">
        <v>2</v>
      </c>
      <c r="J47" t="s">
        <v>25</v>
      </c>
      <c r="K47">
        <v>7700</v>
      </c>
      <c r="L47">
        <v>7000</v>
      </c>
      <c r="M47">
        <f t="shared" si="0"/>
        <v>15400</v>
      </c>
      <c r="N47">
        <f>Table44[[#This Row],[Qty]]*Table44[[#This Row],[Cost]]</f>
        <v>14000</v>
      </c>
      <c r="O47">
        <f>Table44[[#This Row],[Total Sales]]-Table44[[#This Row],[COGS]]</f>
        <v>1400</v>
      </c>
      <c r="P47" s="1">
        <f>WEEKDAY(Table44[[#This Row],[Sales Date]])</f>
        <v>5</v>
      </c>
    </row>
    <row r="48" spans="1:16" x14ac:dyDescent="0.3">
      <c r="A48" t="s">
        <v>139</v>
      </c>
      <c r="B48" s="2">
        <v>44029</v>
      </c>
      <c r="C48" t="s">
        <v>140</v>
      </c>
      <c r="D48" t="s">
        <v>14</v>
      </c>
      <c r="E48" t="s">
        <v>22</v>
      </c>
      <c r="F48" t="s">
        <v>23</v>
      </c>
      <c r="G48" t="s">
        <v>53</v>
      </c>
      <c r="H48" t="s">
        <v>37</v>
      </c>
      <c r="I48">
        <v>3</v>
      </c>
      <c r="J48" t="s">
        <v>19</v>
      </c>
      <c r="K48">
        <v>9950</v>
      </c>
      <c r="L48">
        <v>9000</v>
      </c>
      <c r="M48">
        <f t="shared" si="0"/>
        <v>29850</v>
      </c>
      <c r="N48">
        <f>Table44[[#This Row],[Qty]]*Table44[[#This Row],[Cost]]</f>
        <v>27000</v>
      </c>
      <c r="O48">
        <f>Table44[[#This Row],[Total Sales]]-Table44[[#This Row],[COGS]]</f>
        <v>2850</v>
      </c>
      <c r="P48" s="1">
        <f>WEEKDAY(Table44[[#This Row],[Sales Date]])</f>
        <v>6</v>
      </c>
    </row>
    <row r="49" spans="1:16" x14ac:dyDescent="0.3">
      <c r="A49" t="s">
        <v>141</v>
      </c>
      <c r="B49" s="2">
        <v>44030</v>
      </c>
      <c r="C49" t="s">
        <v>142</v>
      </c>
      <c r="D49" t="s">
        <v>28</v>
      </c>
      <c r="E49" t="s">
        <v>29</v>
      </c>
      <c r="F49" t="s">
        <v>30</v>
      </c>
      <c r="G49" t="s">
        <v>56</v>
      </c>
      <c r="H49" t="s">
        <v>57</v>
      </c>
      <c r="I49">
        <v>2</v>
      </c>
      <c r="J49" t="s">
        <v>19</v>
      </c>
      <c r="K49">
        <v>19800</v>
      </c>
      <c r="L49">
        <v>18000</v>
      </c>
      <c r="M49">
        <f t="shared" si="0"/>
        <v>39600</v>
      </c>
      <c r="N49">
        <f>Table44[[#This Row],[Qty]]*Table44[[#This Row],[Cost]]</f>
        <v>36000</v>
      </c>
      <c r="O49">
        <f>Table44[[#This Row],[Total Sales]]-Table44[[#This Row],[COGS]]</f>
        <v>3600</v>
      </c>
      <c r="P49" s="1">
        <f>WEEKDAY(Table44[[#This Row],[Sales Date]])</f>
        <v>7</v>
      </c>
    </row>
    <row r="50" spans="1:16" x14ac:dyDescent="0.3">
      <c r="A50" t="s">
        <v>143</v>
      </c>
      <c r="B50" s="2">
        <v>44031</v>
      </c>
      <c r="C50" t="s">
        <v>144</v>
      </c>
      <c r="D50" t="s">
        <v>28</v>
      </c>
      <c r="E50" t="s">
        <v>34</v>
      </c>
      <c r="F50" t="s">
        <v>35</v>
      </c>
      <c r="G50" t="s">
        <v>60</v>
      </c>
      <c r="H50" t="s">
        <v>44</v>
      </c>
      <c r="I50">
        <v>2</v>
      </c>
      <c r="J50" t="s">
        <v>19</v>
      </c>
      <c r="K50">
        <v>44000</v>
      </c>
      <c r="L50">
        <v>40000</v>
      </c>
      <c r="M50">
        <f t="shared" si="0"/>
        <v>88000</v>
      </c>
      <c r="N50">
        <f>Table44[[#This Row],[Qty]]*Table44[[#This Row],[Cost]]</f>
        <v>80000</v>
      </c>
      <c r="O50">
        <f>Table44[[#This Row],[Total Sales]]-Table44[[#This Row],[COGS]]</f>
        <v>8000</v>
      </c>
      <c r="P50" s="1">
        <f>WEEKDAY(Table44[[#This Row],[Sales Date]])</f>
        <v>1</v>
      </c>
    </row>
    <row r="51" spans="1:16" x14ac:dyDescent="0.3">
      <c r="A51" t="s">
        <v>145</v>
      </c>
      <c r="B51" s="2">
        <v>44032</v>
      </c>
      <c r="C51" t="s">
        <v>146</v>
      </c>
      <c r="D51" t="s">
        <v>28</v>
      </c>
      <c r="E51" t="s">
        <v>15</v>
      </c>
      <c r="F51" t="s">
        <v>16</v>
      </c>
      <c r="G51" t="s">
        <v>63</v>
      </c>
      <c r="H51" t="s">
        <v>44</v>
      </c>
      <c r="I51">
        <v>3</v>
      </c>
      <c r="J51" t="s">
        <v>19</v>
      </c>
      <c r="K51">
        <v>22000</v>
      </c>
      <c r="L51">
        <v>20000</v>
      </c>
      <c r="M51">
        <f t="shared" si="0"/>
        <v>66000</v>
      </c>
      <c r="N51">
        <f>Table44[[#This Row],[Qty]]*Table44[[#This Row],[Cost]]</f>
        <v>60000</v>
      </c>
      <c r="O51">
        <f>Table44[[#This Row],[Total Sales]]-Table44[[#This Row],[COGS]]</f>
        <v>6000</v>
      </c>
      <c r="P51" s="1">
        <f>WEEKDAY(Table44[[#This Row],[Sales Date]])</f>
        <v>2</v>
      </c>
    </row>
    <row r="52" spans="1:16" x14ac:dyDescent="0.3">
      <c r="A52" t="s">
        <v>147</v>
      </c>
      <c r="B52" s="2">
        <v>44033</v>
      </c>
      <c r="D52" t="s">
        <v>28</v>
      </c>
      <c r="E52" t="s">
        <v>15</v>
      </c>
      <c r="F52" t="s">
        <v>16</v>
      </c>
      <c r="G52" t="s">
        <v>66</v>
      </c>
      <c r="H52" t="s">
        <v>2370</v>
      </c>
      <c r="I52">
        <v>1</v>
      </c>
      <c r="J52" t="s">
        <v>19</v>
      </c>
      <c r="K52">
        <v>11000</v>
      </c>
      <c r="L52">
        <v>10000</v>
      </c>
      <c r="M52">
        <f t="shared" si="0"/>
        <v>11000</v>
      </c>
      <c r="N52">
        <f>Table44[[#This Row],[Qty]]*Table44[[#This Row],[Cost]]</f>
        <v>10000</v>
      </c>
      <c r="O52">
        <f>Table44[[#This Row],[Total Sales]]-Table44[[#This Row],[COGS]]</f>
        <v>1000</v>
      </c>
      <c r="P52" s="1">
        <f>WEEKDAY(Table44[[#This Row],[Sales Date]])</f>
        <v>3</v>
      </c>
    </row>
    <row r="53" spans="1:16" x14ac:dyDescent="0.3">
      <c r="A53" t="s">
        <v>148</v>
      </c>
      <c r="B53" s="2">
        <v>44034</v>
      </c>
      <c r="C53" t="s">
        <v>149</v>
      </c>
      <c r="D53" t="s">
        <v>14</v>
      </c>
      <c r="E53" t="s">
        <v>22</v>
      </c>
      <c r="F53" t="s">
        <v>23</v>
      </c>
      <c r="G53" t="s">
        <v>69</v>
      </c>
      <c r="H53" t="s">
        <v>2370</v>
      </c>
      <c r="I53">
        <v>2</v>
      </c>
      <c r="J53" t="s">
        <v>19</v>
      </c>
      <c r="K53">
        <v>7700.0000000000009</v>
      </c>
      <c r="L53">
        <v>7000</v>
      </c>
      <c r="M53">
        <f t="shared" si="0"/>
        <v>15400.000000000002</v>
      </c>
      <c r="N53">
        <f>Table44[[#This Row],[Qty]]*Table44[[#This Row],[Cost]]</f>
        <v>14000</v>
      </c>
      <c r="O53">
        <f>Table44[[#This Row],[Total Sales]]-Table44[[#This Row],[COGS]]</f>
        <v>1400.0000000000018</v>
      </c>
      <c r="P53" s="1">
        <f>WEEKDAY(Table44[[#This Row],[Sales Date]])</f>
        <v>4</v>
      </c>
    </row>
    <row r="54" spans="1:16" x14ac:dyDescent="0.3">
      <c r="A54" t="s">
        <v>150</v>
      </c>
      <c r="B54" s="2">
        <v>44035</v>
      </c>
      <c r="C54" t="s">
        <v>151</v>
      </c>
      <c r="D54" t="s">
        <v>28</v>
      </c>
      <c r="E54" t="s">
        <v>29</v>
      </c>
      <c r="F54" t="s">
        <v>30</v>
      </c>
      <c r="G54" t="s">
        <v>72</v>
      </c>
      <c r="H54" t="s">
        <v>37</v>
      </c>
      <c r="I54">
        <v>2</v>
      </c>
      <c r="J54" t="s">
        <v>19</v>
      </c>
      <c r="K54">
        <v>9950</v>
      </c>
      <c r="L54">
        <v>9000</v>
      </c>
      <c r="M54">
        <f t="shared" si="0"/>
        <v>19900</v>
      </c>
      <c r="N54">
        <f>Table44[[#This Row],[Qty]]*Table44[[#This Row],[Cost]]</f>
        <v>18000</v>
      </c>
      <c r="O54">
        <f>Table44[[#This Row],[Total Sales]]-Table44[[#This Row],[COGS]]</f>
        <v>1900</v>
      </c>
      <c r="P54" s="1">
        <f>WEEKDAY(Table44[[#This Row],[Sales Date]])</f>
        <v>5</v>
      </c>
    </row>
    <row r="55" spans="1:16" x14ac:dyDescent="0.3">
      <c r="A55" t="s">
        <v>152</v>
      </c>
      <c r="B55" s="2">
        <v>44036</v>
      </c>
      <c r="C55" t="s">
        <v>153</v>
      </c>
      <c r="D55" t="s">
        <v>28</v>
      </c>
      <c r="E55" t="s">
        <v>34</v>
      </c>
      <c r="F55" t="s">
        <v>35</v>
      </c>
      <c r="G55" t="s">
        <v>75</v>
      </c>
      <c r="H55" t="s">
        <v>2370</v>
      </c>
      <c r="I55">
        <v>2</v>
      </c>
      <c r="J55" t="s">
        <v>19</v>
      </c>
      <c r="K55">
        <v>19800</v>
      </c>
      <c r="L55">
        <v>18000</v>
      </c>
      <c r="M55">
        <f t="shared" si="0"/>
        <v>39600</v>
      </c>
      <c r="N55">
        <f>Table44[[#This Row],[Qty]]*Table44[[#This Row],[Cost]]</f>
        <v>36000</v>
      </c>
      <c r="O55">
        <f>Table44[[#This Row],[Total Sales]]-Table44[[#This Row],[COGS]]</f>
        <v>3600</v>
      </c>
      <c r="P55" s="1">
        <f>WEEKDAY(Table44[[#This Row],[Sales Date]])</f>
        <v>6</v>
      </c>
    </row>
    <row r="56" spans="1:16" x14ac:dyDescent="0.3">
      <c r="A56" t="s">
        <v>154</v>
      </c>
      <c r="B56" s="2">
        <v>44037</v>
      </c>
      <c r="D56" t="s">
        <v>28</v>
      </c>
      <c r="E56" t="s">
        <v>15</v>
      </c>
      <c r="F56" t="s">
        <v>16</v>
      </c>
      <c r="G56" t="s">
        <v>78</v>
      </c>
      <c r="H56" t="s">
        <v>2370</v>
      </c>
      <c r="I56">
        <v>4</v>
      </c>
      <c r="J56" t="s">
        <v>19</v>
      </c>
      <c r="K56">
        <v>44000</v>
      </c>
      <c r="L56">
        <v>40000</v>
      </c>
      <c r="M56">
        <f t="shared" si="0"/>
        <v>176000</v>
      </c>
      <c r="N56">
        <f>Table44[[#This Row],[Qty]]*Table44[[#This Row],[Cost]]</f>
        <v>160000</v>
      </c>
      <c r="O56">
        <f>Table44[[#This Row],[Total Sales]]-Table44[[#This Row],[COGS]]</f>
        <v>16000</v>
      </c>
      <c r="P56" s="1">
        <f>WEEKDAY(Table44[[#This Row],[Sales Date]])</f>
        <v>7</v>
      </c>
    </row>
    <row r="57" spans="1:16" x14ac:dyDescent="0.3">
      <c r="A57" t="s">
        <v>155</v>
      </c>
      <c r="B57" s="2">
        <v>44038</v>
      </c>
      <c r="C57" t="s">
        <v>156</v>
      </c>
      <c r="D57" t="s">
        <v>28</v>
      </c>
      <c r="E57" t="s">
        <v>15</v>
      </c>
      <c r="F57" t="s">
        <v>16</v>
      </c>
      <c r="G57" t="s">
        <v>81</v>
      </c>
      <c r="H57" t="s">
        <v>44</v>
      </c>
      <c r="I57">
        <v>1</v>
      </c>
      <c r="J57" t="s">
        <v>19</v>
      </c>
      <c r="K57">
        <v>22000</v>
      </c>
      <c r="L57">
        <v>20000</v>
      </c>
      <c r="M57">
        <f t="shared" si="0"/>
        <v>22000</v>
      </c>
      <c r="N57">
        <f>Table44[[#This Row],[Qty]]*Table44[[#This Row],[Cost]]</f>
        <v>20000</v>
      </c>
      <c r="O57">
        <f>Table44[[#This Row],[Total Sales]]-Table44[[#This Row],[COGS]]</f>
        <v>2000</v>
      </c>
      <c r="P57" s="1">
        <f>WEEKDAY(Table44[[#This Row],[Sales Date]])</f>
        <v>1</v>
      </c>
    </row>
    <row r="58" spans="1:16" x14ac:dyDescent="0.3">
      <c r="A58" t="s">
        <v>157</v>
      </c>
      <c r="B58" s="2">
        <v>44039</v>
      </c>
      <c r="C58" t="s">
        <v>158</v>
      </c>
      <c r="D58" t="s">
        <v>28</v>
      </c>
      <c r="E58" t="s">
        <v>22</v>
      </c>
      <c r="F58" t="s">
        <v>23</v>
      </c>
      <c r="G58" t="s">
        <v>84</v>
      </c>
      <c r="H58" t="s">
        <v>2370</v>
      </c>
      <c r="I58">
        <v>2</v>
      </c>
      <c r="J58" t="s">
        <v>19</v>
      </c>
      <c r="K58">
        <v>13000</v>
      </c>
      <c r="L58">
        <v>12000</v>
      </c>
      <c r="M58">
        <f t="shared" si="0"/>
        <v>26000</v>
      </c>
      <c r="N58">
        <f>Table44[[#This Row],[Qty]]*Table44[[#This Row],[Cost]]</f>
        <v>24000</v>
      </c>
      <c r="O58">
        <f>Table44[[#This Row],[Total Sales]]-Table44[[#This Row],[COGS]]</f>
        <v>2000</v>
      </c>
      <c r="P58" s="1">
        <f>WEEKDAY(Table44[[#This Row],[Sales Date]])</f>
        <v>2</v>
      </c>
    </row>
    <row r="59" spans="1:16" x14ac:dyDescent="0.3">
      <c r="A59" t="s">
        <v>159</v>
      </c>
      <c r="B59" s="2">
        <v>44040</v>
      </c>
      <c r="C59" t="s">
        <v>160</v>
      </c>
      <c r="D59" t="s">
        <v>28</v>
      </c>
      <c r="E59" t="s">
        <v>29</v>
      </c>
      <c r="F59" t="s">
        <v>30</v>
      </c>
      <c r="G59" t="s">
        <v>17</v>
      </c>
      <c r="H59" t="s">
        <v>2370</v>
      </c>
      <c r="I59">
        <v>2</v>
      </c>
      <c r="J59" t="s">
        <v>19</v>
      </c>
      <c r="K59">
        <v>6700</v>
      </c>
      <c r="L59">
        <v>5000</v>
      </c>
      <c r="M59">
        <f t="shared" si="0"/>
        <v>13400</v>
      </c>
      <c r="N59">
        <f>Table44[[#This Row],[Qty]]*Table44[[#This Row],[Cost]]</f>
        <v>10000</v>
      </c>
      <c r="O59">
        <f>Table44[[#This Row],[Total Sales]]-Table44[[#This Row],[COGS]]</f>
        <v>3400</v>
      </c>
      <c r="P59" s="1">
        <f>WEEKDAY(Table44[[#This Row],[Sales Date]])</f>
        <v>3</v>
      </c>
    </row>
    <row r="60" spans="1:16" x14ac:dyDescent="0.3">
      <c r="A60" t="s">
        <v>161</v>
      </c>
      <c r="B60" s="2">
        <v>44041</v>
      </c>
      <c r="C60" t="s">
        <v>162</v>
      </c>
      <c r="D60" t="s">
        <v>28</v>
      </c>
      <c r="E60" t="s">
        <v>34</v>
      </c>
      <c r="F60" t="s">
        <v>35</v>
      </c>
      <c r="G60" t="s">
        <v>24</v>
      </c>
      <c r="H60" t="s">
        <v>2370</v>
      </c>
      <c r="I60">
        <v>4</v>
      </c>
      <c r="J60" t="s">
        <v>19</v>
      </c>
      <c r="K60">
        <v>6700</v>
      </c>
      <c r="L60">
        <v>5001</v>
      </c>
      <c r="M60">
        <f t="shared" si="0"/>
        <v>26800</v>
      </c>
      <c r="N60">
        <f>Table44[[#This Row],[Qty]]*Table44[[#This Row],[Cost]]</f>
        <v>20004</v>
      </c>
      <c r="O60">
        <f>Table44[[#This Row],[Total Sales]]-Table44[[#This Row],[COGS]]</f>
        <v>6796</v>
      </c>
      <c r="P60" s="1">
        <f>WEEKDAY(Table44[[#This Row],[Sales Date]])</f>
        <v>4</v>
      </c>
    </row>
    <row r="61" spans="1:16" x14ac:dyDescent="0.3">
      <c r="A61" t="s">
        <v>163</v>
      </c>
      <c r="B61" s="2">
        <v>44042</v>
      </c>
      <c r="C61" t="s">
        <v>164</v>
      </c>
      <c r="D61" t="s">
        <v>28</v>
      </c>
      <c r="E61" t="s">
        <v>15</v>
      </c>
      <c r="F61" t="s">
        <v>16</v>
      </c>
      <c r="G61" t="s">
        <v>31</v>
      </c>
      <c r="H61" t="s">
        <v>2370</v>
      </c>
      <c r="I61">
        <v>1</v>
      </c>
      <c r="J61" t="s">
        <v>19</v>
      </c>
      <c r="K61">
        <v>6700</v>
      </c>
      <c r="L61">
        <v>5002</v>
      </c>
      <c r="M61">
        <f t="shared" si="0"/>
        <v>6700</v>
      </c>
      <c r="N61">
        <f>Table44[[#This Row],[Qty]]*Table44[[#This Row],[Cost]]</f>
        <v>5002</v>
      </c>
      <c r="O61">
        <f>Table44[[#This Row],[Total Sales]]-Table44[[#This Row],[COGS]]</f>
        <v>1698</v>
      </c>
      <c r="P61" s="1">
        <f>WEEKDAY(Table44[[#This Row],[Sales Date]])</f>
        <v>5</v>
      </c>
    </row>
    <row r="62" spans="1:16" x14ac:dyDescent="0.3">
      <c r="A62" t="s">
        <v>165</v>
      </c>
      <c r="B62" s="2">
        <v>44043</v>
      </c>
      <c r="C62" t="s">
        <v>166</v>
      </c>
      <c r="D62" t="s">
        <v>28</v>
      </c>
      <c r="E62" t="s">
        <v>15</v>
      </c>
      <c r="F62" t="s">
        <v>16</v>
      </c>
      <c r="G62" t="s">
        <v>78</v>
      </c>
      <c r="H62" t="s">
        <v>2370</v>
      </c>
      <c r="I62">
        <v>2</v>
      </c>
      <c r="J62" t="s">
        <v>19</v>
      </c>
      <c r="K62">
        <v>1900</v>
      </c>
      <c r="L62">
        <v>1800</v>
      </c>
      <c r="M62">
        <f t="shared" si="0"/>
        <v>3800</v>
      </c>
      <c r="N62">
        <f>Table44[[#This Row],[Qty]]*Table44[[#This Row],[Cost]]</f>
        <v>3600</v>
      </c>
      <c r="O62">
        <f>Table44[[#This Row],[Total Sales]]-Table44[[#This Row],[COGS]]</f>
        <v>200</v>
      </c>
      <c r="P62" s="1">
        <f>WEEKDAY(Table44[[#This Row],[Sales Date]])</f>
        <v>6</v>
      </c>
    </row>
    <row r="63" spans="1:16" x14ac:dyDescent="0.3">
      <c r="A63" t="s">
        <v>167</v>
      </c>
      <c r="B63" s="2">
        <v>43983</v>
      </c>
      <c r="C63" t="s">
        <v>168</v>
      </c>
      <c r="D63" t="s">
        <v>28</v>
      </c>
      <c r="E63" t="s">
        <v>22</v>
      </c>
      <c r="F63" t="s">
        <v>23</v>
      </c>
      <c r="G63" t="s">
        <v>81</v>
      </c>
      <c r="H63" t="s">
        <v>44</v>
      </c>
      <c r="I63">
        <v>2</v>
      </c>
      <c r="J63" t="s">
        <v>19</v>
      </c>
      <c r="K63">
        <v>200</v>
      </c>
      <c r="L63">
        <v>190</v>
      </c>
      <c r="M63">
        <f t="shared" si="0"/>
        <v>400</v>
      </c>
      <c r="N63">
        <f>Table44[[#This Row],[Qty]]*Table44[[#This Row],[Cost]]</f>
        <v>380</v>
      </c>
      <c r="O63">
        <f>Table44[[#This Row],[Total Sales]]-Table44[[#This Row],[COGS]]</f>
        <v>20</v>
      </c>
      <c r="P63" s="1">
        <f>WEEKDAY(Table44[[#This Row],[Sales Date]])</f>
        <v>2</v>
      </c>
    </row>
    <row r="64" spans="1:16" x14ac:dyDescent="0.3">
      <c r="A64" t="s">
        <v>169</v>
      </c>
      <c r="B64" s="2">
        <v>43984</v>
      </c>
      <c r="C64" t="s">
        <v>170</v>
      </c>
      <c r="D64" t="s">
        <v>28</v>
      </c>
      <c r="E64" t="s">
        <v>29</v>
      </c>
      <c r="F64" t="s">
        <v>30</v>
      </c>
      <c r="G64" t="s">
        <v>84</v>
      </c>
      <c r="H64" t="s">
        <v>2370</v>
      </c>
      <c r="I64">
        <v>1</v>
      </c>
      <c r="J64" t="s">
        <v>19</v>
      </c>
      <c r="K64">
        <v>2250</v>
      </c>
      <c r="L64">
        <v>2200</v>
      </c>
      <c r="M64">
        <f t="shared" si="0"/>
        <v>2250</v>
      </c>
      <c r="N64">
        <f>Table44[[#This Row],[Qty]]*Table44[[#This Row],[Cost]]</f>
        <v>2200</v>
      </c>
      <c r="O64">
        <f>Table44[[#This Row],[Total Sales]]-Table44[[#This Row],[COGS]]</f>
        <v>50</v>
      </c>
      <c r="P64" s="1">
        <f>WEEKDAY(Table44[[#This Row],[Sales Date]])</f>
        <v>3</v>
      </c>
    </row>
    <row r="65" spans="1:16" x14ac:dyDescent="0.3">
      <c r="A65" t="s">
        <v>171</v>
      </c>
      <c r="B65" s="2">
        <v>43983</v>
      </c>
      <c r="C65" t="s">
        <v>172</v>
      </c>
      <c r="D65" t="s">
        <v>28</v>
      </c>
      <c r="E65" t="s">
        <v>34</v>
      </c>
      <c r="F65" t="s">
        <v>35</v>
      </c>
      <c r="G65" t="s">
        <v>47</v>
      </c>
      <c r="H65" t="s">
        <v>2370</v>
      </c>
      <c r="I65">
        <v>1</v>
      </c>
      <c r="J65" t="s">
        <v>19</v>
      </c>
      <c r="K65">
        <v>100</v>
      </c>
      <c r="L65">
        <v>90</v>
      </c>
      <c r="M65">
        <f t="shared" si="0"/>
        <v>100</v>
      </c>
      <c r="N65">
        <f>Table44[[#This Row],[Qty]]*Table44[[#This Row],[Cost]]</f>
        <v>90</v>
      </c>
      <c r="O65">
        <f>Table44[[#This Row],[Total Sales]]-Table44[[#This Row],[COGS]]</f>
        <v>10</v>
      </c>
      <c r="P65" s="1">
        <f>WEEKDAY(Table44[[#This Row],[Sales Date]])</f>
        <v>2</v>
      </c>
    </row>
    <row r="66" spans="1:16" x14ac:dyDescent="0.3">
      <c r="A66" t="s">
        <v>173</v>
      </c>
      <c r="B66" s="2">
        <v>43984</v>
      </c>
      <c r="C66" t="s">
        <v>174</v>
      </c>
      <c r="D66" t="s">
        <v>28</v>
      </c>
      <c r="E66" t="s">
        <v>15</v>
      </c>
      <c r="F66" t="s">
        <v>16</v>
      </c>
      <c r="G66" t="s">
        <v>50</v>
      </c>
      <c r="H66" t="s">
        <v>37</v>
      </c>
      <c r="I66">
        <v>2</v>
      </c>
      <c r="J66" t="s">
        <v>19</v>
      </c>
      <c r="K66">
        <v>100</v>
      </c>
      <c r="L66">
        <v>80</v>
      </c>
      <c r="M66">
        <f t="shared" ref="M66:M129" si="1">I66*K66</f>
        <v>200</v>
      </c>
      <c r="N66">
        <f>Table44[[#This Row],[Qty]]*Table44[[#This Row],[Cost]]</f>
        <v>160</v>
      </c>
      <c r="O66">
        <f>Table44[[#This Row],[Total Sales]]-Table44[[#This Row],[COGS]]</f>
        <v>40</v>
      </c>
      <c r="P66" s="1">
        <f>WEEKDAY(Table44[[#This Row],[Sales Date]])</f>
        <v>3</v>
      </c>
    </row>
    <row r="67" spans="1:16" x14ac:dyDescent="0.3">
      <c r="A67" t="s">
        <v>175</v>
      </c>
      <c r="B67" s="2">
        <v>43985</v>
      </c>
      <c r="C67" t="s">
        <v>176</v>
      </c>
      <c r="D67" t="s">
        <v>14</v>
      </c>
      <c r="E67" t="s">
        <v>15</v>
      </c>
      <c r="F67" t="s">
        <v>16</v>
      </c>
      <c r="G67" t="s">
        <v>53</v>
      </c>
      <c r="H67" t="s">
        <v>37</v>
      </c>
      <c r="I67">
        <v>2</v>
      </c>
      <c r="J67" t="s">
        <v>19</v>
      </c>
      <c r="K67">
        <v>2000</v>
      </c>
      <c r="L67">
        <v>1850</v>
      </c>
      <c r="M67">
        <f t="shared" si="1"/>
        <v>4000</v>
      </c>
      <c r="N67">
        <f>Table44[[#This Row],[Qty]]*Table44[[#This Row],[Cost]]</f>
        <v>3700</v>
      </c>
      <c r="O67">
        <f>Table44[[#This Row],[Total Sales]]-Table44[[#This Row],[COGS]]</f>
        <v>300</v>
      </c>
      <c r="P67" s="1">
        <f>WEEKDAY(Table44[[#This Row],[Sales Date]])</f>
        <v>4</v>
      </c>
    </row>
    <row r="68" spans="1:16" x14ac:dyDescent="0.3">
      <c r="A68" t="s">
        <v>177</v>
      </c>
      <c r="B68" s="2">
        <v>43986</v>
      </c>
      <c r="C68" t="s">
        <v>178</v>
      </c>
      <c r="D68" t="s">
        <v>14</v>
      </c>
      <c r="E68" t="s">
        <v>22</v>
      </c>
      <c r="F68" t="s">
        <v>23</v>
      </c>
      <c r="G68" t="s">
        <v>56</v>
      </c>
      <c r="H68" t="s">
        <v>57</v>
      </c>
      <c r="I68">
        <v>1</v>
      </c>
      <c r="J68" t="s">
        <v>19</v>
      </c>
      <c r="K68">
        <v>9500</v>
      </c>
      <c r="L68">
        <v>8000</v>
      </c>
      <c r="M68">
        <f t="shared" si="1"/>
        <v>9500</v>
      </c>
      <c r="N68">
        <f>Table44[[#This Row],[Qty]]*Table44[[#This Row],[Cost]]</f>
        <v>8000</v>
      </c>
      <c r="O68">
        <f>Table44[[#This Row],[Total Sales]]-Table44[[#This Row],[COGS]]</f>
        <v>1500</v>
      </c>
      <c r="P68" s="1">
        <f>WEEKDAY(Table44[[#This Row],[Sales Date]])</f>
        <v>5</v>
      </c>
    </row>
    <row r="69" spans="1:16" x14ac:dyDescent="0.3">
      <c r="A69" t="s">
        <v>179</v>
      </c>
      <c r="B69" s="2">
        <v>43987</v>
      </c>
      <c r="C69" t="s">
        <v>180</v>
      </c>
      <c r="D69" t="s">
        <v>14</v>
      </c>
      <c r="E69" t="s">
        <v>29</v>
      </c>
      <c r="F69" t="s">
        <v>30</v>
      </c>
      <c r="G69" t="s">
        <v>60</v>
      </c>
      <c r="H69" t="s">
        <v>44</v>
      </c>
      <c r="I69">
        <v>1</v>
      </c>
      <c r="J69" t="s">
        <v>19</v>
      </c>
      <c r="K69">
        <v>4700</v>
      </c>
      <c r="L69">
        <v>4000</v>
      </c>
      <c r="M69">
        <f t="shared" si="1"/>
        <v>4700</v>
      </c>
      <c r="N69">
        <f>Table44[[#This Row],[Qty]]*Table44[[#This Row],[Cost]]</f>
        <v>4000</v>
      </c>
      <c r="O69">
        <f>Table44[[#This Row],[Total Sales]]-Table44[[#This Row],[COGS]]</f>
        <v>700</v>
      </c>
      <c r="P69" s="1">
        <f>WEEKDAY(Table44[[#This Row],[Sales Date]])</f>
        <v>6</v>
      </c>
    </row>
    <row r="70" spans="1:16" x14ac:dyDescent="0.3">
      <c r="A70" t="s">
        <v>181</v>
      </c>
      <c r="B70" s="2">
        <v>43988</v>
      </c>
      <c r="C70" t="s">
        <v>182</v>
      </c>
      <c r="D70" t="s">
        <v>28</v>
      </c>
      <c r="E70" t="s">
        <v>34</v>
      </c>
      <c r="F70" t="s">
        <v>35</v>
      </c>
      <c r="G70" t="s">
        <v>63</v>
      </c>
      <c r="H70" t="s">
        <v>44</v>
      </c>
      <c r="I70">
        <v>2</v>
      </c>
      <c r="J70" t="s">
        <v>19</v>
      </c>
      <c r="K70">
        <v>400</v>
      </c>
      <c r="L70">
        <v>360</v>
      </c>
      <c r="M70">
        <f t="shared" si="1"/>
        <v>800</v>
      </c>
      <c r="N70">
        <f>Table44[[#This Row],[Qty]]*Table44[[#This Row],[Cost]]</f>
        <v>720</v>
      </c>
      <c r="O70">
        <f>Table44[[#This Row],[Total Sales]]-Table44[[#This Row],[COGS]]</f>
        <v>80</v>
      </c>
      <c r="P70" s="1">
        <f>WEEKDAY(Table44[[#This Row],[Sales Date]])</f>
        <v>7</v>
      </c>
    </row>
    <row r="71" spans="1:16" x14ac:dyDescent="0.3">
      <c r="A71" t="s">
        <v>183</v>
      </c>
      <c r="B71" s="2">
        <v>43989</v>
      </c>
      <c r="C71" t="s">
        <v>184</v>
      </c>
      <c r="D71" t="s">
        <v>28</v>
      </c>
      <c r="E71" t="s">
        <v>15</v>
      </c>
      <c r="F71" t="s">
        <v>16</v>
      </c>
      <c r="G71" t="s">
        <v>66</v>
      </c>
      <c r="H71" t="s">
        <v>2370</v>
      </c>
      <c r="I71">
        <v>2</v>
      </c>
      <c r="J71" t="s">
        <v>19</v>
      </c>
      <c r="K71">
        <v>100</v>
      </c>
      <c r="L71">
        <v>90</v>
      </c>
      <c r="M71">
        <f t="shared" si="1"/>
        <v>200</v>
      </c>
      <c r="N71">
        <f>Table44[[#This Row],[Qty]]*Table44[[#This Row],[Cost]]</f>
        <v>180</v>
      </c>
      <c r="O71">
        <f>Table44[[#This Row],[Total Sales]]-Table44[[#This Row],[COGS]]</f>
        <v>20</v>
      </c>
      <c r="P71" s="1">
        <f>WEEKDAY(Table44[[#This Row],[Sales Date]])</f>
        <v>1</v>
      </c>
    </row>
    <row r="72" spans="1:16" x14ac:dyDescent="0.3">
      <c r="A72" t="s">
        <v>185</v>
      </c>
      <c r="B72" s="2">
        <v>43990</v>
      </c>
      <c r="C72" t="s">
        <v>186</v>
      </c>
      <c r="D72" t="s">
        <v>28</v>
      </c>
      <c r="E72" t="s">
        <v>15</v>
      </c>
      <c r="F72" t="s">
        <v>16</v>
      </c>
      <c r="G72" t="s">
        <v>69</v>
      </c>
      <c r="H72" t="s">
        <v>2370</v>
      </c>
      <c r="I72">
        <v>1</v>
      </c>
      <c r="J72" t="s">
        <v>19</v>
      </c>
      <c r="K72">
        <v>1600</v>
      </c>
      <c r="L72">
        <v>1590</v>
      </c>
      <c r="M72">
        <f t="shared" si="1"/>
        <v>1600</v>
      </c>
      <c r="N72">
        <f>Table44[[#This Row],[Qty]]*Table44[[#This Row],[Cost]]</f>
        <v>1590</v>
      </c>
      <c r="O72">
        <f>Table44[[#This Row],[Total Sales]]-Table44[[#This Row],[COGS]]</f>
        <v>10</v>
      </c>
      <c r="P72" s="1">
        <f>WEEKDAY(Table44[[#This Row],[Sales Date]])</f>
        <v>2</v>
      </c>
    </row>
    <row r="73" spans="1:16" x14ac:dyDescent="0.3">
      <c r="A73" t="s">
        <v>187</v>
      </c>
      <c r="B73" s="2">
        <v>43991</v>
      </c>
      <c r="C73" t="s">
        <v>188</v>
      </c>
      <c r="D73" t="s">
        <v>28</v>
      </c>
      <c r="E73" t="s">
        <v>22</v>
      </c>
      <c r="F73" t="s">
        <v>23</v>
      </c>
      <c r="G73" t="s">
        <v>78</v>
      </c>
      <c r="H73" t="s">
        <v>2370</v>
      </c>
      <c r="I73">
        <v>1</v>
      </c>
      <c r="J73" t="s">
        <v>19</v>
      </c>
      <c r="K73">
        <v>50</v>
      </c>
      <c r="L73">
        <v>45</v>
      </c>
      <c r="M73">
        <f t="shared" si="1"/>
        <v>50</v>
      </c>
      <c r="N73">
        <f>Table44[[#This Row],[Qty]]*Table44[[#This Row],[Cost]]</f>
        <v>45</v>
      </c>
      <c r="O73">
        <f>Table44[[#This Row],[Total Sales]]-Table44[[#This Row],[COGS]]</f>
        <v>5</v>
      </c>
      <c r="P73" s="1">
        <f>WEEKDAY(Table44[[#This Row],[Sales Date]])</f>
        <v>3</v>
      </c>
    </row>
    <row r="74" spans="1:16" x14ac:dyDescent="0.3">
      <c r="A74" t="s">
        <v>189</v>
      </c>
      <c r="B74" s="2">
        <v>43992</v>
      </c>
      <c r="C74" t="s">
        <v>190</v>
      </c>
      <c r="D74" t="s">
        <v>14</v>
      </c>
      <c r="E74" t="s">
        <v>29</v>
      </c>
      <c r="F74" t="s">
        <v>30</v>
      </c>
      <c r="G74" t="s">
        <v>81</v>
      </c>
      <c r="H74" t="s">
        <v>44</v>
      </c>
      <c r="I74">
        <v>2</v>
      </c>
      <c r="J74" t="s">
        <v>19</v>
      </c>
      <c r="K74">
        <v>600</v>
      </c>
      <c r="L74">
        <v>450</v>
      </c>
      <c r="M74">
        <f t="shared" si="1"/>
        <v>1200</v>
      </c>
      <c r="N74">
        <f>Table44[[#This Row],[Qty]]*Table44[[#This Row],[Cost]]</f>
        <v>900</v>
      </c>
      <c r="O74">
        <f>Table44[[#This Row],[Total Sales]]-Table44[[#This Row],[COGS]]</f>
        <v>300</v>
      </c>
      <c r="P74" s="1">
        <f>WEEKDAY(Table44[[#This Row],[Sales Date]])</f>
        <v>4</v>
      </c>
    </row>
    <row r="75" spans="1:16" x14ac:dyDescent="0.3">
      <c r="A75" t="s">
        <v>191</v>
      </c>
      <c r="B75" s="2">
        <v>43993</v>
      </c>
      <c r="C75" t="s">
        <v>192</v>
      </c>
      <c r="D75" t="s">
        <v>28</v>
      </c>
      <c r="E75" t="s">
        <v>34</v>
      </c>
      <c r="F75" t="s">
        <v>35</v>
      </c>
      <c r="G75" t="s">
        <v>84</v>
      </c>
      <c r="H75" t="s">
        <v>2370</v>
      </c>
      <c r="I75">
        <v>2</v>
      </c>
      <c r="J75" t="s">
        <v>19</v>
      </c>
      <c r="K75">
        <v>170</v>
      </c>
      <c r="L75">
        <v>150</v>
      </c>
      <c r="M75">
        <f t="shared" si="1"/>
        <v>340</v>
      </c>
      <c r="N75">
        <f>Table44[[#This Row],[Qty]]*Table44[[#This Row],[Cost]]</f>
        <v>300</v>
      </c>
      <c r="O75">
        <f>Table44[[#This Row],[Total Sales]]-Table44[[#This Row],[COGS]]</f>
        <v>40</v>
      </c>
      <c r="P75" s="1">
        <f>WEEKDAY(Table44[[#This Row],[Sales Date]])</f>
        <v>5</v>
      </c>
    </row>
    <row r="76" spans="1:16" x14ac:dyDescent="0.3">
      <c r="A76" t="s">
        <v>193</v>
      </c>
      <c r="B76" s="2">
        <v>43994</v>
      </c>
      <c r="C76" t="s">
        <v>194</v>
      </c>
      <c r="D76" t="s">
        <v>28</v>
      </c>
      <c r="E76" t="s">
        <v>15</v>
      </c>
      <c r="F76" t="s">
        <v>16</v>
      </c>
      <c r="G76" t="s">
        <v>81</v>
      </c>
      <c r="H76" t="s">
        <v>44</v>
      </c>
      <c r="I76">
        <v>1</v>
      </c>
      <c r="J76" t="s">
        <v>19</v>
      </c>
      <c r="K76">
        <v>25</v>
      </c>
      <c r="L76">
        <v>20</v>
      </c>
      <c r="M76">
        <f t="shared" si="1"/>
        <v>25</v>
      </c>
      <c r="N76">
        <f>Table44[[#This Row],[Qty]]*Table44[[#This Row],[Cost]]</f>
        <v>20</v>
      </c>
      <c r="O76">
        <f>Table44[[#This Row],[Total Sales]]-Table44[[#This Row],[COGS]]</f>
        <v>5</v>
      </c>
      <c r="P76" s="1">
        <f>WEEKDAY(Table44[[#This Row],[Sales Date]])</f>
        <v>6</v>
      </c>
    </row>
    <row r="77" spans="1:16" x14ac:dyDescent="0.3">
      <c r="A77" t="s">
        <v>195</v>
      </c>
      <c r="B77" s="2">
        <v>43995</v>
      </c>
      <c r="C77" t="s">
        <v>196</v>
      </c>
      <c r="D77" t="s">
        <v>28</v>
      </c>
      <c r="E77" t="s">
        <v>15</v>
      </c>
      <c r="F77" t="s">
        <v>16</v>
      </c>
      <c r="G77" t="s">
        <v>84</v>
      </c>
      <c r="H77" t="s">
        <v>2370</v>
      </c>
      <c r="I77">
        <v>1</v>
      </c>
      <c r="J77" t="s">
        <v>19</v>
      </c>
      <c r="K77">
        <v>10000</v>
      </c>
      <c r="L77">
        <v>9000</v>
      </c>
      <c r="M77">
        <f t="shared" si="1"/>
        <v>10000</v>
      </c>
      <c r="N77">
        <f>Table44[[#This Row],[Qty]]*Table44[[#This Row],[Cost]]</f>
        <v>9000</v>
      </c>
      <c r="O77">
        <f>Table44[[#This Row],[Total Sales]]-Table44[[#This Row],[COGS]]</f>
        <v>1000</v>
      </c>
      <c r="P77" s="1">
        <f>WEEKDAY(Table44[[#This Row],[Sales Date]])</f>
        <v>7</v>
      </c>
    </row>
    <row r="78" spans="1:16" x14ac:dyDescent="0.3">
      <c r="A78" t="s">
        <v>197</v>
      </c>
      <c r="B78" s="2">
        <v>43996</v>
      </c>
      <c r="C78" t="s">
        <v>198</v>
      </c>
      <c r="D78" t="s">
        <v>28</v>
      </c>
      <c r="E78" t="s">
        <v>22</v>
      </c>
      <c r="F78" t="s">
        <v>23</v>
      </c>
      <c r="G78" t="s">
        <v>17</v>
      </c>
      <c r="H78" t="s">
        <v>2370</v>
      </c>
      <c r="I78">
        <v>2</v>
      </c>
      <c r="J78" t="s">
        <v>19</v>
      </c>
      <c r="K78">
        <v>6700</v>
      </c>
      <c r="L78">
        <v>5001</v>
      </c>
      <c r="M78">
        <f t="shared" si="1"/>
        <v>13400</v>
      </c>
      <c r="N78">
        <f>Table44[[#This Row],[Qty]]*Table44[[#This Row],[Cost]]</f>
        <v>10002</v>
      </c>
      <c r="O78">
        <f>Table44[[#This Row],[Total Sales]]-Table44[[#This Row],[COGS]]</f>
        <v>3398</v>
      </c>
      <c r="P78" s="1">
        <f>WEEKDAY(Table44[[#This Row],[Sales Date]])</f>
        <v>1</v>
      </c>
    </row>
    <row r="79" spans="1:16" x14ac:dyDescent="0.3">
      <c r="A79" t="s">
        <v>199</v>
      </c>
      <c r="B79" s="2">
        <v>43997</v>
      </c>
      <c r="C79" t="s">
        <v>200</v>
      </c>
      <c r="D79" t="s">
        <v>28</v>
      </c>
      <c r="E79" t="s">
        <v>29</v>
      </c>
      <c r="F79" t="s">
        <v>30</v>
      </c>
      <c r="G79" t="s">
        <v>24</v>
      </c>
      <c r="H79" t="s">
        <v>2370</v>
      </c>
      <c r="I79">
        <v>2</v>
      </c>
      <c r="J79" t="s">
        <v>19</v>
      </c>
      <c r="K79">
        <v>6700</v>
      </c>
      <c r="L79">
        <v>5002</v>
      </c>
      <c r="M79">
        <f t="shared" si="1"/>
        <v>13400</v>
      </c>
      <c r="N79">
        <f>Table44[[#This Row],[Qty]]*Table44[[#This Row],[Cost]]</f>
        <v>10004</v>
      </c>
      <c r="O79">
        <f>Table44[[#This Row],[Total Sales]]-Table44[[#This Row],[COGS]]</f>
        <v>3396</v>
      </c>
      <c r="P79" s="1">
        <f>WEEKDAY(Table44[[#This Row],[Sales Date]])</f>
        <v>2</v>
      </c>
    </row>
    <row r="80" spans="1:16" x14ac:dyDescent="0.3">
      <c r="A80" t="s">
        <v>201</v>
      </c>
      <c r="B80" s="2">
        <v>43998</v>
      </c>
      <c r="C80" t="s">
        <v>202</v>
      </c>
      <c r="D80" t="s">
        <v>28</v>
      </c>
      <c r="E80" t="s">
        <v>34</v>
      </c>
      <c r="F80" t="s">
        <v>35</v>
      </c>
      <c r="G80" t="s">
        <v>31</v>
      </c>
      <c r="H80" t="s">
        <v>2370</v>
      </c>
      <c r="I80">
        <v>1</v>
      </c>
      <c r="J80" t="s">
        <v>19</v>
      </c>
      <c r="K80">
        <v>22000</v>
      </c>
      <c r="L80">
        <v>20000</v>
      </c>
      <c r="M80">
        <f t="shared" si="1"/>
        <v>22000</v>
      </c>
      <c r="N80">
        <f>Table44[[#This Row],[Qty]]*Table44[[#This Row],[Cost]]</f>
        <v>20000</v>
      </c>
      <c r="O80">
        <f>Table44[[#This Row],[Total Sales]]-Table44[[#This Row],[COGS]]</f>
        <v>2000</v>
      </c>
      <c r="P80" s="1">
        <f>WEEKDAY(Table44[[#This Row],[Sales Date]])</f>
        <v>3</v>
      </c>
    </row>
    <row r="81" spans="1:16" x14ac:dyDescent="0.3">
      <c r="A81" t="s">
        <v>203</v>
      </c>
      <c r="B81" s="2">
        <v>43999</v>
      </c>
      <c r="C81" t="s">
        <v>204</v>
      </c>
      <c r="D81" t="s">
        <v>28</v>
      </c>
      <c r="E81" t="s">
        <v>15</v>
      </c>
      <c r="F81" t="s">
        <v>16</v>
      </c>
      <c r="G81" t="s">
        <v>36</v>
      </c>
      <c r="H81" t="s">
        <v>37</v>
      </c>
      <c r="I81">
        <v>1</v>
      </c>
      <c r="J81" t="s">
        <v>25</v>
      </c>
      <c r="K81">
        <v>10000</v>
      </c>
      <c r="L81">
        <v>9000</v>
      </c>
      <c r="M81">
        <f t="shared" si="1"/>
        <v>10000</v>
      </c>
      <c r="N81">
        <f>Table44[[#This Row],[Qty]]*Table44[[#This Row],[Cost]]</f>
        <v>9000</v>
      </c>
      <c r="O81">
        <f>Table44[[#This Row],[Total Sales]]-Table44[[#This Row],[COGS]]</f>
        <v>1000</v>
      </c>
      <c r="P81" s="1">
        <f>WEEKDAY(Table44[[#This Row],[Sales Date]])</f>
        <v>4</v>
      </c>
    </row>
    <row r="82" spans="1:16" x14ac:dyDescent="0.3">
      <c r="A82" t="s">
        <v>205</v>
      </c>
      <c r="B82" s="2">
        <v>44000</v>
      </c>
      <c r="C82" t="s">
        <v>206</v>
      </c>
      <c r="D82" t="s">
        <v>28</v>
      </c>
      <c r="E82" t="s">
        <v>15</v>
      </c>
      <c r="F82" t="s">
        <v>16</v>
      </c>
      <c r="G82" t="s">
        <v>40</v>
      </c>
      <c r="H82" t="s">
        <v>2370</v>
      </c>
      <c r="I82">
        <v>1</v>
      </c>
      <c r="J82" t="s">
        <v>19</v>
      </c>
      <c r="K82">
        <v>8500</v>
      </c>
      <c r="L82">
        <v>7600</v>
      </c>
      <c r="M82">
        <f t="shared" si="1"/>
        <v>8500</v>
      </c>
      <c r="N82">
        <f>Table44[[#This Row],[Qty]]*Table44[[#This Row],[Cost]]</f>
        <v>7600</v>
      </c>
      <c r="O82">
        <f>Table44[[#This Row],[Total Sales]]-Table44[[#This Row],[COGS]]</f>
        <v>900</v>
      </c>
      <c r="P82" s="1">
        <f>WEEKDAY(Table44[[#This Row],[Sales Date]])</f>
        <v>5</v>
      </c>
    </row>
    <row r="83" spans="1:16" x14ac:dyDescent="0.3">
      <c r="A83" t="s">
        <v>207</v>
      </c>
      <c r="B83" s="2">
        <v>44001</v>
      </c>
      <c r="C83" t="s">
        <v>208</v>
      </c>
      <c r="D83" t="s">
        <v>28</v>
      </c>
      <c r="E83" t="s">
        <v>22</v>
      </c>
      <c r="F83" t="s">
        <v>23</v>
      </c>
      <c r="G83" t="s">
        <v>43</v>
      </c>
      <c r="H83" t="s">
        <v>44</v>
      </c>
      <c r="I83">
        <v>2</v>
      </c>
      <c r="J83" t="s">
        <v>19</v>
      </c>
      <c r="K83">
        <v>8500</v>
      </c>
      <c r="L83">
        <v>7600</v>
      </c>
      <c r="M83">
        <f t="shared" si="1"/>
        <v>17000</v>
      </c>
      <c r="N83">
        <f>Table44[[#This Row],[Qty]]*Table44[[#This Row],[Cost]]</f>
        <v>15200</v>
      </c>
      <c r="O83">
        <f>Table44[[#This Row],[Total Sales]]-Table44[[#This Row],[COGS]]</f>
        <v>1800</v>
      </c>
      <c r="P83" s="1">
        <f>WEEKDAY(Table44[[#This Row],[Sales Date]])</f>
        <v>6</v>
      </c>
    </row>
    <row r="84" spans="1:16" x14ac:dyDescent="0.3">
      <c r="A84" t="s">
        <v>209</v>
      </c>
      <c r="B84" s="2">
        <v>44002</v>
      </c>
      <c r="C84" t="s">
        <v>210</v>
      </c>
      <c r="D84" t="s">
        <v>28</v>
      </c>
      <c r="E84" t="s">
        <v>29</v>
      </c>
      <c r="F84" t="s">
        <v>30</v>
      </c>
      <c r="G84" t="s">
        <v>47</v>
      </c>
      <c r="H84" t="s">
        <v>2370</v>
      </c>
      <c r="I84">
        <v>3</v>
      </c>
      <c r="J84" t="s">
        <v>19</v>
      </c>
      <c r="K84">
        <v>13200.000000000002</v>
      </c>
      <c r="L84">
        <v>12000</v>
      </c>
      <c r="M84">
        <f t="shared" si="1"/>
        <v>39600.000000000007</v>
      </c>
      <c r="N84">
        <f>Table44[[#This Row],[Qty]]*Table44[[#This Row],[Cost]]</f>
        <v>36000</v>
      </c>
      <c r="O84">
        <f>Table44[[#This Row],[Total Sales]]-Table44[[#This Row],[COGS]]</f>
        <v>3600.0000000000073</v>
      </c>
      <c r="P84" s="1">
        <f>WEEKDAY(Table44[[#This Row],[Sales Date]])</f>
        <v>7</v>
      </c>
    </row>
    <row r="85" spans="1:16" x14ac:dyDescent="0.3">
      <c r="A85" t="s">
        <v>211</v>
      </c>
      <c r="B85" s="2">
        <v>44003</v>
      </c>
      <c r="C85" t="s">
        <v>212</v>
      </c>
      <c r="D85" t="s">
        <v>28</v>
      </c>
      <c r="E85" t="s">
        <v>34</v>
      </c>
      <c r="F85" t="s">
        <v>35</v>
      </c>
      <c r="G85" t="s">
        <v>50</v>
      </c>
      <c r="H85" t="s">
        <v>37</v>
      </c>
      <c r="I85">
        <v>2</v>
      </c>
      <c r="J85" t="s">
        <v>19</v>
      </c>
      <c r="K85">
        <v>22000</v>
      </c>
      <c r="L85">
        <v>20000</v>
      </c>
      <c r="M85">
        <f t="shared" si="1"/>
        <v>44000</v>
      </c>
      <c r="N85">
        <f>Table44[[#This Row],[Qty]]*Table44[[#This Row],[Cost]]</f>
        <v>40000</v>
      </c>
      <c r="O85">
        <f>Table44[[#This Row],[Total Sales]]-Table44[[#This Row],[COGS]]</f>
        <v>4000</v>
      </c>
      <c r="P85" s="1">
        <f>WEEKDAY(Table44[[#This Row],[Sales Date]])</f>
        <v>1</v>
      </c>
    </row>
    <row r="86" spans="1:16" x14ac:dyDescent="0.3">
      <c r="A86" t="s">
        <v>213</v>
      </c>
      <c r="B86" s="2">
        <v>44004</v>
      </c>
      <c r="C86" t="s">
        <v>214</v>
      </c>
      <c r="D86" t="s">
        <v>28</v>
      </c>
      <c r="E86" t="s">
        <v>15</v>
      </c>
      <c r="F86" t="s">
        <v>16</v>
      </c>
      <c r="G86" t="s">
        <v>53</v>
      </c>
      <c r="H86" t="s">
        <v>37</v>
      </c>
      <c r="I86">
        <v>2</v>
      </c>
      <c r="J86" t="s">
        <v>19</v>
      </c>
      <c r="K86">
        <v>7700</v>
      </c>
      <c r="L86">
        <v>7000</v>
      </c>
      <c r="M86">
        <f t="shared" si="1"/>
        <v>15400</v>
      </c>
      <c r="N86">
        <f>Table44[[#This Row],[Qty]]*Table44[[#This Row],[Cost]]</f>
        <v>14000</v>
      </c>
      <c r="O86">
        <f>Table44[[#This Row],[Total Sales]]-Table44[[#This Row],[COGS]]</f>
        <v>1400</v>
      </c>
      <c r="P86" s="1">
        <f>WEEKDAY(Table44[[#This Row],[Sales Date]])</f>
        <v>2</v>
      </c>
    </row>
    <row r="87" spans="1:16" x14ac:dyDescent="0.3">
      <c r="A87" t="s">
        <v>215</v>
      </c>
      <c r="B87" s="2">
        <v>44005</v>
      </c>
      <c r="C87" t="s">
        <v>216</v>
      </c>
      <c r="D87" t="s">
        <v>28</v>
      </c>
      <c r="E87" t="s">
        <v>15</v>
      </c>
      <c r="F87" t="s">
        <v>16</v>
      </c>
      <c r="G87" t="s">
        <v>56</v>
      </c>
      <c r="H87" t="s">
        <v>57</v>
      </c>
      <c r="I87">
        <v>3</v>
      </c>
      <c r="J87" t="s">
        <v>19</v>
      </c>
      <c r="K87">
        <v>22000</v>
      </c>
      <c r="L87">
        <v>20000</v>
      </c>
      <c r="M87">
        <f t="shared" si="1"/>
        <v>66000</v>
      </c>
      <c r="N87">
        <f>Table44[[#This Row],[Qty]]*Table44[[#This Row],[Cost]]</f>
        <v>60000</v>
      </c>
      <c r="O87">
        <f>Table44[[#This Row],[Total Sales]]-Table44[[#This Row],[COGS]]</f>
        <v>6000</v>
      </c>
      <c r="P87" s="1">
        <f>WEEKDAY(Table44[[#This Row],[Sales Date]])</f>
        <v>3</v>
      </c>
    </row>
    <row r="88" spans="1:16" x14ac:dyDescent="0.3">
      <c r="A88" t="s">
        <v>217</v>
      </c>
      <c r="B88" s="2">
        <v>44006</v>
      </c>
      <c r="C88" t="s">
        <v>218</v>
      </c>
      <c r="D88" t="s">
        <v>14</v>
      </c>
      <c r="E88" t="s">
        <v>22</v>
      </c>
      <c r="F88" t="s">
        <v>23</v>
      </c>
      <c r="G88" t="s">
        <v>60</v>
      </c>
      <c r="H88" t="s">
        <v>44</v>
      </c>
      <c r="I88">
        <v>1</v>
      </c>
      <c r="J88" t="s">
        <v>19</v>
      </c>
      <c r="K88">
        <v>44000</v>
      </c>
      <c r="L88">
        <v>40000</v>
      </c>
      <c r="M88">
        <f t="shared" si="1"/>
        <v>44000</v>
      </c>
      <c r="N88">
        <f>Table44[[#This Row],[Qty]]*Table44[[#This Row],[Cost]]</f>
        <v>40000</v>
      </c>
      <c r="O88">
        <f>Table44[[#This Row],[Total Sales]]-Table44[[#This Row],[COGS]]</f>
        <v>4000</v>
      </c>
      <c r="P88" s="1">
        <f>WEEKDAY(Table44[[#This Row],[Sales Date]])</f>
        <v>4</v>
      </c>
    </row>
    <row r="89" spans="1:16" x14ac:dyDescent="0.3">
      <c r="A89" t="s">
        <v>219</v>
      </c>
      <c r="B89" s="2">
        <v>44007</v>
      </c>
      <c r="C89" t="s">
        <v>220</v>
      </c>
      <c r="D89" t="s">
        <v>14</v>
      </c>
      <c r="E89" t="s">
        <v>29</v>
      </c>
      <c r="F89" t="s">
        <v>30</v>
      </c>
      <c r="G89" t="s">
        <v>63</v>
      </c>
      <c r="H89" t="s">
        <v>44</v>
      </c>
      <c r="I89">
        <v>2</v>
      </c>
      <c r="J89" t="s">
        <v>19</v>
      </c>
      <c r="K89">
        <v>19800</v>
      </c>
      <c r="L89">
        <v>18000</v>
      </c>
      <c r="M89">
        <f t="shared" si="1"/>
        <v>39600</v>
      </c>
      <c r="N89">
        <f>Table44[[#This Row],[Qty]]*Table44[[#This Row],[Cost]]</f>
        <v>36000</v>
      </c>
      <c r="O89">
        <f>Table44[[#This Row],[Total Sales]]-Table44[[#This Row],[COGS]]</f>
        <v>3600</v>
      </c>
      <c r="P89" s="1">
        <f>WEEKDAY(Table44[[#This Row],[Sales Date]])</f>
        <v>5</v>
      </c>
    </row>
    <row r="90" spans="1:16" x14ac:dyDescent="0.3">
      <c r="A90" t="s">
        <v>221</v>
      </c>
      <c r="B90" s="2">
        <v>44008</v>
      </c>
      <c r="C90" t="s">
        <v>222</v>
      </c>
      <c r="D90" t="s">
        <v>14</v>
      </c>
      <c r="E90" t="s">
        <v>34</v>
      </c>
      <c r="F90" t="s">
        <v>35</v>
      </c>
      <c r="G90" t="s">
        <v>66</v>
      </c>
      <c r="H90" t="s">
        <v>2370</v>
      </c>
      <c r="I90">
        <v>2</v>
      </c>
      <c r="J90" t="s">
        <v>19</v>
      </c>
      <c r="K90">
        <v>9950</v>
      </c>
      <c r="L90">
        <v>9000</v>
      </c>
      <c r="M90">
        <f t="shared" si="1"/>
        <v>19900</v>
      </c>
      <c r="N90">
        <f>Table44[[#This Row],[Qty]]*Table44[[#This Row],[Cost]]</f>
        <v>18000</v>
      </c>
      <c r="O90">
        <f>Table44[[#This Row],[Total Sales]]-Table44[[#This Row],[COGS]]</f>
        <v>1900</v>
      </c>
      <c r="P90" s="1">
        <f>WEEKDAY(Table44[[#This Row],[Sales Date]])</f>
        <v>6</v>
      </c>
    </row>
    <row r="91" spans="1:16" x14ac:dyDescent="0.3">
      <c r="A91" t="s">
        <v>223</v>
      </c>
      <c r="B91" s="2">
        <v>44009</v>
      </c>
      <c r="C91" t="s">
        <v>224</v>
      </c>
      <c r="D91" t="s">
        <v>28</v>
      </c>
      <c r="E91" t="s">
        <v>15</v>
      </c>
      <c r="F91" t="s">
        <v>16</v>
      </c>
      <c r="G91" t="s">
        <v>69</v>
      </c>
      <c r="H91" t="s">
        <v>2370</v>
      </c>
      <c r="I91">
        <v>2</v>
      </c>
      <c r="J91" t="s">
        <v>19</v>
      </c>
      <c r="K91">
        <v>7700</v>
      </c>
      <c r="L91">
        <v>7000</v>
      </c>
      <c r="M91">
        <f t="shared" si="1"/>
        <v>15400</v>
      </c>
      <c r="N91">
        <f>Table44[[#This Row],[Qty]]*Table44[[#This Row],[Cost]]</f>
        <v>14000</v>
      </c>
      <c r="O91">
        <f>Table44[[#This Row],[Total Sales]]-Table44[[#This Row],[COGS]]</f>
        <v>1400</v>
      </c>
      <c r="P91" s="1">
        <f>WEEKDAY(Table44[[#This Row],[Sales Date]])</f>
        <v>7</v>
      </c>
    </row>
    <row r="92" spans="1:16" x14ac:dyDescent="0.3">
      <c r="A92" t="s">
        <v>225</v>
      </c>
      <c r="B92" s="2">
        <v>44010</v>
      </c>
      <c r="C92" t="s">
        <v>226</v>
      </c>
      <c r="D92" t="s">
        <v>28</v>
      </c>
      <c r="E92" t="s">
        <v>15</v>
      </c>
      <c r="F92" t="s">
        <v>16</v>
      </c>
      <c r="G92" t="s">
        <v>72</v>
      </c>
      <c r="H92" t="s">
        <v>37</v>
      </c>
      <c r="I92">
        <v>4</v>
      </c>
      <c r="J92" t="s">
        <v>19</v>
      </c>
      <c r="K92">
        <v>11000</v>
      </c>
      <c r="L92">
        <v>10000</v>
      </c>
      <c r="M92">
        <f t="shared" si="1"/>
        <v>44000</v>
      </c>
      <c r="N92">
        <f>Table44[[#This Row],[Qty]]*Table44[[#This Row],[Cost]]</f>
        <v>40000</v>
      </c>
      <c r="O92">
        <f>Table44[[#This Row],[Total Sales]]-Table44[[#This Row],[COGS]]</f>
        <v>4000</v>
      </c>
      <c r="P92" s="1">
        <f>WEEKDAY(Table44[[#This Row],[Sales Date]])</f>
        <v>1</v>
      </c>
    </row>
    <row r="93" spans="1:16" x14ac:dyDescent="0.3">
      <c r="A93" t="s">
        <v>227</v>
      </c>
      <c r="B93" s="2">
        <v>44011</v>
      </c>
      <c r="C93" t="s">
        <v>228</v>
      </c>
      <c r="D93" t="s">
        <v>28</v>
      </c>
      <c r="E93" t="s">
        <v>22</v>
      </c>
      <c r="F93" t="s">
        <v>23</v>
      </c>
      <c r="G93" t="s">
        <v>78</v>
      </c>
      <c r="H93" t="s">
        <v>2370</v>
      </c>
      <c r="I93">
        <v>1</v>
      </c>
      <c r="J93" t="s">
        <v>19</v>
      </c>
      <c r="K93">
        <v>13200.000000000002</v>
      </c>
      <c r="L93">
        <v>12000</v>
      </c>
      <c r="M93">
        <f t="shared" si="1"/>
        <v>13200.000000000002</v>
      </c>
      <c r="N93">
        <f>Table44[[#This Row],[Qty]]*Table44[[#This Row],[Cost]]</f>
        <v>12000</v>
      </c>
      <c r="O93">
        <f>Table44[[#This Row],[Total Sales]]-Table44[[#This Row],[COGS]]</f>
        <v>1200.0000000000018</v>
      </c>
      <c r="P93" s="1">
        <f>WEEKDAY(Table44[[#This Row],[Sales Date]])</f>
        <v>2</v>
      </c>
    </row>
    <row r="94" spans="1:16" x14ac:dyDescent="0.3">
      <c r="A94" t="s">
        <v>229</v>
      </c>
      <c r="B94" s="2">
        <v>44012</v>
      </c>
      <c r="C94" t="s">
        <v>230</v>
      </c>
      <c r="D94" t="s">
        <v>28</v>
      </c>
      <c r="E94" t="s">
        <v>29</v>
      </c>
      <c r="F94" t="s">
        <v>30</v>
      </c>
      <c r="G94" t="s">
        <v>81</v>
      </c>
      <c r="H94" t="s">
        <v>44</v>
      </c>
      <c r="I94">
        <v>2</v>
      </c>
      <c r="J94" t="s">
        <v>19</v>
      </c>
      <c r="K94">
        <v>9950</v>
      </c>
      <c r="L94">
        <v>9000</v>
      </c>
      <c r="M94">
        <f t="shared" si="1"/>
        <v>19900</v>
      </c>
      <c r="N94">
        <f>Table44[[#This Row],[Qty]]*Table44[[#This Row],[Cost]]</f>
        <v>18000</v>
      </c>
      <c r="O94">
        <f>Table44[[#This Row],[Total Sales]]-Table44[[#This Row],[COGS]]</f>
        <v>1900</v>
      </c>
      <c r="P94" s="1">
        <f>WEEKDAY(Table44[[#This Row],[Sales Date]])</f>
        <v>3</v>
      </c>
    </row>
    <row r="95" spans="1:16" x14ac:dyDescent="0.3">
      <c r="A95" t="s">
        <v>231</v>
      </c>
      <c r="B95" s="2">
        <v>44013</v>
      </c>
      <c r="C95" t="s">
        <v>232</v>
      </c>
      <c r="D95" t="s">
        <v>14</v>
      </c>
      <c r="E95" t="s">
        <v>34</v>
      </c>
      <c r="F95" t="s">
        <v>35</v>
      </c>
      <c r="G95" t="s">
        <v>84</v>
      </c>
      <c r="H95" t="s">
        <v>2370</v>
      </c>
      <c r="I95">
        <v>2</v>
      </c>
      <c r="J95" t="s">
        <v>19</v>
      </c>
      <c r="K95">
        <v>7700</v>
      </c>
      <c r="L95">
        <v>7000</v>
      </c>
      <c r="M95">
        <f t="shared" si="1"/>
        <v>15400</v>
      </c>
      <c r="N95">
        <f>Table44[[#This Row],[Qty]]*Table44[[#This Row],[Cost]]</f>
        <v>14000</v>
      </c>
      <c r="O95">
        <f>Table44[[#This Row],[Total Sales]]-Table44[[#This Row],[COGS]]</f>
        <v>1400</v>
      </c>
      <c r="P95" s="1">
        <f>WEEKDAY(Table44[[#This Row],[Sales Date]])</f>
        <v>4</v>
      </c>
    </row>
    <row r="96" spans="1:16" x14ac:dyDescent="0.3">
      <c r="A96" t="s">
        <v>233</v>
      </c>
      <c r="B96" s="2">
        <v>44014</v>
      </c>
      <c r="C96" t="s">
        <v>234</v>
      </c>
      <c r="D96" t="s">
        <v>28</v>
      </c>
      <c r="E96" t="s">
        <v>15</v>
      </c>
      <c r="F96" t="s">
        <v>16</v>
      </c>
      <c r="G96" t="s">
        <v>84</v>
      </c>
      <c r="H96" t="s">
        <v>2370</v>
      </c>
      <c r="I96">
        <v>4</v>
      </c>
      <c r="J96" t="s">
        <v>19</v>
      </c>
      <c r="K96">
        <v>11000</v>
      </c>
      <c r="L96">
        <v>10000</v>
      </c>
      <c r="M96">
        <f t="shared" si="1"/>
        <v>44000</v>
      </c>
      <c r="N96">
        <f>Table44[[#This Row],[Qty]]*Table44[[#This Row],[Cost]]</f>
        <v>40000</v>
      </c>
      <c r="O96">
        <f>Table44[[#This Row],[Total Sales]]-Table44[[#This Row],[COGS]]</f>
        <v>4000</v>
      </c>
      <c r="P96" s="1">
        <f>WEEKDAY(Table44[[#This Row],[Sales Date]])</f>
        <v>5</v>
      </c>
    </row>
    <row r="97" spans="1:16" x14ac:dyDescent="0.3">
      <c r="A97" t="s">
        <v>235</v>
      </c>
      <c r="B97" s="2">
        <v>44015</v>
      </c>
      <c r="C97" t="s">
        <v>236</v>
      </c>
      <c r="D97" t="s">
        <v>28</v>
      </c>
      <c r="E97" t="s">
        <v>15</v>
      </c>
      <c r="F97" t="s">
        <v>16</v>
      </c>
      <c r="G97" t="s">
        <v>17</v>
      </c>
      <c r="H97" t="s">
        <v>2370</v>
      </c>
      <c r="I97">
        <v>1</v>
      </c>
      <c r="J97" t="s">
        <v>19</v>
      </c>
      <c r="K97">
        <v>13200.000000000002</v>
      </c>
      <c r="L97">
        <v>12000</v>
      </c>
      <c r="M97">
        <f t="shared" si="1"/>
        <v>13200.000000000002</v>
      </c>
      <c r="N97">
        <f>Table44[[#This Row],[Qty]]*Table44[[#This Row],[Cost]]</f>
        <v>12000</v>
      </c>
      <c r="O97">
        <f>Table44[[#This Row],[Total Sales]]-Table44[[#This Row],[COGS]]</f>
        <v>1200.0000000000018</v>
      </c>
      <c r="P97" s="1">
        <f>WEEKDAY(Table44[[#This Row],[Sales Date]])</f>
        <v>6</v>
      </c>
    </row>
    <row r="98" spans="1:16" x14ac:dyDescent="0.3">
      <c r="A98" t="s">
        <v>237</v>
      </c>
      <c r="B98" s="2">
        <v>44016</v>
      </c>
      <c r="C98" t="s">
        <v>238</v>
      </c>
      <c r="D98" t="s">
        <v>28</v>
      </c>
      <c r="E98" t="s">
        <v>22</v>
      </c>
      <c r="F98" t="s">
        <v>23</v>
      </c>
      <c r="G98" t="s">
        <v>24</v>
      </c>
      <c r="H98" t="s">
        <v>2370</v>
      </c>
      <c r="I98">
        <v>2</v>
      </c>
      <c r="J98" t="s">
        <v>19</v>
      </c>
      <c r="K98">
        <v>9950</v>
      </c>
      <c r="L98">
        <v>9000</v>
      </c>
      <c r="M98">
        <f t="shared" si="1"/>
        <v>19900</v>
      </c>
      <c r="N98">
        <f>Table44[[#This Row],[Qty]]*Table44[[#This Row],[Cost]]</f>
        <v>18000</v>
      </c>
      <c r="O98">
        <f>Table44[[#This Row],[Total Sales]]-Table44[[#This Row],[COGS]]</f>
        <v>1900</v>
      </c>
      <c r="P98" s="1">
        <f>WEEKDAY(Table44[[#This Row],[Sales Date]])</f>
        <v>7</v>
      </c>
    </row>
    <row r="99" spans="1:16" x14ac:dyDescent="0.3">
      <c r="A99" t="s">
        <v>239</v>
      </c>
      <c r="B99" s="2">
        <v>44017</v>
      </c>
      <c r="C99" t="s">
        <v>240</v>
      </c>
      <c r="D99" t="s">
        <v>28</v>
      </c>
      <c r="E99" t="s">
        <v>29</v>
      </c>
      <c r="F99" t="s">
        <v>30</v>
      </c>
      <c r="G99" t="s">
        <v>31</v>
      </c>
      <c r="H99" t="s">
        <v>2370</v>
      </c>
      <c r="I99">
        <v>2</v>
      </c>
      <c r="J99" t="s">
        <v>19</v>
      </c>
      <c r="K99">
        <v>7700</v>
      </c>
      <c r="L99">
        <v>7000</v>
      </c>
      <c r="M99">
        <f t="shared" si="1"/>
        <v>15400</v>
      </c>
      <c r="N99">
        <f>Table44[[#This Row],[Qty]]*Table44[[#This Row],[Cost]]</f>
        <v>14000</v>
      </c>
      <c r="O99">
        <f>Table44[[#This Row],[Total Sales]]-Table44[[#This Row],[COGS]]</f>
        <v>1400</v>
      </c>
      <c r="P99" s="1">
        <f>WEEKDAY(Table44[[#This Row],[Sales Date]])</f>
        <v>1</v>
      </c>
    </row>
    <row r="100" spans="1:16" x14ac:dyDescent="0.3">
      <c r="A100" t="s">
        <v>241</v>
      </c>
      <c r="B100" s="2">
        <v>44018</v>
      </c>
      <c r="C100" t="s">
        <v>242</v>
      </c>
      <c r="D100" t="s">
        <v>28</v>
      </c>
      <c r="E100" t="s">
        <v>34</v>
      </c>
      <c r="F100" t="s">
        <v>35</v>
      </c>
      <c r="G100" t="s">
        <v>36</v>
      </c>
      <c r="H100" t="s">
        <v>37</v>
      </c>
      <c r="I100">
        <v>1</v>
      </c>
      <c r="J100" t="s">
        <v>19</v>
      </c>
      <c r="K100">
        <v>11000</v>
      </c>
      <c r="L100">
        <v>10000</v>
      </c>
      <c r="M100">
        <f t="shared" si="1"/>
        <v>11000</v>
      </c>
      <c r="N100">
        <f>Table44[[#This Row],[Qty]]*Table44[[#This Row],[Cost]]</f>
        <v>10000</v>
      </c>
      <c r="O100">
        <f>Table44[[#This Row],[Total Sales]]-Table44[[#This Row],[COGS]]</f>
        <v>1000</v>
      </c>
      <c r="P100" s="1">
        <f>WEEKDAY(Table44[[#This Row],[Sales Date]])</f>
        <v>2</v>
      </c>
    </row>
    <row r="101" spans="1:16" x14ac:dyDescent="0.3">
      <c r="A101" t="s">
        <v>243</v>
      </c>
      <c r="B101" s="2">
        <v>44019</v>
      </c>
      <c r="C101" t="s">
        <v>244</v>
      </c>
      <c r="D101" t="s">
        <v>28</v>
      </c>
      <c r="E101" t="s">
        <v>15</v>
      </c>
      <c r="F101" t="s">
        <v>16</v>
      </c>
      <c r="G101" t="s">
        <v>40</v>
      </c>
      <c r="H101" t="s">
        <v>2370</v>
      </c>
      <c r="I101">
        <v>1</v>
      </c>
      <c r="J101" t="s">
        <v>19</v>
      </c>
      <c r="K101">
        <v>7700.0000000000009</v>
      </c>
      <c r="L101">
        <v>7000</v>
      </c>
      <c r="M101">
        <f t="shared" si="1"/>
        <v>7700.0000000000009</v>
      </c>
      <c r="N101">
        <f>Table44[[#This Row],[Qty]]*Table44[[#This Row],[Cost]]</f>
        <v>7000</v>
      </c>
      <c r="O101">
        <f>Table44[[#This Row],[Total Sales]]-Table44[[#This Row],[COGS]]</f>
        <v>700.00000000000091</v>
      </c>
      <c r="P101" s="1">
        <f>WEEKDAY(Table44[[#This Row],[Sales Date]])</f>
        <v>3</v>
      </c>
    </row>
    <row r="102" spans="1:16" x14ac:dyDescent="0.3">
      <c r="A102" t="s">
        <v>245</v>
      </c>
      <c r="B102" s="2">
        <v>44020</v>
      </c>
      <c r="C102" t="s">
        <v>246</v>
      </c>
      <c r="D102" t="s">
        <v>28</v>
      </c>
      <c r="E102" t="s">
        <v>15</v>
      </c>
      <c r="F102" t="s">
        <v>16</v>
      </c>
      <c r="G102" t="s">
        <v>43</v>
      </c>
      <c r="H102" t="s">
        <v>44</v>
      </c>
      <c r="I102">
        <v>2</v>
      </c>
      <c r="J102" t="s">
        <v>19</v>
      </c>
      <c r="K102">
        <v>9950</v>
      </c>
      <c r="L102">
        <v>9000</v>
      </c>
      <c r="M102">
        <f t="shared" si="1"/>
        <v>19900</v>
      </c>
      <c r="N102">
        <f>Table44[[#This Row],[Qty]]*Table44[[#This Row],[Cost]]</f>
        <v>18000</v>
      </c>
      <c r="O102">
        <f>Table44[[#This Row],[Total Sales]]-Table44[[#This Row],[COGS]]</f>
        <v>1900</v>
      </c>
      <c r="P102" s="1">
        <f>WEEKDAY(Table44[[#This Row],[Sales Date]])</f>
        <v>4</v>
      </c>
    </row>
    <row r="103" spans="1:16" x14ac:dyDescent="0.3">
      <c r="A103" t="s">
        <v>247</v>
      </c>
      <c r="B103" s="2">
        <v>44021</v>
      </c>
      <c r="C103" t="s">
        <v>248</v>
      </c>
      <c r="D103" t="s">
        <v>28</v>
      </c>
      <c r="E103" t="s">
        <v>22</v>
      </c>
      <c r="F103" t="s">
        <v>23</v>
      </c>
      <c r="G103" t="s">
        <v>78</v>
      </c>
      <c r="H103" t="s">
        <v>2370</v>
      </c>
      <c r="I103">
        <v>2</v>
      </c>
      <c r="J103" t="s">
        <v>19</v>
      </c>
      <c r="K103">
        <v>19800</v>
      </c>
      <c r="L103">
        <v>18000</v>
      </c>
      <c r="M103">
        <f t="shared" si="1"/>
        <v>39600</v>
      </c>
      <c r="N103">
        <f>Table44[[#This Row],[Qty]]*Table44[[#This Row],[Cost]]</f>
        <v>36000</v>
      </c>
      <c r="O103">
        <f>Table44[[#This Row],[Total Sales]]-Table44[[#This Row],[COGS]]</f>
        <v>3600</v>
      </c>
      <c r="P103" s="1">
        <f>WEEKDAY(Table44[[#This Row],[Sales Date]])</f>
        <v>5</v>
      </c>
    </row>
    <row r="104" spans="1:16" x14ac:dyDescent="0.3">
      <c r="A104" t="s">
        <v>249</v>
      </c>
      <c r="B104" s="2">
        <v>44022</v>
      </c>
      <c r="C104" t="s">
        <v>250</v>
      </c>
      <c r="D104" t="s">
        <v>28</v>
      </c>
      <c r="E104" t="s">
        <v>29</v>
      </c>
      <c r="F104" t="s">
        <v>30</v>
      </c>
      <c r="G104" t="s">
        <v>81</v>
      </c>
      <c r="H104" t="s">
        <v>44</v>
      </c>
      <c r="I104">
        <v>1</v>
      </c>
      <c r="J104" t="s">
        <v>19</v>
      </c>
      <c r="K104">
        <v>44000</v>
      </c>
      <c r="L104">
        <v>40000</v>
      </c>
      <c r="M104">
        <f t="shared" si="1"/>
        <v>44000</v>
      </c>
      <c r="N104">
        <f>Table44[[#This Row],[Qty]]*Table44[[#This Row],[Cost]]</f>
        <v>40000</v>
      </c>
      <c r="O104">
        <f>Table44[[#This Row],[Total Sales]]-Table44[[#This Row],[COGS]]</f>
        <v>4000</v>
      </c>
      <c r="P104" s="1">
        <f>WEEKDAY(Table44[[#This Row],[Sales Date]])</f>
        <v>6</v>
      </c>
    </row>
    <row r="105" spans="1:16" x14ac:dyDescent="0.3">
      <c r="A105" t="s">
        <v>251</v>
      </c>
      <c r="B105" s="2">
        <v>44023</v>
      </c>
      <c r="C105" t="s">
        <v>252</v>
      </c>
      <c r="D105" t="s">
        <v>28</v>
      </c>
      <c r="E105" t="s">
        <v>34</v>
      </c>
      <c r="F105" t="s">
        <v>35</v>
      </c>
      <c r="G105" t="s">
        <v>84</v>
      </c>
      <c r="H105" t="s">
        <v>2370</v>
      </c>
      <c r="I105">
        <v>1</v>
      </c>
      <c r="J105" t="s">
        <v>19</v>
      </c>
      <c r="K105">
        <v>22000</v>
      </c>
      <c r="L105">
        <v>20000</v>
      </c>
      <c r="M105">
        <f t="shared" si="1"/>
        <v>22000</v>
      </c>
      <c r="N105">
        <f>Table44[[#This Row],[Qty]]*Table44[[#This Row],[Cost]]</f>
        <v>20000</v>
      </c>
      <c r="O105">
        <f>Table44[[#This Row],[Total Sales]]-Table44[[#This Row],[COGS]]</f>
        <v>2000</v>
      </c>
      <c r="P105" s="1">
        <f>WEEKDAY(Table44[[#This Row],[Sales Date]])</f>
        <v>7</v>
      </c>
    </row>
    <row r="106" spans="1:16" x14ac:dyDescent="0.3">
      <c r="A106" t="s">
        <v>253</v>
      </c>
      <c r="B106" s="2">
        <v>44024</v>
      </c>
      <c r="C106" t="s">
        <v>254</v>
      </c>
      <c r="D106" t="s">
        <v>28</v>
      </c>
      <c r="E106" t="s">
        <v>15</v>
      </c>
      <c r="F106" t="s">
        <v>16</v>
      </c>
      <c r="G106" t="s">
        <v>56</v>
      </c>
      <c r="H106" t="s">
        <v>57</v>
      </c>
      <c r="I106">
        <v>2</v>
      </c>
      <c r="J106" t="s">
        <v>19</v>
      </c>
      <c r="K106">
        <v>13000</v>
      </c>
      <c r="L106">
        <v>12000</v>
      </c>
      <c r="M106">
        <f t="shared" si="1"/>
        <v>26000</v>
      </c>
      <c r="N106">
        <f>Table44[[#This Row],[Qty]]*Table44[[#This Row],[Cost]]</f>
        <v>24000</v>
      </c>
      <c r="O106">
        <f>Table44[[#This Row],[Total Sales]]-Table44[[#This Row],[COGS]]</f>
        <v>2000</v>
      </c>
      <c r="P106" s="1">
        <f>WEEKDAY(Table44[[#This Row],[Sales Date]])</f>
        <v>1</v>
      </c>
    </row>
    <row r="107" spans="1:16" x14ac:dyDescent="0.3">
      <c r="A107" t="s">
        <v>255</v>
      </c>
      <c r="B107" s="2">
        <v>44025</v>
      </c>
      <c r="C107" t="s">
        <v>256</v>
      </c>
      <c r="D107" t="s">
        <v>28</v>
      </c>
      <c r="E107" t="s">
        <v>15</v>
      </c>
      <c r="F107" t="s">
        <v>16</v>
      </c>
      <c r="G107" t="s">
        <v>60</v>
      </c>
      <c r="H107" t="s">
        <v>44</v>
      </c>
      <c r="I107">
        <v>2</v>
      </c>
      <c r="J107" t="s">
        <v>19</v>
      </c>
      <c r="K107">
        <v>6700</v>
      </c>
      <c r="L107">
        <v>5000</v>
      </c>
      <c r="M107">
        <f t="shared" si="1"/>
        <v>13400</v>
      </c>
      <c r="N107">
        <f>Table44[[#This Row],[Qty]]*Table44[[#This Row],[Cost]]</f>
        <v>10000</v>
      </c>
      <c r="O107">
        <f>Table44[[#This Row],[Total Sales]]-Table44[[#This Row],[COGS]]</f>
        <v>3400</v>
      </c>
      <c r="P107" s="1">
        <f>WEEKDAY(Table44[[#This Row],[Sales Date]])</f>
        <v>2</v>
      </c>
    </row>
    <row r="108" spans="1:16" x14ac:dyDescent="0.3">
      <c r="A108" t="s">
        <v>257</v>
      </c>
      <c r="B108" s="2">
        <v>44026</v>
      </c>
      <c r="C108" t="s">
        <v>258</v>
      </c>
      <c r="D108" t="s">
        <v>28</v>
      </c>
      <c r="E108" t="s">
        <v>22</v>
      </c>
      <c r="F108" t="s">
        <v>23</v>
      </c>
      <c r="G108" t="s">
        <v>63</v>
      </c>
      <c r="H108" t="s">
        <v>44</v>
      </c>
      <c r="I108">
        <v>1</v>
      </c>
      <c r="J108" t="s">
        <v>19</v>
      </c>
      <c r="K108">
        <v>6700</v>
      </c>
      <c r="L108">
        <v>5001</v>
      </c>
      <c r="M108">
        <f t="shared" si="1"/>
        <v>6700</v>
      </c>
      <c r="N108">
        <f>Table44[[#This Row],[Qty]]*Table44[[#This Row],[Cost]]</f>
        <v>5001</v>
      </c>
      <c r="O108">
        <f>Table44[[#This Row],[Total Sales]]-Table44[[#This Row],[COGS]]</f>
        <v>1699</v>
      </c>
      <c r="P108" s="1">
        <f>WEEKDAY(Table44[[#This Row],[Sales Date]])</f>
        <v>3</v>
      </c>
    </row>
    <row r="109" spans="1:16" x14ac:dyDescent="0.3">
      <c r="A109" t="s">
        <v>259</v>
      </c>
      <c r="B109" s="2">
        <v>44027</v>
      </c>
      <c r="C109" t="s">
        <v>260</v>
      </c>
      <c r="D109" t="s">
        <v>14</v>
      </c>
      <c r="E109" t="s">
        <v>29</v>
      </c>
      <c r="F109" t="s">
        <v>30</v>
      </c>
      <c r="G109" t="s">
        <v>66</v>
      </c>
      <c r="H109" t="s">
        <v>2370</v>
      </c>
      <c r="I109">
        <v>1</v>
      </c>
      <c r="J109" t="s">
        <v>19</v>
      </c>
      <c r="K109">
        <v>6700</v>
      </c>
      <c r="L109">
        <v>5002</v>
      </c>
      <c r="M109">
        <f t="shared" si="1"/>
        <v>6700</v>
      </c>
      <c r="N109">
        <f>Table44[[#This Row],[Qty]]*Table44[[#This Row],[Cost]]</f>
        <v>5002</v>
      </c>
      <c r="O109">
        <f>Table44[[#This Row],[Total Sales]]-Table44[[#This Row],[COGS]]</f>
        <v>1698</v>
      </c>
      <c r="P109" s="1">
        <f>WEEKDAY(Table44[[#This Row],[Sales Date]])</f>
        <v>4</v>
      </c>
    </row>
    <row r="110" spans="1:16" x14ac:dyDescent="0.3">
      <c r="A110" t="s">
        <v>261</v>
      </c>
      <c r="B110" s="2">
        <v>44028</v>
      </c>
      <c r="C110" t="s">
        <v>262</v>
      </c>
      <c r="D110" t="s">
        <v>14</v>
      </c>
      <c r="E110" t="s">
        <v>34</v>
      </c>
      <c r="F110" t="s">
        <v>35</v>
      </c>
      <c r="G110" t="s">
        <v>69</v>
      </c>
      <c r="H110" t="s">
        <v>2370</v>
      </c>
      <c r="I110">
        <v>2</v>
      </c>
      <c r="J110" t="s">
        <v>19</v>
      </c>
      <c r="K110">
        <v>6700</v>
      </c>
      <c r="L110">
        <v>5000</v>
      </c>
      <c r="M110">
        <f t="shared" si="1"/>
        <v>13400</v>
      </c>
      <c r="N110">
        <f>Table44[[#This Row],[Qty]]*Table44[[#This Row],[Cost]]</f>
        <v>10000</v>
      </c>
      <c r="O110">
        <f>Table44[[#This Row],[Total Sales]]-Table44[[#This Row],[COGS]]</f>
        <v>3400</v>
      </c>
      <c r="P110" s="1">
        <f>WEEKDAY(Table44[[#This Row],[Sales Date]])</f>
        <v>5</v>
      </c>
    </row>
    <row r="111" spans="1:16" x14ac:dyDescent="0.3">
      <c r="A111" t="s">
        <v>263</v>
      </c>
      <c r="B111" s="2">
        <v>44029</v>
      </c>
      <c r="C111" t="s">
        <v>264</v>
      </c>
      <c r="D111" t="s">
        <v>14</v>
      </c>
      <c r="E111" t="s">
        <v>15</v>
      </c>
      <c r="F111" t="s">
        <v>16</v>
      </c>
      <c r="G111" t="s">
        <v>72</v>
      </c>
      <c r="H111" t="s">
        <v>37</v>
      </c>
      <c r="I111">
        <v>2</v>
      </c>
      <c r="J111" t="s">
        <v>19</v>
      </c>
      <c r="K111">
        <v>6700</v>
      </c>
      <c r="L111">
        <v>5001</v>
      </c>
      <c r="M111">
        <f t="shared" si="1"/>
        <v>13400</v>
      </c>
      <c r="N111">
        <f>Table44[[#This Row],[Qty]]*Table44[[#This Row],[Cost]]</f>
        <v>10002</v>
      </c>
      <c r="O111">
        <f>Table44[[#This Row],[Total Sales]]-Table44[[#This Row],[COGS]]</f>
        <v>3398</v>
      </c>
      <c r="P111" s="1">
        <f>WEEKDAY(Table44[[#This Row],[Sales Date]])</f>
        <v>6</v>
      </c>
    </row>
    <row r="112" spans="1:16" x14ac:dyDescent="0.3">
      <c r="A112" t="s">
        <v>265</v>
      </c>
      <c r="B112" s="2">
        <v>44030</v>
      </c>
      <c r="C112" t="s">
        <v>266</v>
      </c>
      <c r="D112" t="s">
        <v>28</v>
      </c>
      <c r="E112" t="s">
        <v>15</v>
      </c>
      <c r="F112" t="s">
        <v>16</v>
      </c>
      <c r="G112" t="s">
        <v>75</v>
      </c>
      <c r="H112" t="s">
        <v>2370</v>
      </c>
      <c r="I112">
        <v>1</v>
      </c>
      <c r="J112" t="s">
        <v>19</v>
      </c>
      <c r="K112">
        <v>6700</v>
      </c>
      <c r="L112">
        <v>5002</v>
      </c>
      <c r="M112">
        <f t="shared" si="1"/>
        <v>6700</v>
      </c>
      <c r="N112">
        <f>Table44[[#This Row],[Qty]]*Table44[[#This Row],[Cost]]</f>
        <v>5002</v>
      </c>
      <c r="O112">
        <f>Table44[[#This Row],[Total Sales]]-Table44[[#This Row],[COGS]]</f>
        <v>1698</v>
      </c>
      <c r="P112" s="1">
        <f>WEEKDAY(Table44[[#This Row],[Sales Date]])</f>
        <v>7</v>
      </c>
    </row>
    <row r="113" spans="1:16" x14ac:dyDescent="0.3">
      <c r="A113" t="s">
        <v>267</v>
      </c>
      <c r="B113" s="2">
        <v>44031</v>
      </c>
      <c r="C113" t="s">
        <v>268</v>
      </c>
      <c r="D113" t="s">
        <v>28</v>
      </c>
      <c r="E113" t="s">
        <v>22</v>
      </c>
      <c r="F113" t="s">
        <v>23</v>
      </c>
      <c r="G113" t="s">
        <v>78</v>
      </c>
      <c r="H113" t="s">
        <v>2370</v>
      </c>
      <c r="I113">
        <v>1</v>
      </c>
      <c r="J113" t="s">
        <v>19</v>
      </c>
      <c r="K113">
        <v>6700</v>
      </c>
      <c r="L113">
        <v>5000</v>
      </c>
      <c r="M113">
        <f t="shared" si="1"/>
        <v>6700</v>
      </c>
      <c r="N113">
        <f>Table44[[#This Row],[Qty]]*Table44[[#This Row],[Cost]]</f>
        <v>5000</v>
      </c>
      <c r="O113">
        <f>Table44[[#This Row],[Total Sales]]-Table44[[#This Row],[COGS]]</f>
        <v>1700</v>
      </c>
      <c r="P113" s="1">
        <f>WEEKDAY(Table44[[#This Row],[Sales Date]])</f>
        <v>1</v>
      </c>
    </row>
    <row r="114" spans="1:16" x14ac:dyDescent="0.3">
      <c r="A114" t="s">
        <v>269</v>
      </c>
      <c r="B114" s="2">
        <v>44032</v>
      </c>
      <c r="C114" t="s">
        <v>270</v>
      </c>
      <c r="D114" t="s">
        <v>28</v>
      </c>
      <c r="E114" t="s">
        <v>29</v>
      </c>
      <c r="F114" t="s">
        <v>30</v>
      </c>
      <c r="G114" t="s">
        <v>81</v>
      </c>
      <c r="H114" t="s">
        <v>44</v>
      </c>
      <c r="I114">
        <v>2</v>
      </c>
      <c r="J114" t="s">
        <v>19</v>
      </c>
      <c r="K114">
        <v>6700</v>
      </c>
      <c r="L114">
        <v>5001</v>
      </c>
      <c r="M114">
        <f t="shared" si="1"/>
        <v>13400</v>
      </c>
      <c r="N114">
        <f>Table44[[#This Row],[Qty]]*Table44[[#This Row],[Cost]]</f>
        <v>10002</v>
      </c>
      <c r="O114">
        <f>Table44[[#This Row],[Total Sales]]-Table44[[#This Row],[COGS]]</f>
        <v>3398</v>
      </c>
      <c r="P114" s="1">
        <f>WEEKDAY(Table44[[#This Row],[Sales Date]])</f>
        <v>2</v>
      </c>
    </row>
    <row r="115" spans="1:16" x14ac:dyDescent="0.3">
      <c r="A115" t="s">
        <v>271</v>
      </c>
      <c r="B115" s="2">
        <v>44033</v>
      </c>
      <c r="C115" t="s">
        <v>272</v>
      </c>
      <c r="D115" t="s">
        <v>28</v>
      </c>
      <c r="E115" t="s">
        <v>34</v>
      </c>
      <c r="F115" t="s">
        <v>35</v>
      </c>
      <c r="G115" t="s">
        <v>84</v>
      </c>
      <c r="H115" t="s">
        <v>2370</v>
      </c>
      <c r="I115">
        <v>2</v>
      </c>
      <c r="J115" t="s">
        <v>19</v>
      </c>
      <c r="K115">
        <v>6700</v>
      </c>
      <c r="L115">
        <v>5002</v>
      </c>
      <c r="M115">
        <f t="shared" si="1"/>
        <v>13400</v>
      </c>
      <c r="N115">
        <f>Table44[[#This Row],[Qty]]*Table44[[#This Row],[Cost]]</f>
        <v>10004</v>
      </c>
      <c r="O115">
        <f>Table44[[#This Row],[Total Sales]]-Table44[[#This Row],[COGS]]</f>
        <v>3396</v>
      </c>
      <c r="P115" s="1">
        <f>WEEKDAY(Table44[[#This Row],[Sales Date]])</f>
        <v>3</v>
      </c>
    </row>
    <row r="116" spans="1:16" x14ac:dyDescent="0.3">
      <c r="A116" t="s">
        <v>273</v>
      </c>
      <c r="B116" s="2">
        <v>44034</v>
      </c>
      <c r="C116" t="s">
        <v>274</v>
      </c>
      <c r="D116" t="s">
        <v>14</v>
      </c>
      <c r="E116" t="s">
        <v>15</v>
      </c>
      <c r="F116" t="s">
        <v>16</v>
      </c>
      <c r="G116" t="s">
        <v>17</v>
      </c>
      <c r="H116" t="s">
        <v>2370</v>
      </c>
      <c r="I116">
        <v>1</v>
      </c>
      <c r="J116" t="s">
        <v>19</v>
      </c>
      <c r="K116">
        <v>22000</v>
      </c>
      <c r="L116">
        <v>20000</v>
      </c>
      <c r="M116">
        <f t="shared" si="1"/>
        <v>22000</v>
      </c>
      <c r="N116">
        <f>Table44[[#This Row],[Qty]]*Table44[[#This Row],[Cost]]</f>
        <v>20000</v>
      </c>
      <c r="O116">
        <f>Table44[[#This Row],[Total Sales]]-Table44[[#This Row],[COGS]]</f>
        <v>2000</v>
      </c>
      <c r="P116" s="1">
        <f>WEEKDAY(Table44[[#This Row],[Sales Date]])</f>
        <v>4</v>
      </c>
    </row>
    <row r="117" spans="1:16" x14ac:dyDescent="0.3">
      <c r="A117" t="s">
        <v>275</v>
      </c>
      <c r="B117" s="2">
        <v>44035</v>
      </c>
      <c r="C117" t="s">
        <v>276</v>
      </c>
      <c r="D117" t="s">
        <v>28</v>
      </c>
      <c r="E117" t="s">
        <v>15</v>
      </c>
      <c r="F117" t="s">
        <v>16</v>
      </c>
      <c r="G117" t="s">
        <v>24</v>
      </c>
      <c r="H117" t="s">
        <v>2370</v>
      </c>
      <c r="I117">
        <v>1</v>
      </c>
      <c r="J117" t="s">
        <v>25</v>
      </c>
      <c r="K117">
        <v>10000</v>
      </c>
      <c r="L117">
        <v>9000</v>
      </c>
      <c r="M117">
        <f t="shared" si="1"/>
        <v>10000</v>
      </c>
      <c r="N117">
        <f>Table44[[#This Row],[Qty]]*Table44[[#This Row],[Cost]]</f>
        <v>9000</v>
      </c>
      <c r="O117">
        <f>Table44[[#This Row],[Total Sales]]-Table44[[#This Row],[COGS]]</f>
        <v>1000</v>
      </c>
      <c r="P117" s="1">
        <f>WEEKDAY(Table44[[#This Row],[Sales Date]])</f>
        <v>5</v>
      </c>
    </row>
    <row r="118" spans="1:16" x14ac:dyDescent="0.3">
      <c r="A118" t="s">
        <v>277</v>
      </c>
      <c r="B118" s="2">
        <v>44036</v>
      </c>
      <c r="C118" t="s">
        <v>278</v>
      </c>
      <c r="D118" t="s">
        <v>28</v>
      </c>
      <c r="E118" t="s">
        <v>22</v>
      </c>
      <c r="F118" t="s">
        <v>23</v>
      </c>
      <c r="G118" t="s">
        <v>31</v>
      </c>
      <c r="H118" t="s">
        <v>2370</v>
      </c>
      <c r="I118">
        <v>1</v>
      </c>
      <c r="J118" t="s">
        <v>19</v>
      </c>
      <c r="K118">
        <v>8500</v>
      </c>
      <c r="L118">
        <v>7600</v>
      </c>
      <c r="M118">
        <f t="shared" si="1"/>
        <v>8500</v>
      </c>
      <c r="N118">
        <f>Table44[[#This Row],[Qty]]*Table44[[#This Row],[Cost]]</f>
        <v>7600</v>
      </c>
      <c r="O118">
        <f>Table44[[#This Row],[Total Sales]]-Table44[[#This Row],[COGS]]</f>
        <v>900</v>
      </c>
      <c r="P118" s="1">
        <f>WEEKDAY(Table44[[#This Row],[Sales Date]])</f>
        <v>6</v>
      </c>
    </row>
    <row r="119" spans="1:16" x14ac:dyDescent="0.3">
      <c r="A119" t="s">
        <v>279</v>
      </c>
      <c r="B119" s="2">
        <v>44037</v>
      </c>
      <c r="C119" t="s">
        <v>280</v>
      </c>
      <c r="D119" t="s">
        <v>28</v>
      </c>
      <c r="E119" t="s">
        <v>29</v>
      </c>
      <c r="F119" t="s">
        <v>30</v>
      </c>
      <c r="G119" t="s">
        <v>36</v>
      </c>
      <c r="H119" t="s">
        <v>37</v>
      </c>
      <c r="I119">
        <v>2</v>
      </c>
      <c r="J119" t="s">
        <v>25</v>
      </c>
      <c r="K119">
        <v>8500</v>
      </c>
      <c r="L119">
        <v>7600</v>
      </c>
      <c r="M119">
        <f t="shared" si="1"/>
        <v>17000</v>
      </c>
      <c r="N119">
        <f>Table44[[#This Row],[Qty]]*Table44[[#This Row],[Cost]]</f>
        <v>15200</v>
      </c>
      <c r="O119">
        <f>Table44[[#This Row],[Total Sales]]-Table44[[#This Row],[COGS]]</f>
        <v>1800</v>
      </c>
      <c r="P119" s="1">
        <f>WEEKDAY(Table44[[#This Row],[Sales Date]])</f>
        <v>7</v>
      </c>
    </row>
    <row r="120" spans="1:16" x14ac:dyDescent="0.3">
      <c r="A120" t="s">
        <v>281</v>
      </c>
      <c r="B120" s="2">
        <v>44038</v>
      </c>
      <c r="C120" t="s">
        <v>282</v>
      </c>
      <c r="D120" t="s">
        <v>28</v>
      </c>
      <c r="E120" t="s">
        <v>34</v>
      </c>
      <c r="F120" t="s">
        <v>35</v>
      </c>
      <c r="G120" t="s">
        <v>40</v>
      </c>
      <c r="H120" t="s">
        <v>2370</v>
      </c>
      <c r="I120">
        <v>3</v>
      </c>
      <c r="J120" t="s">
        <v>19</v>
      </c>
      <c r="K120">
        <v>13200.000000000002</v>
      </c>
      <c r="L120">
        <v>12000</v>
      </c>
      <c r="M120">
        <f t="shared" si="1"/>
        <v>39600.000000000007</v>
      </c>
      <c r="N120">
        <f>Table44[[#This Row],[Qty]]*Table44[[#This Row],[Cost]]</f>
        <v>36000</v>
      </c>
      <c r="O120">
        <f>Table44[[#This Row],[Total Sales]]-Table44[[#This Row],[COGS]]</f>
        <v>3600.0000000000073</v>
      </c>
      <c r="P120" s="1">
        <f>WEEKDAY(Table44[[#This Row],[Sales Date]])</f>
        <v>1</v>
      </c>
    </row>
    <row r="121" spans="1:16" x14ac:dyDescent="0.3">
      <c r="A121" t="s">
        <v>283</v>
      </c>
      <c r="B121" s="2">
        <v>44039</v>
      </c>
      <c r="C121" t="s">
        <v>284</v>
      </c>
      <c r="D121" t="s">
        <v>28</v>
      </c>
      <c r="E121" t="s">
        <v>15</v>
      </c>
      <c r="F121" t="s">
        <v>16</v>
      </c>
      <c r="G121" t="s">
        <v>78</v>
      </c>
      <c r="H121" t="s">
        <v>2370</v>
      </c>
      <c r="I121">
        <v>2</v>
      </c>
      <c r="J121" t="s">
        <v>19</v>
      </c>
      <c r="K121">
        <v>22000</v>
      </c>
      <c r="L121">
        <v>20000</v>
      </c>
      <c r="M121">
        <f t="shared" si="1"/>
        <v>44000</v>
      </c>
      <c r="N121">
        <f>Table44[[#This Row],[Qty]]*Table44[[#This Row],[Cost]]</f>
        <v>40000</v>
      </c>
      <c r="O121">
        <f>Table44[[#This Row],[Total Sales]]-Table44[[#This Row],[COGS]]</f>
        <v>4000</v>
      </c>
      <c r="P121" s="1">
        <f>WEEKDAY(Table44[[#This Row],[Sales Date]])</f>
        <v>2</v>
      </c>
    </row>
    <row r="122" spans="1:16" x14ac:dyDescent="0.3">
      <c r="A122" t="s">
        <v>285</v>
      </c>
      <c r="B122" s="2">
        <v>44040</v>
      </c>
      <c r="C122" t="s">
        <v>286</v>
      </c>
      <c r="D122" t="s">
        <v>28</v>
      </c>
      <c r="E122" t="s">
        <v>15</v>
      </c>
      <c r="F122" t="s">
        <v>16</v>
      </c>
      <c r="G122" t="s">
        <v>81</v>
      </c>
      <c r="H122" t="s">
        <v>44</v>
      </c>
      <c r="I122">
        <v>2</v>
      </c>
      <c r="J122" t="s">
        <v>19</v>
      </c>
      <c r="K122">
        <v>7700</v>
      </c>
      <c r="L122">
        <v>7000</v>
      </c>
      <c r="M122">
        <f t="shared" si="1"/>
        <v>15400</v>
      </c>
      <c r="N122">
        <f>Table44[[#This Row],[Qty]]*Table44[[#This Row],[Cost]]</f>
        <v>14000</v>
      </c>
      <c r="O122">
        <f>Table44[[#This Row],[Total Sales]]-Table44[[#This Row],[COGS]]</f>
        <v>1400</v>
      </c>
      <c r="P122" s="1">
        <f>WEEKDAY(Table44[[#This Row],[Sales Date]])</f>
        <v>3</v>
      </c>
    </row>
    <row r="123" spans="1:16" x14ac:dyDescent="0.3">
      <c r="A123" t="s">
        <v>287</v>
      </c>
      <c r="B123" s="2">
        <v>44041</v>
      </c>
      <c r="C123" t="s">
        <v>288</v>
      </c>
      <c r="D123" t="s">
        <v>28</v>
      </c>
      <c r="E123" t="s">
        <v>22</v>
      </c>
      <c r="F123" t="s">
        <v>23</v>
      </c>
      <c r="G123" t="s">
        <v>84</v>
      </c>
      <c r="H123" t="s">
        <v>2370</v>
      </c>
      <c r="I123">
        <v>3</v>
      </c>
      <c r="J123" t="s">
        <v>19</v>
      </c>
      <c r="K123">
        <v>22000</v>
      </c>
      <c r="L123">
        <v>20000</v>
      </c>
      <c r="M123">
        <f t="shared" si="1"/>
        <v>66000</v>
      </c>
      <c r="N123">
        <f>Table44[[#This Row],[Qty]]*Table44[[#This Row],[Cost]]</f>
        <v>60000</v>
      </c>
      <c r="O123">
        <f>Table44[[#This Row],[Total Sales]]-Table44[[#This Row],[COGS]]</f>
        <v>6000</v>
      </c>
      <c r="P123" s="1">
        <f>WEEKDAY(Table44[[#This Row],[Sales Date]])</f>
        <v>4</v>
      </c>
    </row>
    <row r="124" spans="1:16" x14ac:dyDescent="0.3">
      <c r="A124" t="s">
        <v>289</v>
      </c>
      <c r="B124" s="2">
        <v>43983</v>
      </c>
      <c r="C124" t="s">
        <v>290</v>
      </c>
      <c r="D124" t="s">
        <v>28</v>
      </c>
      <c r="E124" t="s">
        <v>29</v>
      </c>
      <c r="F124" t="s">
        <v>30</v>
      </c>
      <c r="G124" t="s">
        <v>53</v>
      </c>
      <c r="H124" t="s">
        <v>37</v>
      </c>
      <c r="I124">
        <v>1</v>
      </c>
      <c r="J124" t="s">
        <v>19</v>
      </c>
      <c r="K124">
        <v>44000</v>
      </c>
      <c r="L124">
        <v>40000</v>
      </c>
      <c r="M124">
        <f t="shared" si="1"/>
        <v>44000</v>
      </c>
      <c r="N124">
        <f>Table44[[#This Row],[Qty]]*Table44[[#This Row],[Cost]]</f>
        <v>40000</v>
      </c>
      <c r="O124">
        <f>Table44[[#This Row],[Total Sales]]-Table44[[#This Row],[COGS]]</f>
        <v>4000</v>
      </c>
      <c r="P124" s="1">
        <f>WEEKDAY(Table44[[#This Row],[Sales Date]])</f>
        <v>2</v>
      </c>
    </row>
    <row r="125" spans="1:16" x14ac:dyDescent="0.3">
      <c r="A125" t="s">
        <v>291</v>
      </c>
      <c r="B125" s="2">
        <v>43984</v>
      </c>
      <c r="C125" t="s">
        <v>292</v>
      </c>
      <c r="D125" t="s">
        <v>28</v>
      </c>
      <c r="E125" t="s">
        <v>34</v>
      </c>
      <c r="F125" t="s">
        <v>35</v>
      </c>
      <c r="G125" t="s">
        <v>56</v>
      </c>
      <c r="H125" t="s">
        <v>57</v>
      </c>
      <c r="I125">
        <v>2</v>
      </c>
      <c r="J125" t="s">
        <v>19</v>
      </c>
      <c r="K125">
        <v>19800</v>
      </c>
      <c r="L125">
        <v>18000</v>
      </c>
      <c r="M125">
        <f t="shared" si="1"/>
        <v>39600</v>
      </c>
      <c r="N125">
        <f>Table44[[#This Row],[Qty]]*Table44[[#This Row],[Cost]]</f>
        <v>36000</v>
      </c>
      <c r="O125">
        <f>Table44[[#This Row],[Total Sales]]-Table44[[#This Row],[COGS]]</f>
        <v>3600</v>
      </c>
      <c r="P125" s="1">
        <f>WEEKDAY(Table44[[#This Row],[Sales Date]])</f>
        <v>3</v>
      </c>
    </row>
    <row r="126" spans="1:16" x14ac:dyDescent="0.3">
      <c r="A126" t="s">
        <v>293</v>
      </c>
      <c r="B126" s="2">
        <v>43985</v>
      </c>
      <c r="C126" t="s">
        <v>294</v>
      </c>
      <c r="D126" t="s">
        <v>28</v>
      </c>
      <c r="E126" t="s">
        <v>15</v>
      </c>
      <c r="F126" t="s">
        <v>16</v>
      </c>
      <c r="G126" t="s">
        <v>60</v>
      </c>
      <c r="H126" t="s">
        <v>44</v>
      </c>
      <c r="I126">
        <v>2</v>
      </c>
      <c r="J126" t="s">
        <v>19</v>
      </c>
      <c r="K126">
        <v>9950</v>
      </c>
      <c r="L126">
        <v>9000</v>
      </c>
      <c r="M126">
        <f t="shared" si="1"/>
        <v>19900</v>
      </c>
      <c r="N126">
        <f>Table44[[#This Row],[Qty]]*Table44[[#This Row],[Cost]]</f>
        <v>18000</v>
      </c>
      <c r="O126">
        <f>Table44[[#This Row],[Total Sales]]-Table44[[#This Row],[COGS]]</f>
        <v>1900</v>
      </c>
      <c r="P126" s="1">
        <f>WEEKDAY(Table44[[#This Row],[Sales Date]])</f>
        <v>4</v>
      </c>
    </row>
    <row r="127" spans="1:16" x14ac:dyDescent="0.3">
      <c r="A127" t="s">
        <v>295</v>
      </c>
      <c r="B127" s="2">
        <v>43986</v>
      </c>
      <c r="C127" t="s">
        <v>296</v>
      </c>
      <c r="D127" t="s">
        <v>28</v>
      </c>
      <c r="E127" t="s">
        <v>15</v>
      </c>
      <c r="F127" t="s">
        <v>16</v>
      </c>
      <c r="G127" t="s">
        <v>63</v>
      </c>
      <c r="H127" t="s">
        <v>44</v>
      </c>
      <c r="I127">
        <v>2</v>
      </c>
      <c r="J127" t="s">
        <v>19</v>
      </c>
      <c r="K127">
        <v>7700</v>
      </c>
      <c r="L127">
        <v>7000</v>
      </c>
      <c r="M127">
        <f t="shared" si="1"/>
        <v>15400</v>
      </c>
      <c r="N127">
        <f>Table44[[#This Row],[Qty]]*Table44[[#This Row],[Cost]]</f>
        <v>14000</v>
      </c>
      <c r="O127">
        <f>Table44[[#This Row],[Total Sales]]-Table44[[#This Row],[COGS]]</f>
        <v>1400</v>
      </c>
      <c r="P127" s="1">
        <f>WEEKDAY(Table44[[#This Row],[Sales Date]])</f>
        <v>5</v>
      </c>
    </row>
    <row r="128" spans="1:16" x14ac:dyDescent="0.3">
      <c r="A128" t="s">
        <v>297</v>
      </c>
      <c r="B128" s="2">
        <v>43987</v>
      </c>
      <c r="C128" t="s">
        <v>298</v>
      </c>
      <c r="D128" t="s">
        <v>28</v>
      </c>
      <c r="E128" t="s">
        <v>22</v>
      </c>
      <c r="F128" t="s">
        <v>23</v>
      </c>
      <c r="G128" t="s">
        <v>66</v>
      </c>
      <c r="H128" t="s">
        <v>2370</v>
      </c>
      <c r="I128">
        <v>4</v>
      </c>
      <c r="J128" t="s">
        <v>19</v>
      </c>
      <c r="K128">
        <v>11000</v>
      </c>
      <c r="L128">
        <v>10000</v>
      </c>
      <c r="M128">
        <f t="shared" si="1"/>
        <v>44000</v>
      </c>
      <c r="N128">
        <f>Table44[[#This Row],[Qty]]*Table44[[#This Row],[Cost]]</f>
        <v>40000</v>
      </c>
      <c r="O128">
        <f>Table44[[#This Row],[Total Sales]]-Table44[[#This Row],[COGS]]</f>
        <v>4000</v>
      </c>
      <c r="P128" s="1">
        <f>WEEKDAY(Table44[[#This Row],[Sales Date]])</f>
        <v>6</v>
      </c>
    </row>
    <row r="129" spans="1:16" x14ac:dyDescent="0.3">
      <c r="A129" t="s">
        <v>299</v>
      </c>
      <c r="B129" s="2">
        <v>43988</v>
      </c>
      <c r="C129" t="s">
        <v>300</v>
      </c>
      <c r="D129" t="s">
        <v>28</v>
      </c>
      <c r="E129" t="s">
        <v>29</v>
      </c>
      <c r="F129" t="s">
        <v>30</v>
      </c>
      <c r="G129" t="s">
        <v>69</v>
      </c>
      <c r="H129" t="s">
        <v>2370</v>
      </c>
      <c r="I129">
        <v>1</v>
      </c>
      <c r="J129" t="s">
        <v>19</v>
      </c>
      <c r="K129">
        <v>13200.000000000002</v>
      </c>
      <c r="L129">
        <v>12000</v>
      </c>
      <c r="M129">
        <f t="shared" si="1"/>
        <v>13200.000000000002</v>
      </c>
      <c r="N129">
        <f>Table44[[#This Row],[Qty]]*Table44[[#This Row],[Cost]]</f>
        <v>12000</v>
      </c>
      <c r="O129">
        <f>Table44[[#This Row],[Total Sales]]-Table44[[#This Row],[COGS]]</f>
        <v>1200.0000000000018</v>
      </c>
      <c r="P129" s="1">
        <f>WEEKDAY(Table44[[#This Row],[Sales Date]])</f>
        <v>7</v>
      </c>
    </row>
    <row r="130" spans="1:16" x14ac:dyDescent="0.3">
      <c r="A130" t="s">
        <v>301</v>
      </c>
      <c r="B130" s="2">
        <v>43989</v>
      </c>
      <c r="C130" t="s">
        <v>302</v>
      </c>
      <c r="D130" t="s">
        <v>14</v>
      </c>
      <c r="E130" t="s">
        <v>34</v>
      </c>
      <c r="F130" t="s">
        <v>35</v>
      </c>
      <c r="G130" t="s">
        <v>72</v>
      </c>
      <c r="H130" t="s">
        <v>37</v>
      </c>
      <c r="I130">
        <v>2</v>
      </c>
      <c r="J130" t="s">
        <v>19</v>
      </c>
      <c r="K130">
        <v>9950</v>
      </c>
      <c r="L130">
        <v>9000</v>
      </c>
      <c r="M130">
        <f t="shared" ref="M130:M193" si="2">I130*K130</f>
        <v>19900</v>
      </c>
      <c r="N130">
        <f>Table44[[#This Row],[Qty]]*Table44[[#This Row],[Cost]]</f>
        <v>18000</v>
      </c>
      <c r="O130">
        <f>Table44[[#This Row],[Total Sales]]-Table44[[#This Row],[COGS]]</f>
        <v>1900</v>
      </c>
      <c r="P130" s="1">
        <f>WEEKDAY(Table44[[#This Row],[Sales Date]])</f>
        <v>1</v>
      </c>
    </row>
    <row r="131" spans="1:16" x14ac:dyDescent="0.3">
      <c r="A131" t="s">
        <v>303</v>
      </c>
      <c r="B131" s="2">
        <v>43990</v>
      </c>
      <c r="C131" t="s">
        <v>304</v>
      </c>
      <c r="D131" t="s">
        <v>14</v>
      </c>
      <c r="E131" t="s">
        <v>15</v>
      </c>
      <c r="F131" t="s">
        <v>16</v>
      </c>
      <c r="G131" t="s">
        <v>75</v>
      </c>
      <c r="H131" t="s">
        <v>2370</v>
      </c>
      <c r="I131">
        <v>2</v>
      </c>
      <c r="J131" t="s">
        <v>19</v>
      </c>
      <c r="K131">
        <v>7700</v>
      </c>
      <c r="L131">
        <v>7000</v>
      </c>
      <c r="M131">
        <f t="shared" si="2"/>
        <v>15400</v>
      </c>
      <c r="N131">
        <f>Table44[[#This Row],[Qty]]*Table44[[#This Row],[Cost]]</f>
        <v>14000</v>
      </c>
      <c r="O131">
        <f>Table44[[#This Row],[Total Sales]]-Table44[[#This Row],[COGS]]</f>
        <v>1400</v>
      </c>
      <c r="P131" s="1">
        <f>WEEKDAY(Table44[[#This Row],[Sales Date]])</f>
        <v>2</v>
      </c>
    </row>
    <row r="132" spans="1:16" x14ac:dyDescent="0.3">
      <c r="A132" t="s">
        <v>305</v>
      </c>
      <c r="B132" s="2">
        <v>43991</v>
      </c>
      <c r="C132" t="s">
        <v>306</v>
      </c>
      <c r="D132" t="s">
        <v>14</v>
      </c>
      <c r="E132" t="s">
        <v>15</v>
      </c>
      <c r="F132" t="s">
        <v>16</v>
      </c>
      <c r="G132" t="s">
        <v>78</v>
      </c>
      <c r="H132" t="s">
        <v>2370</v>
      </c>
      <c r="I132">
        <v>4</v>
      </c>
      <c r="J132" t="s">
        <v>19</v>
      </c>
      <c r="K132">
        <v>11000</v>
      </c>
      <c r="L132">
        <v>10000</v>
      </c>
      <c r="M132">
        <f t="shared" si="2"/>
        <v>44000</v>
      </c>
      <c r="N132">
        <f>Table44[[#This Row],[Qty]]*Table44[[#This Row],[Cost]]</f>
        <v>40000</v>
      </c>
      <c r="O132">
        <f>Table44[[#This Row],[Total Sales]]-Table44[[#This Row],[COGS]]</f>
        <v>4000</v>
      </c>
      <c r="P132" s="1">
        <f>WEEKDAY(Table44[[#This Row],[Sales Date]])</f>
        <v>3</v>
      </c>
    </row>
    <row r="133" spans="1:16" x14ac:dyDescent="0.3">
      <c r="A133" t="s">
        <v>307</v>
      </c>
      <c r="B133" s="2">
        <v>43992</v>
      </c>
      <c r="C133" t="s">
        <v>308</v>
      </c>
      <c r="D133" t="s">
        <v>28</v>
      </c>
      <c r="E133" t="s">
        <v>22</v>
      </c>
      <c r="F133" t="s">
        <v>23</v>
      </c>
      <c r="G133" t="s">
        <v>81</v>
      </c>
      <c r="H133" t="s">
        <v>44</v>
      </c>
      <c r="I133">
        <v>1</v>
      </c>
      <c r="J133" t="s">
        <v>19</v>
      </c>
      <c r="K133">
        <v>13200.000000000002</v>
      </c>
      <c r="L133">
        <v>12000</v>
      </c>
      <c r="M133">
        <f t="shared" si="2"/>
        <v>13200.000000000002</v>
      </c>
      <c r="N133">
        <f>Table44[[#This Row],[Qty]]*Table44[[#This Row],[Cost]]</f>
        <v>12000</v>
      </c>
      <c r="O133">
        <f>Table44[[#This Row],[Total Sales]]-Table44[[#This Row],[COGS]]</f>
        <v>1200.0000000000018</v>
      </c>
      <c r="P133" s="1">
        <f>WEEKDAY(Table44[[#This Row],[Sales Date]])</f>
        <v>4</v>
      </c>
    </row>
    <row r="134" spans="1:16" x14ac:dyDescent="0.3">
      <c r="A134" t="s">
        <v>309</v>
      </c>
      <c r="B134" s="2">
        <v>43993</v>
      </c>
      <c r="C134" t="s">
        <v>310</v>
      </c>
      <c r="D134" t="s">
        <v>28</v>
      </c>
      <c r="E134" t="s">
        <v>29</v>
      </c>
      <c r="F134" t="s">
        <v>30</v>
      </c>
      <c r="G134" t="s">
        <v>84</v>
      </c>
      <c r="H134" t="s">
        <v>2370</v>
      </c>
      <c r="I134">
        <v>2</v>
      </c>
      <c r="J134" t="s">
        <v>19</v>
      </c>
      <c r="K134">
        <v>1900</v>
      </c>
      <c r="L134">
        <v>1800</v>
      </c>
      <c r="M134">
        <f t="shared" si="2"/>
        <v>3800</v>
      </c>
      <c r="N134">
        <f>Table44[[#This Row],[Qty]]*Table44[[#This Row],[Cost]]</f>
        <v>3600</v>
      </c>
      <c r="O134">
        <f>Table44[[#This Row],[Total Sales]]-Table44[[#This Row],[COGS]]</f>
        <v>200</v>
      </c>
      <c r="P134" s="1">
        <f>WEEKDAY(Table44[[#This Row],[Sales Date]])</f>
        <v>5</v>
      </c>
    </row>
    <row r="135" spans="1:16" x14ac:dyDescent="0.3">
      <c r="A135" t="s">
        <v>311</v>
      </c>
      <c r="B135" s="2">
        <v>43994</v>
      </c>
      <c r="C135" t="s">
        <v>312</v>
      </c>
      <c r="D135" t="s">
        <v>28</v>
      </c>
      <c r="E135" t="s">
        <v>34</v>
      </c>
      <c r="F135" t="s">
        <v>35</v>
      </c>
      <c r="G135" t="s">
        <v>17</v>
      </c>
      <c r="H135" t="s">
        <v>2370</v>
      </c>
      <c r="I135">
        <v>2</v>
      </c>
      <c r="J135" t="s">
        <v>19</v>
      </c>
      <c r="K135">
        <v>200</v>
      </c>
      <c r="L135">
        <v>190</v>
      </c>
      <c r="M135">
        <f t="shared" si="2"/>
        <v>400</v>
      </c>
      <c r="N135">
        <f>Table44[[#This Row],[Qty]]*Table44[[#This Row],[Cost]]</f>
        <v>380</v>
      </c>
      <c r="O135">
        <f>Table44[[#This Row],[Total Sales]]-Table44[[#This Row],[COGS]]</f>
        <v>20</v>
      </c>
      <c r="P135" s="1">
        <f>WEEKDAY(Table44[[#This Row],[Sales Date]])</f>
        <v>6</v>
      </c>
    </row>
    <row r="136" spans="1:16" x14ac:dyDescent="0.3">
      <c r="A136" t="s">
        <v>313</v>
      </c>
      <c r="B136" s="2">
        <v>43995</v>
      </c>
      <c r="C136" t="s">
        <v>314</v>
      </c>
      <c r="D136" t="s">
        <v>28</v>
      </c>
      <c r="E136" t="s">
        <v>15</v>
      </c>
      <c r="F136" t="s">
        <v>16</v>
      </c>
      <c r="G136" t="s">
        <v>24</v>
      </c>
      <c r="H136" t="s">
        <v>2370</v>
      </c>
      <c r="I136">
        <v>1</v>
      </c>
      <c r="J136" t="s">
        <v>19</v>
      </c>
      <c r="K136">
        <v>2250</v>
      </c>
      <c r="L136">
        <v>2200</v>
      </c>
      <c r="M136">
        <f t="shared" si="2"/>
        <v>2250</v>
      </c>
      <c r="N136">
        <f>Table44[[#This Row],[Qty]]*Table44[[#This Row],[Cost]]</f>
        <v>2200</v>
      </c>
      <c r="O136">
        <f>Table44[[#This Row],[Total Sales]]-Table44[[#This Row],[COGS]]</f>
        <v>50</v>
      </c>
      <c r="P136" s="1">
        <f>WEEKDAY(Table44[[#This Row],[Sales Date]])</f>
        <v>7</v>
      </c>
    </row>
    <row r="137" spans="1:16" x14ac:dyDescent="0.3">
      <c r="A137" t="s">
        <v>315</v>
      </c>
      <c r="B137" s="2">
        <v>43996</v>
      </c>
      <c r="C137" t="s">
        <v>316</v>
      </c>
      <c r="D137" t="s">
        <v>14</v>
      </c>
      <c r="E137" t="s">
        <v>15</v>
      </c>
      <c r="F137" t="s">
        <v>16</v>
      </c>
      <c r="G137" t="s">
        <v>31</v>
      </c>
      <c r="H137" t="s">
        <v>2370</v>
      </c>
      <c r="I137">
        <v>1</v>
      </c>
      <c r="J137" t="s">
        <v>19</v>
      </c>
      <c r="K137">
        <v>100</v>
      </c>
      <c r="L137">
        <v>90</v>
      </c>
      <c r="M137">
        <f t="shared" si="2"/>
        <v>100</v>
      </c>
      <c r="N137">
        <f>Table44[[#This Row],[Qty]]*Table44[[#This Row],[Cost]]</f>
        <v>90</v>
      </c>
      <c r="O137">
        <f>Table44[[#This Row],[Total Sales]]-Table44[[#This Row],[COGS]]</f>
        <v>10</v>
      </c>
      <c r="P137" s="1">
        <f>WEEKDAY(Table44[[#This Row],[Sales Date]])</f>
        <v>1</v>
      </c>
    </row>
    <row r="138" spans="1:16" x14ac:dyDescent="0.3">
      <c r="A138" t="s">
        <v>317</v>
      </c>
      <c r="B138" s="2">
        <v>43997</v>
      </c>
      <c r="C138" t="s">
        <v>318</v>
      </c>
      <c r="D138" t="s">
        <v>28</v>
      </c>
      <c r="E138" t="s">
        <v>22</v>
      </c>
      <c r="F138" t="s">
        <v>23</v>
      </c>
      <c r="G138" t="s">
        <v>36</v>
      </c>
      <c r="H138" t="s">
        <v>37</v>
      </c>
      <c r="I138">
        <v>2</v>
      </c>
      <c r="J138" t="s">
        <v>19</v>
      </c>
      <c r="K138">
        <v>100</v>
      </c>
      <c r="L138">
        <v>80</v>
      </c>
      <c r="M138">
        <f t="shared" si="2"/>
        <v>200</v>
      </c>
      <c r="N138">
        <f>Table44[[#This Row],[Qty]]*Table44[[#This Row],[Cost]]</f>
        <v>160</v>
      </c>
      <c r="O138">
        <f>Table44[[#This Row],[Total Sales]]-Table44[[#This Row],[COGS]]</f>
        <v>40</v>
      </c>
      <c r="P138" s="1">
        <f>WEEKDAY(Table44[[#This Row],[Sales Date]])</f>
        <v>2</v>
      </c>
    </row>
    <row r="139" spans="1:16" x14ac:dyDescent="0.3">
      <c r="A139" t="s">
        <v>319</v>
      </c>
      <c r="B139" s="2">
        <v>43998</v>
      </c>
      <c r="C139" t="s">
        <v>320</v>
      </c>
      <c r="D139" t="s">
        <v>28</v>
      </c>
      <c r="E139" t="s">
        <v>29</v>
      </c>
      <c r="F139" t="s">
        <v>30</v>
      </c>
      <c r="G139" t="s">
        <v>40</v>
      </c>
      <c r="H139" t="s">
        <v>2370</v>
      </c>
      <c r="I139">
        <v>2</v>
      </c>
      <c r="J139" t="s">
        <v>19</v>
      </c>
      <c r="K139">
        <v>2000</v>
      </c>
      <c r="L139">
        <v>1850</v>
      </c>
      <c r="M139">
        <f t="shared" si="2"/>
        <v>4000</v>
      </c>
      <c r="N139">
        <f>Table44[[#This Row],[Qty]]*Table44[[#This Row],[Cost]]</f>
        <v>3700</v>
      </c>
      <c r="O139">
        <f>Table44[[#This Row],[Total Sales]]-Table44[[#This Row],[COGS]]</f>
        <v>300</v>
      </c>
      <c r="P139" s="1">
        <f>WEEKDAY(Table44[[#This Row],[Sales Date]])</f>
        <v>3</v>
      </c>
    </row>
    <row r="140" spans="1:16" x14ac:dyDescent="0.3">
      <c r="A140" t="s">
        <v>321</v>
      </c>
      <c r="B140" s="2">
        <v>43999</v>
      </c>
      <c r="D140" t="s">
        <v>28</v>
      </c>
      <c r="E140" t="s">
        <v>34</v>
      </c>
      <c r="F140" t="s">
        <v>35</v>
      </c>
      <c r="G140" t="s">
        <v>43</v>
      </c>
      <c r="H140" t="s">
        <v>44</v>
      </c>
      <c r="I140">
        <v>1</v>
      </c>
      <c r="J140" t="s">
        <v>19</v>
      </c>
      <c r="K140">
        <v>9500</v>
      </c>
      <c r="L140">
        <v>8000</v>
      </c>
      <c r="M140">
        <f t="shared" si="2"/>
        <v>9500</v>
      </c>
      <c r="N140">
        <f>Table44[[#This Row],[Qty]]*Table44[[#This Row],[Cost]]</f>
        <v>8000</v>
      </c>
      <c r="O140">
        <f>Table44[[#This Row],[Total Sales]]-Table44[[#This Row],[COGS]]</f>
        <v>1500</v>
      </c>
      <c r="P140" s="1">
        <f>WEEKDAY(Table44[[#This Row],[Sales Date]])</f>
        <v>4</v>
      </c>
    </row>
    <row r="141" spans="1:16" x14ac:dyDescent="0.3">
      <c r="A141" t="s">
        <v>322</v>
      </c>
      <c r="B141" s="2">
        <v>44000</v>
      </c>
      <c r="C141" t="s">
        <v>323</v>
      </c>
      <c r="D141" t="s">
        <v>28</v>
      </c>
      <c r="E141" t="s">
        <v>15</v>
      </c>
      <c r="F141" t="s">
        <v>16</v>
      </c>
      <c r="G141" t="s">
        <v>47</v>
      </c>
      <c r="H141" t="s">
        <v>2370</v>
      </c>
      <c r="I141">
        <v>1</v>
      </c>
      <c r="J141" t="s">
        <v>19</v>
      </c>
      <c r="K141">
        <v>4700</v>
      </c>
      <c r="L141">
        <v>4000</v>
      </c>
      <c r="M141">
        <f t="shared" si="2"/>
        <v>4700</v>
      </c>
      <c r="N141">
        <f>Table44[[#This Row],[Qty]]*Table44[[#This Row],[Cost]]</f>
        <v>4000</v>
      </c>
      <c r="O141">
        <f>Table44[[#This Row],[Total Sales]]-Table44[[#This Row],[COGS]]</f>
        <v>700</v>
      </c>
      <c r="P141" s="1">
        <f>WEEKDAY(Table44[[#This Row],[Sales Date]])</f>
        <v>5</v>
      </c>
    </row>
    <row r="142" spans="1:16" x14ac:dyDescent="0.3">
      <c r="A142" t="s">
        <v>324</v>
      </c>
      <c r="B142" s="2">
        <v>44001</v>
      </c>
      <c r="C142" t="s">
        <v>325</v>
      </c>
      <c r="D142" t="s">
        <v>28</v>
      </c>
      <c r="E142" t="s">
        <v>15</v>
      </c>
      <c r="F142" t="s">
        <v>16</v>
      </c>
      <c r="G142" t="s">
        <v>50</v>
      </c>
      <c r="H142" t="s">
        <v>37</v>
      </c>
      <c r="I142">
        <v>2</v>
      </c>
      <c r="J142" t="s">
        <v>19</v>
      </c>
      <c r="K142">
        <v>400</v>
      </c>
      <c r="L142">
        <v>360</v>
      </c>
      <c r="M142">
        <f t="shared" si="2"/>
        <v>800</v>
      </c>
      <c r="N142">
        <f>Table44[[#This Row],[Qty]]*Table44[[#This Row],[Cost]]</f>
        <v>720</v>
      </c>
      <c r="O142">
        <f>Table44[[#This Row],[Total Sales]]-Table44[[#This Row],[COGS]]</f>
        <v>80</v>
      </c>
      <c r="P142" s="1">
        <f>WEEKDAY(Table44[[#This Row],[Sales Date]])</f>
        <v>6</v>
      </c>
    </row>
    <row r="143" spans="1:16" x14ac:dyDescent="0.3">
      <c r="A143" t="s">
        <v>326</v>
      </c>
      <c r="B143" s="2">
        <v>44002</v>
      </c>
      <c r="C143" t="s">
        <v>327</v>
      </c>
      <c r="D143" t="s">
        <v>28</v>
      </c>
      <c r="E143" t="s">
        <v>22</v>
      </c>
      <c r="F143" t="s">
        <v>23</v>
      </c>
      <c r="G143" t="s">
        <v>53</v>
      </c>
      <c r="H143" t="s">
        <v>37</v>
      </c>
      <c r="I143">
        <v>2</v>
      </c>
      <c r="J143" t="s">
        <v>19</v>
      </c>
      <c r="K143">
        <v>100</v>
      </c>
      <c r="L143">
        <v>90</v>
      </c>
      <c r="M143">
        <f t="shared" si="2"/>
        <v>200</v>
      </c>
      <c r="N143">
        <f>Table44[[#This Row],[Qty]]*Table44[[#This Row],[Cost]]</f>
        <v>180</v>
      </c>
      <c r="O143">
        <f>Table44[[#This Row],[Total Sales]]-Table44[[#This Row],[COGS]]</f>
        <v>20</v>
      </c>
      <c r="P143" s="1">
        <f>WEEKDAY(Table44[[#This Row],[Sales Date]])</f>
        <v>7</v>
      </c>
    </row>
    <row r="144" spans="1:16" x14ac:dyDescent="0.3">
      <c r="A144" t="s">
        <v>328</v>
      </c>
      <c r="B144" s="2">
        <v>44003</v>
      </c>
      <c r="C144" t="s">
        <v>329</v>
      </c>
      <c r="D144" t="s">
        <v>28</v>
      </c>
      <c r="E144" t="s">
        <v>29</v>
      </c>
      <c r="F144" t="s">
        <v>30</v>
      </c>
      <c r="G144" t="s">
        <v>56</v>
      </c>
      <c r="H144" t="s">
        <v>57</v>
      </c>
      <c r="I144">
        <v>1</v>
      </c>
      <c r="J144" t="s">
        <v>19</v>
      </c>
      <c r="K144">
        <v>1600</v>
      </c>
      <c r="L144">
        <v>1590</v>
      </c>
      <c r="M144">
        <f t="shared" si="2"/>
        <v>1600</v>
      </c>
      <c r="N144">
        <f>Table44[[#This Row],[Qty]]*Table44[[#This Row],[Cost]]</f>
        <v>1590</v>
      </c>
      <c r="O144">
        <f>Table44[[#This Row],[Total Sales]]-Table44[[#This Row],[COGS]]</f>
        <v>10</v>
      </c>
      <c r="P144" s="1">
        <f>WEEKDAY(Table44[[#This Row],[Sales Date]])</f>
        <v>1</v>
      </c>
    </row>
    <row r="145" spans="1:16" x14ac:dyDescent="0.3">
      <c r="A145" t="s">
        <v>330</v>
      </c>
      <c r="B145" s="2">
        <v>44004</v>
      </c>
      <c r="C145" t="s">
        <v>331</v>
      </c>
      <c r="D145" t="s">
        <v>28</v>
      </c>
      <c r="E145" t="s">
        <v>34</v>
      </c>
      <c r="F145" t="s">
        <v>35</v>
      </c>
      <c r="G145" t="s">
        <v>60</v>
      </c>
      <c r="H145" t="s">
        <v>44</v>
      </c>
      <c r="I145">
        <v>1</v>
      </c>
      <c r="J145" t="s">
        <v>19</v>
      </c>
      <c r="K145">
        <v>50</v>
      </c>
      <c r="L145">
        <v>45</v>
      </c>
      <c r="M145">
        <f t="shared" si="2"/>
        <v>50</v>
      </c>
      <c r="N145">
        <f>Table44[[#This Row],[Qty]]*Table44[[#This Row],[Cost]]</f>
        <v>45</v>
      </c>
      <c r="O145">
        <f>Table44[[#This Row],[Total Sales]]-Table44[[#This Row],[COGS]]</f>
        <v>5</v>
      </c>
      <c r="P145" s="1">
        <f>WEEKDAY(Table44[[#This Row],[Sales Date]])</f>
        <v>2</v>
      </c>
    </row>
    <row r="146" spans="1:16" x14ac:dyDescent="0.3">
      <c r="A146" t="s">
        <v>332</v>
      </c>
      <c r="B146" s="2">
        <v>44005</v>
      </c>
      <c r="C146" t="s">
        <v>333</v>
      </c>
      <c r="D146" t="s">
        <v>28</v>
      </c>
      <c r="E146" t="s">
        <v>15</v>
      </c>
      <c r="F146" t="s">
        <v>16</v>
      </c>
      <c r="G146" t="s">
        <v>63</v>
      </c>
      <c r="H146" t="s">
        <v>44</v>
      </c>
      <c r="I146">
        <v>2</v>
      </c>
      <c r="J146" t="s">
        <v>19</v>
      </c>
      <c r="K146">
        <v>600</v>
      </c>
      <c r="L146">
        <v>450</v>
      </c>
      <c r="M146">
        <f t="shared" si="2"/>
        <v>1200</v>
      </c>
      <c r="N146">
        <f>Table44[[#This Row],[Qty]]*Table44[[#This Row],[Cost]]</f>
        <v>900</v>
      </c>
      <c r="O146">
        <f>Table44[[#This Row],[Total Sales]]-Table44[[#This Row],[COGS]]</f>
        <v>300</v>
      </c>
      <c r="P146" s="1">
        <f>WEEKDAY(Table44[[#This Row],[Sales Date]])</f>
        <v>3</v>
      </c>
    </row>
    <row r="147" spans="1:16" x14ac:dyDescent="0.3">
      <c r="A147" t="s">
        <v>334</v>
      </c>
      <c r="B147" s="2">
        <v>44006</v>
      </c>
      <c r="C147" t="s">
        <v>335</v>
      </c>
      <c r="D147" t="s">
        <v>28</v>
      </c>
      <c r="E147" t="s">
        <v>15</v>
      </c>
      <c r="F147" t="s">
        <v>16</v>
      </c>
      <c r="G147" t="s">
        <v>66</v>
      </c>
      <c r="H147" t="s">
        <v>2370</v>
      </c>
      <c r="I147">
        <v>2</v>
      </c>
      <c r="J147" t="s">
        <v>19</v>
      </c>
      <c r="K147">
        <v>170</v>
      </c>
      <c r="L147">
        <v>150</v>
      </c>
      <c r="M147">
        <f t="shared" si="2"/>
        <v>340</v>
      </c>
      <c r="N147">
        <f>Table44[[#This Row],[Qty]]*Table44[[#This Row],[Cost]]</f>
        <v>300</v>
      </c>
      <c r="O147">
        <f>Table44[[#This Row],[Total Sales]]-Table44[[#This Row],[COGS]]</f>
        <v>40</v>
      </c>
      <c r="P147" s="1">
        <f>WEEKDAY(Table44[[#This Row],[Sales Date]])</f>
        <v>4</v>
      </c>
    </row>
    <row r="148" spans="1:16" x14ac:dyDescent="0.3">
      <c r="A148" t="s">
        <v>336</v>
      </c>
      <c r="B148" s="2">
        <v>44007</v>
      </c>
      <c r="C148" t="s">
        <v>337</v>
      </c>
      <c r="D148" t="s">
        <v>28</v>
      </c>
      <c r="E148" t="s">
        <v>22</v>
      </c>
      <c r="F148" t="s">
        <v>23</v>
      </c>
      <c r="G148" t="s">
        <v>78</v>
      </c>
      <c r="H148" t="s">
        <v>2370</v>
      </c>
      <c r="I148">
        <v>1</v>
      </c>
      <c r="J148" t="s">
        <v>19</v>
      </c>
      <c r="K148">
        <v>25</v>
      </c>
      <c r="L148">
        <v>20</v>
      </c>
      <c r="M148">
        <f t="shared" si="2"/>
        <v>25</v>
      </c>
      <c r="N148">
        <f>Table44[[#This Row],[Qty]]*Table44[[#This Row],[Cost]]</f>
        <v>20</v>
      </c>
      <c r="O148">
        <f>Table44[[#This Row],[Total Sales]]-Table44[[#This Row],[COGS]]</f>
        <v>5</v>
      </c>
      <c r="P148" s="1">
        <f>WEEKDAY(Table44[[#This Row],[Sales Date]])</f>
        <v>5</v>
      </c>
    </row>
    <row r="149" spans="1:16" x14ac:dyDescent="0.3">
      <c r="A149" t="s">
        <v>338</v>
      </c>
      <c r="B149" s="2">
        <v>44008</v>
      </c>
      <c r="C149" t="s">
        <v>339</v>
      </c>
      <c r="D149" t="s">
        <v>28</v>
      </c>
      <c r="E149" t="s">
        <v>29</v>
      </c>
      <c r="F149" t="s">
        <v>30</v>
      </c>
      <c r="G149" t="s">
        <v>81</v>
      </c>
      <c r="H149" t="s">
        <v>44</v>
      </c>
      <c r="I149">
        <v>1</v>
      </c>
      <c r="J149" t="s">
        <v>19</v>
      </c>
      <c r="K149">
        <v>6700</v>
      </c>
      <c r="L149">
        <v>5000</v>
      </c>
      <c r="M149">
        <f t="shared" si="2"/>
        <v>6700</v>
      </c>
      <c r="N149">
        <f>Table44[[#This Row],[Qty]]*Table44[[#This Row],[Cost]]</f>
        <v>5000</v>
      </c>
      <c r="O149">
        <f>Table44[[#This Row],[Total Sales]]-Table44[[#This Row],[COGS]]</f>
        <v>1700</v>
      </c>
      <c r="P149" s="1">
        <f>WEEKDAY(Table44[[#This Row],[Sales Date]])</f>
        <v>6</v>
      </c>
    </row>
    <row r="150" spans="1:16" x14ac:dyDescent="0.3">
      <c r="A150" t="s">
        <v>340</v>
      </c>
      <c r="B150" s="2">
        <v>44009</v>
      </c>
      <c r="C150" t="s">
        <v>341</v>
      </c>
      <c r="D150" t="s">
        <v>28</v>
      </c>
      <c r="E150" t="s">
        <v>34</v>
      </c>
      <c r="F150" t="s">
        <v>35</v>
      </c>
      <c r="G150" t="s">
        <v>84</v>
      </c>
      <c r="H150" t="s">
        <v>2370</v>
      </c>
      <c r="I150">
        <v>2</v>
      </c>
      <c r="J150" t="s">
        <v>19</v>
      </c>
      <c r="K150">
        <v>6700</v>
      </c>
      <c r="L150">
        <v>5001</v>
      </c>
      <c r="M150">
        <f t="shared" si="2"/>
        <v>13400</v>
      </c>
      <c r="N150">
        <f>Table44[[#This Row],[Qty]]*Table44[[#This Row],[Cost]]</f>
        <v>10002</v>
      </c>
      <c r="O150">
        <f>Table44[[#This Row],[Total Sales]]-Table44[[#This Row],[COGS]]</f>
        <v>3398</v>
      </c>
      <c r="P150" s="1">
        <f>WEEKDAY(Table44[[#This Row],[Sales Date]])</f>
        <v>7</v>
      </c>
    </row>
    <row r="151" spans="1:16" x14ac:dyDescent="0.3">
      <c r="A151" t="s">
        <v>342</v>
      </c>
      <c r="B151" s="2">
        <v>44010</v>
      </c>
      <c r="D151" t="s">
        <v>14</v>
      </c>
      <c r="E151" t="s">
        <v>15</v>
      </c>
      <c r="F151" t="s">
        <v>16</v>
      </c>
      <c r="G151" t="s">
        <v>78</v>
      </c>
      <c r="H151" t="s">
        <v>2370</v>
      </c>
      <c r="I151">
        <v>2</v>
      </c>
      <c r="J151" t="s">
        <v>19</v>
      </c>
      <c r="K151">
        <v>6700</v>
      </c>
      <c r="L151">
        <v>5002</v>
      </c>
      <c r="M151">
        <f t="shared" si="2"/>
        <v>13400</v>
      </c>
      <c r="N151">
        <f>Table44[[#This Row],[Qty]]*Table44[[#This Row],[Cost]]</f>
        <v>10004</v>
      </c>
      <c r="O151">
        <f>Table44[[#This Row],[Total Sales]]-Table44[[#This Row],[COGS]]</f>
        <v>3396</v>
      </c>
      <c r="P151" s="1">
        <f>WEEKDAY(Table44[[#This Row],[Sales Date]])</f>
        <v>1</v>
      </c>
    </row>
    <row r="152" spans="1:16" x14ac:dyDescent="0.3">
      <c r="A152" t="s">
        <v>343</v>
      </c>
      <c r="B152" s="2">
        <v>44011</v>
      </c>
      <c r="C152" t="s">
        <v>344</v>
      </c>
      <c r="D152" t="s">
        <v>14</v>
      </c>
      <c r="E152" t="s">
        <v>15</v>
      </c>
      <c r="F152" t="s">
        <v>16</v>
      </c>
      <c r="G152" t="s">
        <v>81</v>
      </c>
      <c r="H152" t="s">
        <v>44</v>
      </c>
      <c r="I152">
        <v>1</v>
      </c>
      <c r="J152" t="s">
        <v>19</v>
      </c>
      <c r="K152">
        <v>22000</v>
      </c>
      <c r="L152">
        <v>20000</v>
      </c>
      <c r="M152">
        <f t="shared" si="2"/>
        <v>22000</v>
      </c>
      <c r="N152">
        <f>Table44[[#This Row],[Qty]]*Table44[[#This Row],[Cost]]</f>
        <v>20000</v>
      </c>
      <c r="O152">
        <f>Table44[[#This Row],[Total Sales]]-Table44[[#This Row],[COGS]]</f>
        <v>2000</v>
      </c>
      <c r="P152" s="1">
        <f>WEEKDAY(Table44[[#This Row],[Sales Date]])</f>
        <v>2</v>
      </c>
    </row>
    <row r="153" spans="1:16" x14ac:dyDescent="0.3">
      <c r="A153" t="s">
        <v>345</v>
      </c>
      <c r="B153" s="2">
        <v>44012</v>
      </c>
      <c r="C153" t="s">
        <v>346</v>
      </c>
      <c r="D153" t="s">
        <v>14</v>
      </c>
      <c r="E153" t="s">
        <v>22</v>
      </c>
      <c r="F153" t="s">
        <v>23</v>
      </c>
      <c r="G153" t="s">
        <v>84</v>
      </c>
      <c r="H153" t="s">
        <v>2370</v>
      </c>
      <c r="I153">
        <v>1</v>
      </c>
      <c r="J153" t="s">
        <v>25</v>
      </c>
      <c r="K153">
        <v>11000</v>
      </c>
      <c r="L153">
        <v>10000</v>
      </c>
      <c r="M153">
        <f t="shared" si="2"/>
        <v>11000</v>
      </c>
      <c r="N153">
        <f>Table44[[#This Row],[Qty]]*Table44[[#This Row],[Cost]]</f>
        <v>10000</v>
      </c>
      <c r="O153">
        <f>Table44[[#This Row],[Total Sales]]-Table44[[#This Row],[COGS]]</f>
        <v>1000</v>
      </c>
      <c r="P153" s="1">
        <f>WEEKDAY(Table44[[#This Row],[Sales Date]])</f>
        <v>3</v>
      </c>
    </row>
    <row r="154" spans="1:16" x14ac:dyDescent="0.3">
      <c r="A154" t="s">
        <v>347</v>
      </c>
      <c r="B154" s="2">
        <v>44013</v>
      </c>
      <c r="C154" t="s">
        <v>348</v>
      </c>
      <c r="D154" t="s">
        <v>28</v>
      </c>
      <c r="E154" t="s">
        <v>29</v>
      </c>
      <c r="F154" t="s">
        <v>30</v>
      </c>
      <c r="G154" t="s">
        <v>17</v>
      </c>
      <c r="H154" t="s">
        <v>2370</v>
      </c>
      <c r="I154">
        <v>1</v>
      </c>
      <c r="J154" t="s">
        <v>19</v>
      </c>
      <c r="K154">
        <v>8500</v>
      </c>
      <c r="L154">
        <v>7600</v>
      </c>
      <c r="M154">
        <f t="shared" si="2"/>
        <v>8500</v>
      </c>
      <c r="N154">
        <f>Table44[[#This Row],[Qty]]*Table44[[#This Row],[Cost]]</f>
        <v>7600</v>
      </c>
      <c r="O154">
        <f>Table44[[#This Row],[Total Sales]]-Table44[[#This Row],[COGS]]</f>
        <v>900</v>
      </c>
      <c r="P154" s="1">
        <f>WEEKDAY(Table44[[#This Row],[Sales Date]])</f>
        <v>4</v>
      </c>
    </row>
    <row r="155" spans="1:16" x14ac:dyDescent="0.3">
      <c r="A155" t="s">
        <v>349</v>
      </c>
      <c r="B155" s="2">
        <v>44014</v>
      </c>
      <c r="C155" t="s">
        <v>350</v>
      </c>
      <c r="D155" t="s">
        <v>28</v>
      </c>
      <c r="E155" t="s">
        <v>34</v>
      </c>
      <c r="F155" t="s">
        <v>35</v>
      </c>
      <c r="G155" t="s">
        <v>24</v>
      </c>
      <c r="H155" t="s">
        <v>2370</v>
      </c>
      <c r="I155">
        <v>2</v>
      </c>
      <c r="J155" t="s">
        <v>19</v>
      </c>
      <c r="K155">
        <v>8500</v>
      </c>
      <c r="L155">
        <v>7600</v>
      </c>
      <c r="M155">
        <f t="shared" si="2"/>
        <v>17000</v>
      </c>
      <c r="N155">
        <f>Table44[[#This Row],[Qty]]*Table44[[#This Row],[Cost]]</f>
        <v>15200</v>
      </c>
      <c r="O155">
        <f>Table44[[#This Row],[Total Sales]]-Table44[[#This Row],[COGS]]</f>
        <v>1800</v>
      </c>
      <c r="P155" s="1">
        <f>WEEKDAY(Table44[[#This Row],[Sales Date]])</f>
        <v>5</v>
      </c>
    </row>
    <row r="156" spans="1:16" x14ac:dyDescent="0.3">
      <c r="A156" t="s">
        <v>351</v>
      </c>
      <c r="B156" s="2">
        <v>44015</v>
      </c>
      <c r="C156" t="s">
        <v>352</v>
      </c>
      <c r="D156" t="s">
        <v>28</v>
      </c>
      <c r="E156" t="s">
        <v>15</v>
      </c>
      <c r="F156" t="s">
        <v>16</v>
      </c>
      <c r="G156" t="s">
        <v>31</v>
      </c>
      <c r="H156" t="s">
        <v>2370</v>
      </c>
      <c r="I156">
        <v>3</v>
      </c>
      <c r="J156" t="s">
        <v>19</v>
      </c>
      <c r="K156">
        <v>13200.000000000002</v>
      </c>
      <c r="L156">
        <v>12000</v>
      </c>
      <c r="M156">
        <f t="shared" si="2"/>
        <v>39600.000000000007</v>
      </c>
      <c r="N156">
        <f>Table44[[#This Row],[Qty]]*Table44[[#This Row],[Cost]]</f>
        <v>36000</v>
      </c>
      <c r="O156">
        <f>Table44[[#This Row],[Total Sales]]-Table44[[#This Row],[COGS]]</f>
        <v>3600.0000000000073</v>
      </c>
      <c r="P156" s="1">
        <f>WEEKDAY(Table44[[#This Row],[Sales Date]])</f>
        <v>6</v>
      </c>
    </row>
    <row r="157" spans="1:16" x14ac:dyDescent="0.3">
      <c r="A157" t="s">
        <v>353</v>
      </c>
      <c r="B157" s="2">
        <v>44016</v>
      </c>
      <c r="C157" t="s">
        <v>354</v>
      </c>
      <c r="D157" t="s">
        <v>28</v>
      </c>
      <c r="E157" t="s">
        <v>15</v>
      </c>
      <c r="F157" t="s">
        <v>16</v>
      </c>
      <c r="G157" t="s">
        <v>36</v>
      </c>
      <c r="H157" t="s">
        <v>37</v>
      </c>
      <c r="I157">
        <v>2</v>
      </c>
      <c r="J157" t="s">
        <v>19</v>
      </c>
      <c r="K157">
        <v>22000</v>
      </c>
      <c r="L157">
        <v>20000</v>
      </c>
      <c r="M157">
        <f t="shared" si="2"/>
        <v>44000</v>
      </c>
      <c r="N157">
        <f>Table44[[#This Row],[Qty]]*Table44[[#This Row],[Cost]]</f>
        <v>40000</v>
      </c>
      <c r="O157">
        <f>Table44[[#This Row],[Total Sales]]-Table44[[#This Row],[COGS]]</f>
        <v>4000</v>
      </c>
      <c r="P157" s="1">
        <f>WEEKDAY(Table44[[#This Row],[Sales Date]])</f>
        <v>7</v>
      </c>
    </row>
    <row r="158" spans="1:16" x14ac:dyDescent="0.3">
      <c r="A158" t="s">
        <v>355</v>
      </c>
      <c r="B158" s="2">
        <v>44017</v>
      </c>
      <c r="C158" t="s">
        <v>356</v>
      </c>
      <c r="D158" t="s">
        <v>14</v>
      </c>
      <c r="E158" t="s">
        <v>22</v>
      </c>
      <c r="F158" t="s">
        <v>23</v>
      </c>
      <c r="G158" t="s">
        <v>40</v>
      </c>
      <c r="H158" t="s">
        <v>2370</v>
      </c>
      <c r="I158">
        <v>2</v>
      </c>
      <c r="J158" t="s">
        <v>19</v>
      </c>
      <c r="K158">
        <v>7700</v>
      </c>
      <c r="L158">
        <v>7000</v>
      </c>
      <c r="M158">
        <f t="shared" si="2"/>
        <v>15400</v>
      </c>
      <c r="N158">
        <f>Table44[[#This Row],[Qty]]*Table44[[#This Row],[Cost]]</f>
        <v>14000</v>
      </c>
      <c r="O158">
        <f>Table44[[#This Row],[Total Sales]]-Table44[[#This Row],[COGS]]</f>
        <v>1400</v>
      </c>
      <c r="P158" s="1">
        <f>WEEKDAY(Table44[[#This Row],[Sales Date]])</f>
        <v>1</v>
      </c>
    </row>
    <row r="159" spans="1:16" x14ac:dyDescent="0.3">
      <c r="A159" t="s">
        <v>357</v>
      </c>
      <c r="B159" s="2">
        <v>44018</v>
      </c>
      <c r="C159" t="s">
        <v>358</v>
      </c>
      <c r="D159" t="s">
        <v>28</v>
      </c>
      <c r="E159" t="s">
        <v>29</v>
      </c>
      <c r="F159" t="s">
        <v>30</v>
      </c>
      <c r="G159" t="s">
        <v>43</v>
      </c>
      <c r="H159" t="s">
        <v>44</v>
      </c>
      <c r="I159">
        <v>3</v>
      </c>
      <c r="J159" t="s">
        <v>19</v>
      </c>
      <c r="K159">
        <v>22000</v>
      </c>
      <c r="L159">
        <v>20000</v>
      </c>
      <c r="M159">
        <f t="shared" si="2"/>
        <v>66000</v>
      </c>
      <c r="N159">
        <f>Table44[[#This Row],[Qty]]*Table44[[#This Row],[Cost]]</f>
        <v>60000</v>
      </c>
      <c r="O159">
        <f>Table44[[#This Row],[Total Sales]]-Table44[[#This Row],[COGS]]</f>
        <v>6000</v>
      </c>
      <c r="P159" s="1">
        <f>WEEKDAY(Table44[[#This Row],[Sales Date]])</f>
        <v>2</v>
      </c>
    </row>
    <row r="160" spans="1:16" x14ac:dyDescent="0.3">
      <c r="A160" t="s">
        <v>359</v>
      </c>
      <c r="B160" s="2">
        <v>44019</v>
      </c>
      <c r="C160" t="s">
        <v>360</v>
      </c>
      <c r="D160" t="s">
        <v>28</v>
      </c>
      <c r="E160" t="s">
        <v>34</v>
      </c>
      <c r="F160" t="s">
        <v>35</v>
      </c>
      <c r="G160" t="s">
        <v>47</v>
      </c>
      <c r="H160" t="s">
        <v>2370</v>
      </c>
      <c r="I160">
        <v>1</v>
      </c>
      <c r="J160" t="s">
        <v>19</v>
      </c>
      <c r="K160">
        <v>44000</v>
      </c>
      <c r="L160">
        <v>40000</v>
      </c>
      <c r="M160">
        <f t="shared" si="2"/>
        <v>44000</v>
      </c>
      <c r="N160">
        <f>Table44[[#This Row],[Qty]]*Table44[[#This Row],[Cost]]</f>
        <v>40000</v>
      </c>
      <c r="O160">
        <f>Table44[[#This Row],[Total Sales]]-Table44[[#This Row],[COGS]]</f>
        <v>4000</v>
      </c>
      <c r="P160" s="1">
        <f>WEEKDAY(Table44[[#This Row],[Sales Date]])</f>
        <v>3</v>
      </c>
    </row>
    <row r="161" spans="1:16" x14ac:dyDescent="0.3">
      <c r="A161" t="s">
        <v>361</v>
      </c>
      <c r="B161" s="2">
        <v>44020</v>
      </c>
      <c r="C161" t="s">
        <v>362</v>
      </c>
      <c r="D161" t="s">
        <v>28</v>
      </c>
      <c r="E161" t="s">
        <v>15</v>
      </c>
      <c r="F161" t="s">
        <v>16</v>
      </c>
      <c r="G161" t="s">
        <v>50</v>
      </c>
      <c r="H161" t="s">
        <v>37</v>
      </c>
      <c r="I161">
        <v>2</v>
      </c>
      <c r="J161" t="s">
        <v>19</v>
      </c>
      <c r="K161">
        <v>19800</v>
      </c>
      <c r="L161">
        <v>18000</v>
      </c>
      <c r="M161">
        <f t="shared" si="2"/>
        <v>39600</v>
      </c>
      <c r="N161">
        <f>Table44[[#This Row],[Qty]]*Table44[[#This Row],[Cost]]</f>
        <v>36000</v>
      </c>
      <c r="O161">
        <f>Table44[[#This Row],[Total Sales]]-Table44[[#This Row],[COGS]]</f>
        <v>3600</v>
      </c>
      <c r="P161" s="1">
        <f>WEEKDAY(Table44[[#This Row],[Sales Date]])</f>
        <v>4</v>
      </c>
    </row>
    <row r="162" spans="1:16" x14ac:dyDescent="0.3">
      <c r="A162" t="s">
        <v>363</v>
      </c>
      <c r="B162" s="2">
        <v>44021</v>
      </c>
      <c r="C162" t="s">
        <v>364</v>
      </c>
      <c r="D162" t="s">
        <v>28</v>
      </c>
      <c r="E162" t="s">
        <v>15</v>
      </c>
      <c r="F162" t="s">
        <v>16</v>
      </c>
      <c r="G162" t="s">
        <v>53</v>
      </c>
      <c r="H162" t="s">
        <v>37</v>
      </c>
      <c r="I162">
        <v>2</v>
      </c>
      <c r="J162" t="s">
        <v>19</v>
      </c>
      <c r="K162">
        <v>9950</v>
      </c>
      <c r="L162">
        <v>9000</v>
      </c>
      <c r="M162">
        <f t="shared" si="2"/>
        <v>19900</v>
      </c>
      <c r="N162">
        <f>Table44[[#This Row],[Qty]]*Table44[[#This Row],[Cost]]</f>
        <v>18000</v>
      </c>
      <c r="O162">
        <f>Table44[[#This Row],[Total Sales]]-Table44[[#This Row],[COGS]]</f>
        <v>1900</v>
      </c>
      <c r="P162" s="1">
        <f>WEEKDAY(Table44[[#This Row],[Sales Date]])</f>
        <v>5</v>
      </c>
    </row>
    <row r="163" spans="1:16" x14ac:dyDescent="0.3">
      <c r="A163" t="s">
        <v>365</v>
      </c>
      <c r="B163" s="2">
        <v>44022</v>
      </c>
      <c r="C163" t="s">
        <v>366</v>
      </c>
      <c r="D163" t="s">
        <v>28</v>
      </c>
      <c r="E163" t="s">
        <v>22</v>
      </c>
      <c r="F163" t="s">
        <v>23</v>
      </c>
      <c r="G163" t="s">
        <v>56</v>
      </c>
      <c r="H163" t="s">
        <v>57</v>
      </c>
      <c r="I163">
        <v>2</v>
      </c>
      <c r="J163" t="s">
        <v>19</v>
      </c>
      <c r="K163">
        <v>7700</v>
      </c>
      <c r="L163">
        <v>7000</v>
      </c>
      <c r="M163">
        <f t="shared" si="2"/>
        <v>15400</v>
      </c>
      <c r="N163">
        <f>Table44[[#This Row],[Qty]]*Table44[[#This Row],[Cost]]</f>
        <v>14000</v>
      </c>
      <c r="O163">
        <f>Table44[[#This Row],[Total Sales]]-Table44[[#This Row],[COGS]]</f>
        <v>1400</v>
      </c>
      <c r="P163" s="1">
        <f>WEEKDAY(Table44[[#This Row],[Sales Date]])</f>
        <v>6</v>
      </c>
    </row>
    <row r="164" spans="1:16" x14ac:dyDescent="0.3">
      <c r="A164" t="s">
        <v>367</v>
      </c>
      <c r="B164" s="2">
        <v>44023</v>
      </c>
      <c r="C164" t="s">
        <v>368</v>
      </c>
      <c r="D164" t="s">
        <v>28</v>
      </c>
      <c r="E164" t="s">
        <v>29</v>
      </c>
      <c r="F164" t="s">
        <v>30</v>
      </c>
      <c r="G164" t="s">
        <v>60</v>
      </c>
      <c r="H164" t="s">
        <v>44</v>
      </c>
      <c r="I164">
        <v>4</v>
      </c>
      <c r="J164" t="s">
        <v>19</v>
      </c>
      <c r="K164">
        <v>11000</v>
      </c>
      <c r="L164">
        <v>10000</v>
      </c>
      <c r="M164">
        <f t="shared" si="2"/>
        <v>44000</v>
      </c>
      <c r="N164">
        <f>Table44[[#This Row],[Qty]]*Table44[[#This Row],[Cost]]</f>
        <v>40000</v>
      </c>
      <c r="O164">
        <f>Table44[[#This Row],[Total Sales]]-Table44[[#This Row],[COGS]]</f>
        <v>4000</v>
      </c>
      <c r="P164" s="1">
        <f>WEEKDAY(Table44[[#This Row],[Sales Date]])</f>
        <v>7</v>
      </c>
    </row>
    <row r="165" spans="1:16" x14ac:dyDescent="0.3">
      <c r="A165" t="s">
        <v>369</v>
      </c>
      <c r="B165" s="2">
        <v>44024</v>
      </c>
      <c r="C165" t="s">
        <v>370</v>
      </c>
      <c r="D165" t="s">
        <v>28</v>
      </c>
      <c r="E165" t="s">
        <v>34</v>
      </c>
      <c r="F165" t="s">
        <v>35</v>
      </c>
      <c r="G165" t="s">
        <v>63</v>
      </c>
      <c r="H165" t="s">
        <v>44</v>
      </c>
      <c r="I165">
        <v>1</v>
      </c>
      <c r="J165" t="s">
        <v>19</v>
      </c>
      <c r="K165">
        <v>13200.000000000002</v>
      </c>
      <c r="L165">
        <v>12000</v>
      </c>
      <c r="M165">
        <f t="shared" si="2"/>
        <v>13200.000000000002</v>
      </c>
      <c r="N165">
        <f>Table44[[#This Row],[Qty]]*Table44[[#This Row],[Cost]]</f>
        <v>12000</v>
      </c>
      <c r="O165">
        <f>Table44[[#This Row],[Total Sales]]-Table44[[#This Row],[COGS]]</f>
        <v>1200.0000000000018</v>
      </c>
      <c r="P165" s="1">
        <f>WEEKDAY(Table44[[#This Row],[Sales Date]])</f>
        <v>1</v>
      </c>
    </row>
    <row r="166" spans="1:16" x14ac:dyDescent="0.3">
      <c r="A166" t="s">
        <v>371</v>
      </c>
      <c r="B166" s="2">
        <v>44025</v>
      </c>
      <c r="C166" t="s">
        <v>372</v>
      </c>
      <c r="D166" t="s">
        <v>28</v>
      </c>
      <c r="E166" t="s">
        <v>15</v>
      </c>
      <c r="F166" t="s">
        <v>16</v>
      </c>
      <c r="G166" t="s">
        <v>66</v>
      </c>
      <c r="H166" t="s">
        <v>2370</v>
      </c>
      <c r="I166">
        <v>2</v>
      </c>
      <c r="J166" t="s">
        <v>19</v>
      </c>
      <c r="K166">
        <v>1900</v>
      </c>
      <c r="L166">
        <v>1800</v>
      </c>
      <c r="M166">
        <f t="shared" si="2"/>
        <v>3800</v>
      </c>
      <c r="N166">
        <f>Table44[[#This Row],[Qty]]*Table44[[#This Row],[Cost]]</f>
        <v>3600</v>
      </c>
      <c r="O166">
        <f>Table44[[#This Row],[Total Sales]]-Table44[[#This Row],[COGS]]</f>
        <v>200</v>
      </c>
      <c r="P166" s="1">
        <f>WEEKDAY(Table44[[#This Row],[Sales Date]])</f>
        <v>2</v>
      </c>
    </row>
    <row r="167" spans="1:16" x14ac:dyDescent="0.3">
      <c r="A167" t="s">
        <v>373</v>
      </c>
      <c r="B167" s="2">
        <v>44026</v>
      </c>
      <c r="C167" t="s">
        <v>374</v>
      </c>
      <c r="D167" t="s">
        <v>28</v>
      </c>
      <c r="E167" t="s">
        <v>15</v>
      </c>
      <c r="F167" t="s">
        <v>16</v>
      </c>
      <c r="G167" t="s">
        <v>69</v>
      </c>
      <c r="H167" t="s">
        <v>2370</v>
      </c>
      <c r="I167">
        <v>2</v>
      </c>
      <c r="J167" t="s">
        <v>19</v>
      </c>
      <c r="K167">
        <v>200</v>
      </c>
      <c r="L167">
        <v>190</v>
      </c>
      <c r="M167">
        <f t="shared" si="2"/>
        <v>400</v>
      </c>
      <c r="N167">
        <f>Table44[[#This Row],[Qty]]*Table44[[#This Row],[Cost]]</f>
        <v>380</v>
      </c>
      <c r="O167">
        <f>Table44[[#This Row],[Total Sales]]-Table44[[#This Row],[COGS]]</f>
        <v>20</v>
      </c>
      <c r="P167" s="1">
        <f>WEEKDAY(Table44[[#This Row],[Sales Date]])</f>
        <v>3</v>
      </c>
    </row>
    <row r="168" spans="1:16" x14ac:dyDescent="0.3">
      <c r="A168" t="s">
        <v>375</v>
      </c>
      <c r="B168" s="2">
        <v>44027</v>
      </c>
      <c r="C168" t="s">
        <v>376</v>
      </c>
      <c r="D168" t="s">
        <v>28</v>
      </c>
      <c r="E168" t="s">
        <v>22</v>
      </c>
      <c r="F168" t="s">
        <v>23</v>
      </c>
      <c r="G168" t="s">
        <v>72</v>
      </c>
      <c r="H168" t="s">
        <v>37</v>
      </c>
      <c r="I168">
        <v>4</v>
      </c>
      <c r="J168" t="s">
        <v>19</v>
      </c>
      <c r="K168">
        <v>2250</v>
      </c>
      <c r="L168">
        <v>2200</v>
      </c>
      <c r="M168">
        <f t="shared" si="2"/>
        <v>9000</v>
      </c>
      <c r="N168">
        <f>Table44[[#This Row],[Qty]]*Table44[[#This Row],[Cost]]</f>
        <v>8800</v>
      </c>
      <c r="O168">
        <f>Table44[[#This Row],[Total Sales]]-Table44[[#This Row],[COGS]]</f>
        <v>200</v>
      </c>
      <c r="P168" s="1">
        <f>WEEKDAY(Table44[[#This Row],[Sales Date]])</f>
        <v>4</v>
      </c>
    </row>
    <row r="169" spans="1:16" x14ac:dyDescent="0.3">
      <c r="A169" t="s">
        <v>377</v>
      </c>
      <c r="B169" s="2">
        <v>44028</v>
      </c>
      <c r="C169" t="s">
        <v>378</v>
      </c>
      <c r="D169" t="s">
        <v>28</v>
      </c>
      <c r="E169" t="s">
        <v>29</v>
      </c>
      <c r="F169" t="s">
        <v>30</v>
      </c>
      <c r="G169" t="s">
        <v>75</v>
      </c>
      <c r="H169" t="s">
        <v>2370</v>
      </c>
      <c r="I169">
        <v>1</v>
      </c>
      <c r="J169" t="s">
        <v>19</v>
      </c>
      <c r="K169">
        <v>100</v>
      </c>
      <c r="L169">
        <v>90</v>
      </c>
      <c r="M169">
        <f t="shared" si="2"/>
        <v>100</v>
      </c>
      <c r="N169">
        <f>Table44[[#This Row],[Qty]]*Table44[[#This Row],[Cost]]</f>
        <v>90</v>
      </c>
      <c r="O169">
        <f>Table44[[#This Row],[Total Sales]]-Table44[[#This Row],[COGS]]</f>
        <v>10</v>
      </c>
      <c r="P169" s="1">
        <f>WEEKDAY(Table44[[#This Row],[Sales Date]])</f>
        <v>5</v>
      </c>
    </row>
    <row r="170" spans="1:16" x14ac:dyDescent="0.3">
      <c r="A170" t="s">
        <v>379</v>
      </c>
      <c r="B170" s="2">
        <v>44029</v>
      </c>
      <c r="C170" t="s">
        <v>380</v>
      </c>
      <c r="D170" t="s">
        <v>28</v>
      </c>
      <c r="E170" t="s">
        <v>34</v>
      </c>
      <c r="F170" t="s">
        <v>35</v>
      </c>
      <c r="G170" t="s">
        <v>78</v>
      </c>
      <c r="H170" t="s">
        <v>2370</v>
      </c>
      <c r="I170">
        <v>2</v>
      </c>
      <c r="J170" t="s">
        <v>19</v>
      </c>
      <c r="K170">
        <v>100</v>
      </c>
      <c r="L170">
        <v>80</v>
      </c>
      <c r="M170">
        <f t="shared" si="2"/>
        <v>200</v>
      </c>
      <c r="N170">
        <f>Table44[[#This Row],[Qty]]*Table44[[#This Row],[Cost]]</f>
        <v>160</v>
      </c>
      <c r="O170">
        <f>Table44[[#This Row],[Total Sales]]-Table44[[#This Row],[COGS]]</f>
        <v>40</v>
      </c>
      <c r="P170" s="1">
        <f>WEEKDAY(Table44[[#This Row],[Sales Date]])</f>
        <v>6</v>
      </c>
    </row>
    <row r="171" spans="1:16" x14ac:dyDescent="0.3">
      <c r="A171" t="s">
        <v>381</v>
      </c>
      <c r="B171" s="2">
        <v>44030</v>
      </c>
      <c r="C171" t="s">
        <v>382</v>
      </c>
      <c r="D171" t="s">
        <v>28</v>
      </c>
      <c r="E171" t="s">
        <v>15</v>
      </c>
      <c r="F171" t="s">
        <v>16</v>
      </c>
      <c r="G171" t="s">
        <v>81</v>
      </c>
      <c r="H171" t="s">
        <v>44</v>
      </c>
      <c r="I171">
        <v>2</v>
      </c>
      <c r="J171" t="s">
        <v>19</v>
      </c>
      <c r="K171">
        <v>2000</v>
      </c>
      <c r="L171">
        <v>1850</v>
      </c>
      <c r="M171">
        <f t="shared" si="2"/>
        <v>4000</v>
      </c>
      <c r="N171">
        <f>Table44[[#This Row],[Qty]]*Table44[[#This Row],[Cost]]</f>
        <v>3700</v>
      </c>
      <c r="O171">
        <f>Table44[[#This Row],[Total Sales]]-Table44[[#This Row],[COGS]]</f>
        <v>300</v>
      </c>
      <c r="P171" s="1">
        <f>WEEKDAY(Table44[[#This Row],[Sales Date]])</f>
        <v>7</v>
      </c>
    </row>
    <row r="172" spans="1:16" x14ac:dyDescent="0.3">
      <c r="A172" t="s">
        <v>383</v>
      </c>
      <c r="B172" s="2">
        <v>44031</v>
      </c>
      <c r="C172" t="s">
        <v>384</v>
      </c>
      <c r="D172" t="s">
        <v>14</v>
      </c>
      <c r="E172" t="s">
        <v>15</v>
      </c>
      <c r="F172" t="s">
        <v>16</v>
      </c>
      <c r="G172" t="s">
        <v>84</v>
      </c>
      <c r="H172" t="s">
        <v>2370</v>
      </c>
      <c r="I172">
        <v>1</v>
      </c>
      <c r="J172" t="s">
        <v>19</v>
      </c>
      <c r="K172">
        <v>9500</v>
      </c>
      <c r="L172">
        <v>8000</v>
      </c>
      <c r="M172">
        <f t="shared" si="2"/>
        <v>9500</v>
      </c>
      <c r="N172">
        <f>Table44[[#This Row],[Qty]]*Table44[[#This Row],[Cost]]</f>
        <v>8000</v>
      </c>
      <c r="O172">
        <f>Table44[[#This Row],[Total Sales]]-Table44[[#This Row],[COGS]]</f>
        <v>1500</v>
      </c>
      <c r="P172" s="1">
        <f>WEEKDAY(Table44[[#This Row],[Sales Date]])</f>
        <v>1</v>
      </c>
    </row>
    <row r="173" spans="1:16" x14ac:dyDescent="0.3">
      <c r="A173" t="s">
        <v>385</v>
      </c>
      <c r="B173" s="2">
        <v>44032</v>
      </c>
      <c r="C173" t="s">
        <v>386</v>
      </c>
      <c r="D173" t="s">
        <v>14</v>
      </c>
      <c r="E173" t="s">
        <v>22</v>
      </c>
      <c r="F173" t="s">
        <v>23</v>
      </c>
      <c r="G173" t="s">
        <v>17</v>
      </c>
      <c r="H173" t="s">
        <v>2370</v>
      </c>
      <c r="I173">
        <v>1</v>
      </c>
      <c r="J173" t="s">
        <v>19</v>
      </c>
      <c r="K173">
        <v>4700</v>
      </c>
      <c r="L173">
        <v>4000</v>
      </c>
      <c r="M173">
        <f t="shared" si="2"/>
        <v>4700</v>
      </c>
      <c r="N173">
        <f>Table44[[#This Row],[Qty]]*Table44[[#This Row],[Cost]]</f>
        <v>4000</v>
      </c>
      <c r="O173">
        <f>Table44[[#This Row],[Total Sales]]-Table44[[#This Row],[COGS]]</f>
        <v>700</v>
      </c>
      <c r="P173" s="1">
        <f>WEEKDAY(Table44[[#This Row],[Sales Date]])</f>
        <v>2</v>
      </c>
    </row>
    <row r="174" spans="1:16" x14ac:dyDescent="0.3">
      <c r="A174" t="s">
        <v>387</v>
      </c>
      <c r="B174" s="2">
        <v>44033</v>
      </c>
      <c r="C174" t="s">
        <v>388</v>
      </c>
      <c r="D174" t="s">
        <v>14</v>
      </c>
      <c r="E174" t="s">
        <v>29</v>
      </c>
      <c r="F174" t="s">
        <v>30</v>
      </c>
      <c r="G174" t="s">
        <v>24</v>
      </c>
      <c r="H174" t="s">
        <v>2370</v>
      </c>
      <c r="I174">
        <v>2</v>
      </c>
      <c r="J174" t="s">
        <v>19</v>
      </c>
      <c r="K174">
        <v>400</v>
      </c>
      <c r="L174">
        <v>360</v>
      </c>
      <c r="M174">
        <f t="shared" si="2"/>
        <v>800</v>
      </c>
      <c r="N174">
        <f>Table44[[#This Row],[Qty]]*Table44[[#This Row],[Cost]]</f>
        <v>720</v>
      </c>
      <c r="O174">
        <f>Table44[[#This Row],[Total Sales]]-Table44[[#This Row],[COGS]]</f>
        <v>80</v>
      </c>
      <c r="P174" s="1">
        <f>WEEKDAY(Table44[[#This Row],[Sales Date]])</f>
        <v>3</v>
      </c>
    </row>
    <row r="175" spans="1:16" x14ac:dyDescent="0.3">
      <c r="A175" t="s">
        <v>389</v>
      </c>
      <c r="B175" s="2">
        <v>44034</v>
      </c>
      <c r="C175" t="s">
        <v>390</v>
      </c>
      <c r="D175" t="s">
        <v>28</v>
      </c>
      <c r="E175" t="s">
        <v>34</v>
      </c>
      <c r="F175" t="s">
        <v>35</v>
      </c>
      <c r="G175" t="s">
        <v>31</v>
      </c>
      <c r="H175" t="s">
        <v>2370</v>
      </c>
      <c r="I175">
        <v>2</v>
      </c>
      <c r="J175" t="s">
        <v>19</v>
      </c>
      <c r="K175">
        <v>100</v>
      </c>
      <c r="L175">
        <v>90</v>
      </c>
      <c r="M175">
        <f t="shared" si="2"/>
        <v>200</v>
      </c>
      <c r="N175">
        <f>Table44[[#This Row],[Qty]]*Table44[[#This Row],[Cost]]</f>
        <v>180</v>
      </c>
      <c r="O175">
        <f>Table44[[#This Row],[Total Sales]]-Table44[[#This Row],[COGS]]</f>
        <v>20</v>
      </c>
      <c r="P175" s="1">
        <f>WEEKDAY(Table44[[#This Row],[Sales Date]])</f>
        <v>4</v>
      </c>
    </row>
    <row r="176" spans="1:16" x14ac:dyDescent="0.3">
      <c r="A176" t="s">
        <v>391</v>
      </c>
      <c r="B176" s="2">
        <v>44035</v>
      </c>
      <c r="C176" t="s">
        <v>392</v>
      </c>
      <c r="D176" t="s">
        <v>28</v>
      </c>
      <c r="E176" t="s">
        <v>15</v>
      </c>
      <c r="F176" t="s">
        <v>16</v>
      </c>
      <c r="G176" t="s">
        <v>36</v>
      </c>
      <c r="H176" t="s">
        <v>37</v>
      </c>
      <c r="I176">
        <v>1</v>
      </c>
      <c r="J176" t="s">
        <v>19</v>
      </c>
      <c r="K176">
        <v>1600</v>
      </c>
      <c r="L176">
        <v>1590</v>
      </c>
      <c r="M176">
        <f t="shared" si="2"/>
        <v>1600</v>
      </c>
      <c r="N176">
        <f>Table44[[#This Row],[Qty]]*Table44[[#This Row],[Cost]]</f>
        <v>1590</v>
      </c>
      <c r="O176">
        <f>Table44[[#This Row],[Total Sales]]-Table44[[#This Row],[COGS]]</f>
        <v>10</v>
      </c>
      <c r="P176" s="1">
        <f>WEEKDAY(Table44[[#This Row],[Sales Date]])</f>
        <v>5</v>
      </c>
    </row>
    <row r="177" spans="1:16" x14ac:dyDescent="0.3">
      <c r="A177" t="s">
        <v>393</v>
      </c>
      <c r="B177" s="2">
        <v>44036</v>
      </c>
      <c r="C177" t="s">
        <v>394</v>
      </c>
      <c r="D177" t="s">
        <v>28</v>
      </c>
      <c r="E177" t="s">
        <v>15</v>
      </c>
      <c r="F177" t="s">
        <v>16</v>
      </c>
      <c r="G177" t="s">
        <v>40</v>
      </c>
      <c r="H177" t="s">
        <v>2370</v>
      </c>
      <c r="I177">
        <v>1</v>
      </c>
      <c r="J177" t="s">
        <v>19</v>
      </c>
      <c r="K177">
        <v>50</v>
      </c>
      <c r="L177">
        <v>45</v>
      </c>
      <c r="M177">
        <f t="shared" si="2"/>
        <v>50</v>
      </c>
      <c r="N177">
        <f>Table44[[#This Row],[Qty]]*Table44[[#This Row],[Cost]]</f>
        <v>45</v>
      </c>
      <c r="O177">
        <f>Table44[[#This Row],[Total Sales]]-Table44[[#This Row],[COGS]]</f>
        <v>5</v>
      </c>
      <c r="P177" s="1">
        <f>WEEKDAY(Table44[[#This Row],[Sales Date]])</f>
        <v>6</v>
      </c>
    </row>
    <row r="178" spans="1:16" x14ac:dyDescent="0.3">
      <c r="A178" t="s">
        <v>395</v>
      </c>
      <c r="B178" s="2">
        <v>44037</v>
      </c>
      <c r="C178" t="s">
        <v>396</v>
      </c>
      <c r="D178" t="s">
        <v>28</v>
      </c>
      <c r="E178" t="s">
        <v>22</v>
      </c>
      <c r="F178" t="s">
        <v>23</v>
      </c>
      <c r="G178" t="s">
        <v>43</v>
      </c>
      <c r="H178" t="s">
        <v>44</v>
      </c>
      <c r="I178">
        <v>2</v>
      </c>
      <c r="J178" t="s">
        <v>19</v>
      </c>
      <c r="K178">
        <v>600</v>
      </c>
      <c r="L178">
        <v>450</v>
      </c>
      <c r="M178">
        <f t="shared" si="2"/>
        <v>1200</v>
      </c>
      <c r="N178">
        <f>Table44[[#This Row],[Qty]]*Table44[[#This Row],[Cost]]</f>
        <v>900</v>
      </c>
      <c r="O178">
        <f>Table44[[#This Row],[Total Sales]]-Table44[[#This Row],[COGS]]</f>
        <v>300</v>
      </c>
      <c r="P178" s="1">
        <f>WEEKDAY(Table44[[#This Row],[Sales Date]])</f>
        <v>7</v>
      </c>
    </row>
    <row r="179" spans="1:16" x14ac:dyDescent="0.3">
      <c r="A179" t="s">
        <v>397</v>
      </c>
      <c r="B179" s="2">
        <v>44038</v>
      </c>
      <c r="C179" t="s">
        <v>398</v>
      </c>
      <c r="D179" t="s">
        <v>14</v>
      </c>
      <c r="E179" t="s">
        <v>29</v>
      </c>
      <c r="F179" t="s">
        <v>30</v>
      </c>
      <c r="G179" t="s">
        <v>47</v>
      </c>
      <c r="H179" t="s">
        <v>2370</v>
      </c>
      <c r="I179">
        <v>2</v>
      </c>
      <c r="J179" t="s">
        <v>19</v>
      </c>
      <c r="K179">
        <v>170</v>
      </c>
      <c r="L179">
        <v>150</v>
      </c>
      <c r="M179">
        <f t="shared" si="2"/>
        <v>340</v>
      </c>
      <c r="N179">
        <f>Table44[[#This Row],[Qty]]*Table44[[#This Row],[Cost]]</f>
        <v>300</v>
      </c>
      <c r="O179">
        <f>Table44[[#This Row],[Total Sales]]-Table44[[#This Row],[COGS]]</f>
        <v>40</v>
      </c>
      <c r="P179" s="1">
        <f>WEEKDAY(Table44[[#This Row],[Sales Date]])</f>
        <v>1</v>
      </c>
    </row>
    <row r="180" spans="1:16" x14ac:dyDescent="0.3">
      <c r="A180" t="s">
        <v>399</v>
      </c>
      <c r="B180" s="2">
        <v>44039</v>
      </c>
      <c r="C180" t="s">
        <v>400</v>
      </c>
      <c r="D180" t="s">
        <v>28</v>
      </c>
      <c r="E180" t="s">
        <v>34</v>
      </c>
      <c r="F180" t="s">
        <v>35</v>
      </c>
      <c r="G180" t="s">
        <v>50</v>
      </c>
      <c r="H180" t="s">
        <v>37</v>
      </c>
      <c r="I180">
        <v>1</v>
      </c>
      <c r="J180" t="s">
        <v>19</v>
      </c>
      <c r="K180">
        <v>25</v>
      </c>
      <c r="L180">
        <v>20</v>
      </c>
      <c r="M180">
        <f t="shared" si="2"/>
        <v>25</v>
      </c>
      <c r="N180">
        <f>Table44[[#This Row],[Qty]]*Table44[[#This Row],[Cost]]</f>
        <v>20</v>
      </c>
      <c r="O180">
        <f>Table44[[#This Row],[Total Sales]]-Table44[[#This Row],[COGS]]</f>
        <v>5</v>
      </c>
      <c r="P180" s="1">
        <f>WEEKDAY(Table44[[#This Row],[Sales Date]])</f>
        <v>2</v>
      </c>
    </row>
    <row r="181" spans="1:16" x14ac:dyDescent="0.3">
      <c r="A181" t="s">
        <v>401</v>
      </c>
      <c r="B181" s="2">
        <v>44040</v>
      </c>
      <c r="C181" t="s">
        <v>402</v>
      </c>
      <c r="D181" t="s">
        <v>28</v>
      </c>
      <c r="E181" t="s">
        <v>15</v>
      </c>
      <c r="F181" t="s">
        <v>16</v>
      </c>
      <c r="G181" t="s">
        <v>53</v>
      </c>
      <c r="H181" t="s">
        <v>37</v>
      </c>
      <c r="I181">
        <v>1</v>
      </c>
      <c r="J181" t="s">
        <v>19</v>
      </c>
      <c r="K181">
        <v>6700</v>
      </c>
      <c r="L181">
        <v>5002</v>
      </c>
      <c r="M181">
        <f t="shared" si="2"/>
        <v>6700</v>
      </c>
      <c r="N181">
        <f>Table44[[#This Row],[Qty]]*Table44[[#This Row],[Cost]]</f>
        <v>5002</v>
      </c>
      <c r="O181">
        <f>Table44[[#This Row],[Total Sales]]-Table44[[#This Row],[COGS]]</f>
        <v>1698</v>
      </c>
      <c r="P181" s="1">
        <f>WEEKDAY(Table44[[#This Row],[Sales Date]])</f>
        <v>3</v>
      </c>
    </row>
    <row r="182" spans="1:16" x14ac:dyDescent="0.3">
      <c r="A182" t="s">
        <v>403</v>
      </c>
      <c r="B182" s="2">
        <v>44041</v>
      </c>
      <c r="C182" t="s">
        <v>404</v>
      </c>
      <c r="D182" t="s">
        <v>28</v>
      </c>
      <c r="E182" t="s">
        <v>15</v>
      </c>
      <c r="F182" t="s">
        <v>16</v>
      </c>
      <c r="G182" t="s">
        <v>78</v>
      </c>
      <c r="H182" t="s">
        <v>2370</v>
      </c>
      <c r="I182">
        <v>2</v>
      </c>
      <c r="J182" t="s">
        <v>19</v>
      </c>
      <c r="K182">
        <v>6700</v>
      </c>
      <c r="L182">
        <v>5000</v>
      </c>
      <c r="M182">
        <f t="shared" si="2"/>
        <v>13400</v>
      </c>
      <c r="N182">
        <f>Table44[[#This Row],[Qty]]*Table44[[#This Row],[Cost]]</f>
        <v>10000</v>
      </c>
      <c r="O182">
        <f>Table44[[#This Row],[Total Sales]]-Table44[[#This Row],[COGS]]</f>
        <v>3400</v>
      </c>
      <c r="P182" s="1">
        <f>WEEKDAY(Table44[[#This Row],[Sales Date]])</f>
        <v>4</v>
      </c>
    </row>
    <row r="183" spans="1:16" x14ac:dyDescent="0.3">
      <c r="A183" t="s">
        <v>405</v>
      </c>
      <c r="B183" s="2">
        <v>44042</v>
      </c>
      <c r="C183" t="s">
        <v>406</v>
      </c>
      <c r="D183" t="s">
        <v>28</v>
      </c>
      <c r="E183" t="s">
        <v>22</v>
      </c>
      <c r="F183" t="s">
        <v>23</v>
      </c>
      <c r="G183" t="s">
        <v>81</v>
      </c>
      <c r="H183" t="s">
        <v>44</v>
      </c>
      <c r="I183">
        <v>2</v>
      </c>
      <c r="J183" t="s">
        <v>19</v>
      </c>
      <c r="K183">
        <v>6700</v>
      </c>
      <c r="L183">
        <v>5001</v>
      </c>
      <c r="M183">
        <f t="shared" si="2"/>
        <v>13400</v>
      </c>
      <c r="N183">
        <f>Table44[[#This Row],[Qty]]*Table44[[#This Row],[Cost]]</f>
        <v>10002</v>
      </c>
      <c r="O183">
        <f>Table44[[#This Row],[Total Sales]]-Table44[[#This Row],[COGS]]</f>
        <v>3398</v>
      </c>
      <c r="P183" s="1">
        <f>WEEKDAY(Table44[[#This Row],[Sales Date]])</f>
        <v>5</v>
      </c>
    </row>
    <row r="184" spans="1:16" x14ac:dyDescent="0.3">
      <c r="A184" t="s">
        <v>407</v>
      </c>
      <c r="B184" s="2">
        <v>44043</v>
      </c>
      <c r="C184" t="s">
        <v>408</v>
      </c>
      <c r="D184" t="s">
        <v>28</v>
      </c>
      <c r="E184" t="s">
        <v>29</v>
      </c>
      <c r="F184" t="s">
        <v>30</v>
      </c>
      <c r="G184" t="s">
        <v>84</v>
      </c>
      <c r="H184" t="s">
        <v>2370</v>
      </c>
      <c r="I184">
        <v>1</v>
      </c>
      <c r="J184" t="s">
        <v>19</v>
      </c>
      <c r="K184">
        <v>6700</v>
      </c>
      <c r="L184">
        <v>5002</v>
      </c>
      <c r="M184">
        <f t="shared" si="2"/>
        <v>6700</v>
      </c>
      <c r="N184">
        <f>Table44[[#This Row],[Qty]]*Table44[[#This Row],[Cost]]</f>
        <v>5002</v>
      </c>
      <c r="O184">
        <f>Table44[[#This Row],[Total Sales]]-Table44[[#This Row],[COGS]]</f>
        <v>1698</v>
      </c>
      <c r="P184" s="1">
        <f>WEEKDAY(Table44[[#This Row],[Sales Date]])</f>
        <v>6</v>
      </c>
    </row>
    <row r="185" spans="1:16" x14ac:dyDescent="0.3">
      <c r="A185" t="s">
        <v>409</v>
      </c>
      <c r="B185" s="2">
        <v>43983</v>
      </c>
      <c r="C185" t="s">
        <v>410</v>
      </c>
      <c r="D185" t="s">
        <v>28</v>
      </c>
      <c r="E185" t="s">
        <v>34</v>
      </c>
      <c r="F185" t="s">
        <v>35</v>
      </c>
      <c r="G185" t="s">
        <v>66</v>
      </c>
      <c r="H185" t="s">
        <v>2370</v>
      </c>
      <c r="I185">
        <v>1</v>
      </c>
      <c r="J185" t="s">
        <v>19</v>
      </c>
      <c r="K185">
        <v>6700</v>
      </c>
      <c r="L185">
        <v>5000</v>
      </c>
      <c r="M185">
        <f t="shared" si="2"/>
        <v>6700</v>
      </c>
      <c r="N185">
        <f>Table44[[#This Row],[Qty]]*Table44[[#This Row],[Cost]]</f>
        <v>5000</v>
      </c>
      <c r="O185">
        <f>Table44[[#This Row],[Total Sales]]-Table44[[#This Row],[COGS]]</f>
        <v>1700</v>
      </c>
      <c r="P185" s="1">
        <f>WEEKDAY(Table44[[#This Row],[Sales Date]])</f>
        <v>2</v>
      </c>
    </row>
    <row r="186" spans="1:16" x14ac:dyDescent="0.3">
      <c r="A186" t="s">
        <v>411</v>
      </c>
      <c r="B186" s="2">
        <v>43984</v>
      </c>
      <c r="C186" t="s">
        <v>412</v>
      </c>
      <c r="D186" t="s">
        <v>28</v>
      </c>
      <c r="E186" t="s">
        <v>15</v>
      </c>
      <c r="F186" t="s">
        <v>16</v>
      </c>
      <c r="G186" t="s">
        <v>69</v>
      </c>
      <c r="H186" t="s">
        <v>2370</v>
      </c>
      <c r="I186">
        <v>2</v>
      </c>
      <c r="J186" t="s">
        <v>19</v>
      </c>
      <c r="K186">
        <v>6700</v>
      </c>
      <c r="L186">
        <v>5001</v>
      </c>
      <c r="M186">
        <f t="shared" si="2"/>
        <v>13400</v>
      </c>
      <c r="N186">
        <f>Table44[[#This Row],[Qty]]*Table44[[#This Row],[Cost]]</f>
        <v>10002</v>
      </c>
      <c r="O186">
        <f>Table44[[#This Row],[Total Sales]]-Table44[[#This Row],[COGS]]</f>
        <v>3398</v>
      </c>
      <c r="P186" s="1">
        <f>WEEKDAY(Table44[[#This Row],[Sales Date]])</f>
        <v>3</v>
      </c>
    </row>
    <row r="187" spans="1:16" x14ac:dyDescent="0.3">
      <c r="A187" t="s">
        <v>413</v>
      </c>
      <c r="B187" s="2">
        <v>43983</v>
      </c>
      <c r="C187" t="s">
        <v>414</v>
      </c>
      <c r="D187" t="s">
        <v>28</v>
      </c>
      <c r="E187" t="s">
        <v>15</v>
      </c>
      <c r="F187" t="s">
        <v>16</v>
      </c>
      <c r="G187" t="s">
        <v>72</v>
      </c>
      <c r="H187" t="s">
        <v>37</v>
      </c>
      <c r="I187">
        <v>2</v>
      </c>
      <c r="J187" t="s">
        <v>19</v>
      </c>
      <c r="K187">
        <v>6700</v>
      </c>
      <c r="L187">
        <v>5002</v>
      </c>
      <c r="M187">
        <f t="shared" si="2"/>
        <v>13400</v>
      </c>
      <c r="N187">
        <f>Table44[[#This Row],[Qty]]*Table44[[#This Row],[Cost]]</f>
        <v>10004</v>
      </c>
      <c r="O187">
        <f>Table44[[#This Row],[Total Sales]]-Table44[[#This Row],[COGS]]</f>
        <v>3396</v>
      </c>
      <c r="P187" s="1">
        <f>WEEKDAY(Table44[[#This Row],[Sales Date]])</f>
        <v>2</v>
      </c>
    </row>
    <row r="188" spans="1:16" x14ac:dyDescent="0.3">
      <c r="A188" t="s">
        <v>415</v>
      </c>
      <c r="B188" s="2">
        <v>43984</v>
      </c>
      <c r="C188" t="s">
        <v>416</v>
      </c>
      <c r="D188" t="s">
        <v>28</v>
      </c>
      <c r="E188" t="s">
        <v>22</v>
      </c>
      <c r="F188" t="s">
        <v>23</v>
      </c>
      <c r="G188" t="s">
        <v>75</v>
      </c>
      <c r="H188" t="s">
        <v>2370</v>
      </c>
      <c r="I188">
        <v>1</v>
      </c>
      <c r="J188" t="s">
        <v>19</v>
      </c>
      <c r="K188">
        <v>22000</v>
      </c>
      <c r="L188">
        <v>20000</v>
      </c>
      <c r="M188">
        <f t="shared" si="2"/>
        <v>22000</v>
      </c>
      <c r="N188">
        <f>Table44[[#This Row],[Qty]]*Table44[[#This Row],[Cost]]</f>
        <v>20000</v>
      </c>
      <c r="O188">
        <f>Table44[[#This Row],[Total Sales]]-Table44[[#This Row],[COGS]]</f>
        <v>2000</v>
      </c>
      <c r="P188" s="1">
        <f>WEEKDAY(Table44[[#This Row],[Sales Date]])</f>
        <v>3</v>
      </c>
    </row>
    <row r="189" spans="1:16" x14ac:dyDescent="0.3">
      <c r="A189" t="s">
        <v>417</v>
      </c>
      <c r="B189" s="2">
        <v>43985</v>
      </c>
      <c r="C189" t="s">
        <v>418</v>
      </c>
      <c r="D189" t="s">
        <v>28</v>
      </c>
      <c r="E189" t="s">
        <v>29</v>
      </c>
      <c r="F189" t="s">
        <v>30</v>
      </c>
      <c r="G189" t="s">
        <v>78</v>
      </c>
      <c r="H189" t="s">
        <v>2370</v>
      </c>
      <c r="I189">
        <v>1</v>
      </c>
      <c r="J189" t="s">
        <v>25</v>
      </c>
      <c r="K189">
        <v>11000</v>
      </c>
      <c r="L189">
        <v>10000</v>
      </c>
      <c r="M189">
        <f t="shared" si="2"/>
        <v>11000</v>
      </c>
      <c r="N189">
        <f>Table44[[#This Row],[Qty]]*Table44[[#This Row],[Cost]]</f>
        <v>10000</v>
      </c>
      <c r="O189">
        <f>Table44[[#This Row],[Total Sales]]-Table44[[#This Row],[COGS]]</f>
        <v>1000</v>
      </c>
      <c r="P189" s="1">
        <f>WEEKDAY(Table44[[#This Row],[Sales Date]])</f>
        <v>4</v>
      </c>
    </row>
    <row r="190" spans="1:16" x14ac:dyDescent="0.3">
      <c r="A190" t="s">
        <v>419</v>
      </c>
      <c r="B190" s="2">
        <v>43986</v>
      </c>
      <c r="C190" t="s">
        <v>420</v>
      </c>
      <c r="D190" t="s">
        <v>28</v>
      </c>
      <c r="E190" t="s">
        <v>34</v>
      </c>
      <c r="F190" t="s">
        <v>35</v>
      </c>
      <c r="G190" t="s">
        <v>81</v>
      </c>
      <c r="H190" t="s">
        <v>44</v>
      </c>
      <c r="I190">
        <v>1</v>
      </c>
      <c r="J190" t="s">
        <v>19</v>
      </c>
      <c r="K190">
        <v>8500</v>
      </c>
      <c r="L190">
        <v>7600</v>
      </c>
      <c r="M190">
        <f t="shared" si="2"/>
        <v>8500</v>
      </c>
      <c r="N190">
        <f>Table44[[#This Row],[Qty]]*Table44[[#This Row],[Cost]]</f>
        <v>7600</v>
      </c>
      <c r="O190">
        <f>Table44[[#This Row],[Total Sales]]-Table44[[#This Row],[COGS]]</f>
        <v>900</v>
      </c>
      <c r="P190" s="1">
        <f>WEEKDAY(Table44[[#This Row],[Sales Date]])</f>
        <v>5</v>
      </c>
    </row>
    <row r="191" spans="1:16" x14ac:dyDescent="0.3">
      <c r="A191" t="s">
        <v>421</v>
      </c>
      <c r="B191" s="2">
        <v>43987</v>
      </c>
      <c r="C191" t="s">
        <v>422</v>
      </c>
      <c r="D191" t="s">
        <v>28</v>
      </c>
      <c r="E191" t="s">
        <v>15</v>
      </c>
      <c r="F191" t="s">
        <v>16</v>
      </c>
      <c r="G191" t="s">
        <v>84</v>
      </c>
      <c r="H191" t="s">
        <v>2370</v>
      </c>
      <c r="I191">
        <v>2</v>
      </c>
      <c r="J191" t="s">
        <v>25</v>
      </c>
      <c r="K191">
        <v>8500</v>
      </c>
      <c r="L191">
        <v>7600</v>
      </c>
      <c r="M191">
        <f t="shared" si="2"/>
        <v>17000</v>
      </c>
      <c r="N191">
        <f>Table44[[#This Row],[Qty]]*Table44[[#This Row],[Cost]]</f>
        <v>15200</v>
      </c>
      <c r="O191">
        <f>Table44[[#This Row],[Total Sales]]-Table44[[#This Row],[COGS]]</f>
        <v>1800</v>
      </c>
      <c r="P191" s="1">
        <f>WEEKDAY(Table44[[#This Row],[Sales Date]])</f>
        <v>6</v>
      </c>
    </row>
    <row r="192" spans="1:16" x14ac:dyDescent="0.3">
      <c r="A192" t="s">
        <v>423</v>
      </c>
      <c r="B192" s="2">
        <v>43988</v>
      </c>
      <c r="C192" t="s">
        <v>424</v>
      </c>
      <c r="D192" t="s">
        <v>28</v>
      </c>
      <c r="E192" t="s">
        <v>15</v>
      </c>
      <c r="F192" t="s">
        <v>16</v>
      </c>
      <c r="G192" t="s">
        <v>17</v>
      </c>
      <c r="H192" t="s">
        <v>2370</v>
      </c>
      <c r="I192">
        <v>3</v>
      </c>
      <c r="J192" t="s">
        <v>19</v>
      </c>
      <c r="K192">
        <v>13200.000000000002</v>
      </c>
      <c r="L192">
        <v>12000</v>
      </c>
      <c r="M192">
        <f t="shared" si="2"/>
        <v>39600.000000000007</v>
      </c>
      <c r="N192">
        <f>Table44[[#This Row],[Qty]]*Table44[[#This Row],[Cost]]</f>
        <v>36000</v>
      </c>
      <c r="O192">
        <f>Table44[[#This Row],[Total Sales]]-Table44[[#This Row],[COGS]]</f>
        <v>3600.0000000000073</v>
      </c>
      <c r="P192" s="1">
        <f>WEEKDAY(Table44[[#This Row],[Sales Date]])</f>
        <v>7</v>
      </c>
    </row>
    <row r="193" spans="1:16" x14ac:dyDescent="0.3">
      <c r="A193" t="s">
        <v>425</v>
      </c>
      <c r="B193" s="2">
        <v>43989</v>
      </c>
      <c r="C193" t="s">
        <v>426</v>
      </c>
      <c r="D193" t="s">
        <v>14</v>
      </c>
      <c r="E193" t="s">
        <v>22</v>
      </c>
      <c r="F193" t="s">
        <v>23</v>
      </c>
      <c r="G193" t="s">
        <v>24</v>
      </c>
      <c r="H193" t="s">
        <v>2370</v>
      </c>
      <c r="I193">
        <v>2</v>
      </c>
      <c r="J193" t="s">
        <v>19</v>
      </c>
      <c r="K193">
        <v>22000</v>
      </c>
      <c r="L193">
        <v>20000</v>
      </c>
      <c r="M193">
        <f t="shared" si="2"/>
        <v>44000</v>
      </c>
      <c r="N193">
        <f>Table44[[#This Row],[Qty]]*Table44[[#This Row],[Cost]]</f>
        <v>40000</v>
      </c>
      <c r="O193">
        <f>Table44[[#This Row],[Total Sales]]-Table44[[#This Row],[COGS]]</f>
        <v>4000</v>
      </c>
      <c r="P193" s="1">
        <f>WEEKDAY(Table44[[#This Row],[Sales Date]])</f>
        <v>1</v>
      </c>
    </row>
    <row r="194" spans="1:16" x14ac:dyDescent="0.3">
      <c r="A194" t="s">
        <v>427</v>
      </c>
      <c r="B194" s="2">
        <v>43990</v>
      </c>
      <c r="C194" t="s">
        <v>428</v>
      </c>
      <c r="D194" t="s">
        <v>14</v>
      </c>
      <c r="E194" t="s">
        <v>29</v>
      </c>
      <c r="F194" t="s">
        <v>30</v>
      </c>
      <c r="G194" t="s">
        <v>78</v>
      </c>
      <c r="H194" t="s">
        <v>2370</v>
      </c>
      <c r="I194">
        <v>2</v>
      </c>
      <c r="J194" t="s">
        <v>19</v>
      </c>
      <c r="K194">
        <v>7700</v>
      </c>
      <c r="L194">
        <v>7000</v>
      </c>
      <c r="M194">
        <f t="shared" ref="M194:M257" si="3">I194*K194</f>
        <v>15400</v>
      </c>
      <c r="N194">
        <f>Table44[[#This Row],[Qty]]*Table44[[#This Row],[Cost]]</f>
        <v>14000</v>
      </c>
      <c r="O194">
        <f>Table44[[#This Row],[Total Sales]]-Table44[[#This Row],[COGS]]</f>
        <v>1400</v>
      </c>
      <c r="P194" s="1">
        <f>WEEKDAY(Table44[[#This Row],[Sales Date]])</f>
        <v>2</v>
      </c>
    </row>
    <row r="195" spans="1:16" x14ac:dyDescent="0.3">
      <c r="A195" t="s">
        <v>429</v>
      </c>
      <c r="B195" s="2">
        <v>43991</v>
      </c>
      <c r="C195" t="s">
        <v>430</v>
      </c>
      <c r="D195" t="s">
        <v>14</v>
      </c>
      <c r="E195" t="s">
        <v>34</v>
      </c>
      <c r="F195" t="s">
        <v>35</v>
      </c>
      <c r="G195" t="s">
        <v>81</v>
      </c>
      <c r="H195" t="s">
        <v>44</v>
      </c>
      <c r="I195">
        <v>3</v>
      </c>
      <c r="J195" t="s">
        <v>19</v>
      </c>
      <c r="K195">
        <v>22000</v>
      </c>
      <c r="L195">
        <v>20000</v>
      </c>
      <c r="M195">
        <f t="shared" si="3"/>
        <v>66000</v>
      </c>
      <c r="N195">
        <f>Table44[[#This Row],[Qty]]*Table44[[#This Row],[Cost]]</f>
        <v>60000</v>
      </c>
      <c r="O195">
        <f>Table44[[#This Row],[Total Sales]]-Table44[[#This Row],[COGS]]</f>
        <v>6000</v>
      </c>
      <c r="P195" s="1">
        <f>WEEKDAY(Table44[[#This Row],[Sales Date]])</f>
        <v>3</v>
      </c>
    </row>
    <row r="196" spans="1:16" x14ac:dyDescent="0.3">
      <c r="A196" t="s">
        <v>431</v>
      </c>
      <c r="B196" s="2">
        <v>43992</v>
      </c>
      <c r="C196" t="s">
        <v>432</v>
      </c>
      <c r="D196" t="s">
        <v>28</v>
      </c>
      <c r="E196" t="s">
        <v>15</v>
      </c>
      <c r="F196" t="s">
        <v>16</v>
      </c>
      <c r="G196" t="s">
        <v>84</v>
      </c>
      <c r="H196" t="s">
        <v>2370</v>
      </c>
      <c r="I196">
        <v>1</v>
      </c>
      <c r="J196" t="s">
        <v>19</v>
      </c>
      <c r="K196">
        <v>44000</v>
      </c>
      <c r="L196">
        <v>40000</v>
      </c>
      <c r="M196">
        <f t="shared" si="3"/>
        <v>44000</v>
      </c>
      <c r="N196">
        <f>Table44[[#This Row],[Qty]]*Table44[[#This Row],[Cost]]</f>
        <v>40000</v>
      </c>
      <c r="O196">
        <f>Table44[[#This Row],[Total Sales]]-Table44[[#This Row],[COGS]]</f>
        <v>4000</v>
      </c>
      <c r="P196" s="1">
        <f>WEEKDAY(Table44[[#This Row],[Sales Date]])</f>
        <v>4</v>
      </c>
    </row>
    <row r="197" spans="1:16" x14ac:dyDescent="0.3">
      <c r="A197" t="s">
        <v>433</v>
      </c>
      <c r="B197" s="2">
        <v>43993</v>
      </c>
      <c r="C197" t="s">
        <v>434</v>
      </c>
      <c r="D197" t="s">
        <v>28</v>
      </c>
      <c r="E197" t="s">
        <v>15</v>
      </c>
      <c r="F197" t="s">
        <v>16</v>
      </c>
      <c r="G197" t="s">
        <v>43</v>
      </c>
      <c r="H197" t="s">
        <v>44</v>
      </c>
      <c r="I197">
        <v>2</v>
      </c>
      <c r="J197" t="s">
        <v>19</v>
      </c>
      <c r="K197">
        <v>19800</v>
      </c>
      <c r="L197">
        <v>18000</v>
      </c>
      <c r="M197">
        <f t="shared" si="3"/>
        <v>39600</v>
      </c>
      <c r="N197">
        <f>Table44[[#This Row],[Qty]]*Table44[[#This Row],[Cost]]</f>
        <v>36000</v>
      </c>
      <c r="O197">
        <f>Table44[[#This Row],[Total Sales]]-Table44[[#This Row],[COGS]]</f>
        <v>3600</v>
      </c>
      <c r="P197" s="1">
        <f>WEEKDAY(Table44[[#This Row],[Sales Date]])</f>
        <v>5</v>
      </c>
    </row>
    <row r="198" spans="1:16" x14ac:dyDescent="0.3">
      <c r="A198" t="s">
        <v>435</v>
      </c>
      <c r="B198" s="2">
        <v>43994</v>
      </c>
      <c r="C198" t="s">
        <v>436</v>
      </c>
      <c r="D198" t="s">
        <v>28</v>
      </c>
      <c r="E198" t="s">
        <v>22</v>
      </c>
      <c r="F198" t="s">
        <v>23</v>
      </c>
      <c r="G198" t="s">
        <v>47</v>
      </c>
      <c r="H198" t="s">
        <v>2370</v>
      </c>
      <c r="I198">
        <v>2</v>
      </c>
      <c r="J198" t="s">
        <v>19</v>
      </c>
      <c r="K198">
        <v>9950</v>
      </c>
      <c r="L198">
        <v>9000</v>
      </c>
      <c r="M198">
        <f t="shared" si="3"/>
        <v>19900</v>
      </c>
      <c r="N198">
        <f>Table44[[#This Row],[Qty]]*Table44[[#This Row],[Cost]]</f>
        <v>18000</v>
      </c>
      <c r="O198">
        <f>Table44[[#This Row],[Total Sales]]-Table44[[#This Row],[COGS]]</f>
        <v>1900</v>
      </c>
      <c r="P198" s="1">
        <f>WEEKDAY(Table44[[#This Row],[Sales Date]])</f>
        <v>6</v>
      </c>
    </row>
    <row r="199" spans="1:16" x14ac:dyDescent="0.3">
      <c r="A199" t="s">
        <v>437</v>
      </c>
      <c r="B199" s="2">
        <v>43995</v>
      </c>
      <c r="C199" t="s">
        <v>438</v>
      </c>
      <c r="D199" t="s">
        <v>28</v>
      </c>
      <c r="E199" t="s">
        <v>29</v>
      </c>
      <c r="F199" t="s">
        <v>30</v>
      </c>
      <c r="G199" t="s">
        <v>50</v>
      </c>
      <c r="H199" t="s">
        <v>37</v>
      </c>
      <c r="I199">
        <v>2</v>
      </c>
      <c r="J199" t="s">
        <v>19</v>
      </c>
      <c r="K199">
        <v>7700</v>
      </c>
      <c r="L199">
        <v>7000</v>
      </c>
      <c r="M199">
        <f t="shared" si="3"/>
        <v>15400</v>
      </c>
      <c r="N199">
        <f>Table44[[#This Row],[Qty]]*Table44[[#This Row],[Cost]]</f>
        <v>14000</v>
      </c>
      <c r="O199">
        <f>Table44[[#This Row],[Total Sales]]-Table44[[#This Row],[COGS]]</f>
        <v>1400</v>
      </c>
      <c r="P199" s="1">
        <f>WEEKDAY(Table44[[#This Row],[Sales Date]])</f>
        <v>7</v>
      </c>
    </row>
    <row r="200" spans="1:16" x14ac:dyDescent="0.3">
      <c r="A200" t="s">
        <v>439</v>
      </c>
      <c r="B200" s="2">
        <v>43996</v>
      </c>
      <c r="C200" t="s">
        <v>440</v>
      </c>
      <c r="D200" t="s">
        <v>14</v>
      </c>
      <c r="E200" t="s">
        <v>34</v>
      </c>
      <c r="F200" t="s">
        <v>35</v>
      </c>
      <c r="G200" t="s">
        <v>53</v>
      </c>
      <c r="H200" t="s">
        <v>37</v>
      </c>
      <c r="I200">
        <v>4</v>
      </c>
      <c r="J200" t="s">
        <v>19</v>
      </c>
      <c r="K200">
        <v>11000</v>
      </c>
      <c r="L200">
        <v>10000</v>
      </c>
      <c r="M200">
        <f t="shared" si="3"/>
        <v>44000</v>
      </c>
      <c r="N200">
        <f>Table44[[#This Row],[Qty]]*Table44[[#This Row],[Cost]]</f>
        <v>40000</v>
      </c>
      <c r="O200">
        <f>Table44[[#This Row],[Total Sales]]-Table44[[#This Row],[COGS]]</f>
        <v>4000</v>
      </c>
      <c r="P200" s="1">
        <f>WEEKDAY(Table44[[#This Row],[Sales Date]])</f>
        <v>1</v>
      </c>
    </row>
    <row r="201" spans="1:16" x14ac:dyDescent="0.3">
      <c r="A201" t="s">
        <v>441</v>
      </c>
      <c r="B201" s="2">
        <v>43997</v>
      </c>
      <c r="C201" t="s">
        <v>442</v>
      </c>
      <c r="D201" t="s">
        <v>28</v>
      </c>
      <c r="E201" t="s">
        <v>15</v>
      </c>
      <c r="F201" t="s">
        <v>16</v>
      </c>
      <c r="G201" t="s">
        <v>56</v>
      </c>
      <c r="H201" t="s">
        <v>57</v>
      </c>
      <c r="I201">
        <v>1</v>
      </c>
      <c r="J201" t="s">
        <v>19</v>
      </c>
      <c r="K201">
        <v>13200.000000000002</v>
      </c>
      <c r="L201">
        <v>12000</v>
      </c>
      <c r="M201">
        <f t="shared" si="3"/>
        <v>13200.000000000002</v>
      </c>
      <c r="N201">
        <f>Table44[[#This Row],[Qty]]*Table44[[#This Row],[Cost]]</f>
        <v>12000</v>
      </c>
      <c r="O201">
        <f>Table44[[#This Row],[Total Sales]]-Table44[[#This Row],[COGS]]</f>
        <v>1200.0000000000018</v>
      </c>
      <c r="P201" s="1">
        <f>WEEKDAY(Table44[[#This Row],[Sales Date]])</f>
        <v>2</v>
      </c>
    </row>
    <row r="202" spans="1:16" x14ac:dyDescent="0.3">
      <c r="A202" t="s">
        <v>443</v>
      </c>
      <c r="B202" s="2">
        <v>43998</v>
      </c>
      <c r="C202" t="s">
        <v>444</v>
      </c>
      <c r="D202" t="s">
        <v>28</v>
      </c>
      <c r="E202" t="s">
        <v>15</v>
      </c>
      <c r="F202" t="s">
        <v>16</v>
      </c>
      <c r="G202" t="s">
        <v>60</v>
      </c>
      <c r="H202" t="s">
        <v>44</v>
      </c>
      <c r="I202">
        <v>2</v>
      </c>
      <c r="J202" t="s">
        <v>19</v>
      </c>
      <c r="K202">
        <v>9950</v>
      </c>
      <c r="L202">
        <v>9000</v>
      </c>
      <c r="M202">
        <f t="shared" si="3"/>
        <v>19900</v>
      </c>
      <c r="N202">
        <f>Table44[[#This Row],[Qty]]*Table44[[#This Row],[Cost]]</f>
        <v>18000</v>
      </c>
      <c r="O202">
        <f>Table44[[#This Row],[Total Sales]]-Table44[[#This Row],[COGS]]</f>
        <v>1900</v>
      </c>
      <c r="P202" s="1">
        <f>WEEKDAY(Table44[[#This Row],[Sales Date]])</f>
        <v>3</v>
      </c>
    </row>
    <row r="203" spans="1:16" x14ac:dyDescent="0.3">
      <c r="A203" t="s">
        <v>445</v>
      </c>
      <c r="B203" s="2">
        <v>43999</v>
      </c>
      <c r="C203" t="s">
        <v>446</v>
      </c>
      <c r="D203" t="s">
        <v>28</v>
      </c>
      <c r="E203" t="s">
        <v>22</v>
      </c>
      <c r="F203" t="s">
        <v>23</v>
      </c>
      <c r="G203" t="s">
        <v>63</v>
      </c>
      <c r="H203" t="s">
        <v>44</v>
      </c>
      <c r="I203">
        <v>2</v>
      </c>
      <c r="J203" t="s">
        <v>19</v>
      </c>
      <c r="K203">
        <v>7700</v>
      </c>
      <c r="L203">
        <v>7000</v>
      </c>
      <c r="M203">
        <f t="shared" si="3"/>
        <v>15400</v>
      </c>
      <c r="N203">
        <f>Table44[[#This Row],[Qty]]*Table44[[#This Row],[Cost]]</f>
        <v>14000</v>
      </c>
      <c r="O203">
        <f>Table44[[#This Row],[Total Sales]]-Table44[[#This Row],[COGS]]</f>
        <v>1400</v>
      </c>
      <c r="P203" s="1">
        <f>WEEKDAY(Table44[[#This Row],[Sales Date]])</f>
        <v>4</v>
      </c>
    </row>
    <row r="204" spans="1:16" x14ac:dyDescent="0.3">
      <c r="A204" t="s">
        <v>447</v>
      </c>
      <c r="B204" s="2">
        <v>44000</v>
      </c>
      <c r="C204" t="s">
        <v>448</v>
      </c>
      <c r="D204" t="s">
        <v>28</v>
      </c>
      <c r="E204" t="s">
        <v>29</v>
      </c>
      <c r="F204" t="s">
        <v>30</v>
      </c>
      <c r="G204" t="s">
        <v>66</v>
      </c>
      <c r="H204" t="s">
        <v>2370</v>
      </c>
      <c r="I204">
        <v>4</v>
      </c>
      <c r="J204" t="s">
        <v>19</v>
      </c>
      <c r="K204">
        <v>11000</v>
      </c>
      <c r="L204">
        <v>10000</v>
      </c>
      <c r="M204">
        <f t="shared" si="3"/>
        <v>44000</v>
      </c>
      <c r="N204">
        <f>Table44[[#This Row],[Qty]]*Table44[[#This Row],[Cost]]</f>
        <v>40000</v>
      </c>
      <c r="O204">
        <f>Table44[[#This Row],[Total Sales]]-Table44[[#This Row],[COGS]]</f>
        <v>4000</v>
      </c>
      <c r="P204" s="1">
        <f>WEEKDAY(Table44[[#This Row],[Sales Date]])</f>
        <v>5</v>
      </c>
    </row>
    <row r="205" spans="1:16" x14ac:dyDescent="0.3">
      <c r="A205" t="s">
        <v>449</v>
      </c>
      <c r="B205" s="2">
        <v>44001</v>
      </c>
      <c r="C205" t="s">
        <v>450</v>
      </c>
      <c r="D205" t="s">
        <v>28</v>
      </c>
      <c r="E205" t="s">
        <v>34</v>
      </c>
      <c r="F205" t="s">
        <v>35</v>
      </c>
      <c r="G205" t="s">
        <v>69</v>
      </c>
      <c r="H205" t="s">
        <v>2370</v>
      </c>
      <c r="I205">
        <v>1</v>
      </c>
      <c r="J205" t="s">
        <v>19</v>
      </c>
      <c r="K205">
        <v>13200.000000000002</v>
      </c>
      <c r="L205">
        <v>12000</v>
      </c>
      <c r="M205">
        <f t="shared" si="3"/>
        <v>13200.000000000002</v>
      </c>
      <c r="N205">
        <f>Table44[[#This Row],[Qty]]*Table44[[#This Row],[Cost]]</f>
        <v>12000</v>
      </c>
      <c r="O205">
        <f>Table44[[#This Row],[Total Sales]]-Table44[[#This Row],[COGS]]</f>
        <v>1200.0000000000018</v>
      </c>
      <c r="P205" s="1">
        <f>WEEKDAY(Table44[[#This Row],[Sales Date]])</f>
        <v>6</v>
      </c>
    </row>
    <row r="206" spans="1:16" x14ac:dyDescent="0.3">
      <c r="A206" t="s">
        <v>451</v>
      </c>
      <c r="B206" s="2">
        <v>44002</v>
      </c>
      <c r="C206" t="s">
        <v>452</v>
      </c>
      <c r="D206" t="s">
        <v>28</v>
      </c>
      <c r="E206" t="s">
        <v>34</v>
      </c>
      <c r="F206" t="s">
        <v>35</v>
      </c>
      <c r="G206" t="s">
        <v>72</v>
      </c>
      <c r="H206" t="s">
        <v>37</v>
      </c>
      <c r="I206">
        <v>2</v>
      </c>
      <c r="J206" t="s">
        <v>19</v>
      </c>
      <c r="K206">
        <v>9950</v>
      </c>
      <c r="L206">
        <v>9000</v>
      </c>
      <c r="M206">
        <f t="shared" si="3"/>
        <v>19900</v>
      </c>
      <c r="N206">
        <f>Table44[[#This Row],[Qty]]*Table44[[#This Row],[Cost]]</f>
        <v>18000</v>
      </c>
      <c r="O206">
        <f>Table44[[#This Row],[Total Sales]]-Table44[[#This Row],[COGS]]</f>
        <v>1900</v>
      </c>
      <c r="P206" s="1">
        <f>WEEKDAY(Table44[[#This Row],[Sales Date]])</f>
        <v>7</v>
      </c>
    </row>
    <row r="207" spans="1:16" x14ac:dyDescent="0.3">
      <c r="A207" t="s">
        <v>453</v>
      </c>
      <c r="B207" s="2">
        <v>44003</v>
      </c>
      <c r="C207" t="s">
        <v>454</v>
      </c>
      <c r="D207" t="s">
        <v>28</v>
      </c>
      <c r="E207" t="s">
        <v>34</v>
      </c>
      <c r="F207" t="s">
        <v>35</v>
      </c>
      <c r="G207" t="s">
        <v>75</v>
      </c>
      <c r="H207" t="s">
        <v>2370</v>
      </c>
      <c r="I207">
        <v>2</v>
      </c>
      <c r="J207" t="s">
        <v>19</v>
      </c>
      <c r="K207">
        <v>7700</v>
      </c>
      <c r="L207">
        <v>7000</v>
      </c>
      <c r="M207">
        <f t="shared" si="3"/>
        <v>15400</v>
      </c>
      <c r="N207">
        <f>Table44[[#This Row],[Qty]]*Table44[[#This Row],[Cost]]</f>
        <v>14000</v>
      </c>
      <c r="O207">
        <f>Table44[[#This Row],[Total Sales]]-Table44[[#This Row],[COGS]]</f>
        <v>1400</v>
      </c>
      <c r="P207" s="1">
        <f>WEEKDAY(Table44[[#This Row],[Sales Date]])</f>
        <v>1</v>
      </c>
    </row>
    <row r="208" spans="1:16" x14ac:dyDescent="0.3">
      <c r="A208" t="s">
        <v>455</v>
      </c>
      <c r="B208" s="2">
        <v>44004</v>
      </c>
      <c r="C208" t="s">
        <v>456</v>
      </c>
      <c r="D208" t="s">
        <v>28</v>
      </c>
      <c r="E208" t="s">
        <v>34</v>
      </c>
      <c r="F208" t="s">
        <v>35</v>
      </c>
      <c r="G208" t="s">
        <v>78</v>
      </c>
      <c r="H208" t="s">
        <v>2370</v>
      </c>
      <c r="I208">
        <v>1</v>
      </c>
      <c r="J208" t="s">
        <v>19</v>
      </c>
      <c r="K208">
        <v>11000</v>
      </c>
      <c r="L208">
        <v>10000</v>
      </c>
      <c r="M208">
        <f t="shared" si="3"/>
        <v>11000</v>
      </c>
      <c r="N208">
        <f>Table44[[#This Row],[Qty]]*Table44[[#This Row],[Cost]]</f>
        <v>10000</v>
      </c>
      <c r="O208">
        <f>Table44[[#This Row],[Total Sales]]-Table44[[#This Row],[COGS]]</f>
        <v>1000</v>
      </c>
      <c r="P208" s="1">
        <f>WEEKDAY(Table44[[#This Row],[Sales Date]])</f>
        <v>2</v>
      </c>
    </row>
    <row r="209" spans="1:16" x14ac:dyDescent="0.3">
      <c r="A209" t="s">
        <v>457</v>
      </c>
      <c r="B209" s="2">
        <v>44005</v>
      </c>
      <c r="C209" t="s">
        <v>458</v>
      </c>
      <c r="D209" t="s">
        <v>28</v>
      </c>
      <c r="E209" t="s">
        <v>34</v>
      </c>
      <c r="F209" t="s">
        <v>35</v>
      </c>
      <c r="G209" t="s">
        <v>81</v>
      </c>
      <c r="H209" t="s">
        <v>44</v>
      </c>
      <c r="I209">
        <v>1</v>
      </c>
      <c r="J209" t="s">
        <v>19</v>
      </c>
      <c r="K209">
        <v>7700.0000000000009</v>
      </c>
      <c r="L209">
        <v>7000</v>
      </c>
      <c r="M209">
        <f t="shared" si="3"/>
        <v>7700.0000000000009</v>
      </c>
      <c r="N209">
        <f>Table44[[#This Row],[Qty]]*Table44[[#This Row],[Cost]]</f>
        <v>7000</v>
      </c>
      <c r="O209">
        <f>Table44[[#This Row],[Total Sales]]-Table44[[#This Row],[COGS]]</f>
        <v>700.00000000000091</v>
      </c>
      <c r="P209" s="1">
        <f>WEEKDAY(Table44[[#This Row],[Sales Date]])</f>
        <v>3</v>
      </c>
    </row>
    <row r="210" spans="1:16" x14ac:dyDescent="0.3">
      <c r="A210" t="s">
        <v>459</v>
      </c>
      <c r="B210" s="2">
        <v>44006</v>
      </c>
      <c r="C210" t="s">
        <v>460</v>
      </c>
      <c r="D210" t="s">
        <v>28</v>
      </c>
      <c r="E210" t="s">
        <v>34</v>
      </c>
      <c r="F210" t="s">
        <v>35</v>
      </c>
      <c r="G210" t="s">
        <v>84</v>
      </c>
      <c r="H210" t="s">
        <v>2370</v>
      </c>
      <c r="I210">
        <v>2</v>
      </c>
      <c r="J210" t="s">
        <v>19</v>
      </c>
      <c r="K210">
        <v>9950</v>
      </c>
      <c r="L210">
        <v>9000</v>
      </c>
      <c r="M210">
        <f t="shared" si="3"/>
        <v>19900</v>
      </c>
      <c r="N210">
        <f>Table44[[#This Row],[Qty]]*Table44[[#This Row],[Cost]]</f>
        <v>18000</v>
      </c>
      <c r="O210">
        <f>Table44[[#This Row],[Total Sales]]-Table44[[#This Row],[COGS]]</f>
        <v>1900</v>
      </c>
      <c r="P210" s="1">
        <f>WEEKDAY(Table44[[#This Row],[Sales Date]])</f>
        <v>4</v>
      </c>
    </row>
    <row r="211" spans="1:16" x14ac:dyDescent="0.3">
      <c r="A211" t="s">
        <v>461</v>
      </c>
      <c r="B211" s="2">
        <v>44007</v>
      </c>
      <c r="C211" t="s">
        <v>462</v>
      </c>
      <c r="D211" t="s">
        <v>28</v>
      </c>
      <c r="E211" t="s">
        <v>34</v>
      </c>
      <c r="F211" t="s">
        <v>35</v>
      </c>
      <c r="G211" t="s">
        <v>17</v>
      </c>
      <c r="H211" t="s">
        <v>2370</v>
      </c>
      <c r="I211">
        <v>2</v>
      </c>
      <c r="J211" t="s">
        <v>19</v>
      </c>
      <c r="K211">
        <v>19800</v>
      </c>
      <c r="L211">
        <v>18000</v>
      </c>
      <c r="M211">
        <f t="shared" si="3"/>
        <v>39600</v>
      </c>
      <c r="N211">
        <f>Table44[[#This Row],[Qty]]*Table44[[#This Row],[Cost]]</f>
        <v>36000</v>
      </c>
      <c r="O211">
        <f>Table44[[#This Row],[Total Sales]]-Table44[[#This Row],[COGS]]</f>
        <v>3600</v>
      </c>
      <c r="P211" s="1">
        <f>WEEKDAY(Table44[[#This Row],[Sales Date]])</f>
        <v>5</v>
      </c>
    </row>
    <row r="212" spans="1:16" x14ac:dyDescent="0.3">
      <c r="A212" t="s">
        <v>463</v>
      </c>
      <c r="B212" s="2">
        <v>44008</v>
      </c>
      <c r="C212" t="s">
        <v>464</v>
      </c>
      <c r="D212" t="s">
        <v>28</v>
      </c>
      <c r="E212" t="s">
        <v>34</v>
      </c>
      <c r="F212" t="s">
        <v>35</v>
      </c>
      <c r="G212" t="s">
        <v>24</v>
      </c>
      <c r="H212" t="s">
        <v>2370</v>
      </c>
      <c r="I212">
        <v>1</v>
      </c>
      <c r="J212" t="s">
        <v>19</v>
      </c>
      <c r="K212">
        <v>44000</v>
      </c>
      <c r="L212">
        <v>40000</v>
      </c>
      <c r="M212">
        <f t="shared" si="3"/>
        <v>44000</v>
      </c>
      <c r="N212">
        <f>Table44[[#This Row],[Qty]]*Table44[[#This Row],[Cost]]</f>
        <v>40000</v>
      </c>
      <c r="O212">
        <f>Table44[[#This Row],[Total Sales]]-Table44[[#This Row],[COGS]]</f>
        <v>4000</v>
      </c>
      <c r="P212" s="1">
        <f>WEEKDAY(Table44[[#This Row],[Sales Date]])</f>
        <v>6</v>
      </c>
    </row>
    <row r="213" spans="1:16" x14ac:dyDescent="0.3">
      <c r="A213" t="s">
        <v>465</v>
      </c>
      <c r="B213" s="2">
        <v>44009</v>
      </c>
      <c r="D213" t="s">
        <v>28</v>
      </c>
      <c r="E213" t="s">
        <v>34</v>
      </c>
      <c r="F213" t="s">
        <v>35</v>
      </c>
      <c r="G213" t="s">
        <v>31</v>
      </c>
      <c r="H213" t="s">
        <v>2370</v>
      </c>
      <c r="I213">
        <v>1</v>
      </c>
      <c r="J213" t="s">
        <v>19</v>
      </c>
      <c r="K213">
        <v>22000</v>
      </c>
      <c r="L213">
        <v>20000</v>
      </c>
      <c r="M213">
        <f t="shared" si="3"/>
        <v>22000</v>
      </c>
      <c r="N213">
        <f>Table44[[#This Row],[Qty]]*Table44[[#This Row],[Cost]]</f>
        <v>20000</v>
      </c>
      <c r="O213">
        <f>Table44[[#This Row],[Total Sales]]-Table44[[#This Row],[COGS]]</f>
        <v>2000</v>
      </c>
      <c r="P213" s="1">
        <f>WEEKDAY(Table44[[#This Row],[Sales Date]])</f>
        <v>7</v>
      </c>
    </row>
    <row r="214" spans="1:16" x14ac:dyDescent="0.3">
      <c r="A214" t="s">
        <v>466</v>
      </c>
      <c r="B214" s="2">
        <v>44010</v>
      </c>
      <c r="C214" t="s">
        <v>467</v>
      </c>
      <c r="D214" t="s">
        <v>14</v>
      </c>
      <c r="E214" t="s">
        <v>34</v>
      </c>
      <c r="F214" t="s">
        <v>35</v>
      </c>
      <c r="G214" t="s">
        <v>36</v>
      </c>
      <c r="H214" t="s">
        <v>37</v>
      </c>
      <c r="I214">
        <v>2</v>
      </c>
      <c r="J214" t="s">
        <v>19</v>
      </c>
      <c r="K214">
        <v>13000</v>
      </c>
      <c r="L214">
        <v>12000</v>
      </c>
      <c r="M214">
        <f t="shared" si="3"/>
        <v>26000</v>
      </c>
      <c r="N214">
        <f>Table44[[#This Row],[Qty]]*Table44[[#This Row],[Cost]]</f>
        <v>24000</v>
      </c>
      <c r="O214">
        <f>Table44[[#This Row],[Total Sales]]-Table44[[#This Row],[COGS]]</f>
        <v>2000</v>
      </c>
      <c r="P214" s="1">
        <f>WEEKDAY(Table44[[#This Row],[Sales Date]])</f>
        <v>1</v>
      </c>
    </row>
    <row r="215" spans="1:16" x14ac:dyDescent="0.3">
      <c r="A215" t="s">
        <v>468</v>
      </c>
      <c r="B215" s="2">
        <v>44011</v>
      </c>
      <c r="C215" t="s">
        <v>469</v>
      </c>
      <c r="D215" t="s">
        <v>14</v>
      </c>
      <c r="E215" t="s">
        <v>34</v>
      </c>
      <c r="F215" t="s">
        <v>35</v>
      </c>
      <c r="G215" t="s">
        <v>40</v>
      </c>
      <c r="H215" t="s">
        <v>2370</v>
      </c>
      <c r="I215">
        <v>2</v>
      </c>
      <c r="J215" t="s">
        <v>19</v>
      </c>
      <c r="K215">
        <v>6700</v>
      </c>
      <c r="L215">
        <v>5000</v>
      </c>
      <c r="M215">
        <f t="shared" si="3"/>
        <v>13400</v>
      </c>
      <c r="N215">
        <f>Table44[[#This Row],[Qty]]*Table44[[#This Row],[Cost]]</f>
        <v>10000</v>
      </c>
      <c r="O215">
        <f>Table44[[#This Row],[Total Sales]]-Table44[[#This Row],[COGS]]</f>
        <v>3400</v>
      </c>
      <c r="P215" s="1">
        <f>WEEKDAY(Table44[[#This Row],[Sales Date]])</f>
        <v>2</v>
      </c>
    </row>
    <row r="216" spans="1:16" x14ac:dyDescent="0.3">
      <c r="A216" t="s">
        <v>470</v>
      </c>
      <c r="B216" s="2">
        <v>44012</v>
      </c>
      <c r="C216" t="s">
        <v>471</v>
      </c>
      <c r="D216" t="s">
        <v>14</v>
      </c>
      <c r="E216" t="s">
        <v>34</v>
      </c>
      <c r="F216" t="s">
        <v>35</v>
      </c>
      <c r="G216" t="s">
        <v>43</v>
      </c>
      <c r="H216" t="s">
        <v>44</v>
      </c>
      <c r="I216">
        <v>1</v>
      </c>
      <c r="J216" t="s">
        <v>19</v>
      </c>
      <c r="K216">
        <v>6700</v>
      </c>
      <c r="L216">
        <v>5001</v>
      </c>
      <c r="M216">
        <f t="shared" si="3"/>
        <v>6700</v>
      </c>
      <c r="N216">
        <f>Table44[[#This Row],[Qty]]*Table44[[#This Row],[Cost]]</f>
        <v>5001</v>
      </c>
      <c r="O216">
        <f>Table44[[#This Row],[Total Sales]]-Table44[[#This Row],[COGS]]</f>
        <v>1699</v>
      </c>
      <c r="P216" s="1">
        <f>WEEKDAY(Table44[[#This Row],[Sales Date]])</f>
        <v>3</v>
      </c>
    </row>
    <row r="217" spans="1:16" x14ac:dyDescent="0.3">
      <c r="A217" t="s">
        <v>472</v>
      </c>
      <c r="B217" s="2">
        <v>44013</v>
      </c>
      <c r="C217" t="s">
        <v>473</v>
      </c>
      <c r="D217" t="s">
        <v>28</v>
      </c>
      <c r="E217" t="s">
        <v>34</v>
      </c>
      <c r="F217" t="s">
        <v>35</v>
      </c>
      <c r="G217" t="s">
        <v>47</v>
      </c>
      <c r="H217" t="s">
        <v>2370</v>
      </c>
      <c r="I217">
        <v>1</v>
      </c>
      <c r="J217" t="s">
        <v>19</v>
      </c>
      <c r="K217">
        <v>6700</v>
      </c>
      <c r="L217">
        <v>5002</v>
      </c>
      <c r="M217">
        <f t="shared" si="3"/>
        <v>6700</v>
      </c>
      <c r="N217">
        <f>Table44[[#This Row],[Qty]]*Table44[[#This Row],[Cost]]</f>
        <v>5002</v>
      </c>
      <c r="O217">
        <f>Table44[[#This Row],[Total Sales]]-Table44[[#This Row],[COGS]]</f>
        <v>1698</v>
      </c>
      <c r="P217" s="1">
        <f>WEEKDAY(Table44[[#This Row],[Sales Date]])</f>
        <v>4</v>
      </c>
    </row>
    <row r="218" spans="1:16" x14ac:dyDescent="0.3">
      <c r="A218" t="s">
        <v>474</v>
      </c>
      <c r="B218" s="2">
        <v>44014</v>
      </c>
      <c r="C218" t="s">
        <v>475</v>
      </c>
      <c r="D218" t="s">
        <v>28</v>
      </c>
      <c r="E218" t="s">
        <v>22</v>
      </c>
      <c r="F218" t="s">
        <v>23</v>
      </c>
      <c r="G218" t="s">
        <v>50</v>
      </c>
      <c r="H218" t="s">
        <v>37</v>
      </c>
      <c r="I218">
        <v>2</v>
      </c>
      <c r="J218" t="s">
        <v>19</v>
      </c>
      <c r="K218">
        <v>6700</v>
      </c>
      <c r="L218">
        <v>5000</v>
      </c>
      <c r="M218">
        <f t="shared" si="3"/>
        <v>13400</v>
      </c>
      <c r="N218">
        <f>Table44[[#This Row],[Qty]]*Table44[[#This Row],[Cost]]</f>
        <v>10000</v>
      </c>
      <c r="O218">
        <f>Table44[[#This Row],[Total Sales]]-Table44[[#This Row],[COGS]]</f>
        <v>3400</v>
      </c>
      <c r="P218" s="1">
        <f>WEEKDAY(Table44[[#This Row],[Sales Date]])</f>
        <v>5</v>
      </c>
    </row>
    <row r="219" spans="1:16" x14ac:dyDescent="0.3">
      <c r="A219" t="s">
        <v>476</v>
      </c>
      <c r="B219" s="2">
        <v>44015</v>
      </c>
      <c r="C219" t="s">
        <v>477</v>
      </c>
      <c r="D219" t="s">
        <v>28</v>
      </c>
      <c r="E219" t="s">
        <v>29</v>
      </c>
      <c r="F219" t="s">
        <v>30</v>
      </c>
      <c r="G219" t="s">
        <v>53</v>
      </c>
      <c r="H219" t="s">
        <v>37</v>
      </c>
      <c r="I219">
        <v>2</v>
      </c>
      <c r="J219" t="s">
        <v>19</v>
      </c>
      <c r="K219">
        <v>6700</v>
      </c>
      <c r="L219">
        <v>5001</v>
      </c>
      <c r="M219">
        <f t="shared" si="3"/>
        <v>13400</v>
      </c>
      <c r="N219">
        <f>Table44[[#This Row],[Qty]]*Table44[[#This Row],[Cost]]</f>
        <v>10002</v>
      </c>
      <c r="O219">
        <f>Table44[[#This Row],[Total Sales]]-Table44[[#This Row],[COGS]]</f>
        <v>3398</v>
      </c>
      <c r="P219" s="1">
        <f>WEEKDAY(Table44[[#This Row],[Sales Date]])</f>
        <v>6</v>
      </c>
    </row>
    <row r="220" spans="1:16" x14ac:dyDescent="0.3">
      <c r="A220" t="s">
        <v>478</v>
      </c>
      <c r="B220" s="2">
        <v>44016</v>
      </c>
      <c r="C220" t="s">
        <v>479</v>
      </c>
      <c r="D220" t="s">
        <v>28</v>
      </c>
      <c r="E220" t="s">
        <v>34</v>
      </c>
      <c r="F220" t="s">
        <v>35</v>
      </c>
      <c r="G220" t="s">
        <v>56</v>
      </c>
      <c r="H220" t="s">
        <v>57</v>
      </c>
      <c r="I220">
        <v>1</v>
      </c>
      <c r="J220" t="s">
        <v>19</v>
      </c>
      <c r="K220">
        <v>6700</v>
      </c>
      <c r="L220">
        <v>5002</v>
      </c>
      <c r="M220">
        <f t="shared" si="3"/>
        <v>6700</v>
      </c>
      <c r="N220">
        <f>Table44[[#This Row],[Qty]]*Table44[[#This Row],[Cost]]</f>
        <v>5002</v>
      </c>
      <c r="O220">
        <f>Table44[[#This Row],[Total Sales]]-Table44[[#This Row],[COGS]]</f>
        <v>1698</v>
      </c>
      <c r="P220" s="1">
        <f>WEEKDAY(Table44[[#This Row],[Sales Date]])</f>
        <v>7</v>
      </c>
    </row>
    <row r="221" spans="1:16" x14ac:dyDescent="0.3">
      <c r="A221" t="s">
        <v>480</v>
      </c>
      <c r="B221" s="2">
        <v>44017</v>
      </c>
      <c r="C221" t="s">
        <v>481</v>
      </c>
      <c r="D221" t="s">
        <v>14</v>
      </c>
      <c r="E221" t="s">
        <v>15</v>
      </c>
      <c r="F221" t="s">
        <v>16</v>
      </c>
      <c r="G221" t="s">
        <v>60</v>
      </c>
      <c r="H221" t="s">
        <v>44</v>
      </c>
      <c r="I221">
        <v>1</v>
      </c>
      <c r="J221" t="s">
        <v>19</v>
      </c>
      <c r="K221">
        <v>6700</v>
      </c>
      <c r="L221">
        <v>5000</v>
      </c>
      <c r="M221">
        <f t="shared" si="3"/>
        <v>6700</v>
      </c>
      <c r="N221">
        <f>Table44[[#This Row],[Qty]]*Table44[[#This Row],[Cost]]</f>
        <v>5000</v>
      </c>
      <c r="O221">
        <f>Table44[[#This Row],[Total Sales]]-Table44[[#This Row],[COGS]]</f>
        <v>1700</v>
      </c>
      <c r="P221" s="1">
        <f>WEEKDAY(Table44[[#This Row],[Sales Date]])</f>
        <v>1</v>
      </c>
    </row>
    <row r="222" spans="1:16" x14ac:dyDescent="0.3">
      <c r="A222" t="s">
        <v>482</v>
      </c>
      <c r="B222" s="2">
        <v>44018</v>
      </c>
      <c r="C222" t="s">
        <v>483</v>
      </c>
      <c r="D222" t="s">
        <v>28</v>
      </c>
      <c r="E222" t="s">
        <v>15</v>
      </c>
      <c r="F222" t="s">
        <v>16</v>
      </c>
      <c r="G222" t="s">
        <v>63</v>
      </c>
      <c r="H222" t="s">
        <v>44</v>
      </c>
      <c r="I222">
        <v>2</v>
      </c>
      <c r="J222" t="s">
        <v>19</v>
      </c>
      <c r="K222">
        <v>6700</v>
      </c>
      <c r="L222">
        <v>5001</v>
      </c>
      <c r="M222">
        <f t="shared" si="3"/>
        <v>13400</v>
      </c>
      <c r="N222">
        <f>Table44[[#This Row],[Qty]]*Table44[[#This Row],[Cost]]</f>
        <v>10002</v>
      </c>
      <c r="O222">
        <f>Table44[[#This Row],[Total Sales]]-Table44[[#This Row],[COGS]]</f>
        <v>3398</v>
      </c>
      <c r="P222" s="1">
        <f>WEEKDAY(Table44[[#This Row],[Sales Date]])</f>
        <v>2</v>
      </c>
    </row>
    <row r="223" spans="1:16" x14ac:dyDescent="0.3">
      <c r="A223" t="s">
        <v>484</v>
      </c>
      <c r="B223" s="2">
        <v>44019</v>
      </c>
      <c r="C223" t="s">
        <v>485</v>
      </c>
      <c r="D223" t="s">
        <v>28</v>
      </c>
      <c r="E223" t="s">
        <v>22</v>
      </c>
      <c r="F223" t="s">
        <v>23</v>
      </c>
      <c r="G223" t="s">
        <v>66</v>
      </c>
      <c r="H223" t="s">
        <v>2370</v>
      </c>
      <c r="I223">
        <v>2</v>
      </c>
      <c r="J223" t="s">
        <v>19</v>
      </c>
      <c r="K223">
        <v>6700</v>
      </c>
      <c r="L223">
        <v>5002</v>
      </c>
      <c r="M223">
        <f t="shared" si="3"/>
        <v>13400</v>
      </c>
      <c r="N223">
        <f>Table44[[#This Row],[Qty]]*Table44[[#This Row],[Cost]]</f>
        <v>10004</v>
      </c>
      <c r="O223">
        <f>Table44[[#This Row],[Total Sales]]-Table44[[#This Row],[COGS]]</f>
        <v>3396</v>
      </c>
      <c r="P223" s="1">
        <f>WEEKDAY(Table44[[#This Row],[Sales Date]])</f>
        <v>3</v>
      </c>
    </row>
    <row r="224" spans="1:16" x14ac:dyDescent="0.3">
      <c r="A224" t="s">
        <v>486</v>
      </c>
      <c r="B224" s="2">
        <v>44020</v>
      </c>
      <c r="C224" t="s">
        <v>487</v>
      </c>
      <c r="D224" t="s">
        <v>28</v>
      </c>
      <c r="E224" t="s">
        <v>29</v>
      </c>
      <c r="F224" t="s">
        <v>30</v>
      </c>
      <c r="G224" t="s">
        <v>69</v>
      </c>
      <c r="H224" t="s">
        <v>2370</v>
      </c>
      <c r="I224">
        <v>1</v>
      </c>
      <c r="J224" t="s">
        <v>19</v>
      </c>
      <c r="K224">
        <v>22000</v>
      </c>
      <c r="L224">
        <v>20000</v>
      </c>
      <c r="M224">
        <f t="shared" si="3"/>
        <v>22000</v>
      </c>
      <c r="N224">
        <f>Table44[[#This Row],[Qty]]*Table44[[#This Row],[Cost]]</f>
        <v>20000</v>
      </c>
      <c r="O224">
        <f>Table44[[#This Row],[Total Sales]]-Table44[[#This Row],[COGS]]</f>
        <v>2000</v>
      </c>
      <c r="P224" s="1">
        <f>WEEKDAY(Table44[[#This Row],[Sales Date]])</f>
        <v>4</v>
      </c>
    </row>
    <row r="225" spans="1:16" x14ac:dyDescent="0.3">
      <c r="A225" t="s">
        <v>488</v>
      </c>
      <c r="B225" s="2">
        <v>44021</v>
      </c>
      <c r="C225" t="s">
        <v>489</v>
      </c>
      <c r="D225" t="s">
        <v>28</v>
      </c>
      <c r="E225" t="s">
        <v>34</v>
      </c>
      <c r="F225" t="s">
        <v>35</v>
      </c>
      <c r="G225" t="s">
        <v>72</v>
      </c>
      <c r="H225" t="s">
        <v>37</v>
      </c>
      <c r="I225">
        <v>1</v>
      </c>
      <c r="J225" t="s">
        <v>25</v>
      </c>
      <c r="K225">
        <v>11000</v>
      </c>
      <c r="L225">
        <v>10000</v>
      </c>
      <c r="M225">
        <f t="shared" si="3"/>
        <v>11000</v>
      </c>
      <c r="N225">
        <f>Table44[[#This Row],[Qty]]*Table44[[#This Row],[Cost]]</f>
        <v>10000</v>
      </c>
      <c r="O225">
        <f>Table44[[#This Row],[Total Sales]]-Table44[[#This Row],[COGS]]</f>
        <v>1000</v>
      </c>
      <c r="P225" s="1">
        <f>WEEKDAY(Table44[[#This Row],[Sales Date]])</f>
        <v>5</v>
      </c>
    </row>
    <row r="226" spans="1:16" x14ac:dyDescent="0.3">
      <c r="A226" t="s">
        <v>490</v>
      </c>
      <c r="B226" s="2">
        <v>44022</v>
      </c>
      <c r="C226" t="s">
        <v>491</v>
      </c>
      <c r="D226" t="s">
        <v>28</v>
      </c>
      <c r="E226" t="s">
        <v>15</v>
      </c>
      <c r="F226" t="s">
        <v>16</v>
      </c>
      <c r="G226" t="s">
        <v>75</v>
      </c>
      <c r="H226" t="s">
        <v>2370</v>
      </c>
      <c r="I226">
        <v>1</v>
      </c>
      <c r="J226" t="s">
        <v>19</v>
      </c>
      <c r="K226">
        <v>8500</v>
      </c>
      <c r="L226">
        <v>7600</v>
      </c>
      <c r="M226">
        <f t="shared" si="3"/>
        <v>8500</v>
      </c>
      <c r="N226">
        <f>Table44[[#This Row],[Qty]]*Table44[[#This Row],[Cost]]</f>
        <v>7600</v>
      </c>
      <c r="O226">
        <f>Table44[[#This Row],[Total Sales]]-Table44[[#This Row],[COGS]]</f>
        <v>900</v>
      </c>
      <c r="P226" s="1">
        <f>WEEKDAY(Table44[[#This Row],[Sales Date]])</f>
        <v>6</v>
      </c>
    </row>
    <row r="227" spans="1:16" x14ac:dyDescent="0.3">
      <c r="A227" t="s">
        <v>492</v>
      </c>
      <c r="B227" s="2">
        <v>44023</v>
      </c>
      <c r="C227" t="s">
        <v>493</v>
      </c>
      <c r="D227" t="s">
        <v>28</v>
      </c>
      <c r="E227" t="s">
        <v>15</v>
      </c>
      <c r="F227" t="s">
        <v>16</v>
      </c>
      <c r="G227" t="s">
        <v>78</v>
      </c>
      <c r="H227" t="s">
        <v>2370</v>
      </c>
      <c r="I227">
        <v>2</v>
      </c>
      <c r="J227" t="s">
        <v>25</v>
      </c>
      <c r="K227">
        <v>8500</v>
      </c>
      <c r="L227">
        <v>7600</v>
      </c>
      <c r="M227">
        <f t="shared" si="3"/>
        <v>17000</v>
      </c>
      <c r="N227">
        <f>Table44[[#This Row],[Qty]]*Table44[[#This Row],[Cost]]</f>
        <v>15200</v>
      </c>
      <c r="O227">
        <f>Table44[[#This Row],[Total Sales]]-Table44[[#This Row],[COGS]]</f>
        <v>1800</v>
      </c>
      <c r="P227" s="1">
        <f>WEEKDAY(Table44[[#This Row],[Sales Date]])</f>
        <v>7</v>
      </c>
    </row>
    <row r="228" spans="1:16" x14ac:dyDescent="0.3">
      <c r="A228" t="s">
        <v>494</v>
      </c>
      <c r="B228" s="2">
        <v>44024</v>
      </c>
      <c r="C228" t="s">
        <v>495</v>
      </c>
      <c r="D228" t="s">
        <v>28</v>
      </c>
      <c r="E228" t="s">
        <v>22</v>
      </c>
      <c r="F228" t="s">
        <v>23</v>
      </c>
      <c r="G228" t="s">
        <v>81</v>
      </c>
      <c r="H228" t="s">
        <v>44</v>
      </c>
      <c r="I228">
        <v>3</v>
      </c>
      <c r="J228" t="s">
        <v>19</v>
      </c>
      <c r="K228">
        <v>13200.000000000002</v>
      </c>
      <c r="L228">
        <v>12000</v>
      </c>
      <c r="M228">
        <f t="shared" si="3"/>
        <v>39600.000000000007</v>
      </c>
      <c r="N228">
        <f>Table44[[#This Row],[Qty]]*Table44[[#This Row],[Cost]]</f>
        <v>36000</v>
      </c>
      <c r="O228">
        <f>Table44[[#This Row],[Total Sales]]-Table44[[#This Row],[COGS]]</f>
        <v>3600.0000000000073</v>
      </c>
      <c r="P228" s="1">
        <f>WEEKDAY(Table44[[#This Row],[Sales Date]])</f>
        <v>1</v>
      </c>
    </row>
    <row r="229" spans="1:16" x14ac:dyDescent="0.3">
      <c r="A229" t="s">
        <v>496</v>
      </c>
      <c r="B229" s="2">
        <v>44025</v>
      </c>
      <c r="C229" t="s">
        <v>497</v>
      </c>
      <c r="D229" t="s">
        <v>28</v>
      </c>
      <c r="E229" t="s">
        <v>29</v>
      </c>
      <c r="F229" t="s">
        <v>30</v>
      </c>
      <c r="G229" t="s">
        <v>84</v>
      </c>
      <c r="H229" t="s">
        <v>2370</v>
      </c>
      <c r="I229">
        <v>2</v>
      </c>
      <c r="J229" t="s">
        <v>19</v>
      </c>
      <c r="K229">
        <v>22000</v>
      </c>
      <c r="L229">
        <v>20000</v>
      </c>
      <c r="M229">
        <f t="shared" si="3"/>
        <v>44000</v>
      </c>
      <c r="N229">
        <f>Table44[[#This Row],[Qty]]*Table44[[#This Row],[Cost]]</f>
        <v>40000</v>
      </c>
      <c r="O229">
        <f>Table44[[#This Row],[Total Sales]]-Table44[[#This Row],[COGS]]</f>
        <v>4000</v>
      </c>
      <c r="P229" s="1">
        <f>WEEKDAY(Table44[[#This Row],[Sales Date]])</f>
        <v>2</v>
      </c>
    </row>
    <row r="230" spans="1:16" x14ac:dyDescent="0.3">
      <c r="A230" t="s">
        <v>498</v>
      </c>
      <c r="B230" s="2">
        <v>44026</v>
      </c>
      <c r="C230" t="s">
        <v>499</v>
      </c>
      <c r="D230" t="s">
        <v>28</v>
      </c>
      <c r="E230" t="s">
        <v>34</v>
      </c>
      <c r="F230" t="s">
        <v>35</v>
      </c>
      <c r="G230" t="s">
        <v>17</v>
      </c>
      <c r="H230" t="s">
        <v>2370</v>
      </c>
      <c r="I230">
        <v>2</v>
      </c>
      <c r="J230" t="s">
        <v>19</v>
      </c>
      <c r="K230">
        <v>7700</v>
      </c>
      <c r="L230">
        <v>7000</v>
      </c>
      <c r="M230">
        <f t="shared" si="3"/>
        <v>15400</v>
      </c>
      <c r="N230">
        <f>Table44[[#This Row],[Qty]]*Table44[[#This Row],[Cost]]</f>
        <v>14000</v>
      </c>
      <c r="O230">
        <f>Table44[[#This Row],[Total Sales]]-Table44[[#This Row],[COGS]]</f>
        <v>1400</v>
      </c>
      <c r="P230" s="1">
        <f>WEEKDAY(Table44[[#This Row],[Sales Date]])</f>
        <v>3</v>
      </c>
    </row>
    <row r="231" spans="1:16" x14ac:dyDescent="0.3">
      <c r="A231" t="s">
        <v>500</v>
      </c>
      <c r="B231" s="2">
        <v>44027</v>
      </c>
      <c r="C231" t="s">
        <v>501</v>
      </c>
      <c r="D231" t="s">
        <v>28</v>
      </c>
      <c r="E231" t="s">
        <v>15</v>
      </c>
      <c r="F231" t="s">
        <v>16</v>
      </c>
      <c r="G231" t="s">
        <v>24</v>
      </c>
      <c r="H231" t="s">
        <v>2370</v>
      </c>
      <c r="I231">
        <v>3</v>
      </c>
      <c r="J231" t="s">
        <v>19</v>
      </c>
      <c r="K231">
        <v>22000</v>
      </c>
      <c r="L231">
        <v>20000</v>
      </c>
      <c r="M231">
        <f t="shared" si="3"/>
        <v>66000</v>
      </c>
      <c r="N231">
        <f>Table44[[#This Row],[Qty]]*Table44[[#This Row],[Cost]]</f>
        <v>60000</v>
      </c>
      <c r="O231">
        <f>Table44[[#This Row],[Total Sales]]-Table44[[#This Row],[COGS]]</f>
        <v>6000</v>
      </c>
      <c r="P231" s="1">
        <f>WEEKDAY(Table44[[#This Row],[Sales Date]])</f>
        <v>4</v>
      </c>
    </row>
    <row r="232" spans="1:16" x14ac:dyDescent="0.3">
      <c r="A232" t="s">
        <v>502</v>
      </c>
      <c r="B232" s="2">
        <v>44028</v>
      </c>
      <c r="C232" t="s">
        <v>503</v>
      </c>
      <c r="D232" t="s">
        <v>28</v>
      </c>
      <c r="E232" t="s">
        <v>15</v>
      </c>
      <c r="F232" t="s">
        <v>16</v>
      </c>
      <c r="G232" t="s">
        <v>31</v>
      </c>
      <c r="H232" t="s">
        <v>2370</v>
      </c>
      <c r="I232">
        <v>1</v>
      </c>
      <c r="J232" t="s">
        <v>19</v>
      </c>
      <c r="K232">
        <v>44000</v>
      </c>
      <c r="L232">
        <v>40000</v>
      </c>
      <c r="M232">
        <f t="shared" si="3"/>
        <v>44000</v>
      </c>
      <c r="N232">
        <f>Table44[[#This Row],[Qty]]*Table44[[#This Row],[Cost]]</f>
        <v>40000</v>
      </c>
      <c r="O232">
        <f>Table44[[#This Row],[Total Sales]]-Table44[[#This Row],[COGS]]</f>
        <v>4000</v>
      </c>
      <c r="P232" s="1">
        <f>WEEKDAY(Table44[[#This Row],[Sales Date]])</f>
        <v>5</v>
      </c>
    </row>
    <row r="233" spans="1:16" x14ac:dyDescent="0.3">
      <c r="A233" t="s">
        <v>504</v>
      </c>
      <c r="B233" s="2">
        <v>44029</v>
      </c>
      <c r="C233" t="s">
        <v>505</v>
      </c>
      <c r="D233" t="s">
        <v>28</v>
      </c>
      <c r="E233" t="s">
        <v>22</v>
      </c>
      <c r="F233" t="s">
        <v>23</v>
      </c>
      <c r="G233" t="s">
        <v>36</v>
      </c>
      <c r="H233" t="s">
        <v>37</v>
      </c>
      <c r="I233">
        <v>2</v>
      </c>
      <c r="J233" t="s">
        <v>19</v>
      </c>
      <c r="K233">
        <v>19800</v>
      </c>
      <c r="L233">
        <v>18000</v>
      </c>
      <c r="M233">
        <f t="shared" si="3"/>
        <v>39600</v>
      </c>
      <c r="N233">
        <f>Table44[[#This Row],[Qty]]*Table44[[#This Row],[Cost]]</f>
        <v>36000</v>
      </c>
      <c r="O233">
        <f>Table44[[#This Row],[Total Sales]]-Table44[[#This Row],[COGS]]</f>
        <v>3600</v>
      </c>
      <c r="P233" s="1">
        <f>WEEKDAY(Table44[[#This Row],[Sales Date]])</f>
        <v>6</v>
      </c>
    </row>
    <row r="234" spans="1:16" x14ac:dyDescent="0.3">
      <c r="A234" t="s">
        <v>506</v>
      </c>
      <c r="B234" s="2">
        <v>44030</v>
      </c>
      <c r="C234" t="s">
        <v>507</v>
      </c>
      <c r="D234" t="s">
        <v>28</v>
      </c>
      <c r="E234" t="s">
        <v>29</v>
      </c>
      <c r="F234" t="s">
        <v>30</v>
      </c>
      <c r="G234" t="s">
        <v>40</v>
      </c>
      <c r="H234" t="s">
        <v>2370</v>
      </c>
      <c r="I234">
        <v>2</v>
      </c>
      <c r="J234" t="s">
        <v>19</v>
      </c>
      <c r="K234">
        <v>9950</v>
      </c>
      <c r="L234">
        <v>9000</v>
      </c>
      <c r="M234">
        <f t="shared" si="3"/>
        <v>19900</v>
      </c>
      <c r="N234">
        <f>Table44[[#This Row],[Qty]]*Table44[[#This Row],[Cost]]</f>
        <v>18000</v>
      </c>
      <c r="O234">
        <f>Table44[[#This Row],[Total Sales]]-Table44[[#This Row],[COGS]]</f>
        <v>1900</v>
      </c>
      <c r="P234" s="1">
        <f>WEEKDAY(Table44[[#This Row],[Sales Date]])</f>
        <v>7</v>
      </c>
    </row>
    <row r="235" spans="1:16" x14ac:dyDescent="0.3">
      <c r="A235" t="s">
        <v>508</v>
      </c>
      <c r="B235" s="2">
        <v>44031</v>
      </c>
      <c r="C235" t="s">
        <v>509</v>
      </c>
      <c r="D235" t="s">
        <v>14</v>
      </c>
      <c r="E235" t="s">
        <v>34</v>
      </c>
      <c r="F235" t="s">
        <v>35</v>
      </c>
      <c r="G235" t="s">
        <v>43</v>
      </c>
      <c r="H235" t="s">
        <v>44</v>
      </c>
      <c r="I235">
        <v>2</v>
      </c>
      <c r="J235" t="s">
        <v>19</v>
      </c>
      <c r="K235">
        <v>7700</v>
      </c>
      <c r="L235">
        <v>7000</v>
      </c>
      <c r="M235">
        <f t="shared" si="3"/>
        <v>15400</v>
      </c>
      <c r="N235">
        <f>Table44[[#This Row],[Qty]]*Table44[[#This Row],[Cost]]</f>
        <v>14000</v>
      </c>
      <c r="O235">
        <f>Table44[[#This Row],[Total Sales]]-Table44[[#This Row],[COGS]]</f>
        <v>1400</v>
      </c>
      <c r="P235" s="1">
        <f>WEEKDAY(Table44[[#This Row],[Sales Date]])</f>
        <v>1</v>
      </c>
    </row>
    <row r="236" spans="1:16" x14ac:dyDescent="0.3">
      <c r="A236" t="s">
        <v>510</v>
      </c>
      <c r="B236" s="2">
        <v>44032</v>
      </c>
      <c r="C236" t="s">
        <v>511</v>
      </c>
      <c r="D236" t="s">
        <v>14</v>
      </c>
      <c r="E236" t="s">
        <v>15</v>
      </c>
      <c r="F236" t="s">
        <v>16</v>
      </c>
      <c r="G236" t="s">
        <v>78</v>
      </c>
      <c r="H236" t="s">
        <v>2370</v>
      </c>
      <c r="I236">
        <v>4</v>
      </c>
      <c r="J236" t="s">
        <v>19</v>
      </c>
      <c r="K236">
        <v>11000</v>
      </c>
      <c r="L236">
        <v>10000</v>
      </c>
      <c r="M236">
        <f t="shared" si="3"/>
        <v>44000</v>
      </c>
      <c r="N236">
        <f>Table44[[#This Row],[Qty]]*Table44[[#This Row],[Cost]]</f>
        <v>40000</v>
      </c>
      <c r="O236">
        <f>Table44[[#This Row],[Total Sales]]-Table44[[#This Row],[COGS]]</f>
        <v>4000</v>
      </c>
      <c r="P236" s="1">
        <f>WEEKDAY(Table44[[#This Row],[Sales Date]])</f>
        <v>2</v>
      </c>
    </row>
    <row r="237" spans="1:16" x14ac:dyDescent="0.3">
      <c r="A237" t="s">
        <v>512</v>
      </c>
      <c r="B237" s="2">
        <v>44033</v>
      </c>
      <c r="C237" t="s">
        <v>513</v>
      </c>
      <c r="D237" t="s">
        <v>14</v>
      </c>
      <c r="E237" t="s">
        <v>15</v>
      </c>
      <c r="F237" t="s">
        <v>16</v>
      </c>
      <c r="G237" t="s">
        <v>81</v>
      </c>
      <c r="H237" t="s">
        <v>44</v>
      </c>
      <c r="I237">
        <v>1</v>
      </c>
      <c r="J237" t="s">
        <v>19</v>
      </c>
      <c r="K237">
        <v>13200.000000000002</v>
      </c>
      <c r="L237">
        <v>12000</v>
      </c>
      <c r="M237">
        <f t="shared" si="3"/>
        <v>13200.000000000002</v>
      </c>
      <c r="N237">
        <f>Table44[[#This Row],[Qty]]*Table44[[#This Row],[Cost]]</f>
        <v>12000</v>
      </c>
      <c r="O237">
        <f>Table44[[#This Row],[Total Sales]]-Table44[[#This Row],[COGS]]</f>
        <v>1200.0000000000018</v>
      </c>
      <c r="P237" s="1">
        <f>WEEKDAY(Table44[[#This Row],[Sales Date]])</f>
        <v>3</v>
      </c>
    </row>
    <row r="238" spans="1:16" x14ac:dyDescent="0.3">
      <c r="A238" t="s">
        <v>514</v>
      </c>
      <c r="B238" s="2">
        <v>44034</v>
      </c>
      <c r="C238" t="s">
        <v>515</v>
      </c>
      <c r="D238" t="s">
        <v>28</v>
      </c>
      <c r="E238" t="s">
        <v>22</v>
      </c>
      <c r="F238" t="s">
        <v>23</v>
      </c>
      <c r="G238" t="s">
        <v>84</v>
      </c>
      <c r="H238" t="s">
        <v>2370</v>
      </c>
      <c r="I238">
        <v>2</v>
      </c>
      <c r="J238" t="s">
        <v>19</v>
      </c>
      <c r="K238">
        <v>9950</v>
      </c>
      <c r="L238">
        <v>9000</v>
      </c>
      <c r="M238">
        <f t="shared" si="3"/>
        <v>19900</v>
      </c>
      <c r="N238">
        <f>Table44[[#This Row],[Qty]]*Table44[[#This Row],[Cost]]</f>
        <v>18000</v>
      </c>
      <c r="O238">
        <f>Table44[[#This Row],[Total Sales]]-Table44[[#This Row],[COGS]]</f>
        <v>1900</v>
      </c>
      <c r="P238" s="1">
        <f>WEEKDAY(Table44[[#This Row],[Sales Date]])</f>
        <v>4</v>
      </c>
    </row>
    <row r="239" spans="1:16" x14ac:dyDescent="0.3">
      <c r="A239" t="s">
        <v>516</v>
      </c>
      <c r="B239" s="2">
        <v>44035</v>
      </c>
      <c r="C239" t="s">
        <v>517</v>
      </c>
      <c r="D239" t="s">
        <v>28</v>
      </c>
      <c r="E239" t="s">
        <v>29</v>
      </c>
      <c r="F239" t="s">
        <v>30</v>
      </c>
      <c r="G239" t="s">
        <v>56</v>
      </c>
      <c r="H239" t="s">
        <v>57</v>
      </c>
      <c r="I239">
        <v>2</v>
      </c>
      <c r="J239" t="s">
        <v>19</v>
      </c>
      <c r="K239">
        <v>7700</v>
      </c>
      <c r="L239">
        <v>7000</v>
      </c>
      <c r="M239">
        <f t="shared" si="3"/>
        <v>15400</v>
      </c>
      <c r="N239">
        <f>Table44[[#This Row],[Qty]]*Table44[[#This Row],[Cost]]</f>
        <v>14000</v>
      </c>
      <c r="O239">
        <f>Table44[[#This Row],[Total Sales]]-Table44[[#This Row],[COGS]]</f>
        <v>1400</v>
      </c>
      <c r="P239" s="1">
        <f>WEEKDAY(Table44[[#This Row],[Sales Date]])</f>
        <v>5</v>
      </c>
    </row>
    <row r="240" spans="1:16" x14ac:dyDescent="0.3">
      <c r="A240" t="s">
        <v>518</v>
      </c>
      <c r="B240" s="2">
        <v>44036</v>
      </c>
      <c r="C240" t="s">
        <v>519</v>
      </c>
      <c r="D240" t="s">
        <v>28</v>
      </c>
      <c r="E240" t="s">
        <v>34</v>
      </c>
      <c r="F240" t="s">
        <v>35</v>
      </c>
      <c r="G240" t="s">
        <v>60</v>
      </c>
      <c r="H240" t="s">
        <v>44</v>
      </c>
      <c r="I240">
        <v>4</v>
      </c>
      <c r="J240" t="s">
        <v>19</v>
      </c>
      <c r="K240">
        <v>11000</v>
      </c>
      <c r="L240">
        <v>10000</v>
      </c>
      <c r="M240">
        <f t="shared" si="3"/>
        <v>44000</v>
      </c>
      <c r="N240">
        <f>Table44[[#This Row],[Qty]]*Table44[[#This Row],[Cost]]</f>
        <v>40000</v>
      </c>
      <c r="O240">
        <f>Table44[[#This Row],[Total Sales]]-Table44[[#This Row],[COGS]]</f>
        <v>4000</v>
      </c>
      <c r="P240" s="1">
        <f>WEEKDAY(Table44[[#This Row],[Sales Date]])</f>
        <v>6</v>
      </c>
    </row>
    <row r="241" spans="1:16" x14ac:dyDescent="0.3">
      <c r="A241" t="s">
        <v>520</v>
      </c>
      <c r="B241" s="2">
        <v>44037</v>
      </c>
      <c r="C241" t="s">
        <v>521</v>
      </c>
      <c r="D241" t="s">
        <v>28</v>
      </c>
      <c r="E241" t="s">
        <v>15</v>
      </c>
      <c r="F241" t="s">
        <v>16</v>
      </c>
      <c r="G241" t="s">
        <v>63</v>
      </c>
      <c r="H241" t="s">
        <v>44</v>
      </c>
      <c r="I241">
        <v>1</v>
      </c>
      <c r="J241" t="s">
        <v>19</v>
      </c>
      <c r="K241">
        <v>13200.000000000002</v>
      </c>
      <c r="L241">
        <v>12000</v>
      </c>
      <c r="M241">
        <f t="shared" si="3"/>
        <v>13200.000000000002</v>
      </c>
      <c r="N241">
        <f>Table44[[#This Row],[Qty]]*Table44[[#This Row],[Cost]]</f>
        <v>12000</v>
      </c>
      <c r="O241">
        <f>Table44[[#This Row],[Total Sales]]-Table44[[#This Row],[COGS]]</f>
        <v>1200.0000000000018</v>
      </c>
      <c r="P241" s="1">
        <f>WEEKDAY(Table44[[#This Row],[Sales Date]])</f>
        <v>7</v>
      </c>
    </row>
    <row r="242" spans="1:16" x14ac:dyDescent="0.3">
      <c r="A242" t="s">
        <v>522</v>
      </c>
      <c r="B242" s="2">
        <v>44038</v>
      </c>
      <c r="C242" t="s">
        <v>523</v>
      </c>
      <c r="D242" t="s">
        <v>14</v>
      </c>
      <c r="E242" t="s">
        <v>15</v>
      </c>
      <c r="F242" t="s">
        <v>16</v>
      </c>
      <c r="G242" t="s">
        <v>66</v>
      </c>
      <c r="H242" t="s">
        <v>2370</v>
      </c>
      <c r="I242">
        <v>2</v>
      </c>
      <c r="J242" t="s">
        <v>19</v>
      </c>
      <c r="K242">
        <v>9950</v>
      </c>
      <c r="L242">
        <v>9000</v>
      </c>
      <c r="M242">
        <f t="shared" si="3"/>
        <v>19900</v>
      </c>
      <c r="N242">
        <f>Table44[[#This Row],[Qty]]*Table44[[#This Row],[Cost]]</f>
        <v>18000</v>
      </c>
      <c r="O242">
        <f>Table44[[#This Row],[Total Sales]]-Table44[[#This Row],[COGS]]</f>
        <v>1900</v>
      </c>
      <c r="P242" s="1">
        <f>WEEKDAY(Table44[[#This Row],[Sales Date]])</f>
        <v>1</v>
      </c>
    </row>
    <row r="243" spans="1:16" x14ac:dyDescent="0.3">
      <c r="A243" t="s">
        <v>524</v>
      </c>
      <c r="B243" s="2">
        <v>44039</v>
      </c>
      <c r="C243" t="s">
        <v>525</v>
      </c>
      <c r="D243" t="s">
        <v>28</v>
      </c>
      <c r="E243" t="s">
        <v>22</v>
      </c>
      <c r="F243" t="s">
        <v>23</v>
      </c>
      <c r="G243" t="s">
        <v>69</v>
      </c>
      <c r="H243" t="s">
        <v>2370</v>
      </c>
      <c r="I243">
        <v>2</v>
      </c>
      <c r="J243" t="s">
        <v>19</v>
      </c>
      <c r="K243">
        <v>7700</v>
      </c>
      <c r="L243">
        <v>7000</v>
      </c>
      <c r="M243">
        <f t="shared" si="3"/>
        <v>15400</v>
      </c>
      <c r="N243">
        <f>Table44[[#This Row],[Qty]]*Table44[[#This Row],[Cost]]</f>
        <v>14000</v>
      </c>
      <c r="O243">
        <f>Table44[[#This Row],[Total Sales]]-Table44[[#This Row],[COGS]]</f>
        <v>1400</v>
      </c>
      <c r="P243" s="1">
        <f>WEEKDAY(Table44[[#This Row],[Sales Date]])</f>
        <v>2</v>
      </c>
    </row>
    <row r="244" spans="1:16" x14ac:dyDescent="0.3">
      <c r="A244" t="s">
        <v>526</v>
      </c>
      <c r="B244" s="2">
        <v>44040</v>
      </c>
      <c r="C244" t="s">
        <v>527</v>
      </c>
      <c r="D244" t="s">
        <v>28</v>
      </c>
      <c r="E244" t="s">
        <v>29</v>
      </c>
      <c r="F244" t="s">
        <v>30</v>
      </c>
      <c r="G244" t="s">
        <v>72</v>
      </c>
      <c r="H244" t="s">
        <v>37</v>
      </c>
      <c r="I244">
        <v>1</v>
      </c>
      <c r="J244" t="s">
        <v>19</v>
      </c>
      <c r="K244">
        <v>11000</v>
      </c>
      <c r="L244">
        <v>10000</v>
      </c>
      <c r="M244">
        <f t="shared" si="3"/>
        <v>11000</v>
      </c>
      <c r="N244">
        <f>Table44[[#This Row],[Qty]]*Table44[[#This Row],[Cost]]</f>
        <v>10000</v>
      </c>
      <c r="O244">
        <f>Table44[[#This Row],[Total Sales]]-Table44[[#This Row],[COGS]]</f>
        <v>1000</v>
      </c>
      <c r="P244" s="1">
        <f>WEEKDAY(Table44[[#This Row],[Sales Date]])</f>
        <v>3</v>
      </c>
    </row>
    <row r="245" spans="1:16" x14ac:dyDescent="0.3">
      <c r="A245" t="s">
        <v>528</v>
      </c>
      <c r="B245" s="2">
        <v>44041</v>
      </c>
      <c r="C245" t="s">
        <v>529</v>
      </c>
      <c r="D245" t="s">
        <v>28</v>
      </c>
      <c r="E245" t="s">
        <v>34</v>
      </c>
      <c r="F245" t="s">
        <v>35</v>
      </c>
      <c r="G245" t="s">
        <v>75</v>
      </c>
      <c r="H245" t="s">
        <v>2370</v>
      </c>
      <c r="I245">
        <v>1</v>
      </c>
      <c r="J245" t="s">
        <v>19</v>
      </c>
      <c r="K245">
        <v>7700.0000000000009</v>
      </c>
      <c r="L245">
        <v>7000</v>
      </c>
      <c r="M245">
        <f t="shared" si="3"/>
        <v>7700.0000000000009</v>
      </c>
      <c r="N245">
        <f>Table44[[#This Row],[Qty]]*Table44[[#This Row],[Cost]]</f>
        <v>7000</v>
      </c>
      <c r="O245">
        <f>Table44[[#This Row],[Total Sales]]-Table44[[#This Row],[COGS]]</f>
        <v>700.00000000000091</v>
      </c>
      <c r="P245" s="1">
        <f>WEEKDAY(Table44[[#This Row],[Sales Date]])</f>
        <v>4</v>
      </c>
    </row>
    <row r="246" spans="1:16" x14ac:dyDescent="0.3">
      <c r="A246" t="s">
        <v>530</v>
      </c>
      <c r="B246" s="2">
        <v>43983</v>
      </c>
      <c r="C246" t="s">
        <v>531</v>
      </c>
      <c r="D246" t="s">
        <v>28</v>
      </c>
      <c r="E246" t="s">
        <v>15</v>
      </c>
      <c r="F246" t="s">
        <v>16</v>
      </c>
      <c r="G246" t="s">
        <v>78</v>
      </c>
      <c r="H246" t="s">
        <v>2370</v>
      </c>
      <c r="I246">
        <v>2</v>
      </c>
      <c r="J246" t="s">
        <v>19</v>
      </c>
      <c r="K246">
        <v>9950</v>
      </c>
      <c r="L246">
        <v>9000</v>
      </c>
      <c r="M246">
        <f t="shared" si="3"/>
        <v>19900</v>
      </c>
      <c r="N246">
        <f>Table44[[#This Row],[Qty]]*Table44[[#This Row],[Cost]]</f>
        <v>18000</v>
      </c>
      <c r="O246">
        <f>Table44[[#This Row],[Total Sales]]-Table44[[#This Row],[COGS]]</f>
        <v>1900</v>
      </c>
      <c r="P246" s="1">
        <f>WEEKDAY(Table44[[#This Row],[Sales Date]])</f>
        <v>2</v>
      </c>
    </row>
    <row r="247" spans="1:16" x14ac:dyDescent="0.3">
      <c r="A247" t="s">
        <v>532</v>
      </c>
      <c r="B247" s="2">
        <v>43984</v>
      </c>
      <c r="C247" t="s">
        <v>533</v>
      </c>
      <c r="D247" t="s">
        <v>28</v>
      </c>
      <c r="E247" t="s">
        <v>15</v>
      </c>
      <c r="F247" t="s">
        <v>16</v>
      </c>
      <c r="G247" t="s">
        <v>81</v>
      </c>
      <c r="H247" t="s">
        <v>44</v>
      </c>
      <c r="I247">
        <v>2</v>
      </c>
      <c r="J247" t="s">
        <v>19</v>
      </c>
      <c r="K247">
        <v>19800</v>
      </c>
      <c r="L247">
        <v>18000</v>
      </c>
      <c r="M247">
        <f t="shared" si="3"/>
        <v>39600</v>
      </c>
      <c r="N247">
        <f>Table44[[#This Row],[Qty]]*Table44[[#This Row],[Cost]]</f>
        <v>36000</v>
      </c>
      <c r="O247">
        <f>Table44[[#This Row],[Total Sales]]-Table44[[#This Row],[COGS]]</f>
        <v>3600</v>
      </c>
      <c r="P247" s="1">
        <f>WEEKDAY(Table44[[#This Row],[Sales Date]])</f>
        <v>3</v>
      </c>
    </row>
    <row r="248" spans="1:16" x14ac:dyDescent="0.3">
      <c r="A248" t="s">
        <v>534</v>
      </c>
      <c r="B248" s="2">
        <v>43985</v>
      </c>
      <c r="C248" t="s">
        <v>535</v>
      </c>
      <c r="D248" t="s">
        <v>28</v>
      </c>
      <c r="E248" t="s">
        <v>22</v>
      </c>
      <c r="F248" t="s">
        <v>23</v>
      </c>
      <c r="G248" t="s">
        <v>84</v>
      </c>
      <c r="H248" t="s">
        <v>2370</v>
      </c>
      <c r="I248">
        <v>1</v>
      </c>
      <c r="J248" t="s">
        <v>19</v>
      </c>
      <c r="K248">
        <v>44000</v>
      </c>
      <c r="L248">
        <v>40000</v>
      </c>
      <c r="M248">
        <f t="shared" si="3"/>
        <v>44000</v>
      </c>
      <c r="N248">
        <f>Table44[[#This Row],[Qty]]*Table44[[#This Row],[Cost]]</f>
        <v>40000</v>
      </c>
      <c r="O248">
        <f>Table44[[#This Row],[Total Sales]]-Table44[[#This Row],[COGS]]</f>
        <v>4000</v>
      </c>
      <c r="P248" s="1">
        <f>WEEKDAY(Table44[[#This Row],[Sales Date]])</f>
        <v>4</v>
      </c>
    </row>
    <row r="249" spans="1:16" x14ac:dyDescent="0.3">
      <c r="A249" t="s">
        <v>536</v>
      </c>
      <c r="B249" s="2">
        <v>43986</v>
      </c>
      <c r="C249" t="s">
        <v>537</v>
      </c>
      <c r="D249" t="s">
        <v>28</v>
      </c>
      <c r="E249" t="s">
        <v>29</v>
      </c>
      <c r="F249" t="s">
        <v>30</v>
      </c>
      <c r="G249" t="s">
        <v>17</v>
      </c>
      <c r="H249" t="s">
        <v>2370</v>
      </c>
      <c r="I249">
        <v>1</v>
      </c>
      <c r="J249" t="s">
        <v>19</v>
      </c>
      <c r="K249">
        <v>22000</v>
      </c>
      <c r="L249">
        <v>20000</v>
      </c>
      <c r="M249">
        <f t="shared" si="3"/>
        <v>22000</v>
      </c>
      <c r="N249">
        <f>Table44[[#This Row],[Qty]]*Table44[[#This Row],[Cost]]</f>
        <v>20000</v>
      </c>
      <c r="O249">
        <f>Table44[[#This Row],[Total Sales]]-Table44[[#This Row],[COGS]]</f>
        <v>2000</v>
      </c>
      <c r="P249" s="1">
        <f>WEEKDAY(Table44[[#This Row],[Sales Date]])</f>
        <v>5</v>
      </c>
    </row>
    <row r="250" spans="1:16" x14ac:dyDescent="0.3">
      <c r="A250" t="s">
        <v>538</v>
      </c>
      <c r="B250" s="2">
        <v>43987</v>
      </c>
      <c r="C250" t="s">
        <v>539</v>
      </c>
      <c r="D250" t="s">
        <v>28</v>
      </c>
      <c r="E250" t="s">
        <v>34</v>
      </c>
      <c r="F250" t="s">
        <v>35</v>
      </c>
      <c r="G250" t="s">
        <v>24</v>
      </c>
      <c r="H250" t="s">
        <v>2370</v>
      </c>
      <c r="I250">
        <v>2</v>
      </c>
      <c r="J250" t="s">
        <v>19</v>
      </c>
      <c r="K250">
        <v>13000</v>
      </c>
      <c r="L250">
        <v>12000</v>
      </c>
      <c r="M250">
        <f t="shared" si="3"/>
        <v>26000</v>
      </c>
      <c r="N250">
        <f>Table44[[#This Row],[Qty]]*Table44[[#This Row],[Cost]]</f>
        <v>24000</v>
      </c>
      <c r="O250">
        <f>Table44[[#This Row],[Total Sales]]-Table44[[#This Row],[COGS]]</f>
        <v>2000</v>
      </c>
      <c r="P250" s="1">
        <f>WEEKDAY(Table44[[#This Row],[Sales Date]])</f>
        <v>6</v>
      </c>
    </row>
    <row r="251" spans="1:16" x14ac:dyDescent="0.3">
      <c r="A251" t="s">
        <v>540</v>
      </c>
      <c r="B251" s="2">
        <v>43988</v>
      </c>
      <c r="C251" t="s">
        <v>541</v>
      </c>
      <c r="D251" t="s">
        <v>28</v>
      </c>
      <c r="E251" t="s">
        <v>15</v>
      </c>
      <c r="F251" t="s">
        <v>16</v>
      </c>
      <c r="G251" t="s">
        <v>31</v>
      </c>
      <c r="H251" t="s">
        <v>2370</v>
      </c>
      <c r="I251">
        <v>2</v>
      </c>
      <c r="J251" t="s">
        <v>19</v>
      </c>
      <c r="K251">
        <v>6700</v>
      </c>
      <c r="L251">
        <v>5000</v>
      </c>
      <c r="M251">
        <f t="shared" si="3"/>
        <v>13400</v>
      </c>
      <c r="N251">
        <f>Table44[[#This Row],[Qty]]*Table44[[#This Row],[Cost]]</f>
        <v>10000</v>
      </c>
      <c r="O251">
        <f>Table44[[#This Row],[Total Sales]]-Table44[[#This Row],[COGS]]</f>
        <v>3400</v>
      </c>
      <c r="P251" s="1">
        <f>WEEKDAY(Table44[[#This Row],[Sales Date]])</f>
        <v>7</v>
      </c>
    </row>
    <row r="252" spans="1:16" x14ac:dyDescent="0.3">
      <c r="A252" t="s">
        <v>542</v>
      </c>
      <c r="B252" s="2">
        <v>43989</v>
      </c>
      <c r="C252" t="s">
        <v>543</v>
      </c>
      <c r="D252" t="s">
        <v>28</v>
      </c>
      <c r="E252" t="s">
        <v>15</v>
      </c>
      <c r="F252" t="s">
        <v>16</v>
      </c>
      <c r="G252" t="s">
        <v>36</v>
      </c>
      <c r="H252" t="s">
        <v>37</v>
      </c>
      <c r="I252">
        <v>1</v>
      </c>
      <c r="J252" t="s">
        <v>19</v>
      </c>
      <c r="K252">
        <v>6700</v>
      </c>
      <c r="L252">
        <v>5001</v>
      </c>
      <c r="M252">
        <f t="shared" si="3"/>
        <v>6700</v>
      </c>
      <c r="N252">
        <f>Table44[[#This Row],[Qty]]*Table44[[#This Row],[Cost]]</f>
        <v>5001</v>
      </c>
      <c r="O252">
        <f>Table44[[#This Row],[Total Sales]]-Table44[[#This Row],[COGS]]</f>
        <v>1699</v>
      </c>
      <c r="P252" s="1">
        <f>WEEKDAY(Table44[[#This Row],[Sales Date]])</f>
        <v>1</v>
      </c>
    </row>
    <row r="253" spans="1:16" x14ac:dyDescent="0.3">
      <c r="A253" t="s">
        <v>544</v>
      </c>
      <c r="B253" s="2">
        <v>43990</v>
      </c>
      <c r="C253" t="s">
        <v>545</v>
      </c>
      <c r="D253" t="s">
        <v>28</v>
      </c>
      <c r="E253" t="s">
        <v>22</v>
      </c>
      <c r="F253" t="s">
        <v>23</v>
      </c>
      <c r="G253" t="s">
        <v>40</v>
      </c>
      <c r="H253" t="s">
        <v>2370</v>
      </c>
      <c r="I253">
        <v>1</v>
      </c>
      <c r="J253" t="s">
        <v>19</v>
      </c>
      <c r="K253">
        <v>6700</v>
      </c>
      <c r="L253">
        <v>5002</v>
      </c>
      <c r="M253">
        <f t="shared" si="3"/>
        <v>6700</v>
      </c>
      <c r="N253">
        <f>Table44[[#This Row],[Qty]]*Table44[[#This Row],[Cost]]</f>
        <v>5002</v>
      </c>
      <c r="O253">
        <f>Table44[[#This Row],[Total Sales]]-Table44[[#This Row],[COGS]]</f>
        <v>1698</v>
      </c>
      <c r="P253" s="1">
        <f>WEEKDAY(Table44[[#This Row],[Sales Date]])</f>
        <v>2</v>
      </c>
    </row>
    <row r="254" spans="1:16" x14ac:dyDescent="0.3">
      <c r="A254" t="s">
        <v>546</v>
      </c>
      <c r="B254" s="2">
        <v>43991</v>
      </c>
      <c r="C254" t="s">
        <v>547</v>
      </c>
      <c r="D254" t="s">
        <v>28</v>
      </c>
      <c r="E254" t="s">
        <v>29</v>
      </c>
      <c r="F254" t="s">
        <v>30</v>
      </c>
      <c r="G254" t="s">
        <v>43</v>
      </c>
      <c r="H254" t="s">
        <v>44</v>
      </c>
      <c r="I254">
        <v>2</v>
      </c>
      <c r="J254" t="s">
        <v>19</v>
      </c>
      <c r="K254">
        <v>6700</v>
      </c>
      <c r="L254">
        <v>5000</v>
      </c>
      <c r="M254">
        <f t="shared" si="3"/>
        <v>13400</v>
      </c>
      <c r="N254">
        <f>Table44[[#This Row],[Qty]]*Table44[[#This Row],[Cost]]</f>
        <v>10000</v>
      </c>
      <c r="O254">
        <f>Table44[[#This Row],[Total Sales]]-Table44[[#This Row],[COGS]]</f>
        <v>3400</v>
      </c>
      <c r="P254" s="1">
        <f>WEEKDAY(Table44[[#This Row],[Sales Date]])</f>
        <v>3</v>
      </c>
    </row>
    <row r="255" spans="1:16" x14ac:dyDescent="0.3">
      <c r="A255" t="s">
        <v>548</v>
      </c>
      <c r="B255" s="2">
        <v>43992</v>
      </c>
      <c r="C255" t="s">
        <v>549</v>
      </c>
      <c r="D255" t="s">
        <v>28</v>
      </c>
      <c r="E255" t="s">
        <v>34</v>
      </c>
      <c r="F255" t="s">
        <v>35</v>
      </c>
      <c r="G255" t="s">
        <v>47</v>
      </c>
      <c r="H255" t="s">
        <v>2370</v>
      </c>
      <c r="I255">
        <v>2</v>
      </c>
      <c r="J255" t="s">
        <v>19</v>
      </c>
      <c r="K255">
        <v>6700</v>
      </c>
      <c r="L255">
        <v>5001</v>
      </c>
      <c r="M255">
        <f t="shared" si="3"/>
        <v>13400</v>
      </c>
      <c r="N255">
        <f>Table44[[#This Row],[Qty]]*Table44[[#This Row],[Cost]]</f>
        <v>10002</v>
      </c>
      <c r="O255">
        <f>Table44[[#This Row],[Total Sales]]-Table44[[#This Row],[COGS]]</f>
        <v>3398</v>
      </c>
      <c r="P255" s="1">
        <f>WEEKDAY(Table44[[#This Row],[Sales Date]])</f>
        <v>4</v>
      </c>
    </row>
    <row r="256" spans="1:16" x14ac:dyDescent="0.3">
      <c r="A256" t="s">
        <v>550</v>
      </c>
      <c r="B256" s="2">
        <v>43993</v>
      </c>
      <c r="C256" t="s">
        <v>551</v>
      </c>
      <c r="D256" t="s">
        <v>14</v>
      </c>
      <c r="E256" t="s">
        <v>15</v>
      </c>
      <c r="F256" t="s">
        <v>16</v>
      </c>
      <c r="G256" t="s">
        <v>50</v>
      </c>
      <c r="H256" t="s">
        <v>37</v>
      </c>
      <c r="I256">
        <v>1</v>
      </c>
      <c r="J256" t="s">
        <v>19</v>
      </c>
      <c r="K256">
        <v>6700</v>
      </c>
      <c r="L256">
        <v>5002</v>
      </c>
      <c r="M256">
        <f t="shared" si="3"/>
        <v>6700</v>
      </c>
      <c r="N256">
        <f>Table44[[#This Row],[Qty]]*Table44[[#This Row],[Cost]]</f>
        <v>5002</v>
      </c>
      <c r="O256">
        <f>Table44[[#This Row],[Total Sales]]-Table44[[#This Row],[COGS]]</f>
        <v>1698</v>
      </c>
      <c r="P256" s="1">
        <f>WEEKDAY(Table44[[#This Row],[Sales Date]])</f>
        <v>5</v>
      </c>
    </row>
    <row r="257" spans="1:16" x14ac:dyDescent="0.3">
      <c r="A257" t="s">
        <v>552</v>
      </c>
      <c r="B257" s="2">
        <v>43994</v>
      </c>
      <c r="C257" t="s">
        <v>553</v>
      </c>
      <c r="D257" t="s">
        <v>14</v>
      </c>
      <c r="E257" t="s">
        <v>15</v>
      </c>
      <c r="F257" t="s">
        <v>16</v>
      </c>
      <c r="G257" t="s">
        <v>53</v>
      </c>
      <c r="H257" t="s">
        <v>37</v>
      </c>
      <c r="I257">
        <v>1</v>
      </c>
      <c r="J257" t="s">
        <v>19</v>
      </c>
      <c r="K257">
        <v>6700</v>
      </c>
      <c r="L257">
        <v>5000</v>
      </c>
      <c r="M257">
        <f t="shared" si="3"/>
        <v>6700</v>
      </c>
      <c r="N257">
        <f>Table44[[#This Row],[Qty]]*Table44[[#This Row],[Cost]]</f>
        <v>5000</v>
      </c>
      <c r="O257">
        <f>Table44[[#This Row],[Total Sales]]-Table44[[#This Row],[COGS]]</f>
        <v>1700</v>
      </c>
      <c r="P257" s="1">
        <f>WEEKDAY(Table44[[#This Row],[Sales Date]])</f>
        <v>6</v>
      </c>
    </row>
    <row r="258" spans="1:16" x14ac:dyDescent="0.3">
      <c r="A258" t="s">
        <v>554</v>
      </c>
      <c r="B258" s="2">
        <v>43995</v>
      </c>
      <c r="C258" t="s">
        <v>555</v>
      </c>
      <c r="D258" t="s">
        <v>14</v>
      </c>
      <c r="E258" t="s">
        <v>22</v>
      </c>
      <c r="F258" t="s">
        <v>23</v>
      </c>
      <c r="G258" t="s">
        <v>56</v>
      </c>
      <c r="H258" t="s">
        <v>57</v>
      </c>
      <c r="I258">
        <v>2</v>
      </c>
      <c r="J258" t="s">
        <v>19</v>
      </c>
      <c r="K258">
        <v>6700</v>
      </c>
      <c r="L258">
        <v>5001</v>
      </c>
      <c r="M258">
        <f t="shared" ref="M258:M321" si="4">I258*K258</f>
        <v>13400</v>
      </c>
      <c r="N258">
        <f>Table44[[#This Row],[Qty]]*Table44[[#This Row],[Cost]]</f>
        <v>10002</v>
      </c>
      <c r="O258">
        <f>Table44[[#This Row],[Total Sales]]-Table44[[#This Row],[COGS]]</f>
        <v>3398</v>
      </c>
      <c r="P258" s="1">
        <f>WEEKDAY(Table44[[#This Row],[Sales Date]])</f>
        <v>7</v>
      </c>
    </row>
    <row r="259" spans="1:16" x14ac:dyDescent="0.3">
      <c r="A259" t="s">
        <v>556</v>
      </c>
      <c r="B259" s="2">
        <v>43996</v>
      </c>
      <c r="C259" t="s">
        <v>557</v>
      </c>
      <c r="D259" t="s">
        <v>28</v>
      </c>
      <c r="E259" t="s">
        <v>29</v>
      </c>
      <c r="F259" t="s">
        <v>30</v>
      </c>
      <c r="G259" t="s">
        <v>60</v>
      </c>
      <c r="H259" t="s">
        <v>44</v>
      </c>
      <c r="I259">
        <v>2</v>
      </c>
      <c r="J259" t="s">
        <v>19</v>
      </c>
      <c r="K259">
        <v>6700</v>
      </c>
      <c r="L259">
        <v>5002</v>
      </c>
      <c r="M259">
        <f t="shared" si="4"/>
        <v>13400</v>
      </c>
      <c r="N259">
        <f>Table44[[#This Row],[Qty]]*Table44[[#This Row],[Cost]]</f>
        <v>10004</v>
      </c>
      <c r="O259">
        <f>Table44[[#This Row],[Total Sales]]-Table44[[#This Row],[COGS]]</f>
        <v>3396</v>
      </c>
      <c r="P259" s="1">
        <f>WEEKDAY(Table44[[#This Row],[Sales Date]])</f>
        <v>1</v>
      </c>
    </row>
    <row r="260" spans="1:16" x14ac:dyDescent="0.3">
      <c r="A260" t="s">
        <v>558</v>
      </c>
      <c r="B260" s="2">
        <v>43997</v>
      </c>
      <c r="C260" t="s">
        <v>559</v>
      </c>
      <c r="D260" t="s">
        <v>28</v>
      </c>
      <c r="E260" t="s">
        <v>34</v>
      </c>
      <c r="F260" t="s">
        <v>35</v>
      </c>
      <c r="G260" t="s">
        <v>63</v>
      </c>
      <c r="H260" t="s">
        <v>44</v>
      </c>
      <c r="I260">
        <v>1</v>
      </c>
      <c r="J260" t="s">
        <v>19</v>
      </c>
      <c r="K260">
        <v>22000</v>
      </c>
      <c r="L260">
        <v>20000</v>
      </c>
      <c r="M260">
        <f t="shared" si="4"/>
        <v>22000</v>
      </c>
      <c r="N260">
        <f>Table44[[#This Row],[Qty]]*Table44[[#This Row],[Cost]]</f>
        <v>20000</v>
      </c>
      <c r="O260">
        <f>Table44[[#This Row],[Total Sales]]-Table44[[#This Row],[COGS]]</f>
        <v>2000</v>
      </c>
      <c r="P260" s="1">
        <f>WEEKDAY(Table44[[#This Row],[Sales Date]])</f>
        <v>2</v>
      </c>
    </row>
    <row r="261" spans="1:16" x14ac:dyDescent="0.3">
      <c r="A261" t="s">
        <v>560</v>
      </c>
      <c r="B261" s="2">
        <v>43998</v>
      </c>
      <c r="C261" t="s">
        <v>561</v>
      </c>
      <c r="D261" t="s">
        <v>28</v>
      </c>
      <c r="E261" t="s">
        <v>15</v>
      </c>
      <c r="F261" t="s">
        <v>16</v>
      </c>
      <c r="G261" t="s">
        <v>66</v>
      </c>
      <c r="H261" t="s">
        <v>2370</v>
      </c>
      <c r="I261">
        <v>1</v>
      </c>
      <c r="J261" t="s">
        <v>25</v>
      </c>
      <c r="K261">
        <v>11000</v>
      </c>
      <c r="L261">
        <v>10000</v>
      </c>
      <c r="M261">
        <f t="shared" si="4"/>
        <v>11000</v>
      </c>
      <c r="N261">
        <f>Table44[[#This Row],[Qty]]*Table44[[#This Row],[Cost]]</f>
        <v>10000</v>
      </c>
      <c r="O261">
        <f>Table44[[#This Row],[Total Sales]]-Table44[[#This Row],[COGS]]</f>
        <v>1000</v>
      </c>
      <c r="P261" s="1">
        <f>WEEKDAY(Table44[[#This Row],[Sales Date]])</f>
        <v>3</v>
      </c>
    </row>
    <row r="262" spans="1:16" x14ac:dyDescent="0.3">
      <c r="A262" t="s">
        <v>562</v>
      </c>
      <c r="B262" s="2">
        <v>43999</v>
      </c>
      <c r="C262" t="s">
        <v>563</v>
      </c>
      <c r="D262" t="s">
        <v>28</v>
      </c>
      <c r="E262" t="s">
        <v>15</v>
      </c>
      <c r="F262" t="s">
        <v>16</v>
      </c>
      <c r="G262" t="s">
        <v>69</v>
      </c>
      <c r="H262" t="s">
        <v>2370</v>
      </c>
      <c r="I262">
        <v>1</v>
      </c>
      <c r="J262" t="s">
        <v>19</v>
      </c>
      <c r="K262">
        <v>8500</v>
      </c>
      <c r="L262">
        <v>7600</v>
      </c>
      <c r="M262">
        <f t="shared" si="4"/>
        <v>8500</v>
      </c>
      <c r="N262">
        <f>Table44[[#This Row],[Qty]]*Table44[[#This Row],[Cost]]</f>
        <v>7600</v>
      </c>
      <c r="O262">
        <f>Table44[[#This Row],[Total Sales]]-Table44[[#This Row],[COGS]]</f>
        <v>900</v>
      </c>
      <c r="P262" s="1">
        <f>WEEKDAY(Table44[[#This Row],[Sales Date]])</f>
        <v>4</v>
      </c>
    </row>
    <row r="263" spans="1:16" x14ac:dyDescent="0.3">
      <c r="A263" t="s">
        <v>564</v>
      </c>
      <c r="B263" s="2">
        <v>44000</v>
      </c>
      <c r="C263" t="s">
        <v>565</v>
      </c>
      <c r="D263" t="s">
        <v>14</v>
      </c>
      <c r="E263" t="s">
        <v>22</v>
      </c>
      <c r="F263" t="s">
        <v>23</v>
      </c>
      <c r="G263" t="s">
        <v>72</v>
      </c>
      <c r="H263" t="s">
        <v>37</v>
      </c>
      <c r="I263">
        <v>2</v>
      </c>
      <c r="J263" t="s">
        <v>25</v>
      </c>
      <c r="K263">
        <v>8500</v>
      </c>
      <c r="L263">
        <v>7600</v>
      </c>
      <c r="M263">
        <f t="shared" si="4"/>
        <v>17000</v>
      </c>
      <c r="N263">
        <f>Table44[[#This Row],[Qty]]*Table44[[#This Row],[Cost]]</f>
        <v>15200</v>
      </c>
      <c r="O263">
        <f>Table44[[#This Row],[Total Sales]]-Table44[[#This Row],[COGS]]</f>
        <v>1800</v>
      </c>
      <c r="P263" s="1">
        <f>WEEKDAY(Table44[[#This Row],[Sales Date]])</f>
        <v>5</v>
      </c>
    </row>
    <row r="264" spans="1:16" x14ac:dyDescent="0.3">
      <c r="A264" t="s">
        <v>566</v>
      </c>
      <c r="B264" s="2">
        <v>44001</v>
      </c>
      <c r="C264" t="s">
        <v>567</v>
      </c>
      <c r="D264" t="s">
        <v>28</v>
      </c>
      <c r="E264" t="s">
        <v>29</v>
      </c>
      <c r="F264" t="s">
        <v>30</v>
      </c>
      <c r="G264" t="s">
        <v>75</v>
      </c>
      <c r="H264" t="s">
        <v>2370</v>
      </c>
      <c r="I264">
        <v>3</v>
      </c>
      <c r="J264" t="s">
        <v>19</v>
      </c>
      <c r="K264">
        <v>13200.000000000002</v>
      </c>
      <c r="L264">
        <v>12000</v>
      </c>
      <c r="M264">
        <f t="shared" si="4"/>
        <v>39600.000000000007</v>
      </c>
      <c r="N264">
        <f>Table44[[#This Row],[Qty]]*Table44[[#This Row],[Cost]]</f>
        <v>36000</v>
      </c>
      <c r="O264">
        <f>Table44[[#This Row],[Total Sales]]-Table44[[#This Row],[COGS]]</f>
        <v>3600.0000000000073</v>
      </c>
      <c r="P264" s="1">
        <f>WEEKDAY(Table44[[#This Row],[Sales Date]])</f>
        <v>6</v>
      </c>
    </row>
    <row r="265" spans="1:16" x14ac:dyDescent="0.3">
      <c r="A265" t="s">
        <v>568</v>
      </c>
      <c r="B265" s="2">
        <v>44002</v>
      </c>
      <c r="C265" t="s">
        <v>569</v>
      </c>
      <c r="D265" t="s">
        <v>28</v>
      </c>
      <c r="E265" t="s">
        <v>34</v>
      </c>
      <c r="F265" t="s">
        <v>35</v>
      </c>
      <c r="G265" t="s">
        <v>78</v>
      </c>
      <c r="H265" t="s">
        <v>2370</v>
      </c>
      <c r="I265">
        <v>2</v>
      </c>
      <c r="J265" t="s">
        <v>19</v>
      </c>
      <c r="K265">
        <v>22000</v>
      </c>
      <c r="L265">
        <v>20000</v>
      </c>
      <c r="M265">
        <f t="shared" si="4"/>
        <v>44000</v>
      </c>
      <c r="N265">
        <f>Table44[[#This Row],[Qty]]*Table44[[#This Row],[Cost]]</f>
        <v>40000</v>
      </c>
      <c r="O265">
        <f>Table44[[#This Row],[Total Sales]]-Table44[[#This Row],[COGS]]</f>
        <v>4000</v>
      </c>
      <c r="P265" s="1">
        <f>WEEKDAY(Table44[[#This Row],[Sales Date]])</f>
        <v>7</v>
      </c>
    </row>
    <row r="266" spans="1:16" x14ac:dyDescent="0.3">
      <c r="A266" t="s">
        <v>570</v>
      </c>
      <c r="B266" s="2">
        <v>44003</v>
      </c>
      <c r="C266" t="s">
        <v>571</v>
      </c>
      <c r="D266" t="s">
        <v>28</v>
      </c>
      <c r="E266" t="s">
        <v>15</v>
      </c>
      <c r="F266" t="s">
        <v>16</v>
      </c>
      <c r="G266" t="s">
        <v>81</v>
      </c>
      <c r="H266" t="s">
        <v>44</v>
      </c>
      <c r="I266">
        <v>2</v>
      </c>
      <c r="J266" t="s">
        <v>19</v>
      </c>
      <c r="K266">
        <v>7700</v>
      </c>
      <c r="L266">
        <v>7000</v>
      </c>
      <c r="M266">
        <f t="shared" si="4"/>
        <v>15400</v>
      </c>
      <c r="N266">
        <f>Table44[[#This Row],[Qty]]*Table44[[#This Row],[Cost]]</f>
        <v>14000</v>
      </c>
      <c r="O266">
        <f>Table44[[#This Row],[Total Sales]]-Table44[[#This Row],[COGS]]</f>
        <v>1400</v>
      </c>
      <c r="P266" s="1">
        <f>WEEKDAY(Table44[[#This Row],[Sales Date]])</f>
        <v>1</v>
      </c>
    </row>
    <row r="267" spans="1:16" x14ac:dyDescent="0.3">
      <c r="A267" t="s">
        <v>572</v>
      </c>
      <c r="B267" s="2">
        <v>44004</v>
      </c>
      <c r="C267" t="s">
        <v>573</v>
      </c>
      <c r="D267" t="s">
        <v>28</v>
      </c>
      <c r="E267" t="s">
        <v>15</v>
      </c>
      <c r="F267" t="s">
        <v>16</v>
      </c>
      <c r="G267" t="s">
        <v>84</v>
      </c>
      <c r="H267" t="s">
        <v>2370</v>
      </c>
      <c r="I267">
        <v>3</v>
      </c>
      <c r="J267" t="s">
        <v>19</v>
      </c>
      <c r="K267">
        <v>22000</v>
      </c>
      <c r="L267">
        <v>20000</v>
      </c>
      <c r="M267">
        <f t="shared" si="4"/>
        <v>66000</v>
      </c>
      <c r="N267">
        <f>Table44[[#This Row],[Qty]]*Table44[[#This Row],[Cost]]</f>
        <v>60000</v>
      </c>
      <c r="O267">
        <f>Table44[[#This Row],[Total Sales]]-Table44[[#This Row],[COGS]]</f>
        <v>6000</v>
      </c>
      <c r="P267" s="1">
        <f>WEEKDAY(Table44[[#This Row],[Sales Date]])</f>
        <v>2</v>
      </c>
    </row>
    <row r="268" spans="1:16" x14ac:dyDescent="0.3">
      <c r="A268" t="s">
        <v>574</v>
      </c>
      <c r="B268" s="2">
        <v>44005</v>
      </c>
      <c r="C268" t="s">
        <v>575</v>
      </c>
      <c r="D268" t="s">
        <v>28</v>
      </c>
      <c r="E268" t="s">
        <v>22</v>
      </c>
      <c r="F268" t="s">
        <v>23</v>
      </c>
      <c r="G268" t="s">
        <v>17</v>
      </c>
      <c r="H268" t="s">
        <v>2370</v>
      </c>
      <c r="I268">
        <v>1</v>
      </c>
      <c r="J268" t="s">
        <v>19</v>
      </c>
      <c r="K268">
        <v>44000</v>
      </c>
      <c r="L268">
        <v>40000</v>
      </c>
      <c r="M268">
        <f t="shared" si="4"/>
        <v>44000</v>
      </c>
      <c r="N268">
        <f>Table44[[#This Row],[Qty]]*Table44[[#This Row],[Cost]]</f>
        <v>40000</v>
      </c>
      <c r="O268">
        <f>Table44[[#This Row],[Total Sales]]-Table44[[#This Row],[COGS]]</f>
        <v>4000</v>
      </c>
      <c r="P268" s="1">
        <f>WEEKDAY(Table44[[#This Row],[Sales Date]])</f>
        <v>3</v>
      </c>
    </row>
    <row r="269" spans="1:16" x14ac:dyDescent="0.3">
      <c r="A269" t="s">
        <v>576</v>
      </c>
      <c r="B269" s="2">
        <v>44006</v>
      </c>
      <c r="C269" t="s">
        <v>577</v>
      </c>
      <c r="D269" t="s">
        <v>28</v>
      </c>
      <c r="E269" t="s">
        <v>29</v>
      </c>
      <c r="F269" t="s">
        <v>30</v>
      </c>
      <c r="G269" t="s">
        <v>24</v>
      </c>
      <c r="H269" t="s">
        <v>2370</v>
      </c>
      <c r="I269">
        <v>2</v>
      </c>
      <c r="J269" t="s">
        <v>19</v>
      </c>
      <c r="K269">
        <v>19800</v>
      </c>
      <c r="L269">
        <v>18000</v>
      </c>
      <c r="M269">
        <f t="shared" si="4"/>
        <v>39600</v>
      </c>
      <c r="N269">
        <f>Table44[[#This Row],[Qty]]*Table44[[#This Row],[Cost]]</f>
        <v>36000</v>
      </c>
      <c r="O269">
        <f>Table44[[#This Row],[Total Sales]]-Table44[[#This Row],[COGS]]</f>
        <v>3600</v>
      </c>
      <c r="P269" s="1">
        <f>WEEKDAY(Table44[[#This Row],[Sales Date]])</f>
        <v>4</v>
      </c>
    </row>
    <row r="270" spans="1:16" x14ac:dyDescent="0.3">
      <c r="A270" t="s">
        <v>578</v>
      </c>
      <c r="B270" s="2">
        <v>44007</v>
      </c>
      <c r="D270" t="s">
        <v>28</v>
      </c>
      <c r="E270" t="s">
        <v>34</v>
      </c>
      <c r="F270" t="s">
        <v>35</v>
      </c>
      <c r="G270" t="s">
        <v>31</v>
      </c>
      <c r="H270" t="s">
        <v>2370</v>
      </c>
      <c r="I270">
        <v>2</v>
      </c>
      <c r="J270" t="s">
        <v>19</v>
      </c>
      <c r="K270">
        <v>9950</v>
      </c>
      <c r="L270">
        <v>9000</v>
      </c>
      <c r="M270">
        <f t="shared" si="4"/>
        <v>19900</v>
      </c>
      <c r="N270">
        <f>Table44[[#This Row],[Qty]]*Table44[[#This Row],[Cost]]</f>
        <v>18000</v>
      </c>
      <c r="O270">
        <f>Table44[[#This Row],[Total Sales]]-Table44[[#This Row],[COGS]]</f>
        <v>1900</v>
      </c>
      <c r="P270" s="1">
        <f>WEEKDAY(Table44[[#This Row],[Sales Date]])</f>
        <v>5</v>
      </c>
    </row>
    <row r="271" spans="1:16" x14ac:dyDescent="0.3">
      <c r="A271" t="s">
        <v>579</v>
      </c>
      <c r="B271" s="2">
        <v>44008</v>
      </c>
      <c r="C271" t="s">
        <v>580</v>
      </c>
      <c r="D271" t="s">
        <v>28</v>
      </c>
      <c r="E271" t="s">
        <v>15</v>
      </c>
      <c r="F271" t="s">
        <v>16</v>
      </c>
      <c r="G271" t="s">
        <v>36</v>
      </c>
      <c r="H271" t="s">
        <v>37</v>
      </c>
      <c r="I271">
        <v>2</v>
      </c>
      <c r="J271" t="s">
        <v>19</v>
      </c>
      <c r="K271">
        <v>7700</v>
      </c>
      <c r="L271">
        <v>7000</v>
      </c>
      <c r="M271">
        <f t="shared" si="4"/>
        <v>15400</v>
      </c>
      <c r="N271">
        <f>Table44[[#This Row],[Qty]]*Table44[[#This Row],[Cost]]</f>
        <v>14000</v>
      </c>
      <c r="O271">
        <f>Table44[[#This Row],[Total Sales]]-Table44[[#This Row],[COGS]]</f>
        <v>1400</v>
      </c>
      <c r="P271" s="1">
        <f>WEEKDAY(Table44[[#This Row],[Sales Date]])</f>
        <v>6</v>
      </c>
    </row>
    <row r="272" spans="1:16" x14ac:dyDescent="0.3">
      <c r="A272" t="s">
        <v>581</v>
      </c>
      <c r="B272" s="2">
        <v>44009</v>
      </c>
      <c r="C272" t="s">
        <v>582</v>
      </c>
      <c r="D272" t="s">
        <v>28</v>
      </c>
      <c r="E272" t="s">
        <v>15</v>
      </c>
      <c r="F272" t="s">
        <v>16</v>
      </c>
      <c r="G272" t="s">
        <v>40</v>
      </c>
      <c r="H272" t="s">
        <v>2370</v>
      </c>
      <c r="I272">
        <v>4</v>
      </c>
      <c r="J272" t="s">
        <v>19</v>
      </c>
      <c r="K272">
        <v>11000</v>
      </c>
      <c r="L272">
        <v>10000</v>
      </c>
      <c r="M272">
        <f t="shared" si="4"/>
        <v>44000</v>
      </c>
      <c r="N272">
        <f>Table44[[#This Row],[Qty]]*Table44[[#This Row],[Cost]]</f>
        <v>40000</v>
      </c>
      <c r="O272">
        <f>Table44[[#This Row],[Total Sales]]-Table44[[#This Row],[COGS]]</f>
        <v>4000</v>
      </c>
      <c r="P272" s="1">
        <f>WEEKDAY(Table44[[#This Row],[Sales Date]])</f>
        <v>7</v>
      </c>
    </row>
    <row r="273" spans="1:16" x14ac:dyDescent="0.3">
      <c r="A273" t="s">
        <v>583</v>
      </c>
      <c r="B273" s="2">
        <v>44010</v>
      </c>
      <c r="C273" t="s">
        <v>584</v>
      </c>
      <c r="D273" t="s">
        <v>28</v>
      </c>
      <c r="E273" t="s">
        <v>22</v>
      </c>
      <c r="F273" t="s">
        <v>23</v>
      </c>
      <c r="G273" t="s">
        <v>43</v>
      </c>
      <c r="H273" t="s">
        <v>44</v>
      </c>
      <c r="I273">
        <v>1</v>
      </c>
      <c r="J273" t="s">
        <v>19</v>
      </c>
      <c r="K273">
        <v>13200.000000000002</v>
      </c>
      <c r="L273">
        <v>12000</v>
      </c>
      <c r="M273">
        <f t="shared" si="4"/>
        <v>13200.000000000002</v>
      </c>
      <c r="N273">
        <f>Table44[[#This Row],[Qty]]*Table44[[#This Row],[Cost]]</f>
        <v>12000</v>
      </c>
      <c r="O273">
        <f>Table44[[#This Row],[Total Sales]]-Table44[[#This Row],[COGS]]</f>
        <v>1200.0000000000018</v>
      </c>
      <c r="P273" s="1">
        <f>WEEKDAY(Table44[[#This Row],[Sales Date]])</f>
        <v>1</v>
      </c>
    </row>
    <row r="274" spans="1:16" x14ac:dyDescent="0.3">
      <c r="A274" t="s">
        <v>585</v>
      </c>
      <c r="B274" s="2">
        <v>44011</v>
      </c>
      <c r="D274" t="s">
        <v>28</v>
      </c>
      <c r="E274" t="s">
        <v>29</v>
      </c>
      <c r="F274" t="s">
        <v>30</v>
      </c>
      <c r="G274" t="s">
        <v>47</v>
      </c>
      <c r="H274" t="s">
        <v>2370</v>
      </c>
      <c r="I274">
        <v>2</v>
      </c>
      <c r="J274" t="s">
        <v>19</v>
      </c>
      <c r="K274">
        <v>9950</v>
      </c>
      <c r="L274">
        <v>9000</v>
      </c>
      <c r="M274">
        <f t="shared" si="4"/>
        <v>19900</v>
      </c>
      <c r="N274">
        <f>Table44[[#This Row],[Qty]]*Table44[[#This Row],[Cost]]</f>
        <v>18000</v>
      </c>
      <c r="O274">
        <f>Table44[[#This Row],[Total Sales]]-Table44[[#This Row],[COGS]]</f>
        <v>1900</v>
      </c>
      <c r="P274" s="1">
        <f>WEEKDAY(Table44[[#This Row],[Sales Date]])</f>
        <v>2</v>
      </c>
    </row>
    <row r="275" spans="1:16" x14ac:dyDescent="0.3">
      <c r="A275" t="s">
        <v>586</v>
      </c>
      <c r="B275" s="2">
        <v>44012</v>
      </c>
      <c r="C275" t="s">
        <v>587</v>
      </c>
      <c r="D275" t="s">
        <v>28</v>
      </c>
      <c r="E275" t="s">
        <v>34</v>
      </c>
      <c r="F275" t="s">
        <v>35</v>
      </c>
      <c r="G275" t="s">
        <v>50</v>
      </c>
      <c r="H275" t="s">
        <v>37</v>
      </c>
      <c r="I275">
        <v>2</v>
      </c>
      <c r="J275" t="s">
        <v>19</v>
      </c>
      <c r="K275">
        <v>7700</v>
      </c>
      <c r="L275">
        <v>7000</v>
      </c>
      <c r="M275">
        <f t="shared" si="4"/>
        <v>15400</v>
      </c>
      <c r="N275">
        <f>Table44[[#This Row],[Qty]]*Table44[[#This Row],[Cost]]</f>
        <v>14000</v>
      </c>
      <c r="O275">
        <f>Table44[[#This Row],[Total Sales]]-Table44[[#This Row],[COGS]]</f>
        <v>1400</v>
      </c>
      <c r="P275" s="1">
        <f>WEEKDAY(Table44[[#This Row],[Sales Date]])</f>
        <v>3</v>
      </c>
    </row>
    <row r="276" spans="1:16" x14ac:dyDescent="0.3">
      <c r="A276" t="s">
        <v>588</v>
      </c>
      <c r="B276" s="2">
        <v>44013</v>
      </c>
      <c r="C276" t="s">
        <v>589</v>
      </c>
      <c r="D276" t="s">
        <v>28</v>
      </c>
      <c r="E276" t="s">
        <v>15</v>
      </c>
      <c r="F276" t="s">
        <v>16</v>
      </c>
      <c r="G276" t="s">
        <v>53</v>
      </c>
      <c r="H276" t="s">
        <v>37</v>
      </c>
      <c r="I276">
        <v>4</v>
      </c>
      <c r="J276" t="s">
        <v>19</v>
      </c>
      <c r="K276">
        <v>11000</v>
      </c>
      <c r="L276">
        <v>10000</v>
      </c>
      <c r="M276">
        <f t="shared" si="4"/>
        <v>44000</v>
      </c>
      <c r="N276">
        <f>Table44[[#This Row],[Qty]]*Table44[[#This Row],[Cost]]</f>
        <v>40000</v>
      </c>
      <c r="O276">
        <f>Table44[[#This Row],[Total Sales]]-Table44[[#This Row],[COGS]]</f>
        <v>4000</v>
      </c>
      <c r="P276" s="1">
        <f>WEEKDAY(Table44[[#This Row],[Sales Date]])</f>
        <v>4</v>
      </c>
    </row>
    <row r="277" spans="1:16" x14ac:dyDescent="0.3">
      <c r="A277" t="s">
        <v>590</v>
      </c>
      <c r="B277" s="2">
        <v>44014</v>
      </c>
      <c r="C277" t="s">
        <v>591</v>
      </c>
      <c r="D277" t="s">
        <v>14</v>
      </c>
      <c r="E277" t="s">
        <v>15</v>
      </c>
      <c r="F277" t="s">
        <v>16</v>
      </c>
      <c r="G277" t="s">
        <v>56</v>
      </c>
      <c r="H277" t="s">
        <v>57</v>
      </c>
      <c r="I277">
        <v>1</v>
      </c>
      <c r="J277" t="s">
        <v>19</v>
      </c>
      <c r="K277">
        <v>13200.000000000002</v>
      </c>
      <c r="L277">
        <v>12000</v>
      </c>
      <c r="M277">
        <f t="shared" si="4"/>
        <v>13200.000000000002</v>
      </c>
      <c r="N277">
        <f>Table44[[#This Row],[Qty]]*Table44[[#This Row],[Cost]]</f>
        <v>12000</v>
      </c>
      <c r="O277">
        <f>Table44[[#This Row],[Total Sales]]-Table44[[#This Row],[COGS]]</f>
        <v>1200.0000000000018</v>
      </c>
      <c r="P277" s="1">
        <f>WEEKDAY(Table44[[#This Row],[Sales Date]])</f>
        <v>5</v>
      </c>
    </row>
    <row r="278" spans="1:16" x14ac:dyDescent="0.3">
      <c r="A278" t="s">
        <v>592</v>
      </c>
      <c r="B278" s="2">
        <v>44015</v>
      </c>
      <c r="C278" t="s">
        <v>593</v>
      </c>
      <c r="D278" t="s">
        <v>14</v>
      </c>
      <c r="E278" t="s">
        <v>22</v>
      </c>
      <c r="F278" t="s">
        <v>23</v>
      </c>
      <c r="G278" t="s">
        <v>60</v>
      </c>
      <c r="H278" t="s">
        <v>44</v>
      </c>
      <c r="I278">
        <v>2</v>
      </c>
      <c r="J278" t="s">
        <v>19</v>
      </c>
      <c r="K278">
        <v>9950</v>
      </c>
      <c r="L278">
        <v>9000</v>
      </c>
      <c r="M278">
        <f t="shared" si="4"/>
        <v>19900</v>
      </c>
      <c r="N278">
        <f>Table44[[#This Row],[Qty]]*Table44[[#This Row],[Cost]]</f>
        <v>18000</v>
      </c>
      <c r="O278">
        <f>Table44[[#This Row],[Total Sales]]-Table44[[#This Row],[COGS]]</f>
        <v>1900</v>
      </c>
      <c r="P278" s="1">
        <f>WEEKDAY(Table44[[#This Row],[Sales Date]])</f>
        <v>6</v>
      </c>
    </row>
    <row r="279" spans="1:16" x14ac:dyDescent="0.3">
      <c r="A279" t="s">
        <v>594</v>
      </c>
      <c r="B279" s="2">
        <v>44016</v>
      </c>
      <c r="C279" t="s">
        <v>595</v>
      </c>
      <c r="D279" t="s">
        <v>14</v>
      </c>
      <c r="E279" t="s">
        <v>29</v>
      </c>
      <c r="F279" t="s">
        <v>30</v>
      </c>
      <c r="G279" t="s">
        <v>63</v>
      </c>
      <c r="H279" t="s">
        <v>44</v>
      </c>
      <c r="I279">
        <v>2</v>
      </c>
      <c r="J279" t="s">
        <v>19</v>
      </c>
      <c r="K279">
        <v>7700</v>
      </c>
      <c r="L279">
        <v>7000</v>
      </c>
      <c r="M279">
        <f t="shared" si="4"/>
        <v>15400</v>
      </c>
      <c r="N279">
        <f>Table44[[#This Row],[Qty]]*Table44[[#This Row],[Cost]]</f>
        <v>14000</v>
      </c>
      <c r="O279">
        <f>Table44[[#This Row],[Total Sales]]-Table44[[#This Row],[COGS]]</f>
        <v>1400</v>
      </c>
      <c r="P279" s="1">
        <f>WEEKDAY(Table44[[#This Row],[Sales Date]])</f>
        <v>7</v>
      </c>
    </row>
    <row r="280" spans="1:16" x14ac:dyDescent="0.3">
      <c r="A280" t="s">
        <v>596</v>
      </c>
      <c r="B280" s="2">
        <v>44017</v>
      </c>
      <c r="C280" t="s">
        <v>597</v>
      </c>
      <c r="D280" t="s">
        <v>28</v>
      </c>
      <c r="E280" t="s">
        <v>34</v>
      </c>
      <c r="F280" t="s">
        <v>35</v>
      </c>
      <c r="G280" t="s">
        <v>66</v>
      </c>
      <c r="H280" t="s">
        <v>2370</v>
      </c>
      <c r="I280">
        <v>1</v>
      </c>
      <c r="J280" t="s">
        <v>19</v>
      </c>
      <c r="K280">
        <v>11000</v>
      </c>
      <c r="L280">
        <v>10000</v>
      </c>
      <c r="M280">
        <f t="shared" si="4"/>
        <v>11000</v>
      </c>
      <c r="N280">
        <f>Table44[[#This Row],[Qty]]*Table44[[#This Row],[Cost]]</f>
        <v>10000</v>
      </c>
      <c r="O280">
        <f>Table44[[#This Row],[Total Sales]]-Table44[[#This Row],[COGS]]</f>
        <v>1000</v>
      </c>
      <c r="P280" s="1">
        <f>WEEKDAY(Table44[[#This Row],[Sales Date]])</f>
        <v>1</v>
      </c>
    </row>
    <row r="281" spans="1:16" x14ac:dyDescent="0.3">
      <c r="A281" t="s">
        <v>598</v>
      </c>
      <c r="B281" s="2">
        <v>44018</v>
      </c>
      <c r="C281" t="s">
        <v>599</v>
      </c>
      <c r="D281" t="s">
        <v>28</v>
      </c>
      <c r="E281" t="s">
        <v>15</v>
      </c>
      <c r="F281" t="s">
        <v>16</v>
      </c>
      <c r="G281" t="s">
        <v>69</v>
      </c>
      <c r="H281" t="s">
        <v>2370</v>
      </c>
      <c r="I281">
        <v>1</v>
      </c>
      <c r="J281" t="s">
        <v>19</v>
      </c>
      <c r="K281">
        <v>7700.0000000000009</v>
      </c>
      <c r="L281">
        <v>7000</v>
      </c>
      <c r="M281">
        <f t="shared" si="4"/>
        <v>7700.0000000000009</v>
      </c>
      <c r="N281">
        <f>Table44[[#This Row],[Qty]]*Table44[[#This Row],[Cost]]</f>
        <v>7000</v>
      </c>
      <c r="O281">
        <f>Table44[[#This Row],[Total Sales]]-Table44[[#This Row],[COGS]]</f>
        <v>700.00000000000091</v>
      </c>
      <c r="P281" s="1">
        <f>WEEKDAY(Table44[[#This Row],[Sales Date]])</f>
        <v>2</v>
      </c>
    </row>
    <row r="282" spans="1:16" x14ac:dyDescent="0.3">
      <c r="A282" t="s">
        <v>600</v>
      </c>
      <c r="B282" s="2">
        <v>44019</v>
      </c>
      <c r="C282" t="s">
        <v>601</v>
      </c>
      <c r="D282" t="s">
        <v>28</v>
      </c>
      <c r="E282" t="s">
        <v>15</v>
      </c>
      <c r="F282" t="s">
        <v>16</v>
      </c>
      <c r="G282" t="s">
        <v>72</v>
      </c>
      <c r="H282" t="s">
        <v>37</v>
      </c>
      <c r="I282">
        <v>2</v>
      </c>
      <c r="J282" t="s">
        <v>19</v>
      </c>
      <c r="K282">
        <v>9950</v>
      </c>
      <c r="L282">
        <v>9000</v>
      </c>
      <c r="M282">
        <f t="shared" si="4"/>
        <v>19900</v>
      </c>
      <c r="N282">
        <f>Table44[[#This Row],[Qty]]*Table44[[#This Row],[Cost]]</f>
        <v>18000</v>
      </c>
      <c r="O282">
        <f>Table44[[#This Row],[Total Sales]]-Table44[[#This Row],[COGS]]</f>
        <v>1900</v>
      </c>
      <c r="P282" s="1">
        <f>WEEKDAY(Table44[[#This Row],[Sales Date]])</f>
        <v>3</v>
      </c>
    </row>
    <row r="283" spans="1:16" x14ac:dyDescent="0.3">
      <c r="A283" t="s">
        <v>602</v>
      </c>
      <c r="B283" s="2">
        <v>44020</v>
      </c>
      <c r="C283" t="s">
        <v>603</v>
      </c>
      <c r="D283" t="s">
        <v>28</v>
      </c>
      <c r="E283" t="s">
        <v>22</v>
      </c>
      <c r="F283" t="s">
        <v>23</v>
      </c>
      <c r="G283" t="s">
        <v>75</v>
      </c>
      <c r="H283" t="s">
        <v>2370</v>
      </c>
      <c r="I283">
        <v>2</v>
      </c>
      <c r="J283" t="s">
        <v>19</v>
      </c>
      <c r="K283">
        <v>19800</v>
      </c>
      <c r="L283">
        <v>18000</v>
      </c>
      <c r="M283">
        <f t="shared" si="4"/>
        <v>39600</v>
      </c>
      <c r="N283">
        <f>Table44[[#This Row],[Qty]]*Table44[[#This Row],[Cost]]</f>
        <v>36000</v>
      </c>
      <c r="O283">
        <f>Table44[[#This Row],[Total Sales]]-Table44[[#This Row],[COGS]]</f>
        <v>3600</v>
      </c>
      <c r="P283" s="1">
        <f>WEEKDAY(Table44[[#This Row],[Sales Date]])</f>
        <v>4</v>
      </c>
    </row>
    <row r="284" spans="1:16" x14ac:dyDescent="0.3">
      <c r="A284" t="s">
        <v>604</v>
      </c>
      <c r="B284" s="2">
        <v>44021</v>
      </c>
      <c r="C284" t="s">
        <v>605</v>
      </c>
      <c r="D284" t="s">
        <v>14</v>
      </c>
      <c r="E284" t="s">
        <v>29</v>
      </c>
      <c r="F284" t="s">
        <v>30</v>
      </c>
      <c r="G284" t="s">
        <v>78</v>
      </c>
      <c r="H284" t="s">
        <v>2370</v>
      </c>
      <c r="I284">
        <v>1</v>
      </c>
      <c r="J284" t="s">
        <v>19</v>
      </c>
      <c r="K284">
        <v>44000</v>
      </c>
      <c r="L284">
        <v>40000</v>
      </c>
      <c r="M284">
        <f t="shared" si="4"/>
        <v>44000</v>
      </c>
      <c r="N284">
        <f>Table44[[#This Row],[Qty]]*Table44[[#This Row],[Cost]]</f>
        <v>40000</v>
      </c>
      <c r="O284">
        <f>Table44[[#This Row],[Total Sales]]-Table44[[#This Row],[COGS]]</f>
        <v>4000</v>
      </c>
      <c r="P284" s="1">
        <f>WEEKDAY(Table44[[#This Row],[Sales Date]])</f>
        <v>5</v>
      </c>
    </row>
    <row r="285" spans="1:16" x14ac:dyDescent="0.3">
      <c r="A285" t="s">
        <v>606</v>
      </c>
      <c r="B285" s="2">
        <v>44022</v>
      </c>
      <c r="C285" t="s">
        <v>607</v>
      </c>
      <c r="D285" t="s">
        <v>28</v>
      </c>
      <c r="E285" t="s">
        <v>34</v>
      </c>
      <c r="F285" t="s">
        <v>35</v>
      </c>
      <c r="G285" t="s">
        <v>81</v>
      </c>
      <c r="H285" t="s">
        <v>44</v>
      </c>
      <c r="I285">
        <v>1</v>
      </c>
      <c r="J285" t="s">
        <v>19</v>
      </c>
      <c r="K285">
        <v>22000</v>
      </c>
      <c r="L285">
        <v>20000</v>
      </c>
      <c r="M285">
        <f t="shared" si="4"/>
        <v>22000</v>
      </c>
      <c r="N285">
        <f>Table44[[#This Row],[Qty]]*Table44[[#This Row],[Cost]]</f>
        <v>20000</v>
      </c>
      <c r="O285">
        <f>Table44[[#This Row],[Total Sales]]-Table44[[#This Row],[COGS]]</f>
        <v>2000</v>
      </c>
      <c r="P285" s="1">
        <f>WEEKDAY(Table44[[#This Row],[Sales Date]])</f>
        <v>6</v>
      </c>
    </row>
    <row r="286" spans="1:16" x14ac:dyDescent="0.3">
      <c r="A286" t="s">
        <v>608</v>
      </c>
      <c r="B286" s="2">
        <v>44023</v>
      </c>
      <c r="C286" t="s">
        <v>609</v>
      </c>
      <c r="D286" t="s">
        <v>28</v>
      </c>
      <c r="E286" t="s">
        <v>15</v>
      </c>
      <c r="F286" t="s">
        <v>16</v>
      </c>
      <c r="G286" t="s">
        <v>84</v>
      </c>
      <c r="H286" t="s">
        <v>2370</v>
      </c>
      <c r="I286">
        <v>2</v>
      </c>
      <c r="J286" t="s">
        <v>19</v>
      </c>
      <c r="K286">
        <v>13000</v>
      </c>
      <c r="L286">
        <v>12000</v>
      </c>
      <c r="M286">
        <f t="shared" si="4"/>
        <v>26000</v>
      </c>
      <c r="N286">
        <f>Table44[[#This Row],[Qty]]*Table44[[#This Row],[Cost]]</f>
        <v>24000</v>
      </c>
      <c r="O286">
        <f>Table44[[#This Row],[Total Sales]]-Table44[[#This Row],[COGS]]</f>
        <v>2000</v>
      </c>
      <c r="P286" s="1">
        <f>WEEKDAY(Table44[[#This Row],[Sales Date]])</f>
        <v>7</v>
      </c>
    </row>
    <row r="287" spans="1:16" x14ac:dyDescent="0.3">
      <c r="A287" t="s">
        <v>610</v>
      </c>
      <c r="B287" s="2">
        <v>44024</v>
      </c>
      <c r="C287" t="s">
        <v>611</v>
      </c>
      <c r="D287" t="s">
        <v>28</v>
      </c>
      <c r="E287" t="s">
        <v>15</v>
      </c>
      <c r="F287" t="s">
        <v>16</v>
      </c>
      <c r="G287" t="s">
        <v>17</v>
      </c>
      <c r="H287" t="s">
        <v>2370</v>
      </c>
      <c r="I287">
        <v>2</v>
      </c>
      <c r="J287" t="s">
        <v>19</v>
      </c>
      <c r="K287">
        <v>6700</v>
      </c>
      <c r="L287">
        <v>5000</v>
      </c>
      <c r="M287">
        <f t="shared" si="4"/>
        <v>13400</v>
      </c>
      <c r="N287">
        <f>Table44[[#This Row],[Qty]]*Table44[[#This Row],[Cost]]</f>
        <v>10000</v>
      </c>
      <c r="O287">
        <f>Table44[[#This Row],[Total Sales]]-Table44[[#This Row],[COGS]]</f>
        <v>3400</v>
      </c>
      <c r="P287" s="1">
        <f>WEEKDAY(Table44[[#This Row],[Sales Date]])</f>
        <v>1</v>
      </c>
    </row>
    <row r="288" spans="1:16" x14ac:dyDescent="0.3">
      <c r="A288" t="s">
        <v>612</v>
      </c>
      <c r="B288" s="2">
        <v>44025</v>
      </c>
      <c r="C288" t="s">
        <v>613</v>
      </c>
      <c r="D288" t="s">
        <v>28</v>
      </c>
      <c r="E288" t="s">
        <v>22</v>
      </c>
      <c r="F288" t="s">
        <v>23</v>
      </c>
      <c r="G288" t="s">
        <v>24</v>
      </c>
      <c r="H288" t="s">
        <v>2370</v>
      </c>
      <c r="I288">
        <v>1</v>
      </c>
      <c r="J288" t="s">
        <v>19</v>
      </c>
      <c r="K288">
        <v>6700</v>
      </c>
      <c r="L288">
        <v>5001</v>
      </c>
      <c r="M288">
        <f t="shared" si="4"/>
        <v>6700</v>
      </c>
      <c r="N288">
        <f>Table44[[#This Row],[Qty]]*Table44[[#This Row],[Cost]]</f>
        <v>5001</v>
      </c>
      <c r="O288">
        <f>Table44[[#This Row],[Total Sales]]-Table44[[#This Row],[COGS]]</f>
        <v>1699</v>
      </c>
      <c r="P288" s="1">
        <f>WEEKDAY(Table44[[#This Row],[Sales Date]])</f>
        <v>2</v>
      </c>
    </row>
    <row r="289" spans="1:16" x14ac:dyDescent="0.3">
      <c r="A289" t="s">
        <v>614</v>
      </c>
      <c r="B289" s="2">
        <v>44026</v>
      </c>
      <c r="C289" t="s">
        <v>615</v>
      </c>
      <c r="D289" t="s">
        <v>28</v>
      </c>
      <c r="E289" t="s">
        <v>29</v>
      </c>
      <c r="F289" t="s">
        <v>30</v>
      </c>
      <c r="G289" t="s">
        <v>31</v>
      </c>
      <c r="H289" t="s">
        <v>2370</v>
      </c>
      <c r="I289">
        <v>1</v>
      </c>
      <c r="J289" t="s">
        <v>19</v>
      </c>
      <c r="K289">
        <v>6700</v>
      </c>
      <c r="L289">
        <v>5002</v>
      </c>
      <c r="M289">
        <f t="shared" si="4"/>
        <v>6700</v>
      </c>
      <c r="N289">
        <f>Table44[[#This Row],[Qty]]*Table44[[#This Row],[Cost]]</f>
        <v>5002</v>
      </c>
      <c r="O289">
        <f>Table44[[#This Row],[Total Sales]]-Table44[[#This Row],[COGS]]</f>
        <v>1698</v>
      </c>
      <c r="P289" s="1">
        <f>WEEKDAY(Table44[[#This Row],[Sales Date]])</f>
        <v>3</v>
      </c>
    </row>
    <row r="290" spans="1:16" x14ac:dyDescent="0.3">
      <c r="A290" t="s">
        <v>616</v>
      </c>
      <c r="B290" s="2">
        <v>44027</v>
      </c>
      <c r="C290" t="s">
        <v>617</v>
      </c>
      <c r="D290" t="s">
        <v>28</v>
      </c>
      <c r="E290" t="s">
        <v>34</v>
      </c>
      <c r="F290" t="s">
        <v>35</v>
      </c>
      <c r="G290" t="s">
        <v>36</v>
      </c>
      <c r="H290" t="s">
        <v>37</v>
      </c>
      <c r="I290">
        <v>2</v>
      </c>
      <c r="J290" t="s">
        <v>19</v>
      </c>
      <c r="K290">
        <v>6700</v>
      </c>
      <c r="L290">
        <v>5000</v>
      </c>
      <c r="M290">
        <f t="shared" si="4"/>
        <v>13400</v>
      </c>
      <c r="N290">
        <f>Table44[[#This Row],[Qty]]*Table44[[#This Row],[Cost]]</f>
        <v>10000</v>
      </c>
      <c r="O290">
        <f>Table44[[#This Row],[Total Sales]]-Table44[[#This Row],[COGS]]</f>
        <v>3400</v>
      </c>
      <c r="P290" s="1">
        <f>WEEKDAY(Table44[[#This Row],[Sales Date]])</f>
        <v>4</v>
      </c>
    </row>
    <row r="291" spans="1:16" x14ac:dyDescent="0.3">
      <c r="A291" t="s">
        <v>618</v>
      </c>
      <c r="B291" s="2">
        <v>44028</v>
      </c>
      <c r="C291" t="s">
        <v>619</v>
      </c>
      <c r="D291" t="s">
        <v>28</v>
      </c>
      <c r="E291" t="s">
        <v>15</v>
      </c>
      <c r="F291" t="s">
        <v>16</v>
      </c>
      <c r="G291" t="s">
        <v>40</v>
      </c>
      <c r="H291" t="s">
        <v>2370</v>
      </c>
      <c r="I291">
        <v>2</v>
      </c>
      <c r="J291" t="s">
        <v>19</v>
      </c>
      <c r="K291">
        <v>6700</v>
      </c>
      <c r="L291">
        <v>5001</v>
      </c>
      <c r="M291">
        <f t="shared" si="4"/>
        <v>13400</v>
      </c>
      <c r="N291">
        <f>Table44[[#This Row],[Qty]]*Table44[[#This Row],[Cost]]</f>
        <v>10002</v>
      </c>
      <c r="O291">
        <f>Table44[[#This Row],[Total Sales]]-Table44[[#This Row],[COGS]]</f>
        <v>3398</v>
      </c>
      <c r="P291" s="1">
        <f>WEEKDAY(Table44[[#This Row],[Sales Date]])</f>
        <v>5</v>
      </c>
    </row>
    <row r="292" spans="1:16" x14ac:dyDescent="0.3">
      <c r="A292" t="s">
        <v>620</v>
      </c>
      <c r="B292" s="2">
        <v>44029</v>
      </c>
      <c r="C292" t="s">
        <v>621</v>
      </c>
      <c r="D292" t="s">
        <v>28</v>
      </c>
      <c r="E292" t="s">
        <v>15</v>
      </c>
      <c r="F292" t="s">
        <v>16</v>
      </c>
      <c r="G292" t="s">
        <v>43</v>
      </c>
      <c r="H292" t="s">
        <v>44</v>
      </c>
      <c r="I292">
        <v>1</v>
      </c>
      <c r="J292" t="s">
        <v>19</v>
      </c>
      <c r="K292">
        <v>6700</v>
      </c>
      <c r="L292">
        <v>5002</v>
      </c>
      <c r="M292">
        <f t="shared" si="4"/>
        <v>6700</v>
      </c>
      <c r="N292">
        <f>Table44[[#This Row],[Qty]]*Table44[[#This Row],[Cost]]</f>
        <v>5002</v>
      </c>
      <c r="O292">
        <f>Table44[[#This Row],[Total Sales]]-Table44[[#This Row],[COGS]]</f>
        <v>1698</v>
      </c>
      <c r="P292" s="1">
        <f>WEEKDAY(Table44[[#This Row],[Sales Date]])</f>
        <v>6</v>
      </c>
    </row>
    <row r="293" spans="1:16" x14ac:dyDescent="0.3">
      <c r="A293" t="s">
        <v>622</v>
      </c>
      <c r="B293" s="2">
        <v>44030</v>
      </c>
      <c r="C293" t="s">
        <v>623</v>
      </c>
      <c r="D293" t="s">
        <v>28</v>
      </c>
      <c r="E293" t="s">
        <v>22</v>
      </c>
      <c r="F293" t="s">
        <v>23</v>
      </c>
      <c r="G293" t="s">
        <v>47</v>
      </c>
      <c r="H293" t="s">
        <v>2370</v>
      </c>
      <c r="I293">
        <v>1</v>
      </c>
      <c r="J293" t="s">
        <v>19</v>
      </c>
      <c r="K293">
        <v>6700</v>
      </c>
      <c r="L293">
        <v>5000</v>
      </c>
      <c r="M293">
        <f t="shared" si="4"/>
        <v>6700</v>
      </c>
      <c r="N293">
        <f>Table44[[#This Row],[Qty]]*Table44[[#This Row],[Cost]]</f>
        <v>5000</v>
      </c>
      <c r="O293">
        <f>Table44[[#This Row],[Total Sales]]-Table44[[#This Row],[COGS]]</f>
        <v>1700</v>
      </c>
      <c r="P293" s="1">
        <f>WEEKDAY(Table44[[#This Row],[Sales Date]])</f>
        <v>7</v>
      </c>
    </row>
    <row r="294" spans="1:16" x14ac:dyDescent="0.3">
      <c r="A294" t="s">
        <v>624</v>
      </c>
      <c r="B294" s="2">
        <v>44031</v>
      </c>
      <c r="C294" t="s">
        <v>625</v>
      </c>
      <c r="D294" t="s">
        <v>28</v>
      </c>
      <c r="E294" t="s">
        <v>29</v>
      </c>
      <c r="F294" t="s">
        <v>30</v>
      </c>
      <c r="G294" t="s">
        <v>50</v>
      </c>
      <c r="H294" t="s">
        <v>37</v>
      </c>
      <c r="I294">
        <v>2</v>
      </c>
      <c r="J294" t="s">
        <v>19</v>
      </c>
      <c r="K294">
        <v>6700</v>
      </c>
      <c r="L294">
        <v>5001</v>
      </c>
      <c r="M294">
        <f t="shared" si="4"/>
        <v>13400</v>
      </c>
      <c r="N294">
        <f>Table44[[#This Row],[Qty]]*Table44[[#This Row],[Cost]]</f>
        <v>10002</v>
      </c>
      <c r="O294">
        <f>Table44[[#This Row],[Total Sales]]-Table44[[#This Row],[COGS]]</f>
        <v>3398</v>
      </c>
      <c r="P294" s="1">
        <f>WEEKDAY(Table44[[#This Row],[Sales Date]])</f>
        <v>1</v>
      </c>
    </row>
    <row r="295" spans="1:16" x14ac:dyDescent="0.3">
      <c r="A295" t="s">
        <v>626</v>
      </c>
      <c r="B295" s="2">
        <v>44032</v>
      </c>
      <c r="C295" t="s">
        <v>627</v>
      </c>
      <c r="D295" t="s">
        <v>28</v>
      </c>
      <c r="E295" t="s">
        <v>34</v>
      </c>
      <c r="F295" t="s">
        <v>35</v>
      </c>
      <c r="G295" t="s">
        <v>53</v>
      </c>
      <c r="H295" t="s">
        <v>37</v>
      </c>
      <c r="I295">
        <v>2</v>
      </c>
      <c r="J295" t="s">
        <v>19</v>
      </c>
      <c r="K295">
        <v>6700</v>
      </c>
      <c r="L295">
        <v>5002</v>
      </c>
      <c r="M295">
        <f t="shared" si="4"/>
        <v>13400</v>
      </c>
      <c r="N295">
        <f>Table44[[#This Row],[Qty]]*Table44[[#This Row],[Cost]]</f>
        <v>10004</v>
      </c>
      <c r="O295">
        <f>Table44[[#This Row],[Total Sales]]-Table44[[#This Row],[COGS]]</f>
        <v>3396</v>
      </c>
      <c r="P295" s="1">
        <f>WEEKDAY(Table44[[#This Row],[Sales Date]])</f>
        <v>2</v>
      </c>
    </row>
    <row r="296" spans="1:16" x14ac:dyDescent="0.3">
      <c r="A296" t="s">
        <v>628</v>
      </c>
      <c r="B296" s="2">
        <v>44033</v>
      </c>
      <c r="C296" t="s">
        <v>629</v>
      </c>
      <c r="D296" t="s">
        <v>28</v>
      </c>
      <c r="E296" t="s">
        <v>15</v>
      </c>
      <c r="F296" t="s">
        <v>16</v>
      </c>
      <c r="G296" t="s">
        <v>56</v>
      </c>
      <c r="H296" t="s">
        <v>57</v>
      </c>
      <c r="I296">
        <v>1</v>
      </c>
      <c r="J296" t="s">
        <v>19</v>
      </c>
      <c r="K296">
        <v>22000</v>
      </c>
      <c r="L296">
        <v>20000</v>
      </c>
      <c r="M296">
        <f t="shared" si="4"/>
        <v>22000</v>
      </c>
      <c r="N296">
        <f>Table44[[#This Row],[Qty]]*Table44[[#This Row],[Cost]]</f>
        <v>20000</v>
      </c>
      <c r="O296">
        <f>Table44[[#This Row],[Total Sales]]-Table44[[#This Row],[COGS]]</f>
        <v>2000</v>
      </c>
      <c r="P296" s="1">
        <f>WEEKDAY(Table44[[#This Row],[Sales Date]])</f>
        <v>3</v>
      </c>
    </row>
    <row r="297" spans="1:16" x14ac:dyDescent="0.3">
      <c r="A297" t="s">
        <v>630</v>
      </c>
      <c r="B297" s="2">
        <v>44034</v>
      </c>
      <c r="D297" t="s">
        <v>28</v>
      </c>
      <c r="E297" t="s">
        <v>15</v>
      </c>
      <c r="F297" t="s">
        <v>16</v>
      </c>
      <c r="G297" t="s">
        <v>60</v>
      </c>
      <c r="H297" t="s">
        <v>44</v>
      </c>
      <c r="I297">
        <v>1</v>
      </c>
      <c r="J297" t="s">
        <v>25</v>
      </c>
      <c r="K297">
        <v>11000</v>
      </c>
      <c r="L297">
        <v>10000</v>
      </c>
      <c r="M297">
        <f t="shared" si="4"/>
        <v>11000</v>
      </c>
      <c r="N297">
        <f>Table44[[#This Row],[Qty]]*Table44[[#This Row],[Cost]]</f>
        <v>10000</v>
      </c>
      <c r="O297">
        <f>Table44[[#This Row],[Total Sales]]-Table44[[#This Row],[COGS]]</f>
        <v>1000</v>
      </c>
      <c r="P297" s="1">
        <f>WEEKDAY(Table44[[#This Row],[Sales Date]])</f>
        <v>4</v>
      </c>
    </row>
    <row r="298" spans="1:16" x14ac:dyDescent="0.3">
      <c r="A298" t="s">
        <v>631</v>
      </c>
      <c r="B298" s="2">
        <v>44035</v>
      </c>
      <c r="C298" t="s">
        <v>632</v>
      </c>
      <c r="D298" t="s">
        <v>14</v>
      </c>
      <c r="E298" t="s">
        <v>22</v>
      </c>
      <c r="F298" t="s">
        <v>23</v>
      </c>
      <c r="G298" t="s">
        <v>63</v>
      </c>
      <c r="H298" t="s">
        <v>44</v>
      </c>
      <c r="I298">
        <v>1</v>
      </c>
      <c r="J298" t="s">
        <v>19</v>
      </c>
      <c r="K298">
        <v>8500</v>
      </c>
      <c r="L298">
        <v>7600</v>
      </c>
      <c r="M298">
        <f t="shared" si="4"/>
        <v>8500</v>
      </c>
      <c r="N298">
        <f>Table44[[#This Row],[Qty]]*Table44[[#This Row],[Cost]]</f>
        <v>7600</v>
      </c>
      <c r="O298">
        <f>Table44[[#This Row],[Total Sales]]-Table44[[#This Row],[COGS]]</f>
        <v>900</v>
      </c>
      <c r="P298" s="1">
        <f>WEEKDAY(Table44[[#This Row],[Sales Date]])</f>
        <v>5</v>
      </c>
    </row>
    <row r="299" spans="1:16" x14ac:dyDescent="0.3">
      <c r="A299" t="s">
        <v>633</v>
      </c>
      <c r="B299" s="2">
        <v>44036</v>
      </c>
      <c r="C299" t="s">
        <v>634</v>
      </c>
      <c r="D299" t="s">
        <v>14</v>
      </c>
      <c r="E299" t="s">
        <v>29</v>
      </c>
      <c r="F299" t="s">
        <v>30</v>
      </c>
      <c r="G299" t="s">
        <v>66</v>
      </c>
      <c r="H299" t="s">
        <v>2370</v>
      </c>
      <c r="I299">
        <v>2</v>
      </c>
      <c r="J299" t="s">
        <v>25</v>
      </c>
      <c r="K299">
        <v>8500</v>
      </c>
      <c r="L299">
        <v>7600</v>
      </c>
      <c r="M299">
        <f t="shared" si="4"/>
        <v>17000</v>
      </c>
      <c r="N299">
        <f>Table44[[#This Row],[Qty]]*Table44[[#This Row],[Cost]]</f>
        <v>15200</v>
      </c>
      <c r="O299">
        <f>Table44[[#This Row],[Total Sales]]-Table44[[#This Row],[COGS]]</f>
        <v>1800</v>
      </c>
      <c r="P299" s="1">
        <f>WEEKDAY(Table44[[#This Row],[Sales Date]])</f>
        <v>6</v>
      </c>
    </row>
    <row r="300" spans="1:16" x14ac:dyDescent="0.3">
      <c r="A300" t="s">
        <v>635</v>
      </c>
      <c r="B300" s="2">
        <v>44037</v>
      </c>
      <c r="C300" t="s">
        <v>636</v>
      </c>
      <c r="D300" t="s">
        <v>14</v>
      </c>
      <c r="E300" t="s">
        <v>34</v>
      </c>
      <c r="F300" t="s">
        <v>35</v>
      </c>
      <c r="G300" t="s">
        <v>69</v>
      </c>
      <c r="H300" t="s">
        <v>2370</v>
      </c>
      <c r="I300">
        <v>3</v>
      </c>
      <c r="J300" t="s">
        <v>19</v>
      </c>
      <c r="K300">
        <v>13200.000000000002</v>
      </c>
      <c r="L300">
        <v>12000</v>
      </c>
      <c r="M300">
        <f t="shared" si="4"/>
        <v>39600.000000000007</v>
      </c>
      <c r="N300">
        <f>Table44[[#This Row],[Qty]]*Table44[[#This Row],[Cost]]</f>
        <v>36000</v>
      </c>
      <c r="O300">
        <f>Table44[[#This Row],[Total Sales]]-Table44[[#This Row],[COGS]]</f>
        <v>3600.0000000000073</v>
      </c>
      <c r="P300" s="1">
        <f>WEEKDAY(Table44[[#This Row],[Sales Date]])</f>
        <v>7</v>
      </c>
    </row>
    <row r="301" spans="1:16" x14ac:dyDescent="0.3">
      <c r="A301" t="s">
        <v>637</v>
      </c>
      <c r="B301" s="2">
        <v>44038</v>
      </c>
      <c r="C301" t="s">
        <v>638</v>
      </c>
      <c r="D301" t="s">
        <v>28</v>
      </c>
      <c r="E301" t="s">
        <v>15</v>
      </c>
      <c r="F301" t="s">
        <v>16</v>
      </c>
      <c r="G301" t="s">
        <v>72</v>
      </c>
      <c r="H301" t="s">
        <v>37</v>
      </c>
      <c r="I301">
        <v>2</v>
      </c>
      <c r="J301" t="s">
        <v>19</v>
      </c>
      <c r="K301">
        <v>22000</v>
      </c>
      <c r="L301">
        <v>20000</v>
      </c>
      <c r="M301">
        <f t="shared" si="4"/>
        <v>44000</v>
      </c>
      <c r="N301">
        <f>Table44[[#This Row],[Qty]]*Table44[[#This Row],[Cost]]</f>
        <v>40000</v>
      </c>
      <c r="O301">
        <f>Table44[[#This Row],[Total Sales]]-Table44[[#This Row],[COGS]]</f>
        <v>4000</v>
      </c>
      <c r="P301" s="1">
        <f>WEEKDAY(Table44[[#This Row],[Sales Date]])</f>
        <v>1</v>
      </c>
    </row>
    <row r="302" spans="1:16" x14ac:dyDescent="0.3">
      <c r="A302" t="s">
        <v>639</v>
      </c>
      <c r="B302" s="2">
        <v>44039</v>
      </c>
      <c r="C302" t="s">
        <v>640</v>
      </c>
      <c r="D302" t="s">
        <v>28</v>
      </c>
      <c r="E302" t="s">
        <v>15</v>
      </c>
      <c r="F302" t="s">
        <v>16</v>
      </c>
      <c r="G302" t="s">
        <v>75</v>
      </c>
      <c r="H302" t="s">
        <v>2370</v>
      </c>
      <c r="I302">
        <v>2</v>
      </c>
      <c r="J302" t="s">
        <v>19</v>
      </c>
      <c r="K302">
        <v>7700</v>
      </c>
      <c r="L302">
        <v>7000</v>
      </c>
      <c r="M302">
        <f t="shared" si="4"/>
        <v>15400</v>
      </c>
      <c r="N302">
        <f>Table44[[#This Row],[Qty]]*Table44[[#This Row],[Cost]]</f>
        <v>14000</v>
      </c>
      <c r="O302">
        <f>Table44[[#This Row],[Total Sales]]-Table44[[#This Row],[COGS]]</f>
        <v>1400</v>
      </c>
      <c r="P302" s="1">
        <f>WEEKDAY(Table44[[#This Row],[Sales Date]])</f>
        <v>2</v>
      </c>
    </row>
    <row r="303" spans="1:16" x14ac:dyDescent="0.3">
      <c r="A303" t="s">
        <v>641</v>
      </c>
      <c r="B303" s="2">
        <v>44040</v>
      </c>
      <c r="C303" t="s">
        <v>642</v>
      </c>
      <c r="D303" t="s">
        <v>28</v>
      </c>
      <c r="E303" t="s">
        <v>22</v>
      </c>
      <c r="F303" t="s">
        <v>23</v>
      </c>
      <c r="G303" t="s">
        <v>78</v>
      </c>
      <c r="H303" t="s">
        <v>2370</v>
      </c>
      <c r="I303">
        <v>3</v>
      </c>
      <c r="J303" t="s">
        <v>19</v>
      </c>
      <c r="K303">
        <v>22000</v>
      </c>
      <c r="L303">
        <v>20000</v>
      </c>
      <c r="M303">
        <f t="shared" si="4"/>
        <v>66000</v>
      </c>
      <c r="N303">
        <f>Table44[[#This Row],[Qty]]*Table44[[#This Row],[Cost]]</f>
        <v>60000</v>
      </c>
      <c r="O303">
        <f>Table44[[#This Row],[Total Sales]]-Table44[[#This Row],[COGS]]</f>
        <v>6000</v>
      </c>
      <c r="P303" s="1">
        <f>WEEKDAY(Table44[[#This Row],[Sales Date]])</f>
        <v>3</v>
      </c>
    </row>
    <row r="304" spans="1:16" x14ac:dyDescent="0.3">
      <c r="A304" t="s">
        <v>643</v>
      </c>
      <c r="B304" s="2">
        <v>44041</v>
      </c>
      <c r="C304" t="s">
        <v>644</v>
      </c>
      <c r="D304" t="s">
        <v>28</v>
      </c>
      <c r="E304" t="s">
        <v>29</v>
      </c>
      <c r="F304" t="s">
        <v>30</v>
      </c>
      <c r="G304" t="s">
        <v>81</v>
      </c>
      <c r="H304" t="s">
        <v>44</v>
      </c>
      <c r="I304">
        <v>1</v>
      </c>
      <c r="J304" t="s">
        <v>19</v>
      </c>
      <c r="K304">
        <v>44000</v>
      </c>
      <c r="L304">
        <v>40000</v>
      </c>
      <c r="M304">
        <f t="shared" si="4"/>
        <v>44000</v>
      </c>
      <c r="N304">
        <f>Table44[[#This Row],[Qty]]*Table44[[#This Row],[Cost]]</f>
        <v>40000</v>
      </c>
      <c r="O304">
        <f>Table44[[#This Row],[Total Sales]]-Table44[[#This Row],[COGS]]</f>
        <v>4000</v>
      </c>
      <c r="P304" s="1">
        <f>WEEKDAY(Table44[[#This Row],[Sales Date]])</f>
        <v>4</v>
      </c>
    </row>
    <row r="305" spans="1:16" x14ac:dyDescent="0.3">
      <c r="A305" t="s">
        <v>645</v>
      </c>
      <c r="B305" s="2">
        <v>44042</v>
      </c>
      <c r="C305" t="s">
        <v>646</v>
      </c>
      <c r="D305" t="s">
        <v>14</v>
      </c>
      <c r="E305" t="s">
        <v>34</v>
      </c>
      <c r="F305" t="s">
        <v>35</v>
      </c>
      <c r="G305" t="s">
        <v>84</v>
      </c>
      <c r="H305" t="s">
        <v>2370</v>
      </c>
      <c r="I305">
        <v>2</v>
      </c>
      <c r="J305" t="s">
        <v>19</v>
      </c>
      <c r="K305">
        <v>19800</v>
      </c>
      <c r="L305">
        <v>18000</v>
      </c>
      <c r="M305">
        <f t="shared" si="4"/>
        <v>39600</v>
      </c>
      <c r="N305">
        <f>Table44[[#This Row],[Qty]]*Table44[[#This Row],[Cost]]</f>
        <v>36000</v>
      </c>
      <c r="O305">
        <f>Table44[[#This Row],[Total Sales]]-Table44[[#This Row],[COGS]]</f>
        <v>3600</v>
      </c>
      <c r="P305" s="1">
        <f>WEEKDAY(Table44[[#This Row],[Sales Date]])</f>
        <v>5</v>
      </c>
    </row>
    <row r="306" spans="1:16" x14ac:dyDescent="0.3">
      <c r="A306" t="s">
        <v>647</v>
      </c>
      <c r="B306" s="2">
        <v>44043</v>
      </c>
      <c r="C306" t="s">
        <v>648</v>
      </c>
      <c r="D306" t="s">
        <v>28</v>
      </c>
      <c r="E306" t="s">
        <v>15</v>
      </c>
      <c r="F306" t="s">
        <v>16</v>
      </c>
      <c r="G306" t="s">
        <v>17</v>
      </c>
      <c r="H306" t="s">
        <v>2370</v>
      </c>
      <c r="I306">
        <v>2</v>
      </c>
      <c r="J306" t="s">
        <v>19</v>
      </c>
      <c r="K306">
        <v>9950</v>
      </c>
      <c r="L306">
        <v>9000</v>
      </c>
      <c r="M306">
        <f t="shared" si="4"/>
        <v>19900</v>
      </c>
      <c r="N306">
        <f>Table44[[#This Row],[Qty]]*Table44[[#This Row],[Cost]]</f>
        <v>18000</v>
      </c>
      <c r="O306">
        <f>Table44[[#This Row],[Total Sales]]-Table44[[#This Row],[COGS]]</f>
        <v>1900</v>
      </c>
      <c r="P306" s="1">
        <f>WEEKDAY(Table44[[#This Row],[Sales Date]])</f>
        <v>6</v>
      </c>
    </row>
    <row r="307" spans="1:16" x14ac:dyDescent="0.3">
      <c r="A307" t="s">
        <v>649</v>
      </c>
      <c r="B307" s="2">
        <v>43983</v>
      </c>
      <c r="C307" t="s">
        <v>650</v>
      </c>
      <c r="D307" t="s">
        <v>28</v>
      </c>
      <c r="E307" t="s">
        <v>15</v>
      </c>
      <c r="F307" t="s">
        <v>16</v>
      </c>
      <c r="G307" t="s">
        <v>24</v>
      </c>
      <c r="H307" t="s">
        <v>2370</v>
      </c>
      <c r="I307">
        <v>2</v>
      </c>
      <c r="J307" t="s">
        <v>19</v>
      </c>
      <c r="K307">
        <v>7700</v>
      </c>
      <c r="L307">
        <v>7000</v>
      </c>
      <c r="M307">
        <f t="shared" si="4"/>
        <v>15400</v>
      </c>
      <c r="N307">
        <f>Table44[[#This Row],[Qty]]*Table44[[#This Row],[Cost]]</f>
        <v>14000</v>
      </c>
      <c r="O307">
        <f>Table44[[#This Row],[Total Sales]]-Table44[[#This Row],[COGS]]</f>
        <v>1400</v>
      </c>
      <c r="P307" s="1">
        <f>WEEKDAY(Table44[[#This Row],[Sales Date]])</f>
        <v>2</v>
      </c>
    </row>
    <row r="308" spans="1:16" x14ac:dyDescent="0.3">
      <c r="A308" t="s">
        <v>651</v>
      </c>
      <c r="B308" s="2">
        <v>43984</v>
      </c>
      <c r="C308" t="s">
        <v>652</v>
      </c>
      <c r="D308" t="s">
        <v>28</v>
      </c>
      <c r="E308" t="s">
        <v>22</v>
      </c>
      <c r="F308" t="s">
        <v>23</v>
      </c>
      <c r="G308" t="s">
        <v>31</v>
      </c>
      <c r="H308" t="s">
        <v>2370</v>
      </c>
      <c r="I308">
        <v>4</v>
      </c>
      <c r="J308" t="s">
        <v>19</v>
      </c>
      <c r="K308">
        <v>11000</v>
      </c>
      <c r="L308">
        <v>10000</v>
      </c>
      <c r="M308">
        <f t="shared" si="4"/>
        <v>44000</v>
      </c>
      <c r="N308">
        <f>Table44[[#This Row],[Qty]]*Table44[[#This Row],[Cost]]</f>
        <v>40000</v>
      </c>
      <c r="O308">
        <f>Table44[[#This Row],[Total Sales]]-Table44[[#This Row],[COGS]]</f>
        <v>4000</v>
      </c>
      <c r="P308" s="1">
        <f>WEEKDAY(Table44[[#This Row],[Sales Date]])</f>
        <v>3</v>
      </c>
    </row>
    <row r="309" spans="1:16" x14ac:dyDescent="0.3">
      <c r="A309" t="s">
        <v>653</v>
      </c>
      <c r="B309" s="2">
        <v>43983</v>
      </c>
      <c r="C309" t="s">
        <v>654</v>
      </c>
      <c r="D309" t="s">
        <v>28</v>
      </c>
      <c r="E309" t="s">
        <v>29</v>
      </c>
      <c r="F309" t="s">
        <v>30</v>
      </c>
      <c r="G309" t="s">
        <v>36</v>
      </c>
      <c r="H309" t="s">
        <v>37</v>
      </c>
      <c r="I309">
        <v>1</v>
      </c>
      <c r="J309" t="s">
        <v>19</v>
      </c>
      <c r="K309">
        <v>13200.000000000002</v>
      </c>
      <c r="L309">
        <v>12000</v>
      </c>
      <c r="M309">
        <f t="shared" si="4"/>
        <v>13200.000000000002</v>
      </c>
      <c r="N309">
        <f>Table44[[#This Row],[Qty]]*Table44[[#This Row],[Cost]]</f>
        <v>12000</v>
      </c>
      <c r="O309">
        <f>Table44[[#This Row],[Total Sales]]-Table44[[#This Row],[COGS]]</f>
        <v>1200.0000000000018</v>
      </c>
      <c r="P309" s="1">
        <f>WEEKDAY(Table44[[#This Row],[Sales Date]])</f>
        <v>2</v>
      </c>
    </row>
    <row r="310" spans="1:16" x14ac:dyDescent="0.3">
      <c r="A310" t="s">
        <v>655</v>
      </c>
      <c r="B310" s="2">
        <v>43984</v>
      </c>
      <c r="C310" t="s">
        <v>656</v>
      </c>
      <c r="D310" t="s">
        <v>28</v>
      </c>
      <c r="E310" t="s">
        <v>34</v>
      </c>
      <c r="F310" t="s">
        <v>35</v>
      </c>
      <c r="G310" t="s">
        <v>40</v>
      </c>
      <c r="H310" t="s">
        <v>2370</v>
      </c>
      <c r="I310">
        <v>2</v>
      </c>
      <c r="J310" t="s">
        <v>19</v>
      </c>
      <c r="K310">
        <v>9950</v>
      </c>
      <c r="L310">
        <v>9000</v>
      </c>
      <c r="M310">
        <f t="shared" si="4"/>
        <v>19900</v>
      </c>
      <c r="N310">
        <f>Table44[[#This Row],[Qty]]*Table44[[#This Row],[Cost]]</f>
        <v>18000</v>
      </c>
      <c r="O310">
        <f>Table44[[#This Row],[Total Sales]]-Table44[[#This Row],[COGS]]</f>
        <v>1900</v>
      </c>
      <c r="P310" s="1">
        <f>WEEKDAY(Table44[[#This Row],[Sales Date]])</f>
        <v>3</v>
      </c>
    </row>
    <row r="311" spans="1:16" x14ac:dyDescent="0.3">
      <c r="A311" t="s">
        <v>657</v>
      </c>
      <c r="B311" s="2">
        <v>43985</v>
      </c>
      <c r="C311" t="s">
        <v>658</v>
      </c>
      <c r="D311" t="s">
        <v>28</v>
      </c>
      <c r="E311" t="s">
        <v>15</v>
      </c>
      <c r="F311" t="s">
        <v>16</v>
      </c>
      <c r="G311" t="s">
        <v>43</v>
      </c>
      <c r="H311" t="s">
        <v>44</v>
      </c>
      <c r="I311">
        <v>2</v>
      </c>
      <c r="J311" t="s">
        <v>19</v>
      </c>
      <c r="K311">
        <v>7700</v>
      </c>
      <c r="L311">
        <v>7000</v>
      </c>
      <c r="M311">
        <f t="shared" si="4"/>
        <v>15400</v>
      </c>
      <c r="N311">
        <f>Table44[[#This Row],[Qty]]*Table44[[#This Row],[Cost]]</f>
        <v>14000</v>
      </c>
      <c r="O311">
        <f>Table44[[#This Row],[Total Sales]]-Table44[[#This Row],[COGS]]</f>
        <v>1400</v>
      </c>
      <c r="P311" s="1">
        <f>WEEKDAY(Table44[[#This Row],[Sales Date]])</f>
        <v>4</v>
      </c>
    </row>
    <row r="312" spans="1:16" x14ac:dyDescent="0.3">
      <c r="A312" t="s">
        <v>659</v>
      </c>
      <c r="B312" s="2">
        <v>43986</v>
      </c>
      <c r="C312" t="s">
        <v>660</v>
      </c>
      <c r="D312" t="s">
        <v>28</v>
      </c>
      <c r="E312" t="s">
        <v>15</v>
      </c>
      <c r="F312" t="s">
        <v>16</v>
      </c>
      <c r="G312" t="s">
        <v>47</v>
      </c>
      <c r="H312" t="s">
        <v>2370</v>
      </c>
      <c r="I312">
        <v>4</v>
      </c>
      <c r="J312" t="s">
        <v>19</v>
      </c>
      <c r="K312">
        <v>11000</v>
      </c>
      <c r="L312">
        <v>10000</v>
      </c>
      <c r="M312">
        <f t="shared" si="4"/>
        <v>44000</v>
      </c>
      <c r="N312">
        <f>Table44[[#This Row],[Qty]]*Table44[[#This Row],[Cost]]</f>
        <v>40000</v>
      </c>
      <c r="O312">
        <f>Table44[[#This Row],[Total Sales]]-Table44[[#This Row],[COGS]]</f>
        <v>4000</v>
      </c>
      <c r="P312" s="1">
        <f>WEEKDAY(Table44[[#This Row],[Sales Date]])</f>
        <v>5</v>
      </c>
    </row>
    <row r="313" spans="1:16" x14ac:dyDescent="0.3">
      <c r="A313" t="s">
        <v>661</v>
      </c>
      <c r="B313" s="2">
        <v>43987</v>
      </c>
      <c r="C313" t="s">
        <v>662</v>
      </c>
      <c r="D313" t="s">
        <v>28</v>
      </c>
      <c r="E313" t="s">
        <v>22</v>
      </c>
      <c r="F313" t="s">
        <v>23</v>
      </c>
      <c r="G313" t="s">
        <v>50</v>
      </c>
      <c r="H313" t="s">
        <v>37</v>
      </c>
      <c r="I313">
        <v>1</v>
      </c>
      <c r="J313" t="s">
        <v>19</v>
      </c>
      <c r="K313">
        <v>13200.000000000002</v>
      </c>
      <c r="L313">
        <v>12000</v>
      </c>
      <c r="M313">
        <f t="shared" si="4"/>
        <v>13200.000000000002</v>
      </c>
      <c r="N313">
        <f>Table44[[#This Row],[Qty]]*Table44[[#This Row],[Cost]]</f>
        <v>12000</v>
      </c>
      <c r="O313">
        <f>Table44[[#This Row],[Total Sales]]-Table44[[#This Row],[COGS]]</f>
        <v>1200.0000000000018</v>
      </c>
      <c r="P313" s="1">
        <f>WEEKDAY(Table44[[#This Row],[Sales Date]])</f>
        <v>6</v>
      </c>
    </row>
    <row r="314" spans="1:16" x14ac:dyDescent="0.3">
      <c r="A314" t="s">
        <v>663</v>
      </c>
      <c r="B314" s="2">
        <v>43988</v>
      </c>
      <c r="C314" t="s">
        <v>664</v>
      </c>
      <c r="D314" t="s">
        <v>28</v>
      </c>
      <c r="E314" t="s">
        <v>29</v>
      </c>
      <c r="F314" t="s">
        <v>30</v>
      </c>
      <c r="G314" t="s">
        <v>53</v>
      </c>
      <c r="H314" t="s">
        <v>37</v>
      </c>
      <c r="I314">
        <v>2</v>
      </c>
      <c r="J314" t="s">
        <v>19</v>
      </c>
      <c r="K314">
        <v>9950</v>
      </c>
      <c r="L314">
        <v>9000</v>
      </c>
      <c r="M314">
        <f t="shared" si="4"/>
        <v>19900</v>
      </c>
      <c r="N314">
        <f>Table44[[#This Row],[Qty]]*Table44[[#This Row],[Cost]]</f>
        <v>18000</v>
      </c>
      <c r="O314">
        <f>Table44[[#This Row],[Total Sales]]-Table44[[#This Row],[COGS]]</f>
        <v>1900</v>
      </c>
      <c r="P314" s="1">
        <f>WEEKDAY(Table44[[#This Row],[Sales Date]])</f>
        <v>7</v>
      </c>
    </row>
    <row r="315" spans="1:16" x14ac:dyDescent="0.3">
      <c r="A315" t="s">
        <v>665</v>
      </c>
      <c r="B315" s="2">
        <v>43989</v>
      </c>
      <c r="C315" t="s">
        <v>666</v>
      </c>
      <c r="D315" t="s">
        <v>28</v>
      </c>
      <c r="E315" t="s">
        <v>34</v>
      </c>
      <c r="F315" t="s">
        <v>35</v>
      </c>
      <c r="G315" t="s">
        <v>56</v>
      </c>
      <c r="H315" t="s">
        <v>57</v>
      </c>
      <c r="I315">
        <v>2</v>
      </c>
      <c r="J315" t="s">
        <v>19</v>
      </c>
      <c r="K315">
        <v>7700</v>
      </c>
      <c r="L315">
        <v>7000</v>
      </c>
      <c r="M315">
        <f t="shared" si="4"/>
        <v>15400</v>
      </c>
      <c r="N315">
        <f>Table44[[#This Row],[Qty]]*Table44[[#This Row],[Cost]]</f>
        <v>14000</v>
      </c>
      <c r="O315">
        <f>Table44[[#This Row],[Total Sales]]-Table44[[#This Row],[COGS]]</f>
        <v>1400</v>
      </c>
      <c r="P315" s="1">
        <f>WEEKDAY(Table44[[#This Row],[Sales Date]])</f>
        <v>1</v>
      </c>
    </row>
    <row r="316" spans="1:16" x14ac:dyDescent="0.3">
      <c r="A316" t="s">
        <v>667</v>
      </c>
      <c r="B316" s="2">
        <v>43990</v>
      </c>
      <c r="C316" t="s">
        <v>668</v>
      </c>
      <c r="D316" t="s">
        <v>28</v>
      </c>
      <c r="E316" t="s">
        <v>15</v>
      </c>
      <c r="F316" t="s">
        <v>16</v>
      </c>
      <c r="G316" t="s">
        <v>60</v>
      </c>
      <c r="H316" t="s">
        <v>44</v>
      </c>
      <c r="I316">
        <v>1000</v>
      </c>
      <c r="J316" t="s">
        <v>19</v>
      </c>
      <c r="K316">
        <v>11000</v>
      </c>
      <c r="L316">
        <v>10000</v>
      </c>
      <c r="M316">
        <f t="shared" si="4"/>
        <v>11000000</v>
      </c>
      <c r="N316">
        <f>Table44[[#This Row],[Qty]]*Table44[[#This Row],[Cost]]</f>
        <v>10000000</v>
      </c>
      <c r="O316">
        <f>Table44[[#This Row],[Total Sales]]-Table44[[#This Row],[COGS]]</f>
        <v>1000000</v>
      </c>
      <c r="P316" s="1">
        <f>WEEKDAY(Table44[[#This Row],[Sales Date]])</f>
        <v>2</v>
      </c>
    </row>
    <row r="317" spans="1:16" x14ac:dyDescent="0.3">
      <c r="A317" t="s">
        <v>669</v>
      </c>
      <c r="B317" s="2">
        <v>43991</v>
      </c>
      <c r="C317" t="s">
        <v>670</v>
      </c>
      <c r="D317" t="s">
        <v>28</v>
      </c>
      <c r="E317" t="s">
        <v>15</v>
      </c>
      <c r="F317" t="s">
        <v>16</v>
      </c>
      <c r="G317" t="s">
        <v>63</v>
      </c>
      <c r="H317" t="s">
        <v>44</v>
      </c>
      <c r="I317">
        <v>1</v>
      </c>
      <c r="J317" t="s">
        <v>19</v>
      </c>
      <c r="K317">
        <v>7700.0000000000009</v>
      </c>
      <c r="L317">
        <v>7000</v>
      </c>
      <c r="M317">
        <f t="shared" si="4"/>
        <v>7700.0000000000009</v>
      </c>
      <c r="N317">
        <f>Table44[[#This Row],[Qty]]*Table44[[#This Row],[Cost]]</f>
        <v>7000</v>
      </c>
      <c r="O317">
        <f>Table44[[#This Row],[Total Sales]]-Table44[[#This Row],[COGS]]</f>
        <v>700.00000000000091</v>
      </c>
      <c r="P317" s="1">
        <f>WEEKDAY(Table44[[#This Row],[Sales Date]])</f>
        <v>3</v>
      </c>
    </row>
    <row r="318" spans="1:16" x14ac:dyDescent="0.3">
      <c r="A318" t="s">
        <v>671</v>
      </c>
      <c r="B318" s="2">
        <v>43992</v>
      </c>
      <c r="D318" t="s">
        <v>28</v>
      </c>
      <c r="E318" t="s">
        <v>22</v>
      </c>
      <c r="F318" t="s">
        <v>23</v>
      </c>
      <c r="G318" t="s">
        <v>66</v>
      </c>
      <c r="H318" t="s">
        <v>2370</v>
      </c>
      <c r="I318">
        <v>2</v>
      </c>
      <c r="J318" t="s">
        <v>19</v>
      </c>
      <c r="K318">
        <v>9950</v>
      </c>
      <c r="L318">
        <v>9000</v>
      </c>
      <c r="M318">
        <f t="shared" si="4"/>
        <v>19900</v>
      </c>
      <c r="N318">
        <f>Table44[[#This Row],[Qty]]*Table44[[#This Row],[Cost]]</f>
        <v>18000</v>
      </c>
      <c r="O318">
        <f>Table44[[#This Row],[Total Sales]]-Table44[[#This Row],[COGS]]</f>
        <v>1900</v>
      </c>
      <c r="P318" s="1">
        <f>WEEKDAY(Table44[[#This Row],[Sales Date]])</f>
        <v>4</v>
      </c>
    </row>
    <row r="319" spans="1:16" x14ac:dyDescent="0.3">
      <c r="A319" t="s">
        <v>672</v>
      </c>
      <c r="B319" s="2">
        <v>43993</v>
      </c>
      <c r="C319" t="s">
        <v>673</v>
      </c>
      <c r="D319" t="s">
        <v>14</v>
      </c>
      <c r="E319" t="s">
        <v>29</v>
      </c>
      <c r="F319" t="s">
        <v>30</v>
      </c>
      <c r="G319" t="s">
        <v>69</v>
      </c>
      <c r="H319" t="s">
        <v>2370</v>
      </c>
      <c r="I319">
        <v>2</v>
      </c>
      <c r="J319" t="s">
        <v>19</v>
      </c>
      <c r="K319">
        <v>19800</v>
      </c>
      <c r="L319">
        <v>18000</v>
      </c>
      <c r="M319">
        <f t="shared" si="4"/>
        <v>39600</v>
      </c>
      <c r="N319">
        <f>Table44[[#This Row],[Qty]]*Table44[[#This Row],[Cost]]</f>
        <v>36000</v>
      </c>
      <c r="O319">
        <f>Table44[[#This Row],[Total Sales]]-Table44[[#This Row],[COGS]]</f>
        <v>3600</v>
      </c>
      <c r="P319" s="1">
        <f>WEEKDAY(Table44[[#This Row],[Sales Date]])</f>
        <v>5</v>
      </c>
    </row>
    <row r="320" spans="1:16" x14ac:dyDescent="0.3">
      <c r="A320" t="s">
        <v>674</v>
      </c>
      <c r="B320" s="2">
        <v>43994</v>
      </c>
      <c r="C320" t="s">
        <v>675</v>
      </c>
      <c r="D320" t="s">
        <v>14</v>
      </c>
      <c r="E320" t="s">
        <v>34</v>
      </c>
      <c r="F320" t="s">
        <v>35</v>
      </c>
      <c r="G320" t="s">
        <v>72</v>
      </c>
      <c r="H320" t="s">
        <v>37</v>
      </c>
      <c r="I320">
        <v>1</v>
      </c>
      <c r="J320" t="s">
        <v>19</v>
      </c>
      <c r="K320">
        <v>44000</v>
      </c>
      <c r="L320">
        <v>40000</v>
      </c>
      <c r="M320">
        <f t="shared" si="4"/>
        <v>44000</v>
      </c>
      <c r="N320">
        <f>Table44[[#This Row],[Qty]]*Table44[[#This Row],[Cost]]</f>
        <v>40000</v>
      </c>
      <c r="O320">
        <f>Table44[[#This Row],[Total Sales]]-Table44[[#This Row],[COGS]]</f>
        <v>4000</v>
      </c>
      <c r="P320" s="1">
        <f>WEEKDAY(Table44[[#This Row],[Sales Date]])</f>
        <v>6</v>
      </c>
    </row>
    <row r="321" spans="1:16" x14ac:dyDescent="0.3">
      <c r="A321" t="s">
        <v>676</v>
      </c>
      <c r="B321" s="2">
        <v>43995</v>
      </c>
      <c r="C321" t="s">
        <v>677</v>
      </c>
      <c r="D321" t="s">
        <v>14</v>
      </c>
      <c r="E321" t="s">
        <v>15</v>
      </c>
      <c r="F321" t="s">
        <v>16</v>
      </c>
      <c r="G321" t="s">
        <v>75</v>
      </c>
      <c r="H321" t="s">
        <v>2370</v>
      </c>
      <c r="I321">
        <v>1</v>
      </c>
      <c r="J321" t="s">
        <v>19</v>
      </c>
      <c r="K321">
        <v>22000</v>
      </c>
      <c r="L321">
        <v>20000</v>
      </c>
      <c r="M321">
        <f t="shared" si="4"/>
        <v>22000</v>
      </c>
      <c r="N321">
        <f>Table44[[#This Row],[Qty]]*Table44[[#This Row],[Cost]]</f>
        <v>20000</v>
      </c>
      <c r="O321">
        <f>Table44[[#This Row],[Total Sales]]-Table44[[#This Row],[COGS]]</f>
        <v>2000</v>
      </c>
      <c r="P321" s="1">
        <f>WEEKDAY(Table44[[#This Row],[Sales Date]])</f>
        <v>7</v>
      </c>
    </row>
    <row r="322" spans="1:16" x14ac:dyDescent="0.3">
      <c r="A322" t="s">
        <v>678</v>
      </c>
      <c r="B322" s="2">
        <v>43996</v>
      </c>
      <c r="C322" t="s">
        <v>679</v>
      </c>
      <c r="D322" t="s">
        <v>28</v>
      </c>
      <c r="E322" t="s">
        <v>15</v>
      </c>
      <c r="F322" t="s">
        <v>16</v>
      </c>
      <c r="G322" t="s">
        <v>78</v>
      </c>
      <c r="H322" t="s">
        <v>2370</v>
      </c>
      <c r="I322">
        <v>2</v>
      </c>
      <c r="J322" t="s">
        <v>19</v>
      </c>
      <c r="K322">
        <v>13000</v>
      </c>
      <c r="L322">
        <v>12000</v>
      </c>
      <c r="M322">
        <f t="shared" ref="M322:M385" si="5">I322*K322</f>
        <v>26000</v>
      </c>
      <c r="N322">
        <f>Table44[[#This Row],[Qty]]*Table44[[#This Row],[Cost]]</f>
        <v>24000</v>
      </c>
      <c r="O322">
        <f>Table44[[#This Row],[Total Sales]]-Table44[[#This Row],[COGS]]</f>
        <v>2000</v>
      </c>
      <c r="P322" s="1">
        <f>WEEKDAY(Table44[[#This Row],[Sales Date]])</f>
        <v>1</v>
      </c>
    </row>
    <row r="323" spans="1:16" x14ac:dyDescent="0.3">
      <c r="A323" t="s">
        <v>680</v>
      </c>
      <c r="B323" s="2">
        <v>43997</v>
      </c>
      <c r="C323" t="s">
        <v>681</v>
      </c>
      <c r="D323" t="s">
        <v>28</v>
      </c>
      <c r="E323" t="s">
        <v>22</v>
      </c>
      <c r="F323" t="s">
        <v>23</v>
      </c>
      <c r="G323" t="s">
        <v>81</v>
      </c>
      <c r="H323" t="s">
        <v>44</v>
      </c>
      <c r="I323">
        <v>2</v>
      </c>
      <c r="J323" t="s">
        <v>19</v>
      </c>
      <c r="K323">
        <v>6700</v>
      </c>
      <c r="L323">
        <v>5000</v>
      </c>
      <c r="M323">
        <f t="shared" si="5"/>
        <v>13400</v>
      </c>
      <c r="N323">
        <f>Table44[[#This Row],[Qty]]*Table44[[#This Row],[Cost]]</f>
        <v>10000</v>
      </c>
      <c r="O323">
        <f>Table44[[#This Row],[Total Sales]]-Table44[[#This Row],[COGS]]</f>
        <v>3400</v>
      </c>
      <c r="P323" s="1">
        <f>WEEKDAY(Table44[[#This Row],[Sales Date]])</f>
        <v>2</v>
      </c>
    </row>
    <row r="324" spans="1:16" x14ac:dyDescent="0.3">
      <c r="A324" t="s">
        <v>682</v>
      </c>
      <c r="B324" s="2">
        <v>43998</v>
      </c>
      <c r="C324" t="s">
        <v>683</v>
      </c>
      <c r="D324" t="s">
        <v>28</v>
      </c>
      <c r="E324" t="s">
        <v>29</v>
      </c>
      <c r="F324" t="s">
        <v>30</v>
      </c>
      <c r="G324" t="s">
        <v>84</v>
      </c>
      <c r="H324" t="s">
        <v>2370</v>
      </c>
      <c r="I324">
        <v>1</v>
      </c>
      <c r="J324" t="s">
        <v>19</v>
      </c>
      <c r="K324">
        <v>6700</v>
      </c>
      <c r="L324">
        <v>5001</v>
      </c>
      <c r="M324">
        <f t="shared" si="5"/>
        <v>6700</v>
      </c>
      <c r="N324">
        <f>Table44[[#This Row],[Qty]]*Table44[[#This Row],[Cost]]</f>
        <v>5001</v>
      </c>
      <c r="O324">
        <f>Table44[[#This Row],[Total Sales]]-Table44[[#This Row],[COGS]]</f>
        <v>1699</v>
      </c>
      <c r="P324" s="1">
        <f>WEEKDAY(Table44[[#This Row],[Sales Date]])</f>
        <v>3</v>
      </c>
    </row>
    <row r="325" spans="1:16" x14ac:dyDescent="0.3">
      <c r="A325" t="s">
        <v>684</v>
      </c>
      <c r="B325" s="2">
        <v>43999</v>
      </c>
      <c r="C325" t="s">
        <v>685</v>
      </c>
      <c r="D325" t="s">
        <v>28</v>
      </c>
      <c r="E325" t="s">
        <v>34</v>
      </c>
      <c r="F325" t="s">
        <v>35</v>
      </c>
      <c r="G325" t="s">
        <v>17</v>
      </c>
      <c r="H325" t="s">
        <v>2370</v>
      </c>
      <c r="I325">
        <v>1</v>
      </c>
      <c r="J325" t="s">
        <v>19</v>
      </c>
      <c r="K325">
        <v>6700</v>
      </c>
      <c r="L325">
        <v>5002</v>
      </c>
      <c r="M325">
        <f t="shared" si="5"/>
        <v>6700</v>
      </c>
      <c r="N325">
        <f>Table44[[#This Row],[Qty]]*Table44[[#This Row],[Cost]]</f>
        <v>5002</v>
      </c>
      <c r="O325">
        <f>Table44[[#This Row],[Total Sales]]-Table44[[#This Row],[COGS]]</f>
        <v>1698</v>
      </c>
      <c r="P325" s="1">
        <f>WEEKDAY(Table44[[#This Row],[Sales Date]])</f>
        <v>4</v>
      </c>
    </row>
    <row r="326" spans="1:16" x14ac:dyDescent="0.3">
      <c r="A326" t="s">
        <v>686</v>
      </c>
      <c r="B326" s="2">
        <v>44000</v>
      </c>
      <c r="C326" t="s">
        <v>687</v>
      </c>
      <c r="D326" t="s">
        <v>14</v>
      </c>
      <c r="E326" t="s">
        <v>15</v>
      </c>
      <c r="F326" t="s">
        <v>16</v>
      </c>
      <c r="G326" t="s">
        <v>24</v>
      </c>
      <c r="H326" t="s">
        <v>2370</v>
      </c>
      <c r="I326">
        <v>2</v>
      </c>
      <c r="J326" t="s">
        <v>19</v>
      </c>
      <c r="K326">
        <v>6700</v>
      </c>
      <c r="L326">
        <v>5000</v>
      </c>
      <c r="M326">
        <f t="shared" si="5"/>
        <v>13400</v>
      </c>
      <c r="N326">
        <f>Table44[[#This Row],[Qty]]*Table44[[#This Row],[Cost]]</f>
        <v>10000</v>
      </c>
      <c r="O326">
        <f>Table44[[#This Row],[Total Sales]]-Table44[[#This Row],[COGS]]</f>
        <v>3400</v>
      </c>
      <c r="P326" s="1">
        <f>WEEKDAY(Table44[[#This Row],[Sales Date]])</f>
        <v>5</v>
      </c>
    </row>
    <row r="327" spans="1:16" x14ac:dyDescent="0.3">
      <c r="A327" t="s">
        <v>688</v>
      </c>
      <c r="B327" s="2">
        <v>44001</v>
      </c>
      <c r="C327" t="s">
        <v>689</v>
      </c>
      <c r="D327" t="s">
        <v>28</v>
      </c>
      <c r="E327" t="s">
        <v>15</v>
      </c>
      <c r="F327" t="s">
        <v>16</v>
      </c>
      <c r="G327" t="s">
        <v>31</v>
      </c>
      <c r="H327" t="s">
        <v>2370</v>
      </c>
      <c r="I327">
        <v>2</v>
      </c>
      <c r="J327" t="s">
        <v>19</v>
      </c>
      <c r="K327">
        <v>6700</v>
      </c>
      <c r="L327">
        <v>5001</v>
      </c>
      <c r="M327">
        <f t="shared" si="5"/>
        <v>13400</v>
      </c>
      <c r="N327">
        <f>Table44[[#This Row],[Qty]]*Table44[[#This Row],[Cost]]</f>
        <v>10002</v>
      </c>
      <c r="O327">
        <f>Table44[[#This Row],[Total Sales]]-Table44[[#This Row],[COGS]]</f>
        <v>3398</v>
      </c>
      <c r="P327" s="1">
        <f>WEEKDAY(Table44[[#This Row],[Sales Date]])</f>
        <v>6</v>
      </c>
    </row>
    <row r="328" spans="1:16" x14ac:dyDescent="0.3">
      <c r="A328" t="s">
        <v>690</v>
      </c>
      <c r="B328" s="2">
        <v>44002</v>
      </c>
      <c r="C328" t="s">
        <v>691</v>
      </c>
      <c r="D328" t="s">
        <v>28</v>
      </c>
      <c r="E328" t="s">
        <v>22</v>
      </c>
      <c r="F328" t="s">
        <v>23</v>
      </c>
      <c r="G328" t="s">
        <v>36</v>
      </c>
      <c r="H328" t="s">
        <v>37</v>
      </c>
      <c r="I328">
        <v>1</v>
      </c>
      <c r="J328" t="s">
        <v>19</v>
      </c>
      <c r="K328">
        <v>6700</v>
      </c>
      <c r="L328">
        <v>5002</v>
      </c>
      <c r="M328">
        <f t="shared" si="5"/>
        <v>6700</v>
      </c>
      <c r="N328">
        <f>Table44[[#This Row],[Qty]]*Table44[[#This Row],[Cost]]</f>
        <v>5002</v>
      </c>
      <c r="O328">
        <f>Table44[[#This Row],[Total Sales]]-Table44[[#This Row],[COGS]]</f>
        <v>1698</v>
      </c>
      <c r="P328" s="1">
        <f>WEEKDAY(Table44[[#This Row],[Sales Date]])</f>
        <v>7</v>
      </c>
    </row>
    <row r="329" spans="1:16" x14ac:dyDescent="0.3">
      <c r="A329" t="s">
        <v>692</v>
      </c>
      <c r="B329" s="2">
        <v>44003</v>
      </c>
      <c r="C329" t="s">
        <v>693</v>
      </c>
      <c r="D329" t="s">
        <v>28</v>
      </c>
      <c r="E329" t="s">
        <v>29</v>
      </c>
      <c r="F329" t="s">
        <v>30</v>
      </c>
      <c r="G329" t="s">
        <v>40</v>
      </c>
      <c r="H329" t="s">
        <v>2370</v>
      </c>
      <c r="I329">
        <v>1</v>
      </c>
      <c r="J329" t="s">
        <v>19</v>
      </c>
      <c r="K329">
        <v>6700</v>
      </c>
      <c r="L329">
        <v>5000</v>
      </c>
      <c r="M329">
        <f t="shared" si="5"/>
        <v>6700</v>
      </c>
      <c r="N329">
        <f>Table44[[#This Row],[Qty]]*Table44[[#This Row],[Cost]]</f>
        <v>5000</v>
      </c>
      <c r="O329">
        <f>Table44[[#This Row],[Total Sales]]-Table44[[#This Row],[COGS]]</f>
        <v>1700</v>
      </c>
      <c r="P329" s="1">
        <f>WEEKDAY(Table44[[#This Row],[Sales Date]])</f>
        <v>1</v>
      </c>
    </row>
    <row r="330" spans="1:16" x14ac:dyDescent="0.3">
      <c r="A330" t="s">
        <v>694</v>
      </c>
      <c r="B330" s="2">
        <v>44004</v>
      </c>
      <c r="C330" t="s">
        <v>695</v>
      </c>
      <c r="D330" t="s">
        <v>28</v>
      </c>
      <c r="E330" t="s">
        <v>34</v>
      </c>
      <c r="F330" t="s">
        <v>35</v>
      </c>
      <c r="G330" t="s">
        <v>43</v>
      </c>
      <c r="H330" t="s">
        <v>44</v>
      </c>
      <c r="I330">
        <v>2</v>
      </c>
      <c r="J330" t="s">
        <v>19</v>
      </c>
      <c r="K330">
        <v>6700</v>
      </c>
      <c r="L330">
        <v>5001</v>
      </c>
      <c r="M330">
        <f t="shared" si="5"/>
        <v>13400</v>
      </c>
      <c r="N330">
        <f>Table44[[#This Row],[Qty]]*Table44[[#This Row],[Cost]]</f>
        <v>10002</v>
      </c>
      <c r="O330">
        <f>Table44[[#This Row],[Total Sales]]-Table44[[#This Row],[COGS]]</f>
        <v>3398</v>
      </c>
      <c r="P330" s="1">
        <f>WEEKDAY(Table44[[#This Row],[Sales Date]])</f>
        <v>2</v>
      </c>
    </row>
    <row r="331" spans="1:16" x14ac:dyDescent="0.3">
      <c r="A331" t="s">
        <v>696</v>
      </c>
      <c r="B331" s="2">
        <v>44005</v>
      </c>
      <c r="C331" t="s">
        <v>697</v>
      </c>
      <c r="D331" t="s">
        <v>28</v>
      </c>
      <c r="E331" t="s">
        <v>15</v>
      </c>
      <c r="F331" t="s">
        <v>16</v>
      </c>
      <c r="G331" t="s">
        <v>47</v>
      </c>
      <c r="H331" t="s">
        <v>2370</v>
      </c>
      <c r="I331">
        <v>2</v>
      </c>
      <c r="J331" t="s">
        <v>19</v>
      </c>
      <c r="K331">
        <v>6700</v>
      </c>
      <c r="L331">
        <v>5002</v>
      </c>
      <c r="M331">
        <f t="shared" si="5"/>
        <v>13400</v>
      </c>
      <c r="N331">
        <f>Table44[[#This Row],[Qty]]*Table44[[#This Row],[Cost]]</f>
        <v>10004</v>
      </c>
      <c r="O331">
        <f>Table44[[#This Row],[Total Sales]]-Table44[[#This Row],[COGS]]</f>
        <v>3396</v>
      </c>
      <c r="P331" s="1">
        <f>WEEKDAY(Table44[[#This Row],[Sales Date]])</f>
        <v>3</v>
      </c>
    </row>
    <row r="332" spans="1:16" x14ac:dyDescent="0.3">
      <c r="A332" t="s">
        <v>698</v>
      </c>
      <c r="B332" s="2">
        <v>44006</v>
      </c>
      <c r="C332" t="s">
        <v>699</v>
      </c>
      <c r="D332" t="s">
        <v>28</v>
      </c>
      <c r="E332" t="s">
        <v>15</v>
      </c>
      <c r="F332" t="s">
        <v>16</v>
      </c>
      <c r="G332" t="s">
        <v>50</v>
      </c>
      <c r="H332" t="s">
        <v>37</v>
      </c>
      <c r="I332">
        <v>1</v>
      </c>
      <c r="J332" t="s">
        <v>19</v>
      </c>
      <c r="K332">
        <v>22000</v>
      </c>
      <c r="L332">
        <v>20000</v>
      </c>
      <c r="M332">
        <f t="shared" si="5"/>
        <v>22000</v>
      </c>
      <c r="N332">
        <f>Table44[[#This Row],[Qty]]*Table44[[#This Row],[Cost]]</f>
        <v>20000</v>
      </c>
      <c r="O332">
        <f>Table44[[#This Row],[Total Sales]]-Table44[[#This Row],[COGS]]</f>
        <v>2000</v>
      </c>
      <c r="P332" s="1">
        <f>WEEKDAY(Table44[[#This Row],[Sales Date]])</f>
        <v>4</v>
      </c>
    </row>
    <row r="333" spans="1:16" x14ac:dyDescent="0.3">
      <c r="A333" t="s">
        <v>700</v>
      </c>
      <c r="B333" s="2">
        <v>44007</v>
      </c>
      <c r="C333" t="s">
        <v>701</v>
      </c>
      <c r="D333" t="s">
        <v>28</v>
      </c>
      <c r="E333" t="s">
        <v>22</v>
      </c>
      <c r="F333" t="s">
        <v>23</v>
      </c>
      <c r="G333" t="s">
        <v>53</v>
      </c>
      <c r="H333" t="s">
        <v>37</v>
      </c>
      <c r="I333">
        <v>1</v>
      </c>
      <c r="J333" t="s">
        <v>25</v>
      </c>
      <c r="K333">
        <v>11000</v>
      </c>
      <c r="L333">
        <v>10000</v>
      </c>
      <c r="M333">
        <f t="shared" si="5"/>
        <v>11000</v>
      </c>
      <c r="N333">
        <f>Table44[[#This Row],[Qty]]*Table44[[#This Row],[Cost]]</f>
        <v>10000</v>
      </c>
      <c r="O333">
        <f>Table44[[#This Row],[Total Sales]]-Table44[[#This Row],[COGS]]</f>
        <v>1000</v>
      </c>
      <c r="P333" s="1">
        <f>WEEKDAY(Table44[[#This Row],[Sales Date]])</f>
        <v>5</v>
      </c>
    </row>
    <row r="334" spans="1:16" x14ac:dyDescent="0.3">
      <c r="A334" t="s">
        <v>702</v>
      </c>
      <c r="B334" s="2">
        <v>44008</v>
      </c>
      <c r="C334" t="s">
        <v>703</v>
      </c>
      <c r="D334" t="s">
        <v>28</v>
      </c>
      <c r="E334" t="s">
        <v>29</v>
      </c>
      <c r="F334" t="s">
        <v>30</v>
      </c>
      <c r="G334" t="s">
        <v>56</v>
      </c>
      <c r="H334" t="s">
        <v>57</v>
      </c>
      <c r="I334">
        <v>1</v>
      </c>
      <c r="J334" t="s">
        <v>19</v>
      </c>
      <c r="K334">
        <v>8500</v>
      </c>
      <c r="L334">
        <v>7600</v>
      </c>
      <c r="M334">
        <f t="shared" si="5"/>
        <v>8500</v>
      </c>
      <c r="N334">
        <f>Table44[[#This Row],[Qty]]*Table44[[#This Row],[Cost]]</f>
        <v>7600</v>
      </c>
      <c r="O334">
        <f>Table44[[#This Row],[Total Sales]]-Table44[[#This Row],[COGS]]</f>
        <v>900</v>
      </c>
      <c r="P334" s="1">
        <f>WEEKDAY(Table44[[#This Row],[Sales Date]])</f>
        <v>6</v>
      </c>
    </row>
    <row r="335" spans="1:16" x14ac:dyDescent="0.3">
      <c r="A335" t="s">
        <v>704</v>
      </c>
      <c r="B335" s="2">
        <v>44009</v>
      </c>
      <c r="C335" t="s">
        <v>705</v>
      </c>
      <c r="D335" t="s">
        <v>28</v>
      </c>
      <c r="E335" t="s">
        <v>34</v>
      </c>
      <c r="F335" t="s">
        <v>35</v>
      </c>
      <c r="G335" t="s">
        <v>60</v>
      </c>
      <c r="H335" t="s">
        <v>44</v>
      </c>
      <c r="I335">
        <v>2</v>
      </c>
      <c r="J335" t="s">
        <v>25</v>
      </c>
      <c r="K335">
        <v>8500</v>
      </c>
      <c r="L335">
        <v>7600</v>
      </c>
      <c r="M335">
        <f t="shared" si="5"/>
        <v>17000</v>
      </c>
      <c r="N335">
        <f>Table44[[#This Row],[Qty]]*Table44[[#This Row],[Cost]]</f>
        <v>15200</v>
      </c>
      <c r="O335">
        <f>Table44[[#This Row],[Total Sales]]-Table44[[#This Row],[COGS]]</f>
        <v>1800</v>
      </c>
      <c r="P335" s="1">
        <f>WEEKDAY(Table44[[#This Row],[Sales Date]])</f>
        <v>7</v>
      </c>
    </row>
    <row r="336" spans="1:16" x14ac:dyDescent="0.3">
      <c r="A336" t="s">
        <v>706</v>
      </c>
      <c r="B336" s="2">
        <v>44010</v>
      </c>
      <c r="C336" t="s">
        <v>707</v>
      </c>
      <c r="D336" t="s">
        <v>28</v>
      </c>
      <c r="E336" t="s">
        <v>15</v>
      </c>
      <c r="F336" t="s">
        <v>16</v>
      </c>
      <c r="G336" t="s">
        <v>63</v>
      </c>
      <c r="H336" t="s">
        <v>44</v>
      </c>
      <c r="I336">
        <v>3</v>
      </c>
      <c r="J336" t="s">
        <v>19</v>
      </c>
      <c r="K336">
        <v>13200.000000000002</v>
      </c>
      <c r="L336">
        <v>12000</v>
      </c>
      <c r="M336">
        <f t="shared" si="5"/>
        <v>39600.000000000007</v>
      </c>
      <c r="N336">
        <f>Table44[[#This Row],[Qty]]*Table44[[#This Row],[Cost]]</f>
        <v>36000</v>
      </c>
      <c r="O336">
        <f>Table44[[#This Row],[Total Sales]]-Table44[[#This Row],[COGS]]</f>
        <v>3600.0000000000073</v>
      </c>
      <c r="P336" s="1">
        <f>WEEKDAY(Table44[[#This Row],[Sales Date]])</f>
        <v>1</v>
      </c>
    </row>
    <row r="337" spans="1:16" x14ac:dyDescent="0.3">
      <c r="A337" t="s">
        <v>708</v>
      </c>
      <c r="B337" s="2">
        <v>44011</v>
      </c>
      <c r="C337" t="s">
        <v>709</v>
      </c>
      <c r="D337" t="s">
        <v>28</v>
      </c>
      <c r="E337" t="s">
        <v>15</v>
      </c>
      <c r="F337" t="s">
        <v>16</v>
      </c>
      <c r="G337" t="s">
        <v>66</v>
      </c>
      <c r="H337" t="s">
        <v>2370</v>
      </c>
      <c r="I337">
        <v>2</v>
      </c>
      <c r="J337" t="s">
        <v>19</v>
      </c>
      <c r="K337">
        <v>22000</v>
      </c>
      <c r="L337">
        <v>20000</v>
      </c>
      <c r="M337">
        <f t="shared" si="5"/>
        <v>44000</v>
      </c>
      <c r="N337">
        <f>Table44[[#This Row],[Qty]]*Table44[[#This Row],[Cost]]</f>
        <v>40000</v>
      </c>
      <c r="O337">
        <f>Table44[[#This Row],[Total Sales]]-Table44[[#This Row],[COGS]]</f>
        <v>4000</v>
      </c>
      <c r="P337" s="1">
        <f>WEEKDAY(Table44[[#This Row],[Sales Date]])</f>
        <v>2</v>
      </c>
    </row>
    <row r="338" spans="1:16" x14ac:dyDescent="0.3">
      <c r="A338" t="s">
        <v>710</v>
      </c>
      <c r="B338" s="2">
        <v>44012</v>
      </c>
      <c r="C338" t="s">
        <v>711</v>
      </c>
      <c r="D338" t="s">
        <v>28</v>
      </c>
      <c r="E338" t="s">
        <v>22</v>
      </c>
      <c r="F338" t="s">
        <v>23</v>
      </c>
      <c r="G338" t="s">
        <v>69</v>
      </c>
      <c r="H338" t="s">
        <v>2370</v>
      </c>
      <c r="I338">
        <v>2</v>
      </c>
      <c r="J338" t="s">
        <v>19</v>
      </c>
      <c r="K338">
        <v>7700</v>
      </c>
      <c r="L338">
        <v>7000</v>
      </c>
      <c r="M338">
        <f t="shared" si="5"/>
        <v>15400</v>
      </c>
      <c r="N338">
        <f>Table44[[#This Row],[Qty]]*Table44[[#This Row],[Cost]]</f>
        <v>14000</v>
      </c>
      <c r="O338">
        <f>Table44[[#This Row],[Total Sales]]-Table44[[#This Row],[COGS]]</f>
        <v>1400</v>
      </c>
      <c r="P338" s="1">
        <f>WEEKDAY(Table44[[#This Row],[Sales Date]])</f>
        <v>3</v>
      </c>
    </row>
    <row r="339" spans="1:16" x14ac:dyDescent="0.3">
      <c r="A339" t="s">
        <v>712</v>
      </c>
      <c r="B339" s="2">
        <v>44013</v>
      </c>
      <c r="C339" t="s">
        <v>713</v>
      </c>
      <c r="D339" t="s">
        <v>28</v>
      </c>
      <c r="E339" t="s">
        <v>29</v>
      </c>
      <c r="F339" t="s">
        <v>30</v>
      </c>
      <c r="G339" t="s">
        <v>72</v>
      </c>
      <c r="H339" t="s">
        <v>37</v>
      </c>
      <c r="I339">
        <v>3</v>
      </c>
      <c r="J339" t="s">
        <v>19</v>
      </c>
      <c r="K339">
        <v>22000</v>
      </c>
      <c r="L339">
        <v>20000</v>
      </c>
      <c r="M339">
        <f t="shared" si="5"/>
        <v>66000</v>
      </c>
      <c r="N339">
        <f>Table44[[#This Row],[Qty]]*Table44[[#This Row],[Cost]]</f>
        <v>60000</v>
      </c>
      <c r="O339">
        <f>Table44[[#This Row],[Total Sales]]-Table44[[#This Row],[COGS]]</f>
        <v>6000</v>
      </c>
      <c r="P339" s="1">
        <f>WEEKDAY(Table44[[#This Row],[Sales Date]])</f>
        <v>4</v>
      </c>
    </row>
    <row r="340" spans="1:16" x14ac:dyDescent="0.3">
      <c r="A340" t="s">
        <v>714</v>
      </c>
      <c r="B340" s="2">
        <v>44014</v>
      </c>
      <c r="C340" t="s">
        <v>715</v>
      </c>
      <c r="D340" t="s">
        <v>14</v>
      </c>
      <c r="E340" t="s">
        <v>34</v>
      </c>
      <c r="F340" t="s">
        <v>35</v>
      </c>
      <c r="G340" t="s">
        <v>75</v>
      </c>
      <c r="H340" t="s">
        <v>2370</v>
      </c>
      <c r="I340">
        <v>1</v>
      </c>
      <c r="J340" t="s">
        <v>19</v>
      </c>
      <c r="K340">
        <v>44000</v>
      </c>
      <c r="L340">
        <v>40000</v>
      </c>
      <c r="M340">
        <f t="shared" si="5"/>
        <v>44000</v>
      </c>
      <c r="N340">
        <f>Table44[[#This Row],[Qty]]*Table44[[#This Row],[Cost]]</f>
        <v>40000</v>
      </c>
      <c r="O340">
        <f>Table44[[#This Row],[Total Sales]]-Table44[[#This Row],[COGS]]</f>
        <v>4000</v>
      </c>
      <c r="P340" s="1">
        <f>WEEKDAY(Table44[[#This Row],[Sales Date]])</f>
        <v>5</v>
      </c>
    </row>
    <row r="341" spans="1:16" x14ac:dyDescent="0.3">
      <c r="A341" t="s">
        <v>716</v>
      </c>
      <c r="B341" s="2">
        <v>44015</v>
      </c>
      <c r="C341" t="s">
        <v>717</v>
      </c>
      <c r="D341" t="s">
        <v>14</v>
      </c>
      <c r="E341" t="s">
        <v>15</v>
      </c>
      <c r="F341" t="s">
        <v>16</v>
      </c>
      <c r="G341" t="s">
        <v>78</v>
      </c>
      <c r="H341" t="s">
        <v>2370</v>
      </c>
      <c r="I341">
        <v>2</v>
      </c>
      <c r="J341" t="s">
        <v>19</v>
      </c>
      <c r="K341">
        <v>19800</v>
      </c>
      <c r="L341">
        <v>18000</v>
      </c>
      <c r="M341">
        <f t="shared" si="5"/>
        <v>39600</v>
      </c>
      <c r="N341">
        <f>Table44[[#This Row],[Qty]]*Table44[[#This Row],[Cost]]</f>
        <v>36000</v>
      </c>
      <c r="O341">
        <f>Table44[[#This Row],[Total Sales]]-Table44[[#This Row],[COGS]]</f>
        <v>3600</v>
      </c>
      <c r="P341" s="1">
        <f>WEEKDAY(Table44[[#This Row],[Sales Date]])</f>
        <v>6</v>
      </c>
    </row>
    <row r="342" spans="1:16" x14ac:dyDescent="0.3">
      <c r="A342" t="s">
        <v>718</v>
      </c>
      <c r="B342" s="2">
        <v>44016</v>
      </c>
      <c r="C342" t="s">
        <v>719</v>
      </c>
      <c r="D342" t="s">
        <v>14</v>
      </c>
      <c r="E342" t="s">
        <v>15</v>
      </c>
      <c r="F342" t="s">
        <v>16</v>
      </c>
      <c r="G342" t="s">
        <v>81</v>
      </c>
      <c r="H342" t="s">
        <v>44</v>
      </c>
      <c r="I342">
        <v>2</v>
      </c>
      <c r="J342" t="s">
        <v>19</v>
      </c>
      <c r="K342">
        <v>9950</v>
      </c>
      <c r="L342">
        <v>9000</v>
      </c>
      <c r="M342">
        <f t="shared" si="5"/>
        <v>19900</v>
      </c>
      <c r="N342">
        <f>Table44[[#This Row],[Qty]]*Table44[[#This Row],[Cost]]</f>
        <v>18000</v>
      </c>
      <c r="O342">
        <f>Table44[[#This Row],[Total Sales]]-Table44[[#This Row],[COGS]]</f>
        <v>1900</v>
      </c>
      <c r="P342" s="1">
        <f>WEEKDAY(Table44[[#This Row],[Sales Date]])</f>
        <v>7</v>
      </c>
    </row>
    <row r="343" spans="1:16" x14ac:dyDescent="0.3">
      <c r="A343" t="s">
        <v>720</v>
      </c>
      <c r="B343" s="2">
        <v>44017</v>
      </c>
      <c r="C343" t="s">
        <v>721</v>
      </c>
      <c r="D343" t="s">
        <v>28</v>
      </c>
      <c r="E343" t="s">
        <v>22</v>
      </c>
      <c r="F343" t="s">
        <v>23</v>
      </c>
      <c r="G343" t="s">
        <v>84</v>
      </c>
      <c r="H343" t="s">
        <v>2370</v>
      </c>
      <c r="I343">
        <v>2</v>
      </c>
      <c r="J343" t="s">
        <v>19</v>
      </c>
      <c r="K343">
        <v>7700</v>
      </c>
      <c r="L343">
        <v>7000</v>
      </c>
      <c r="M343">
        <f t="shared" si="5"/>
        <v>15400</v>
      </c>
      <c r="N343">
        <f>Table44[[#This Row],[Qty]]*Table44[[#This Row],[Cost]]</f>
        <v>14000</v>
      </c>
      <c r="O343">
        <f>Table44[[#This Row],[Total Sales]]-Table44[[#This Row],[COGS]]</f>
        <v>1400</v>
      </c>
      <c r="P343" s="1">
        <f>WEEKDAY(Table44[[#This Row],[Sales Date]])</f>
        <v>1</v>
      </c>
    </row>
    <row r="344" spans="1:16" x14ac:dyDescent="0.3">
      <c r="A344" t="s">
        <v>722</v>
      </c>
      <c r="B344" s="2">
        <v>44018</v>
      </c>
      <c r="C344" t="s">
        <v>723</v>
      </c>
      <c r="D344" t="s">
        <v>28</v>
      </c>
      <c r="E344" t="s">
        <v>29</v>
      </c>
      <c r="F344" t="s">
        <v>30</v>
      </c>
      <c r="G344" t="s">
        <v>17</v>
      </c>
      <c r="H344" t="s">
        <v>2370</v>
      </c>
      <c r="I344">
        <v>4</v>
      </c>
      <c r="J344" t="s">
        <v>19</v>
      </c>
      <c r="K344">
        <v>11000</v>
      </c>
      <c r="L344">
        <v>10000</v>
      </c>
      <c r="M344">
        <f t="shared" si="5"/>
        <v>44000</v>
      </c>
      <c r="N344">
        <f>Table44[[#This Row],[Qty]]*Table44[[#This Row],[Cost]]</f>
        <v>40000</v>
      </c>
      <c r="O344">
        <f>Table44[[#This Row],[Total Sales]]-Table44[[#This Row],[COGS]]</f>
        <v>4000</v>
      </c>
      <c r="P344" s="1">
        <f>WEEKDAY(Table44[[#This Row],[Sales Date]])</f>
        <v>2</v>
      </c>
    </row>
    <row r="345" spans="1:16" x14ac:dyDescent="0.3">
      <c r="A345" t="s">
        <v>724</v>
      </c>
      <c r="B345" s="2">
        <v>44019</v>
      </c>
      <c r="C345" t="s">
        <v>725</v>
      </c>
      <c r="D345" t="s">
        <v>28</v>
      </c>
      <c r="E345" t="s">
        <v>34</v>
      </c>
      <c r="F345" t="s">
        <v>35</v>
      </c>
      <c r="G345" t="s">
        <v>24</v>
      </c>
      <c r="H345" t="s">
        <v>2370</v>
      </c>
      <c r="I345">
        <v>1</v>
      </c>
      <c r="J345" t="s">
        <v>19</v>
      </c>
      <c r="K345">
        <v>13200.000000000002</v>
      </c>
      <c r="L345">
        <v>12000</v>
      </c>
      <c r="M345">
        <f t="shared" si="5"/>
        <v>13200.000000000002</v>
      </c>
      <c r="N345">
        <f>Table44[[#This Row],[Qty]]*Table44[[#This Row],[Cost]]</f>
        <v>12000</v>
      </c>
      <c r="O345">
        <f>Table44[[#This Row],[Total Sales]]-Table44[[#This Row],[COGS]]</f>
        <v>1200.0000000000018</v>
      </c>
      <c r="P345" s="1">
        <f>WEEKDAY(Table44[[#This Row],[Sales Date]])</f>
        <v>3</v>
      </c>
    </row>
    <row r="346" spans="1:16" x14ac:dyDescent="0.3">
      <c r="A346" t="s">
        <v>726</v>
      </c>
      <c r="B346" s="2">
        <v>44020</v>
      </c>
      <c r="C346" t="s">
        <v>727</v>
      </c>
      <c r="D346" t="s">
        <v>28</v>
      </c>
      <c r="E346" t="s">
        <v>15</v>
      </c>
      <c r="F346" t="s">
        <v>16</v>
      </c>
      <c r="G346" t="s">
        <v>31</v>
      </c>
      <c r="H346" t="s">
        <v>2370</v>
      </c>
      <c r="I346">
        <v>2</v>
      </c>
      <c r="J346" t="s">
        <v>19</v>
      </c>
      <c r="K346">
        <v>9950</v>
      </c>
      <c r="L346">
        <v>9000</v>
      </c>
      <c r="M346">
        <f t="shared" si="5"/>
        <v>19900</v>
      </c>
      <c r="N346">
        <f>Table44[[#This Row],[Qty]]*Table44[[#This Row],[Cost]]</f>
        <v>18000</v>
      </c>
      <c r="O346">
        <f>Table44[[#This Row],[Total Sales]]-Table44[[#This Row],[COGS]]</f>
        <v>1900</v>
      </c>
      <c r="P346" s="1">
        <f>WEEKDAY(Table44[[#This Row],[Sales Date]])</f>
        <v>4</v>
      </c>
    </row>
    <row r="347" spans="1:16" x14ac:dyDescent="0.3">
      <c r="A347" t="s">
        <v>728</v>
      </c>
      <c r="B347" s="2">
        <v>44019</v>
      </c>
      <c r="C347" t="s">
        <v>729</v>
      </c>
      <c r="D347" t="s">
        <v>14</v>
      </c>
      <c r="E347" t="s">
        <v>15</v>
      </c>
      <c r="F347" t="s">
        <v>16</v>
      </c>
      <c r="G347" t="s">
        <v>36</v>
      </c>
      <c r="H347" t="s">
        <v>37</v>
      </c>
      <c r="I347">
        <v>2</v>
      </c>
      <c r="J347" t="s">
        <v>19</v>
      </c>
      <c r="K347">
        <v>7700</v>
      </c>
      <c r="L347">
        <v>7000</v>
      </c>
      <c r="M347">
        <f t="shared" si="5"/>
        <v>15400</v>
      </c>
      <c r="N347">
        <f>Table44[[#This Row],[Qty]]*Table44[[#This Row],[Cost]]</f>
        <v>14000</v>
      </c>
      <c r="O347">
        <f>Table44[[#This Row],[Total Sales]]-Table44[[#This Row],[COGS]]</f>
        <v>1400</v>
      </c>
      <c r="P347" s="1">
        <f>WEEKDAY(Table44[[#This Row],[Sales Date]])</f>
        <v>3</v>
      </c>
    </row>
    <row r="348" spans="1:16" x14ac:dyDescent="0.3">
      <c r="A348" t="s">
        <v>730</v>
      </c>
      <c r="B348" s="2">
        <v>44022</v>
      </c>
      <c r="C348" t="s">
        <v>731</v>
      </c>
      <c r="D348" t="s">
        <v>28</v>
      </c>
      <c r="E348" t="s">
        <v>22</v>
      </c>
      <c r="F348" t="s">
        <v>23</v>
      </c>
      <c r="G348" t="s">
        <v>40</v>
      </c>
      <c r="H348" t="s">
        <v>2370</v>
      </c>
      <c r="I348">
        <v>4</v>
      </c>
      <c r="J348" t="s">
        <v>19</v>
      </c>
      <c r="K348">
        <v>11000</v>
      </c>
      <c r="L348">
        <v>10000</v>
      </c>
      <c r="M348">
        <f t="shared" si="5"/>
        <v>44000</v>
      </c>
      <c r="N348">
        <f>Table44[[#This Row],[Qty]]*Table44[[#This Row],[Cost]]</f>
        <v>40000</v>
      </c>
      <c r="O348">
        <f>Table44[[#This Row],[Total Sales]]-Table44[[#This Row],[COGS]]</f>
        <v>4000</v>
      </c>
      <c r="P348" s="1">
        <f>WEEKDAY(Table44[[#This Row],[Sales Date]])</f>
        <v>6</v>
      </c>
    </row>
    <row r="349" spans="1:16" x14ac:dyDescent="0.3">
      <c r="A349" t="s">
        <v>732</v>
      </c>
      <c r="B349" s="2">
        <v>44023</v>
      </c>
      <c r="C349" t="s">
        <v>733</v>
      </c>
      <c r="D349" t="s">
        <v>28</v>
      </c>
      <c r="E349" t="s">
        <v>29</v>
      </c>
      <c r="F349" t="s">
        <v>30</v>
      </c>
      <c r="G349" t="s">
        <v>43</v>
      </c>
      <c r="H349" t="s">
        <v>44</v>
      </c>
      <c r="I349">
        <v>1</v>
      </c>
      <c r="J349" t="s">
        <v>19</v>
      </c>
      <c r="K349">
        <v>13200.000000000002</v>
      </c>
      <c r="L349">
        <v>12000</v>
      </c>
      <c r="M349">
        <f t="shared" si="5"/>
        <v>13200.000000000002</v>
      </c>
      <c r="N349">
        <f>Table44[[#This Row],[Qty]]*Table44[[#This Row],[Cost]]</f>
        <v>12000</v>
      </c>
      <c r="O349">
        <f>Table44[[#This Row],[Total Sales]]-Table44[[#This Row],[COGS]]</f>
        <v>1200.0000000000018</v>
      </c>
      <c r="P349" s="1">
        <f>WEEKDAY(Table44[[#This Row],[Sales Date]])</f>
        <v>7</v>
      </c>
    </row>
    <row r="350" spans="1:16" x14ac:dyDescent="0.3">
      <c r="A350" t="s">
        <v>734</v>
      </c>
      <c r="B350" s="2">
        <v>44024</v>
      </c>
      <c r="C350" t="s">
        <v>735</v>
      </c>
      <c r="D350" t="s">
        <v>28</v>
      </c>
      <c r="E350" t="s">
        <v>34</v>
      </c>
      <c r="F350" t="s">
        <v>35</v>
      </c>
      <c r="G350" t="s">
        <v>47</v>
      </c>
      <c r="H350" t="s">
        <v>2370</v>
      </c>
      <c r="I350">
        <v>2</v>
      </c>
      <c r="J350" t="s">
        <v>19</v>
      </c>
      <c r="K350">
        <v>9950</v>
      </c>
      <c r="L350">
        <v>9000</v>
      </c>
      <c r="M350">
        <f t="shared" si="5"/>
        <v>19900</v>
      </c>
      <c r="N350">
        <f>Table44[[#This Row],[Qty]]*Table44[[#This Row],[Cost]]</f>
        <v>18000</v>
      </c>
      <c r="O350">
        <f>Table44[[#This Row],[Total Sales]]-Table44[[#This Row],[COGS]]</f>
        <v>1900</v>
      </c>
      <c r="P350" s="1">
        <f>WEEKDAY(Table44[[#This Row],[Sales Date]])</f>
        <v>1</v>
      </c>
    </row>
    <row r="351" spans="1:16" x14ac:dyDescent="0.3">
      <c r="A351" t="s">
        <v>736</v>
      </c>
      <c r="B351" s="2">
        <v>44025</v>
      </c>
      <c r="C351" t="s">
        <v>737</v>
      </c>
      <c r="D351" t="s">
        <v>28</v>
      </c>
      <c r="E351" t="s">
        <v>15</v>
      </c>
      <c r="F351" t="s">
        <v>16</v>
      </c>
      <c r="G351" t="s">
        <v>50</v>
      </c>
      <c r="H351" t="s">
        <v>37</v>
      </c>
      <c r="I351">
        <v>30</v>
      </c>
      <c r="J351" t="s">
        <v>19</v>
      </c>
      <c r="K351">
        <v>11000</v>
      </c>
      <c r="L351">
        <v>10000</v>
      </c>
      <c r="M351">
        <f t="shared" si="5"/>
        <v>330000</v>
      </c>
      <c r="N351">
        <f>Table44[[#This Row],[Qty]]*Table44[[#This Row],[Cost]]</f>
        <v>300000</v>
      </c>
      <c r="O351">
        <f>Table44[[#This Row],[Total Sales]]-Table44[[#This Row],[COGS]]</f>
        <v>30000</v>
      </c>
      <c r="P351" s="1">
        <f>WEEKDAY(Table44[[#This Row],[Sales Date]])</f>
        <v>2</v>
      </c>
    </row>
    <row r="352" spans="1:16" x14ac:dyDescent="0.3">
      <c r="A352" t="s">
        <v>738</v>
      </c>
      <c r="B352" s="2">
        <v>44026</v>
      </c>
      <c r="C352" t="s">
        <v>739</v>
      </c>
      <c r="D352" t="s">
        <v>28</v>
      </c>
      <c r="E352" t="s">
        <v>15</v>
      </c>
      <c r="F352" t="s">
        <v>16</v>
      </c>
      <c r="G352" t="s">
        <v>53</v>
      </c>
      <c r="H352" t="s">
        <v>37</v>
      </c>
      <c r="I352">
        <v>1</v>
      </c>
      <c r="J352" t="s">
        <v>19</v>
      </c>
      <c r="K352">
        <v>11000</v>
      </c>
      <c r="L352">
        <v>10000</v>
      </c>
      <c r="M352">
        <f t="shared" si="5"/>
        <v>11000</v>
      </c>
      <c r="N352">
        <f>Table44[[#This Row],[Qty]]*Table44[[#This Row],[Cost]]</f>
        <v>10000</v>
      </c>
      <c r="O352">
        <f>Table44[[#This Row],[Total Sales]]-Table44[[#This Row],[COGS]]</f>
        <v>1000</v>
      </c>
      <c r="P352" s="1">
        <f>WEEKDAY(Table44[[#This Row],[Sales Date]])</f>
        <v>3</v>
      </c>
    </row>
    <row r="353" spans="1:16" x14ac:dyDescent="0.3">
      <c r="A353" t="s">
        <v>740</v>
      </c>
      <c r="B353" s="2">
        <v>44027</v>
      </c>
      <c r="C353" t="s">
        <v>741</v>
      </c>
      <c r="D353" t="s">
        <v>28</v>
      </c>
      <c r="E353" t="s">
        <v>22</v>
      </c>
      <c r="F353" t="s">
        <v>23</v>
      </c>
      <c r="G353" t="s">
        <v>56</v>
      </c>
      <c r="H353" t="s">
        <v>57</v>
      </c>
      <c r="I353">
        <v>1</v>
      </c>
      <c r="J353" t="s">
        <v>19</v>
      </c>
      <c r="K353">
        <v>7700.0000000000009</v>
      </c>
      <c r="L353">
        <v>7000</v>
      </c>
      <c r="M353">
        <f t="shared" si="5"/>
        <v>7700.0000000000009</v>
      </c>
      <c r="N353">
        <f>Table44[[#This Row],[Qty]]*Table44[[#This Row],[Cost]]</f>
        <v>7000</v>
      </c>
      <c r="O353">
        <f>Table44[[#This Row],[Total Sales]]-Table44[[#This Row],[COGS]]</f>
        <v>700.00000000000091</v>
      </c>
      <c r="P353" s="1">
        <f>WEEKDAY(Table44[[#This Row],[Sales Date]])</f>
        <v>4</v>
      </c>
    </row>
    <row r="354" spans="1:16" x14ac:dyDescent="0.3">
      <c r="A354" t="s">
        <v>742</v>
      </c>
      <c r="B354" s="2">
        <v>44028</v>
      </c>
      <c r="C354" t="s">
        <v>743</v>
      </c>
      <c r="D354" t="s">
        <v>28</v>
      </c>
      <c r="E354" t="s">
        <v>29</v>
      </c>
      <c r="F354" t="s">
        <v>30</v>
      </c>
      <c r="G354" t="s">
        <v>60</v>
      </c>
      <c r="H354" t="s">
        <v>44</v>
      </c>
      <c r="I354">
        <v>2</v>
      </c>
      <c r="J354" t="s">
        <v>19</v>
      </c>
      <c r="K354">
        <v>9950</v>
      </c>
      <c r="L354">
        <v>9000</v>
      </c>
      <c r="M354">
        <f t="shared" si="5"/>
        <v>19900</v>
      </c>
      <c r="N354">
        <f>Table44[[#This Row],[Qty]]*Table44[[#This Row],[Cost]]</f>
        <v>18000</v>
      </c>
      <c r="O354">
        <f>Table44[[#This Row],[Total Sales]]-Table44[[#This Row],[COGS]]</f>
        <v>1900</v>
      </c>
      <c r="P354" s="1">
        <f>WEEKDAY(Table44[[#This Row],[Sales Date]])</f>
        <v>5</v>
      </c>
    </row>
    <row r="355" spans="1:16" x14ac:dyDescent="0.3">
      <c r="A355" t="s">
        <v>744</v>
      </c>
      <c r="B355" s="2">
        <v>44029</v>
      </c>
      <c r="C355" t="s">
        <v>745</v>
      </c>
      <c r="D355" t="s">
        <v>28</v>
      </c>
      <c r="E355" t="s">
        <v>34</v>
      </c>
      <c r="F355" t="s">
        <v>35</v>
      </c>
      <c r="G355" t="s">
        <v>63</v>
      </c>
      <c r="H355" t="s">
        <v>44</v>
      </c>
      <c r="I355">
        <v>2</v>
      </c>
      <c r="J355" t="s">
        <v>19</v>
      </c>
      <c r="K355">
        <v>19800</v>
      </c>
      <c r="L355">
        <v>18000</v>
      </c>
      <c r="M355">
        <f t="shared" si="5"/>
        <v>39600</v>
      </c>
      <c r="N355">
        <f>Table44[[#This Row],[Qty]]*Table44[[#This Row],[Cost]]</f>
        <v>36000</v>
      </c>
      <c r="O355">
        <f>Table44[[#This Row],[Total Sales]]-Table44[[#This Row],[COGS]]</f>
        <v>3600</v>
      </c>
      <c r="P355" s="1">
        <f>WEEKDAY(Table44[[#This Row],[Sales Date]])</f>
        <v>6</v>
      </c>
    </row>
    <row r="356" spans="1:16" x14ac:dyDescent="0.3">
      <c r="A356" t="s">
        <v>746</v>
      </c>
      <c r="B356" s="2">
        <v>44030</v>
      </c>
      <c r="C356" t="s">
        <v>747</v>
      </c>
      <c r="D356" t="s">
        <v>28</v>
      </c>
      <c r="E356" t="s">
        <v>15</v>
      </c>
      <c r="F356" t="s">
        <v>16</v>
      </c>
      <c r="G356" t="s">
        <v>66</v>
      </c>
      <c r="H356" t="s">
        <v>2370</v>
      </c>
      <c r="I356">
        <v>1</v>
      </c>
      <c r="J356" t="s">
        <v>19</v>
      </c>
      <c r="K356">
        <v>44000</v>
      </c>
      <c r="L356">
        <v>40000</v>
      </c>
      <c r="M356">
        <f t="shared" si="5"/>
        <v>44000</v>
      </c>
      <c r="N356">
        <f>Table44[[#This Row],[Qty]]*Table44[[#This Row],[Cost]]</f>
        <v>40000</v>
      </c>
      <c r="O356">
        <f>Table44[[#This Row],[Total Sales]]-Table44[[#This Row],[COGS]]</f>
        <v>4000</v>
      </c>
      <c r="P356" s="1">
        <f>WEEKDAY(Table44[[#This Row],[Sales Date]])</f>
        <v>7</v>
      </c>
    </row>
    <row r="357" spans="1:16" x14ac:dyDescent="0.3">
      <c r="A357" t="s">
        <v>748</v>
      </c>
      <c r="B357" s="2">
        <v>44029</v>
      </c>
      <c r="C357" t="s">
        <v>749</v>
      </c>
      <c r="D357" t="s">
        <v>28</v>
      </c>
      <c r="E357" t="s">
        <v>15</v>
      </c>
      <c r="F357" t="s">
        <v>16</v>
      </c>
      <c r="G357" t="s">
        <v>69</v>
      </c>
      <c r="H357" t="s">
        <v>2370</v>
      </c>
      <c r="I357">
        <v>20</v>
      </c>
      <c r="J357" t="s">
        <v>19</v>
      </c>
      <c r="K357">
        <v>13200.000000000002</v>
      </c>
      <c r="L357">
        <v>12000</v>
      </c>
      <c r="M357">
        <f t="shared" si="5"/>
        <v>264000.00000000006</v>
      </c>
      <c r="N357">
        <f>Table44[[#This Row],[Qty]]*Table44[[#This Row],[Cost]]</f>
        <v>240000</v>
      </c>
      <c r="O357">
        <f>Table44[[#This Row],[Total Sales]]-Table44[[#This Row],[COGS]]</f>
        <v>24000.000000000058</v>
      </c>
      <c r="P357" s="1">
        <f>WEEKDAY(Table44[[#This Row],[Sales Date]])</f>
        <v>6</v>
      </c>
    </row>
    <row r="358" spans="1:16" x14ac:dyDescent="0.3">
      <c r="A358" t="s">
        <v>750</v>
      </c>
      <c r="B358" s="2">
        <v>44032</v>
      </c>
      <c r="C358" t="s">
        <v>751</v>
      </c>
      <c r="D358" t="s">
        <v>28</v>
      </c>
      <c r="E358" t="s">
        <v>22</v>
      </c>
      <c r="F358" t="s">
        <v>23</v>
      </c>
      <c r="G358" t="s">
        <v>72</v>
      </c>
      <c r="H358" t="s">
        <v>37</v>
      </c>
      <c r="I358">
        <v>2</v>
      </c>
      <c r="J358" t="s">
        <v>19</v>
      </c>
      <c r="K358">
        <v>13000</v>
      </c>
      <c r="L358">
        <v>12000</v>
      </c>
      <c r="M358">
        <f t="shared" si="5"/>
        <v>26000</v>
      </c>
      <c r="N358">
        <f>Table44[[#This Row],[Qty]]*Table44[[#This Row],[Cost]]</f>
        <v>24000</v>
      </c>
      <c r="O358">
        <f>Table44[[#This Row],[Total Sales]]-Table44[[#This Row],[COGS]]</f>
        <v>2000</v>
      </c>
      <c r="P358" s="1">
        <f>WEEKDAY(Table44[[#This Row],[Sales Date]])</f>
        <v>2</v>
      </c>
    </row>
    <row r="359" spans="1:16" x14ac:dyDescent="0.3">
      <c r="A359" t="s">
        <v>752</v>
      </c>
      <c r="B359" s="2">
        <v>44033</v>
      </c>
      <c r="C359" t="s">
        <v>753</v>
      </c>
      <c r="D359" t="s">
        <v>28</v>
      </c>
      <c r="E359" t="s">
        <v>29</v>
      </c>
      <c r="F359" t="s">
        <v>30</v>
      </c>
      <c r="G359" t="s">
        <v>75</v>
      </c>
      <c r="H359" t="s">
        <v>2370</v>
      </c>
      <c r="I359">
        <v>2</v>
      </c>
      <c r="J359" t="s">
        <v>19</v>
      </c>
      <c r="K359">
        <v>6700</v>
      </c>
      <c r="L359">
        <v>5000</v>
      </c>
      <c r="M359">
        <f t="shared" si="5"/>
        <v>13400</v>
      </c>
      <c r="N359">
        <f>Table44[[#This Row],[Qty]]*Table44[[#This Row],[Cost]]</f>
        <v>10000</v>
      </c>
      <c r="O359">
        <f>Table44[[#This Row],[Total Sales]]-Table44[[#This Row],[COGS]]</f>
        <v>3400</v>
      </c>
      <c r="P359" s="1">
        <f>WEEKDAY(Table44[[#This Row],[Sales Date]])</f>
        <v>3</v>
      </c>
    </row>
    <row r="360" spans="1:16" x14ac:dyDescent="0.3">
      <c r="A360" t="s">
        <v>754</v>
      </c>
      <c r="B360" s="2">
        <v>44034</v>
      </c>
      <c r="C360" t="s">
        <v>755</v>
      </c>
      <c r="D360" t="s">
        <v>28</v>
      </c>
      <c r="E360" t="s">
        <v>34</v>
      </c>
      <c r="F360" t="s">
        <v>35</v>
      </c>
      <c r="G360" t="s">
        <v>78</v>
      </c>
      <c r="H360" t="s">
        <v>2370</v>
      </c>
      <c r="I360">
        <v>1</v>
      </c>
      <c r="J360" t="s">
        <v>19</v>
      </c>
      <c r="K360">
        <v>6700</v>
      </c>
      <c r="L360">
        <v>5001</v>
      </c>
      <c r="M360">
        <f t="shared" si="5"/>
        <v>6700</v>
      </c>
      <c r="N360">
        <f>Table44[[#This Row],[Qty]]*Table44[[#This Row],[Cost]]</f>
        <v>5001</v>
      </c>
      <c r="O360">
        <f>Table44[[#This Row],[Total Sales]]-Table44[[#This Row],[COGS]]</f>
        <v>1699</v>
      </c>
      <c r="P360" s="1">
        <f>WEEKDAY(Table44[[#This Row],[Sales Date]])</f>
        <v>4</v>
      </c>
    </row>
    <row r="361" spans="1:16" x14ac:dyDescent="0.3">
      <c r="A361" t="s">
        <v>756</v>
      </c>
      <c r="B361" s="2">
        <v>44035</v>
      </c>
      <c r="C361" t="s">
        <v>757</v>
      </c>
      <c r="D361" t="s">
        <v>14</v>
      </c>
      <c r="E361" t="s">
        <v>15</v>
      </c>
      <c r="F361" t="s">
        <v>16</v>
      </c>
      <c r="G361" t="s">
        <v>81</v>
      </c>
      <c r="H361" t="s">
        <v>44</v>
      </c>
      <c r="I361">
        <v>1</v>
      </c>
      <c r="J361" t="s">
        <v>19</v>
      </c>
      <c r="K361">
        <v>6700</v>
      </c>
      <c r="L361">
        <v>5002</v>
      </c>
      <c r="M361">
        <f t="shared" si="5"/>
        <v>6700</v>
      </c>
      <c r="N361">
        <f>Table44[[#This Row],[Qty]]*Table44[[#This Row],[Cost]]</f>
        <v>5002</v>
      </c>
      <c r="O361">
        <f>Table44[[#This Row],[Total Sales]]-Table44[[#This Row],[COGS]]</f>
        <v>1698</v>
      </c>
      <c r="P361" s="1">
        <f>WEEKDAY(Table44[[#This Row],[Sales Date]])</f>
        <v>5</v>
      </c>
    </row>
    <row r="362" spans="1:16" x14ac:dyDescent="0.3">
      <c r="A362" t="s">
        <v>758</v>
      </c>
      <c r="B362" s="2">
        <v>44036</v>
      </c>
      <c r="C362" t="s">
        <v>759</v>
      </c>
      <c r="D362" t="s">
        <v>14</v>
      </c>
      <c r="E362" t="s">
        <v>15</v>
      </c>
      <c r="F362" t="s">
        <v>16</v>
      </c>
      <c r="G362" t="s">
        <v>84</v>
      </c>
      <c r="H362" t="s">
        <v>2370</v>
      </c>
      <c r="I362">
        <v>2</v>
      </c>
      <c r="J362" t="s">
        <v>19</v>
      </c>
      <c r="K362">
        <v>6700</v>
      </c>
      <c r="L362">
        <v>5000</v>
      </c>
      <c r="M362">
        <f t="shared" si="5"/>
        <v>13400</v>
      </c>
      <c r="N362">
        <f>Table44[[#This Row],[Qty]]*Table44[[#This Row],[Cost]]</f>
        <v>10000</v>
      </c>
      <c r="O362">
        <f>Table44[[#This Row],[Total Sales]]-Table44[[#This Row],[COGS]]</f>
        <v>3400</v>
      </c>
      <c r="P362" s="1">
        <f>WEEKDAY(Table44[[#This Row],[Sales Date]])</f>
        <v>6</v>
      </c>
    </row>
    <row r="363" spans="1:16" x14ac:dyDescent="0.3">
      <c r="A363" t="s">
        <v>760</v>
      </c>
      <c r="B363" s="2">
        <v>44037</v>
      </c>
      <c r="C363" t="s">
        <v>761</v>
      </c>
      <c r="D363" t="s">
        <v>14</v>
      </c>
      <c r="E363" t="s">
        <v>22</v>
      </c>
      <c r="F363" t="s">
        <v>23</v>
      </c>
      <c r="G363" t="s">
        <v>17</v>
      </c>
      <c r="H363" t="s">
        <v>2370</v>
      </c>
      <c r="I363">
        <v>2</v>
      </c>
      <c r="J363" t="s">
        <v>19</v>
      </c>
      <c r="K363">
        <v>6700</v>
      </c>
      <c r="L363">
        <v>5001</v>
      </c>
      <c r="M363">
        <f t="shared" si="5"/>
        <v>13400</v>
      </c>
      <c r="N363">
        <f>Table44[[#This Row],[Qty]]*Table44[[#This Row],[Cost]]</f>
        <v>10002</v>
      </c>
      <c r="O363">
        <f>Table44[[#This Row],[Total Sales]]-Table44[[#This Row],[COGS]]</f>
        <v>3398</v>
      </c>
      <c r="P363" s="1">
        <f>WEEKDAY(Table44[[#This Row],[Sales Date]])</f>
        <v>7</v>
      </c>
    </row>
    <row r="364" spans="1:16" x14ac:dyDescent="0.3">
      <c r="A364" t="s">
        <v>762</v>
      </c>
      <c r="B364" s="2">
        <v>44038</v>
      </c>
      <c r="C364" t="s">
        <v>763</v>
      </c>
      <c r="D364" t="s">
        <v>28</v>
      </c>
      <c r="E364" t="s">
        <v>29</v>
      </c>
      <c r="F364" t="s">
        <v>30</v>
      </c>
      <c r="G364" t="s">
        <v>24</v>
      </c>
      <c r="H364" t="s">
        <v>2370</v>
      </c>
      <c r="I364">
        <v>1</v>
      </c>
      <c r="J364" t="s">
        <v>19</v>
      </c>
      <c r="K364">
        <v>6700</v>
      </c>
      <c r="L364">
        <v>5002</v>
      </c>
      <c r="M364">
        <f t="shared" si="5"/>
        <v>6700</v>
      </c>
      <c r="N364">
        <f>Table44[[#This Row],[Qty]]*Table44[[#This Row],[Cost]]</f>
        <v>5002</v>
      </c>
      <c r="O364">
        <f>Table44[[#This Row],[Total Sales]]-Table44[[#This Row],[COGS]]</f>
        <v>1698</v>
      </c>
      <c r="P364" s="1">
        <f>WEEKDAY(Table44[[#This Row],[Sales Date]])</f>
        <v>1</v>
      </c>
    </row>
    <row r="365" spans="1:16" x14ac:dyDescent="0.3">
      <c r="A365" t="s">
        <v>764</v>
      </c>
      <c r="B365" s="2">
        <v>44039</v>
      </c>
      <c r="C365" t="s">
        <v>765</v>
      </c>
      <c r="D365" t="s">
        <v>28</v>
      </c>
      <c r="E365" t="s">
        <v>34</v>
      </c>
      <c r="F365" t="s">
        <v>35</v>
      </c>
      <c r="G365" t="s">
        <v>31</v>
      </c>
      <c r="H365" t="s">
        <v>2370</v>
      </c>
      <c r="I365">
        <v>1</v>
      </c>
      <c r="J365" t="s">
        <v>19</v>
      </c>
      <c r="K365">
        <v>6700</v>
      </c>
      <c r="L365">
        <v>5000</v>
      </c>
      <c r="M365">
        <f t="shared" si="5"/>
        <v>6700</v>
      </c>
      <c r="N365">
        <f>Table44[[#This Row],[Qty]]*Table44[[#This Row],[Cost]]</f>
        <v>5000</v>
      </c>
      <c r="O365">
        <f>Table44[[#This Row],[Total Sales]]-Table44[[#This Row],[COGS]]</f>
        <v>1700</v>
      </c>
      <c r="P365" s="1">
        <f>WEEKDAY(Table44[[#This Row],[Sales Date]])</f>
        <v>2</v>
      </c>
    </row>
    <row r="366" spans="1:16" x14ac:dyDescent="0.3">
      <c r="A366" t="s">
        <v>766</v>
      </c>
      <c r="B366" s="2">
        <v>44040</v>
      </c>
      <c r="C366" t="s">
        <v>767</v>
      </c>
      <c r="D366" t="s">
        <v>28</v>
      </c>
      <c r="E366" t="s">
        <v>15</v>
      </c>
      <c r="F366" t="s">
        <v>16</v>
      </c>
      <c r="G366" t="s">
        <v>36</v>
      </c>
      <c r="H366" t="s">
        <v>37</v>
      </c>
      <c r="I366">
        <v>2</v>
      </c>
      <c r="J366" t="s">
        <v>19</v>
      </c>
      <c r="K366">
        <v>6700</v>
      </c>
      <c r="L366">
        <v>5001</v>
      </c>
      <c r="M366">
        <f t="shared" si="5"/>
        <v>13400</v>
      </c>
      <c r="N366">
        <f>Table44[[#This Row],[Qty]]*Table44[[#This Row],[Cost]]</f>
        <v>10002</v>
      </c>
      <c r="O366">
        <f>Table44[[#This Row],[Total Sales]]-Table44[[#This Row],[COGS]]</f>
        <v>3398</v>
      </c>
      <c r="P366" s="1">
        <f>WEEKDAY(Table44[[#This Row],[Sales Date]])</f>
        <v>3</v>
      </c>
    </row>
    <row r="367" spans="1:16" x14ac:dyDescent="0.3">
      <c r="A367" t="s">
        <v>768</v>
      </c>
      <c r="B367" s="2">
        <v>44039</v>
      </c>
      <c r="C367" t="s">
        <v>769</v>
      </c>
      <c r="D367" t="s">
        <v>28</v>
      </c>
      <c r="E367" t="s">
        <v>15</v>
      </c>
      <c r="F367" t="s">
        <v>16</v>
      </c>
      <c r="G367" t="s">
        <v>40</v>
      </c>
      <c r="H367" t="s">
        <v>2370</v>
      </c>
      <c r="I367">
        <v>2</v>
      </c>
      <c r="J367" t="s">
        <v>19</v>
      </c>
      <c r="K367">
        <v>6700</v>
      </c>
      <c r="L367">
        <v>5002</v>
      </c>
      <c r="M367">
        <f t="shared" si="5"/>
        <v>13400</v>
      </c>
      <c r="N367">
        <f>Table44[[#This Row],[Qty]]*Table44[[#This Row],[Cost]]</f>
        <v>10004</v>
      </c>
      <c r="O367">
        <f>Table44[[#This Row],[Total Sales]]-Table44[[#This Row],[COGS]]</f>
        <v>3396</v>
      </c>
      <c r="P367" s="1">
        <f>WEEKDAY(Table44[[#This Row],[Sales Date]])</f>
        <v>2</v>
      </c>
    </row>
    <row r="368" spans="1:16" x14ac:dyDescent="0.3">
      <c r="A368" t="s">
        <v>770</v>
      </c>
      <c r="B368" s="2">
        <v>43983</v>
      </c>
      <c r="C368" t="s">
        <v>771</v>
      </c>
      <c r="D368" t="s">
        <v>14</v>
      </c>
      <c r="E368" t="s">
        <v>22</v>
      </c>
      <c r="F368" t="s">
        <v>23</v>
      </c>
      <c r="G368" t="s">
        <v>43</v>
      </c>
      <c r="H368" t="s">
        <v>44</v>
      </c>
      <c r="I368">
        <v>1</v>
      </c>
      <c r="J368" t="s">
        <v>19</v>
      </c>
      <c r="K368">
        <v>22000</v>
      </c>
      <c r="L368">
        <v>20000</v>
      </c>
      <c r="M368">
        <f t="shared" si="5"/>
        <v>22000</v>
      </c>
      <c r="N368">
        <f>Table44[[#This Row],[Qty]]*Table44[[#This Row],[Cost]]</f>
        <v>20000</v>
      </c>
      <c r="O368">
        <f>Table44[[#This Row],[Total Sales]]-Table44[[#This Row],[COGS]]</f>
        <v>2000</v>
      </c>
      <c r="P368" s="1">
        <f>WEEKDAY(Table44[[#This Row],[Sales Date]])</f>
        <v>2</v>
      </c>
    </row>
    <row r="369" spans="1:16" x14ac:dyDescent="0.3">
      <c r="A369" t="s">
        <v>772</v>
      </c>
      <c r="B369" s="2">
        <v>43984</v>
      </c>
      <c r="C369" t="s">
        <v>773</v>
      </c>
      <c r="D369" t="s">
        <v>28</v>
      </c>
      <c r="E369" t="s">
        <v>29</v>
      </c>
      <c r="F369" t="s">
        <v>30</v>
      </c>
      <c r="G369" t="s">
        <v>47</v>
      </c>
      <c r="H369" t="s">
        <v>2370</v>
      </c>
      <c r="I369">
        <v>1</v>
      </c>
      <c r="J369" t="s">
        <v>25</v>
      </c>
      <c r="K369">
        <v>11000</v>
      </c>
      <c r="L369">
        <v>10000</v>
      </c>
      <c r="M369">
        <f t="shared" si="5"/>
        <v>11000</v>
      </c>
      <c r="N369">
        <f>Table44[[#This Row],[Qty]]*Table44[[#This Row],[Cost]]</f>
        <v>10000</v>
      </c>
      <c r="O369">
        <f>Table44[[#This Row],[Total Sales]]-Table44[[#This Row],[COGS]]</f>
        <v>1000</v>
      </c>
      <c r="P369" s="1">
        <f>WEEKDAY(Table44[[#This Row],[Sales Date]])</f>
        <v>3</v>
      </c>
    </row>
    <row r="370" spans="1:16" x14ac:dyDescent="0.3">
      <c r="A370" t="s">
        <v>774</v>
      </c>
      <c r="B370" s="2">
        <v>43985</v>
      </c>
      <c r="C370" t="s">
        <v>775</v>
      </c>
      <c r="D370" t="s">
        <v>28</v>
      </c>
      <c r="E370" t="s">
        <v>34</v>
      </c>
      <c r="F370" t="s">
        <v>35</v>
      </c>
      <c r="G370" t="s">
        <v>50</v>
      </c>
      <c r="H370" t="s">
        <v>37</v>
      </c>
      <c r="I370">
        <v>1</v>
      </c>
      <c r="J370" t="s">
        <v>19</v>
      </c>
      <c r="K370">
        <v>8500</v>
      </c>
      <c r="L370">
        <v>7600</v>
      </c>
      <c r="M370">
        <f t="shared" si="5"/>
        <v>8500</v>
      </c>
      <c r="N370">
        <f>Table44[[#This Row],[Qty]]*Table44[[#This Row],[Cost]]</f>
        <v>7600</v>
      </c>
      <c r="O370">
        <f>Table44[[#This Row],[Total Sales]]-Table44[[#This Row],[COGS]]</f>
        <v>900</v>
      </c>
      <c r="P370" s="1">
        <f>WEEKDAY(Table44[[#This Row],[Sales Date]])</f>
        <v>4</v>
      </c>
    </row>
    <row r="371" spans="1:16" x14ac:dyDescent="0.3">
      <c r="A371" t="s">
        <v>776</v>
      </c>
      <c r="B371" s="2">
        <v>43986</v>
      </c>
      <c r="C371" t="s">
        <v>777</v>
      </c>
      <c r="D371" t="s">
        <v>28</v>
      </c>
      <c r="E371" t="s">
        <v>15</v>
      </c>
      <c r="F371" t="s">
        <v>16</v>
      </c>
      <c r="G371" t="s">
        <v>53</v>
      </c>
      <c r="H371" t="s">
        <v>37</v>
      </c>
      <c r="I371">
        <v>2</v>
      </c>
      <c r="J371" t="s">
        <v>25</v>
      </c>
      <c r="K371">
        <v>8500</v>
      </c>
      <c r="L371">
        <v>7600</v>
      </c>
      <c r="M371">
        <f t="shared" si="5"/>
        <v>17000</v>
      </c>
      <c r="N371">
        <f>Table44[[#This Row],[Qty]]*Table44[[#This Row],[Cost]]</f>
        <v>15200</v>
      </c>
      <c r="O371">
        <f>Table44[[#This Row],[Total Sales]]-Table44[[#This Row],[COGS]]</f>
        <v>1800</v>
      </c>
      <c r="P371" s="1">
        <f>WEEKDAY(Table44[[#This Row],[Sales Date]])</f>
        <v>5</v>
      </c>
    </row>
    <row r="372" spans="1:16" x14ac:dyDescent="0.3">
      <c r="A372" t="s">
        <v>778</v>
      </c>
      <c r="B372" s="2">
        <v>43987</v>
      </c>
      <c r="C372" t="s">
        <v>779</v>
      </c>
      <c r="D372" t="s">
        <v>28</v>
      </c>
      <c r="E372" t="s">
        <v>15</v>
      </c>
      <c r="F372" t="s">
        <v>16</v>
      </c>
      <c r="G372" t="s">
        <v>56</v>
      </c>
      <c r="H372" t="s">
        <v>57</v>
      </c>
      <c r="I372">
        <v>3</v>
      </c>
      <c r="J372" t="s">
        <v>19</v>
      </c>
      <c r="K372">
        <v>13200.000000000002</v>
      </c>
      <c r="L372">
        <v>12000</v>
      </c>
      <c r="M372">
        <f t="shared" si="5"/>
        <v>39600.000000000007</v>
      </c>
      <c r="N372">
        <f>Table44[[#This Row],[Qty]]*Table44[[#This Row],[Cost]]</f>
        <v>36000</v>
      </c>
      <c r="O372">
        <f>Table44[[#This Row],[Total Sales]]-Table44[[#This Row],[COGS]]</f>
        <v>3600.0000000000073</v>
      </c>
      <c r="P372" s="1">
        <f>WEEKDAY(Table44[[#This Row],[Sales Date]])</f>
        <v>6</v>
      </c>
    </row>
    <row r="373" spans="1:16" x14ac:dyDescent="0.3">
      <c r="A373" t="s">
        <v>780</v>
      </c>
      <c r="B373" s="2">
        <v>43988</v>
      </c>
      <c r="C373" t="s">
        <v>781</v>
      </c>
      <c r="D373" t="s">
        <v>28</v>
      </c>
      <c r="E373" t="s">
        <v>22</v>
      </c>
      <c r="F373" t="s">
        <v>23</v>
      </c>
      <c r="G373" t="s">
        <v>60</v>
      </c>
      <c r="H373" t="s">
        <v>44</v>
      </c>
      <c r="I373">
        <v>2</v>
      </c>
      <c r="J373" t="s">
        <v>19</v>
      </c>
      <c r="K373">
        <v>22000</v>
      </c>
      <c r="L373">
        <v>20000</v>
      </c>
      <c r="M373">
        <f t="shared" si="5"/>
        <v>44000</v>
      </c>
      <c r="N373">
        <f>Table44[[#This Row],[Qty]]*Table44[[#This Row],[Cost]]</f>
        <v>40000</v>
      </c>
      <c r="O373">
        <f>Table44[[#This Row],[Total Sales]]-Table44[[#This Row],[COGS]]</f>
        <v>4000</v>
      </c>
      <c r="P373" s="1">
        <f>WEEKDAY(Table44[[#This Row],[Sales Date]])</f>
        <v>7</v>
      </c>
    </row>
    <row r="374" spans="1:16" x14ac:dyDescent="0.3">
      <c r="A374" t="s">
        <v>782</v>
      </c>
      <c r="B374" s="2">
        <v>43989</v>
      </c>
      <c r="C374" t="s">
        <v>783</v>
      </c>
      <c r="D374" t="s">
        <v>28</v>
      </c>
      <c r="E374" t="s">
        <v>29</v>
      </c>
      <c r="F374" t="s">
        <v>30</v>
      </c>
      <c r="G374" t="s">
        <v>63</v>
      </c>
      <c r="H374" t="s">
        <v>44</v>
      </c>
      <c r="I374">
        <v>2</v>
      </c>
      <c r="J374" t="s">
        <v>19</v>
      </c>
      <c r="K374">
        <v>7700</v>
      </c>
      <c r="L374">
        <v>7000</v>
      </c>
      <c r="M374">
        <f t="shared" si="5"/>
        <v>15400</v>
      </c>
      <c r="N374">
        <f>Table44[[#This Row],[Qty]]*Table44[[#This Row],[Cost]]</f>
        <v>14000</v>
      </c>
      <c r="O374">
        <f>Table44[[#This Row],[Total Sales]]-Table44[[#This Row],[COGS]]</f>
        <v>1400</v>
      </c>
      <c r="P374" s="1">
        <f>WEEKDAY(Table44[[#This Row],[Sales Date]])</f>
        <v>1</v>
      </c>
    </row>
    <row r="375" spans="1:16" x14ac:dyDescent="0.3">
      <c r="A375" t="s">
        <v>784</v>
      </c>
      <c r="B375" s="2">
        <v>43990</v>
      </c>
      <c r="C375" t="s">
        <v>785</v>
      </c>
      <c r="D375" t="s">
        <v>28</v>
      </c>
      <c r="E375" t="s">
        <v>34</v>
      </c>
      <c r="F375" t="s">
        <v>35</v>
      </c>
      <c r="G375" t="s">
        <v>66</v>
      </c>
      <c r="H375" t="s">
        <v>2370</v>
      </c>
      <c r="I375">
        <v>3</v>
      </c>
      <c r="J375" t="s">
        <v>19</v>
      </c>
      <c r="K375">
        <v>22000</v>
      </c>
      <c r="L375">
        <v>20000</v>
      </c>
      <c r="M375">
        <f t="shared" si="5"/>
        <v>66000</v>
      </c>
      <c r="N375">
        <f>Table44[[#This Row],[Qty]]*Table44[[#This Row],[Cost]]</f>
        <v>60000</v>
      </c>
      <c r="O375">
        <f>Table44[[#This Row],[Total Sales]]-Table44[[#This Row],[COGS]]</f>
        <v>6000</v>
      </c>
      <c r="P375" s="1">
        <f>WEEKDAY(Table44[[#This Row],[Sales Date]])</f>
        <v>2</v>
      </c>
    </row>
    <row r="376" spans="1:16" x14ac:dyDescent="0.3">
      <c r="A376" t="s">
        <v>786</v>
      </c>
      <c r="B376" s="2">
        <v>43991</v>
      </c>
      <c r="C376" t="s">
        <v>787</v>
      </c>
      <c r="D376" t="s">
        <v>28</v>
      </c>
      <c r="E376" t="s">
        <v>15</v>
      </c>
      <c r="F376" t="s">
        <v>16</v>
      </c>
      <c r="G376" t="s">
        <v>69</v>
      </c>
      <c r="H376" t="s">
        <v>2370</v>
      </c>
      <c r="I376">
        <v>1</v>
      </c>
      <c r="J376" t="s">
        <v>19</v>
      </c>
      <c r="K376">
        <v>44000</v>
      </c>
      <c r="L376">
        <v>40000</v>
      </c>
      <c r="M376">
        <f t="shared" si="5"/>
        <v>44000</v>
      </c>
      <c r="N376">
        <f>Table44[[#This Row],[Qty]]*Table44[[#This Row],[Cost]]</f>
        <v>40000</v>
      </c>
      <c r="O376">
        <f>Table44[[#This Row],[Total Sales]]-Table44[[#This Row],[COGS]]</f>
        <v>4000</v>
      </c>
      <c r="P376" s="1">
        <f>WEEKDAY(Table44[[#This Row],[Sales Date]])</f>
        <v>3</v>
      </c>
    </row>
    <row r="377" spans="1:16" x14ac:dyDescent="0.3">
      <c r="A377" t="s">
        <v>788</v>
      </c>
      <c r="B377" s="2">
        <v>43992</v>
      </c>
      <c r="C377" t="s">
        <v>789</v>
      </c>
      <c r="D377" t="s">
        <v>28</v>
      </c>
      <c r="E377" t="s">
        <v>15</v>
      </c>
      <c r="F377" t="s">
        <v>16</v>
      </c>
      <c r="G377" t="s">
        <v>72</v>
      </c>
      <c r="H377" t="s">
        <v>37</v>
      </c>
      <c r="I377">
        <v>2</v>
      </c>
      <c r="J377" t="s">
        <v>19</v>
      </c>
      <c r="K377">
        <v>19800</v>
      </c>
      <c r="L377">
        <v>18000</v>
      </c>
      <c r="M377">
        <f t="shared" si="5"/>
        <v>39600</v>
      </c>
      <c r="N377">
        <f>Table44[[#This Row],[Qty]]*Table44[[#This Row],[Cost]]</f>
        <v>36000</v>
      </c>
      <c r="O377">
        <f>Table44[[#This Row],[Total Sales]]-Table44[[#This Row],[COGS]]</f>
        <v>3600</v>
      </c>
      <c r="P377" s="1">
        <f>WEEKDAY(Table44[[#This Row],[Sales Date]])</f>
        <v>4</v>
      </c>
    </row>
    <row r="378" spans="1:16" x14ac:dyDescent="0.3">
      <c r="A378" t="s">
        <v>790</v>
      </c>
      <c r="B378" s="2">
        <v>43993</v>
      </c>
      <c r="C378" t="s">
        <v>791</v>
      </c>
      <c r="D378" t="s">
        <v>28</v>
      </c>
      <c r="E378" t="s">
        <v>22</v>
      </c>
      <c r="F378" t="s">
        <v>23</v>
      </c>
      <c r="G378" t="s">
        <v>75</v>
      </c>
      <c r="H378" t="s">
        <v>2370</v>
      </c>
      <c r="I378">
        <v>2</v>
      </c>
      <c r="J378" t="s">
        <v>19</v>
      </c>
      <c r="K378">
        <v>9950</v>
      </c>
      <c r="L378">
        <v>9000</v>
      </c>
      <c r="M378">
        <f t="shared" si="5"/>
        <v>19900</v>
      </c>
      <c r="N378">
        <f>Table44[[#This Row],[Qty]]*Table44[[#This Row],[Cost]]</f>
        <v>18000</v>
      </c>
      <c r="O378">
        <f>Table44[[#This Row],[Total Sales]]-Table44[[#This Row],[COGS]]</f>
        <v>1900</v>
      </c>
      <c r="P378" s="1">
        <f>WEEKDAY(Table44[[#This Row],[Sales Date]])</f>
        <v>5</v>
      </c>
    </row>
    <row r="379" spans="1:16" x14ac:dyDescent="0.3">
      <c r="A379" t="s">
        <v>792</v>
      </c>
      <c r="B379" s="2">
        <v>43994</v>
      </c>
      <c r="C379" t="s">
        <v>793</v>
      </c>
      <c r="D379" t="s">
        <v>28</v>
      </c>
      <c r="E379" t="s">
        <v>29</v>
      </c>
      <c r="F379" t="s">
        <v>30</v>
      </c>
      <c r="G379" t="s">
        <v>78</v>
      </c>
      <c r="H379" t="s">
        <v>2370</v>
      </c>
      <c r="I379">
        <v>2</v>
      </c>
      <c r="J379" t="s">
        <v>19</v>
      </c>
      <c r="K379">
        <v>7700</v>
      </c>
      <c r="L379">
        <v>7000</v>
      </c>
      <c r="M379">
        <f t="shared" si="5"/>
        <v>15400</v>
      </c>
      <c r="N379">
        <f>Table44[[#This Row],[Qty]]*Table44[[#This Row],[Cost]]</f>
        <v>14000</v>
      </c>
      <c r="O379">
        <f>Table44[[#This Row],[Total Sales]]-Table44[[#This Row],[COGS]]</f>
        <v>1400</v>
      </c>
      <c r="P379" s="1">
        <f>WEEKDAY(Table44[[#This Row],[Sales Date]])</f>
        <v>6</v>
      </c>
    </row>
    <row r="380" spans="1:16" x14ac:dyDescent="0.3">
      <c r="A380" t="s">
        <v>794</v>
      </c>
      <c r="B380" s="2">
        <v>43995</v>
      </c>
      <c r="C380" t="s">
        <v>795</v>
      </c>
      <c r="D380" t="s">
        <v>28</v>
      </c>
      <c r="E380" t="s">
        <v>34</v>
      </c>
      <c r="F380" t="s">
        <v>35</v>
      </c>
      <c r="G380" t="s">
        <v>81</v>
      </c>
      <c r="H380" t="s">
        <v>44</v>
      </c>
      <c r="I380">
        <v>4</v>
      </c>
      <c r="J380" t="s">
        <v>19</v>
      </c>
      <c r="K380">
        <v>11000</v>
      </c>
      <c r="L380">
        <v>10000</v>
      </c>
      <c r="M380">
        <f t="shared" si="5"/>
        <v>44000</v>
      </c>
      <c r="N380">
        <f>Table44[[#This Row],[Qty]]*Table44[[#This Row],[Cost]]</f>
        <v>40000</v>
      </c>
      <c r="O380">
        <f>Table44[[#This Row],[Total Sales]]-Table44[[#This Row],[COGS]]</f>
        <v>4000</v>
      </c>
      <c r="P380" s="1">
        <f>WEEKDAY(Table44[[#This Row],[Sales Date]])</f>
        <v>7</v>
      </c>
    </row>
    <row r="381" spans="1:16" x14ac:dyDescent="0.3">
      <c r="A381" t="s">
        <v>796</v>
      </c>
      <c r="B381" s="2">
        <v>43996</v>
      </c>
      <c r="C381" t="s">
        <v>797</v>
      </c>
      <c r="D381" t="s">
        <v>28</v>
      </c>
      <c r="E381" t="s">
        <v>15</v>
      </c>
      <c r="F381" t="s">
        <v>16</v>
      </c>
      <c r="G381" t="s">
        <v>84</v>
      </c>
      <c r="H381" t="s">
        <v>2370</v>
      </c>
      <c r="I381">
        <v>1</v>
      </c>
      <c r="J381" t="s">
        <v>19</v>
      </c>
      <c r="K381">
        <v>13200.000000000002</v>
      </c>
      <c r="L381">
        <v>12000</v>
      </c>
      <c r="M381">
        <f t="shared" si="5"/>
        <v>13200.000000000002</v>
      </c>
      <c r="N381">
        <f>Table44[[#This Row],[Qty]]*Table44[[#This Row],[Cost]]</f>
        <v>12000</v>
      </c>
      <c r="O381">
        <f>Table44[[#This Row],[Total Sales]]-Table44[[#This Row],[COGS]]</f>
        <v>1200.0000000000018</v>
      </c>
      <c r="P381" s="1">
        <f>WEEKDAY(Table44[[#This Row],[Sales Date]])</f>
        <v>1</v>
      </c>
    </row>
    <row r="382" spans="1:16" x14ac:dyDescent="0.3">
      <c r="A382" t="s">
        <v>798</v>
      </c>
      <c r="B382" s="2">
        <v>43997</v>
      </c>
      <c r="C382" t="s">
        <v>799</v>
      </c>
      <c r="D382" t="s">
        <v>14</v>
      </c>
      <c r="E382" t="s">
        <v>15</v>
      </c>
      <c r="F382" t="s">
        <v>16</v>
      </c>
      <c r="G382" t="s">
        <v>17</v>
      </c>
      <c r="H382" t="s">
        <v>2370</v>
      </c>
      <c r="I382">
        <v>2</v>
      </c>
      <c r="J382" t="s">
        <v>19</v>
      </c>
      <c r="K382">
        <v>9950</v>
      </c>
      <c r="L382">
        <v>9000</v>
      </c>
      <c r="M382">
        <f t="shared" si="5"/>
        <v>19900</v>
      </c>
      <c r="N382">
        <f>Table44[[#This Row],[Qty]]*Table44[[#This Row],[Cost]]</f>
        <v>18000</v>
      </c>
      <c r="O382">
        <f>Table44[[#This Row],[Total Sales]]-Table44[[#This Row],[COGS]]</f>
        <v>1900</v>
      </c>
      <c r="P382" s="1">
        <f>WEEKDAY(Table44[[#This Row],[Sales Date]])</f>
        <v>2</v>
      </c>
    </row>
    <row r="383" spans="1:16" x14ac:dyDescent="0.3">
      <c r="A383" t="s">
        <v>800</v>
      </c>
      <c r="B383" s="2">
        <v>43998</v>
      </c>
      <c r="D383" t="s">
        <v>14</v>
      </c>
      <c r="E383" t="s">
        <v>22</v>
      </c>
      <c r="F383" t="s">
        <v>23</v>
      </c>
      <c r="G383" t="s">
        <v>24</v>
      </c>
      <c r="H383" t="s">
        <v>2370</v>
      </c>
      <c r="I383">
        <v>2</v>
      </c>
      <c r="J383" t="s">
        <v>19</v>
      </c>
      <c r="K383">
        <v>7700</v>
      </c>
      <c r="L383">
        <v>7000</v>
      </c>
      <c r="M383">
        <f t="shared" si="5"/>
        <v>15400</v>
      </c>
      <c r="N383">
        <f>Table44[[#This Row],[Qty]]*Table44[[#This Row],[Cost]]</f>
        <v>14000</v>
      </c>
      <c r="O383">
        <f>Table44[[#This Row],[Total Sales]]-Table44[[#This Row],[COGS]]</f>
        <v>1400</v>
      </c>
      <c r="P383" s="1">
        <f>WEEKDAY(Table44[[#This Row],[Sales Date]])</f>
        <v>3</v>
      </c>
    </row>
    <row r="384" spans="1:16" x14ac:dyDescent="0.3">
      <c r="A384" t="s">
        <v>801</v>
      </c>
      <c r="B384" s="2">
        <v>43999</v>
      </c>
      <c r="C384" t="s">
        <v>802</v>
      </c>
      <c r="D384" t="s">
        <v>14</v>
      </c>
      <c r="E384" t="s">
        <v>29</v>
      </c>
      <c r="F384" t="s">
        <v>30</v>
      </c>
      <c r="G384" t="s">
        <v>31</v>
      </c>
      <c r="H384" t="s">
        <v>2370</v>
      </c>
      <c r="I384">
        <v>4</v>
      </c>
      <c r="J384" t="s">
        <v>19</v>
      </c>
      <c r="K384">
        <v>11000</v>
      </c>
      <c r="L384">
        <v>10000</v>
      </c>
      <c r="M384">
        <f t="shared" si="5"/>
        <v>44000</v>
      </c>
      <c r="N384">
        <f>Table44[[#This Row],[Qty]]*Table44[[#This Row],[Cost]]</f>
        <v>40000</v>
      </c>
      <c r="O384">
        <f>Table44[[#This Row],[Total Sales]]-Table44[[#This Row],[COGS]]</f>
        <v>4000</v>
      </c>
      <c r="P384" s="1">
        <f>WEEKDAY(Table44[[#This Row],[Sales Date]])</f>
        <v>4</v>
      </c>
    </row>
    <row r="385" spans="1:16" x14ac:dyDescent="0.3">
      <c r="A385" t="s">
        <v>803</v>
      </c>
      <c r="B385" s="2">
        <v>44000</v>
      </c>
      <c r="C385" t="s">
        <v>804</v>
      </c>
      <c r="D385" t="s">
        <v>28</v>
      </c>
      <c r="E385" t="s">
        <v>34</v>
      </c>
      <c r="F385" t="s">
        <v>35</v>
      </c>
      <c r="G385" t="s">
        <v>36</v>
      </c>
      <c r="H385" t="s">
        <v>37</v>
      </c>
      <c r="I385">
        <v>1</v>
      </c>
      <c r="J385" t="s">
        <v>19</v>
      </c>
      <c r="K385">
        <v>13200.000000000002</v>
      </c>
      <c r="L385">
        <v>12000</v>
      </c>
      <c r="M385">
        <f t="shared" si="5"/>
        <v>13200.000000000002</v>
      </c>
      <c r="N385">
        <f>Table44[[#This Row],[Qty]]*Table44[[#This Row],[Cost]]</f>
        <v>12000</v>
      </c>
      <c r="O385">
        <f>Table44[[#This Row],[Total Sales]]-Table44[[#This Row],[COGS]]</f>
        <v>1200.0000000000018</v>
      </c>
      <c r="P385" s="1">
        <f>WEEKDAY(Table44[[#This Row],[Sales Date]])</f>
        <v>5</v>
      </c>
    </row>
    <row r="386" spans="1:16" x14ac:dyDescent="0.3">
      <c r="A386" t="s">
        <v>805</v>
      </c>
      <c r="B386" s="2">
        <v>44001</v>
      </c>
      <c r="C386" t="s">
        <v>806</v>
      </c>
      <c r="D386" t="s">
        <v>28</v>
      </c>
      <c r="E386" t="s">
        <v>15</v>
      </c>
      <c r="F386" t="s">
        <v>16</v>
      </c>
      <c r="G386" t="s">
        <v>40</v>
      </c>
      <c r="H386" t="s">
        <v>2370</v>
      </c>
      <c r="I386">
        <v>2</v>
      </c>
      <c r="J386" t="s">
        <v>19</v>
      </c>
      <c r="K386">
        <v>44000</v>
      </c>
      <c r="L386">
        <v>40000</v>
      </c>
      <c r="M386">
        <f t="shared" ref="M386:M449" si="6">I386*K386</f>
        <v>88000</v>
      </c>
      <c r="N386">
        <f>Table44[[#This Row],[Qty]]*Table44[[#This Row],[Cost]]</f>
        <v>80000</v>
      </c>
      <c r="O386">
        <f>Table44[[#This Row],[Total Sales]]-Table44[[#This Row],[COGS]]</f>
        <v>8000</v>
      </c>
      <c r="P386" s="1">
        <f>WEEKDAY(Table44[[#This Row],[Sales Date]])</f>
        <v>6</v>
      </c>
    </row>
    <row r="387" spans="1:16" x14ac:dyDescent="0.3">
      <c r="A387" t="s">
        <v>807</v>
      </c>
      <c r="B387" s="2">
        <v>44002</v>
      </c>
      <c r="C387" t="s">
        <v>808</v>
      </c>
      <c r="D387" t="s">
        <v>28</v>
      </c>
      <c r="E387" t="s">
        <v>15</v>
      </c>
      <c r="F387" t="s">
        <v>16</v>
      </c>
      <c r="G387" t="s">
        <v>43</v>
      </c>
      <c r="H387" t="s">
        <v>44</v>
      </c>
      <c r="I387">
        <v>2</v>
      </c>
      <c r="J387" t="s">
        <v>25</v>
      </c>
      <c r="K387">
        <v>7700</v>
      </c>
      <c r="L387">
        <v>7000</v>
      </c>
      <c r="M387">
        <f t="shared" si="6"/>
        <v>15400</v>
      </c>
      <c r="N387">
        <f>Table44[[#This Row],[Qty]]*Table44[[#This Row],[Cost]]</f>
        <v>14000</v>
      </c>
      <c r="O387">
        <f>Table44[[#This Row],[Total Sales]]-Table44[[#This Row],[COGS]]</f>
        <v>1400</v>
      </c>
      <c r="P387" s="1">
        <f>WEEKDAY(Table44[[#This Row],[Sales Date]])</f>
        <v>7</v>
      </c>
    </row>
    <row r="388" spans="1:16" x14ac:dyDescent="0.3">
      <c r="A388" t="s">
        <v>809</v>
      </c>
      <c r="B388" s="2">
        <v>44003</v>
      </c>
      <c r="C388" t="s">
        <v>810</v>
      </c>
      <c r="D388" t="s">
        <v>28</v>
      </c>
      <c r="E388" t="s">
        <v>22</v>
      </c>
      <c r="F388" t="s">
        <v>23</v>
      </c>
      <c r="G388" t="s">
        <v>47</v>
      </c>
      <c r="H388" t="s">
        <v>2370</v>
      </c>
      <c r="I388">
        <v>10</v>
      </c>
      <c r="J388" t="s">
        <v>19</v>
      </c>
      <c r="K388">
        <v>22000</v>
      </c>
      <c r="L388">
        <v>20000</v>
      </c>
      <c r="M388">
        <f t="shared" si="6"/>
        <v>220000</v>
      </c>
      <c r="N388">
        <f>Table44[[#This Row],[Qty]]*Table44[[#This Row],[Cost]]</f>
        <v>200000</v>
      </c>
      <c r="O388">
        <f>Table44[[#This Row],[Total Sales]]-Table44[[#This Row],[COGS]]</f>
        <v>20000</v>
      </c>
      <c r="P388" s="1">
        <f>WEEKDAY(Table44[[#This Row],[Sales Date]])</f>
        <v>1</v>
      </c>
    </row>
    <row r="389" spans="1:16" x14ac:dyDescent="0.3">
      <c r="A389" t="s">
        <v>811</v>
      </c>
      <c r="B389" s="2">
        <v>44004</v>
      </c>
      <c r="C389" t="s">
        <v>812</v>
      </c>
      <c r="D389" t="s">
        <v>28</v>
      </c>
      <c r="E389" t="s">
        <v>29</v>
      </c>
      <c r="F389" t="s">
        <v>30</v>
      </c>
      <c r="G389" t="s">
        <v>50</v>
      </c>
      <c r="H389" t="s">
        <v>37</v>
      </c>
      <c r="I389">
        <v>10</v>
      </c>
      <c r="J389" t="s">
        <v>19</v>
      </c>
      <c r="K389">
        <v>9950</v>
      </c>
      <c r="L389">
        <v>9000</v>
      </c>
      <c r="M389">
        <f t="shared" si="6"/>
        <v>99500</v>
      </c>
      <c r="N389">
        <f>Table44[[#This Row],[Qty]]*Table44[[#This Row],[Cost]]</f>
        <v>90000</v>
      </c>
      <c r="O389">
        <f>Table44[[#This Row],[Total Sales]]-Table44[[#This Row],[COGS]]</f>
        <v>9500</v>
      </c>
      <c r="P389" s="1">
        <f>WEEKDAY(Table44[[#This Row],[Sales Date]])</f>
        <v>2</v>
      </c>
    </row>
    <row r="390" spans="1:16" x14ac:dyDescent="0.3">
      <c r="A390" t="s">
        <v>813</v>
      </c>
      <c r="B390" s="2">
        <v>44005</v>
      </c>
      <c r="C390" t="s">
        <v>814</v>
      </c>
      <c r="D390" t="s">
        <v>28</v>
      </c>
      <c r="E390" t="s">
        <v>34</v>
      </c>
      <c r="F390" t="s">
        <v>35</v>
      </c>
      <c r="G390" t="s">
        <v>53</v>
      </c>
      <c r="H390" t="s">
        <v>37</v>
      </c>
      <c r="I390">
        <v>10</v>
      </c>
      <c r="J390" t="s">
        <v>19</v>
      </c>
      <c r="K390">
        <v>7700.0000000000009</v>
      </c>
      <c r="L390">
        <v>7000</v>
      </c>
      <c r="M390">
        <f t="shared" si="6"/>
        <v>77000.000000000015</v>
      </c>
      <c r="N390">
        <f>Table44[[#This Row],[Qty]]*Table44[[#This Row],[Cost]]</f>
        <v>70000</v>
      </c>
      <c r="O390">
        <f>Table44[[#This Row],[Total Sales]]-Table44[[#This Row],[COGS]]</f>
        <v>7000.0000000000146</v>
      </c>
      <c r="P390" s="1">
        <f>WEEKDAY(Table44[[#This Row],[Sales Date]])</f>
        <v>3</v>
      </c>
    </row>
    <row r="391" spans="1:16" x14ac:dyDescent="0.3">
      <c r="A391" t="s">
        <v>815</v>
      </c>
      <c r="B391" s="2">
        <v>44006</v>
      </c>
      <c r="C391" t="s">
        <v>816</v>
      </c>
      <c r="D391" t="s">
        <v>28</v>
      </c>
      <c r="E391" t="s">
        <v>15</v>
      </c>
      <c r="F391" t="s">
        <v>16</v>
      </c>
      <c r="G391" t="s">
        <v>56</v>
      </c>
      <c r="H391" t="s">
        <v>57</v>
      </c>
      <c r="I391">
        <v>10</v>
      </c>
      <c r="J391" t="s">
        <v>19</v>
      </c>
      <c r="K391">
        <v>9950</v>
      </c>
      <c r="L391">
        <v>9000</v>
      </c>
      <c r="M391">
        <f t="shared" si="6"/>
        <v>99500</v>
      </c>
      <c r="N391">
        <f>Table44[[#This Row],[Qty]]*Table44[[#This Row],[Cost]]</f>
        <v>90000</v>
      </c>
      <c r="O391">
        <f>Table44[[#This Row],[Total Sales]]-Table44[[#This Row],[COGS]]</f>
        <v>9500</v>
      </c>
      <c r="P391" s="1">
        <f>WEEKDAY(Table44[[#This Row],[Sales Date]])</f>
        <v>4</v>
      </c>
    </row>
    <row r="392" spans="1:16" x14ac:dyDescent="0.3">
      <c r="A392" t="s">
        <v>817</v>
      </c>
      <c r="B392" s="2">
        <v>44007</v>
      </c>
      <c r="C392" t="s">
        <v>818</v>
      </c>
      <c r="D392" t="s">
        <v>28</v>
      </c>
      <c r="E392" t="s">
        <v>15</v>
      </c>
      <c r="F392" t="s">
        <v>16</v>
      </c>
      <c r="G392" t="s">
        <v>60</v>
      </c>
      <c r="H392" t="s">
        <v>44</v>
      </c>
      <c r="I392">
        <v>10</v>
      </c>
      <c r="J392" t="s">
        <v>19</v>
      </c>
      <c r="K392">
        <v>9950</v>
      </c>
      <c r="L392">
        <v>9000</v>
      </c>
      <c r="M392">
        <f t="shared" si="6"/>
        <v>99500</v>
      </c>
      <c r="N392">
        <f>Table44[[#This Row],[Qty]]*Table44[[#This Row],[Cost]]</f>
        <v>90000</v>
      </c>
      <c r="O392">
        <f>Table44[[#This Row],[Total Sales]]-Table44[[#This Row],[COGS]]</f>
        <v>9500</v>
      </c>
      <c r="P392" s="1">
        <f>WEEKDAY(Table44[[#This Row],[Sales Date]])</f>
        <v>5</v>
      </c>
    </row>
    <row r="393" spans="1:16" x14ac:dyDescent="0.3">
      <c r="A393" t="s">
        <v>819</v>
      </c>
      <c r="B393" s="2">
        <v>44008</v>
      </c>
      <c r="C393" t="s">
        <v>820</v>
      </c>
      <c r="D393" t="s">
        <v>28</v>
      </c>
      <c r="E393" t="s">
        <v>22</v>
      </c>
      <c r="F393" t="s">
        <v>23</v>
      </c>
      <c r="G393" t="s">
        <v>63</v>
      </c>
      <c r="H393" t="s">
        <v>44</v>
      </c>
      <c r="I393">
        <v>10</v>
      </c>
      <c r="J393" t="s">
        <v>19</v>
      </c>
      <c r="K393">
        <v>9950</v>
      </c>
      <c r="L393">
        <v>9000</v>
      </c>
      <c r="M393">
        <f t="shared" si="6"/>
        <v>99500</v>
      </c>
      <c r="N393">
        <f>Table44[[#This Row],[Qty]]*Table44[[#This Row],[Cost]]</f>
        <v>90000</v>
      </c>
      <c r="O393">
        <f>Table44[[#This Row],[Total Sales]]-Table44[[#This Row],[COGS]]</f>
        <v>9500</v>
      </c>
      <c r="P393" s="1">
        <f>WEEKDAY(Table44[[#This Row],[Sales Date]])</f>
        <v>6</v>
      </c>
    </row>
    <row r="394" spans="1:16" x14ac:dyDescent="0.3">
      <c r="A394" t="s">
        <v>821</v>
      </c>
      <c r="B394" s="2">
        <v>44009</v>
      </c>
      <c r="C394" t="s">
        <v>822</v>
      </c>
      <c r="D394" t="s">
        <v>28</v>
      </c>
      <c r="E394" t="s">
        <v>29</v>
      </c>
      <c r="F394" t="s">
        <v>30</v>
      </c>
      <c r="G394" t="s">
        <v>66</v>
      </c>
      <c r="H394" t="s">
        <v>2370</v>
      </c>
      <c r="I394">
        <v>10</v>
      </c>
      <c r="J394" t="s">
        <v>19</v>
      </c>
      <c r="K394">
        <v>9950</v>
      </c>
      <c r="L394">
        <v>9000</v>
      </c>
      <c r="M394">
        <f t="shared" si="6"/>
        <v>99500</v>
      </c>
      <c r="N394">
        <f>Table44[[#This Row],[Qty]]*Table44[[#This Row],[Cost]]</f>
        <v>90000</v>
      </c>
      <c r="O394">
        <f>Table44[[#This Row],[Total Sales]]-Table44[[#This Row],[COGS]]</f>
        <v>9500</v>
      </c>
      <c r="P394" s="1">
        <f>WEEKDAY(Table44[[#This Row],[Sales Date]])</f>
        <v>7</v>
      </c>
    </row>
    <row r="395" spans="1:16" x14ac:dyDescent="0.3">
      <c r="A395" t="s">
        <v>823</v>
      </c>
      <c r="B395" s="2">
        <v>44010</v>
      </c>
      <c r="C395" t="s">
        <v>824</v>
      </c>
      <c r="D395" t="s">
        <v>28</v>
      </c>
      <c r="E395" t="s">
        <v>34</v>
      </c>
      <c r="F395" t="s">
        <v>35</v>
      </c>
      <c r="G395" t="s">
        <v>69</v>
      </c>
      <c r="H395" t="s">
        <v>2370</v>
      </c>
      <c r="I395">
        <v>10</v>
      </c>
      <c r="J395" t="s">
        <v>19</v>
      </c>
      <c r="K395">
        <v>9950</v>
      </c>
      <c r="L395">
        <v>9000</v>
      </c>
      <c r="M395">
        <f t="shared" si="6"/>
        <v>99500</v>
      </c>
      <c r="N395">
        <f>Table44[[#This Row],[Qty]]*Table44[[#This Row],[Cost]]</f>
        <v>90000</v>
      </c>
      <c r="O395">
        <f>Table44[[#This Row],[Total Sales]]-Table44[[#This Row],[COGS]]</f>
        <v>9500</v>
      </c>
      <c r="P395" s="1">
        <f>WEEKDAY(Table44[[#This Row],[Sales Date]])</f>
        <v>1</v>
      </c>
    </row>
    <row r="396" spans="1:16" x14ac:dyDescent="0.3">
      <c r="A396" t="s">
        <v>825</v>
      </c>
      <c r="B396" s="2">
        <v>44011</v>
      </c>
      <c r="C396" t="s">
        <v>826</v>
      </c>
      <c r="D396" t="s">
        <v>28</v>
      </c>
      <c r="E396" t="s">
        <v>15</v>
      </c>
      <c r="F396" t="s">
        <v>16</v>
      </c>
      <c r="G396" t="s">
        <v>72</v>
      </c>
      <c r="H396" t="s">
        <v>37</v>
      </c>
      <c r="I396">
        <v>10</v>
      </c>
      <c r="J396" t="s">
        <v>19</v>
      </c>
      <c r="K396">
        <v>9950</v>
      </c>
      <c r="L396">
        <v>9000</v>
      </c>
      <c r="M396">
        <f t="shared" si="6"/>
        <v>99500</v>
      </c>
      <c r="N396">
        <f>Table44[[#This Row],[Qty]]*Table44[[#This Row],[Cost]]</f>
        <v>90000</v>
      </c>
      <c r="O396">
        <f>Table44[[#This Row],[Total Sales]]-Table44[[#This Row],[COGS]]</f>
        <v>9500</v>
      </c>
      <c r="P396" s="1">
        <f>WEEKDAY(Table44[[#This Row],[Sales Date]])</f>
        <v>2</v>
      </c>
    </row>
    <row r="397" spans="1:16" x14ac:dyDescent="0.3">
      <c r="A397" t="s">
        <v>827</v>
      </c>
      <c r="B397" s="2">
        <v>44012</v>
      </c>
      <c r="C397" t="s">
        <v>828</v>
      </c>
      <c r="D397" t="s">
        <v>28</v>
      </c>
      <c r="E397" t="s">
        <v>15</v>
      </c>
      <c r="F397" t="s">
        <v>16</v>
      </c>
      <c r="G397" t="s">
        <v>75</v>
      </c>
      <c r="H397" t="s">
        <v>2370</v>
      </c>
      <c r="I397">
        <v>10</v>
      </c>
      <c r="J397" t="s">
        <v>19</v>
      </c>
      <c r="K397">
        <v>9950</v>
      </c>
      <c r="L397">
        <v>9000</v>
      </c>
      <c r="M397">
        <f t="shared" si="6"/>
        <v>99500</v>
      </c>
      <c r="N397">
        <f>Table44[[#This Row],[Qty]]*Table44[[#This Row],[Cost]]</f>
        <v>90000</v>
      </c>
      <c r="O397">
        <f>Table44[[#This Row],[Total Sales]]-Table44[[#This Row],[COGS]]</f>
        <v>9500</v>
      </c>
      <c r="P397" s="1">
        <f>WEEKDAY(Table44[[#This Row],[Sales Date]])</f>
        <v>3</v>
      </c>
    </row>
    <row r="398" spans="1:16" x14ac:dyDescent="0.3">
      <c r="A398" t="s">
        <v>829</v>
      </c>
      <c r="B398" s="2">
        <v>44013</v>
      </c>
      <c r="C398" t="s">
        <v>830</v>
      </c>
      <c r="D398" t="s">
        <v>28</v>
      </c>
      <c r="E398" t="s">
        <v>22</v>
      </c>
      <c r="F398" t="s">
        <v>23</v>
      </c>
      <c r="G398" t="s">
        <v>78</v>
      </c>
      <c r="H398" t="s">
        <v>2370</v>
      </c>
      <c r="I398">
        <v>10</v>
      </c>
      <c r="J398" t="s">
        <v>19</v>
      </c>
      <c r="K398">
        <v>9950</v>
      </c>
      <c r="L398">
        <v>9000</v>
      </c>
      <c r="M398">
        <f t="shared" si="6"/>
        <v>99500</v>
      </c>
      <c r="N398">
        <f>Table44[[#This Row],[Qty]]*Table44[[#This Row],[Cost]]</f>
        <v>90000</v>
      </c>
      <c r="O398">
        <f>Table44[[#This Row],[Total Sales]]-Table44[[#This Row],[COGS]]</f>
        <v>9500</v>
      </c>
      <c r="P398" s="1">
        <f>WEEKDAY(Table44[[#This Row],[Sales Date]])</f>
        <v>4</v>
      </c>
    </row>
    <row r="399" spans="1:16" x14ac:dyDescent="0.3">
      <c r="A399" t="s">
        <v>831</v>
      </c>
      <c r="B399" s="2">
        <v>44014</v>
      </c>
      <c r="C399" t="s">
        <v>832</v>
      </c>
      <c r="D399" t="s">
        <v>28</v>
      </c>
      <c r="E399" t="s">
        <v>29</v>
      </c>
      <c r="F399" t="s">
        <v>30</v>
      </c>
      <c r="G399" t="s">
        <v>81</v>
      </c>
      <c r="H399" t="s">
        <v>44</v>
      </c>
      <c r="I399">
        <v>10</v>
      </c>
      <c r="J399" t="s">
        <v>19</v>
      </c>
      <c r="K399">
        <v>9950</v>
      </c>
      <c r="L399">
        <v>9000</v>
      </c>
      <c r="M399">
        <f t="shared" si="6"/>
        <v>99500</v>
      </c>
      <c r="N399">
        <f>Table44[[#This Row],[Qty]]*Table44[[#This Row],[Cost]]</f>
        <v>90000</v>
      </c>
      <c r="O399">
        <f>Table44[[#This Row],[Total Sales]]-Table44[[#This Row],[COGS]]</f>
        <v>9500</v>
      </c>
      <c r="P399" s="1">
        <f>WEEKDAY(Table44[[#This Row],[Sales Date]])</f>
        <v>5</v>
      </c>
    </row>
    <row r="400" spans="1:16" x14ac:dyDescent="0.3">
      <c r="A400" t="s">
        <v>833</v>
      </c>
      <c r="B400" s="2">
        <v>44015</v>
      </c>
      <c r="C400" t="s">
        <v>834</v>
      </c>
      <c r="D400" t="s">
        <v>28</v>
      </c>
      <c r="E400" t="s">
        <v>34</v>
      </c>
      <c r="F400" t="s">
        <v>35</v>
      </c>
      <c r="G400" t="s">
        <v>84</v>
      </c>
      <c r="H400" t="s">
        <v>2370</v>
      </c>
      <c r="I400">
        <v>10</v>
      </c>
      <c r="J400" t="s">
        <v>19</v>
      </c>
      <c r="K400">
        <v>9950</v>
      </c>
      <c r="L400">
        <v>9000</v>
      </c>
      <c r="M400">
        <f t="shared" si="6"/>
        <v>99500</v>
      </c>
      <c r="N400">
        <f>Table44[[#This Row],[Qty]]*Table44[[#This Row],[Cost]]</f>
        <v>90000</v>
      </c>
      <c r="O400">
        <f>Table44[[#This Row],[Total Sales]]-Table44[[#This Row],[COGS]]</f>
        <v>9500</v>
      </c>
      <c r="P400" s="1">
        <f>WEEKDAY(Table44[[#This Row],[Sales Date]])</f>
        <v>6</v>
      </c>
    </row>
    <row r="401" spans="1:16" x14ac:dyDescent="0.3">
      <c r="A401" t="s">
        <v>835</v>
      </c>
      <c r="B401" s="2">
        <v>44016</v>
      </c>
      <c r="C401" t="s">
        <v>836</v>
      </c>
      <c r="D401" t="s">
        <v>28</v>
      </c>
      <c r="E401" t="s">
        <v>15</v>
      </c>
      <c r="F401" t="s">
        <v>16</v>
      </c>
      <c r="G401" t="s">
        <v>17</v>
      </c>
      <c r="H401" t="s">
        <v>2370</v>
      </c>
      <c r="I401">
        <v>10</v>
      </c>
      <c r="J401" t="s">
        <v>19</v>
      </c>
      <c r="K401">
        <v>9950</v>
      </c>
      <c r="L401">
        <v>9000</v>
      </c>
      <c r="M401">
        <f t="shared" si="6"/>
        <v>99500</v>
      </c>
      <c r="N401">
        <f>Table44[[#This Row],[Qty]]*Table44[[#This Row],[Cost]]</f>
        <v>90000</v>
      </c>
      <c r="O401">
        <f>Table44[[#This Row],[Total Sales]]-Table44[[#This Row],[COGS]]</f>
        <v>9500</v>
      </c>
      <c r="P401" s="1">
        <f>WEEKDAY(Table44[[#This Row],[Sales Date]])</f>
        <v>7</v>
      </c>
    </row>
    <row r="402" spans="1:16" x14ac:dyDescent="0.3">
      <c r="A402" t="s">
        <v>837</v>
      </c>
      <c r="B402" s="2">
        <v>44017</v>
      </c>
      <c r="C402" t="s">
        <v>838</v>
      </c>
      <c r="D402" t="s">
        <v>28</v>
      </c>
      <c r="E402" t="s">
        <v>34</v>
      </c>
      <c r="F402" t="s">
        <v>35</v>
      </c>
      <c r="G402" t="s">
        <v>24</v>
      </c>
      <c r="H402" t="s">
        <v>2370</v>
      </c>
      <c r="I402">
        <v>10</v>
      </c>
      <c r="J402" t="s">
        <v>19</v>
      </c>
      <c r="K402">
        <v>9950</v>
      </c>
      <c r="L402">
        <v>9000</v>
      </c>
      <c r="M402">
        <f t="shared" si="6"/>
        <v>99500</v>
      </c>
      <c r="N402">
        <f>Table44[[#This Row],[Qty]]*Table44[[#This Row],[Cost]]</f>
        <v>90000</v>
      </c>
      <c r="O402">
        <f>Table44[[#This Row],[Total Sales]]-Table44[[#This Row],[COGS]]</f>
        <v>9500</v>
      </c>
      <c r="P402" s="1">
        <f>WEEKDAY(Table44[[#This Row],[Sales Date]])</f>
        <v>1</v>
      </c>
    </row>
    <row r="403" spans="1:16" x14ac:dyDescent="0.3">
      <c r="A403" t="s">
        <v>839</v>
      </c>
      <c r="B403" s="2">
        <v>44018</v>
      </c>
      <c r="C403" t="s">
        <v>840</v>
      </c>
      <c r="D403" t="s">
        <v>28</v>
      </c>
      <c r="E403" t="s">
        <v>15</v>
      </c>
      <c r="F403" t="s">
        <v>16</v>
      </c>
      <c r="G403" t="s">
        <v>31</v>
      </c>
      <c r="H403" t="s">
        <v>2370</v>
      </c>
      <c r="I403">
        <v>11</v>
      </c>
      <c r="J403" t="s">
        <v>19</v>
      </c>
      <c r="K403">
        <v>9950</v>
      </c>
      <c r="L403">
        <v>9000</v>
      </c>
      <c r="M403">
        <f t="shared" si="6"/>
        <v>109450</v>
      </c>
      <c r="N403">
        <f>Table44[[#This Row],[Qty]]*Table44[[#This Row],[Cost]]</f>
        <v>99000</v>
      </c>
      <c r="O403">
        <f>Table44[[#This Row],[Total Sales]]-Table44[[#This Row],[COGS]]</f>
        <v>10450</v>
      </c>
      <c r="P403" s="1">
        <f>WEEKDAY(Table44[[#This Row],[Sales Date]])</f>
        <v>2</v>
      </c>
    </row>
    <row r="404" spans="1:16" x14ac:dyDescent="0.3">
      <c r="A404" t="s">
        <v>841</v>
      </c>
      <c r="B404" s="2">
        <v>44019</v>
      </c>
      <c r="C404" t="s">
        <v>842</v>
      </c>
      <c r="D404" t="s">
        <v>28</v>
      </c>
      <c r="E404" t="s">
        <v>34</v>
      </c>
      <c r="F404" t="s">
        <v>35</v>
      </c>
      <c r="G404" t="s">
        <v>36</v>
      </c>
      <c r="H404" t="s">
        <v>37</v>
      </c>
      <c r="I404">
        <v>11</v>
      </c>
      <c r="J404" t="s">
        <v>25</v>
      </c>
      <c r="K404">
        <v>9950</v>
      </c>
      <c r="L404">
        <v>9000</v>
      </c>
      <c r="M404">
        <f t="shared" si="6"/>
        <v>109450</v>
      </c>
      <c r="N404">
        <f>Table44[[#This Row],[Qty]]*Table44[[#This Row],[Cost]]</f>
        <v>99000</v>
      </c>
      <c r="O404">
        <f>Table44[[#This Row],[Total Sales]]-Table44[[#This Row],[COGS]]</f>
        <v>10450</v>
      </c>
      <c r="P404" s="1">
        <f>WEEKDAY(Table44[[#This Row],[Sales Date]])</f>
        <v>3</v>
      </c>
    </row>
    <row r="405" spans="1:16" x14ac:dyDescent="0.3">
      <c r="A405" t="s">
        <v>843</v>
      </c>
      <c r="B405" s="2">
        <v>44020</v>
      </c>
      <c r="C405" t="s">
        <v>844</v>
      </c>
      <c r="D405" t="s">
        <v>28</v>
      </c>
      <c r="E405" t="s">
        <v>15</v>
      </c>
      <c r="F405" t="s">
        <v>16</v>
      </c>
      <c r="G405" t="s">
        <v>40</v>
      </c>
      <c r="H405" t="s">
        <v>2370</v>
      </c>
      <c r="I405">
        <v>11</v>
      </c>
      <c r="J405" t="s">
        <v>19</v>
      </c>
      <c r="K405">
        <v>9950</v>
      </c>
      <c r="L405">
        <v>9000</v>
      </c>
      <c r="M405">
        <f t="shared" si="6"/>
        <v>109450</v>
      </c>
      <c r="N405">
        <f>Table44[[#This Row],[Qty]]*Table44[[#This Row],[Cost]]</f>
        <v>99000</v>
      </c>
      <c r="O405">
        <f>Table44[[#This Row],[Total Sales]]-Table44[[#This Row],[COGS]]</f>
        <v>10450</v>
      </c>
      <c r="P405" s="1">
        <f>WEEKDAY(Table44[[#This Row],[Sales Date]])</f>
        <v>4</v>
      </c>
    </row>
    <row r="406" spans="1:16" x14ac:dyDescent="0.3">
      <c r="A406" t="s">
        <v>845</v>
      </c>
      <c r="B406" s="2">
        <v>44019</v>
      </c>
      <c r="C406" t="s">
        <v>846</v>
      </c>
      <c r="D406" t="s">
        <v>28</v>
      </c>
      <c r="E406" t="s">
        <v>34</v>
      </c>
      <c r="F406" t="s">
        <v>35</v>
      </c>
      <c r="G406" t="s">
        <v>43</v>
      </c>
      <c r="H406" t="s">
        <v>44</v>
      </c>
      <c r="I406">
        <v>2</v>
      </c>
      <c r="J406" t="s">
        <v>25</v>
      </c>
      <c r="K406">
        <v>10000</v>
      </c>
      <c r="L406">
        <v>9000</v>
      </c>
      <c r="M406">
        <f t="shared" si="6"/>
        <v>20000</v>
      </c>
      <c r="N406">
        <f>Table44[[#This Row],[Qty]]*Table44[[#This Row],[Cost]]</f>
        <v>18000</v>
      </c>
      <c r="O406">
        <f>Table44[[#This Row],[Total Sales]]-Table44[[#This Row],[COGS]]</f>
        <v>2000</v>
      </c>
      <c r="P406" s="1">
        <f>WEEKDAY(Table44[[#This Row],[Sales Date]])</f>
        <v>3</v>
      </c>
    </row>
    <row r="407" spans="1:16" x14ac:dyDescent="0.3">
      <c r="A407" t="s">
        <v>847</v>
      </c>
      <c r="B407" s="2">
        <v>44022</v>
      </c>
      <c r="C407" t="s">
        <v>848</v>
      </c>
      <c r="D407" t="s">
        <v>28</v>
      </c>
      <c r="E407" t="s">
        <v>15</v>
      </c>
      <c r="F407" t="s">
        <v>16</v>
      </c>
      <c r="G407" t="s">
        <v>47</v>
      </c>
      <c r="H407" t="s">
        <v>2370</v>
      </c>
      <c r="I407">
        <v>3</v>
      </c>
      <c r="J407" t="s">
        <v>25</v>
      </c>
      <c r="K407">
        <v>10000</v>
      </c>
      <c r="L407">
        <v>9000</v>
      </c>
      <c r="M407">
        <f t="shared" si="6"/>
        <v>30000</v>
      </c>
      <c r="N407">
        <f>Table44[[#This Row],[Qty]]*Table44[[#This Row],[Cost]]</f>
        <v>27000</v>
      </c>
      <c r="O407">
        <f>Table44[[#This Row],[Total Sales]]-Table44[[#This Row],[COGS]]</f>
        <v>3000</v>
      </c>
      <c r="P407" s="1">
        <f>WEEKDAY(Table44[[#This Row],[Sales Date]])</f>
        <v>6</v>
      </c>
    </row>
    <row r="408" spans="1:16" x14ac:dyDescent="0.3">
      <c r="A408" t="s">
        <v>849</v>
      </c>
      <c r="B408" s="2">
        <v>44023</v>
      </c>
      <c r="C408" t="s">
        <v>850</v>
      </c>
      <c r="D408" t="s">
        <v>28</v>
      </c>
      <c r="E408" t="s">
        <v>34</v>
      </c>
      <c r="F408" t="s">
        <v>35</v>
      </c>
      <c r="G408" t="s">
        <v>50</v>
      </c>
      <c r="H408" t="s">
        <v>37</v>
      </c>
      <c r="I408">
        <v>4</v>
      </c>
      <c r="J408" t="s">
        <v>25</v>
      </c>
      <c r="K408">
        <v>10000</v>
      </c>
      <c r="L408">
        <v>9000</v>
      </c>
      <c r="M408">
        <f t="shared" si="6"/>
        <v>40000</v>
      </c>
      <c r="N408">
        <f>Table44[[#This Row],[Qty]]*Table44[[#This Row],[Cost]]</f>
        <v>36000</v>
      </c>
      <c r="O408">
        <f>Table44[[#This Row],[Total Sales]]-Table44[[#This Row],[COGS]]</f>
        <v>4000</v>
      </c>
      <c r="P408" s="1">
        <f>WEEKDAY(Table44[[#This Row],[Sales Date]])</f>
        <v>7</v>
      </c>
    </row>
    <row r="409" spans="1:16" x14ac:dyDescent="0.3">
      <c r="A409" t="s">
        <v>851</v>
      </c>
      <c r="B409" s="2">
        <v>44024</v>
      </c>
      <c r="C409" t="s">
        <v>852</v>
      </c>
      <c r="D409" t="s">
        <v>28</v>
      </c>
      <c r="E409" t="s">
        <v>15</v>
      </c>
      <c r="F409" t="s">
        <v>16</v>
      </c>
      <c r="G409" t="s">
        <v>53</v>
      </c>
      <c r="H409" t="s">
        <v>37</v>
      </c>
      <c r="I409">
        <v>2</v>
      </c>
      <c r="J409" t="s">
        <v>19</v>
      </c>
      <c r="K409">
        <v>6700</v>
      </c>
      <c r="L409">
        <v>5001</v>
      </c>
      <c r="M409">
        <f t="shared" si="6"/>
        <v>13400</v>
      </c>
      <c r="N409">
        <f>Table44[[#This Row],[Qty]]*Table44[[#This Row],[Cost]]</f>
        <v>10002</v>
      </c>
      <c r="O409">
        <f>Table44[[#This Row],[Total Sales]]-Table44[[#This Row],[COGS]]</f>
        <v>3398</v>
      </c>
      <c r="P409" s="1">
        <f>WEEKDAY(Table44[[#This Row],[Sales Date]])</f>
        <v>1</v>
      </c>
    </row>
    <row r="410" spans="1:16" x14ac:dyDescent="0.3">
      <c r="A410" t="s">
        <v>853</v>
      </c>
      <c r="B410" s="2">
        <v>44025</v>
      </c>
      <c r="C410" t="s">
        <v>854</v>
      </c>
      <c r="D410" t="s">
        <v>28</v>
      </c>
      <c r="E410" t="s">
        <v>34</v>
      </c>
      <c r="F410" t="s">
        <v>35</v>
      </c>
      <c r="G410" t="s">
        <v>56</v>
      </c>
      <c r="H410" t="s">
        <v>57</v>
      </c>
      <c r="I410">
        <v>2</v>
      </c>
      <c r="J410" t="s">
        <v>19</v>
      </c>
      <c r="K410">
        <v>6700</v>
      </c>
      <c r="L410">
        <v>5002</v>
      </c>
      <c r="M410">
        <f t="shared" si="6"/>
        <v>13400</v>
      </c>
      <c r="N410">
        <f>Table44[[#This Row],[Qty]]*Table44[[#This Row],[Cost]]</f>
        <v>10004</v>
      </c>
      <c r="O410">
        <f>Table44[[#This Row],[Total Sales]]-Table44[[#This Row],[COGS]]</f>
        <v>3396</v>
      </c>
      <c r="P410" s="1">
        <f>WEEKDAY(Table44[[#This Row],[Sales Date]])</f>
        <v>2</v>
      </c>
    </row>
    <row r="411" spans="1:16" x14ac:dyDescent="0.3">
      <c r="A411" t="s">
        <v>855</v>
      </c>
      <c r="B411" s="2">
        <v>44026</v>
      </c>
      <c r="C411" t="s">
        <v>856</v>
      </c>
      <c r="D411" t="s">
        <v>28</v>
      </c>
      <c r="E411" t="s">
        <v>15</v>
      </c>
      <c r="F411" t="s">
        <v>16</v>
      </c>
      <c r="G411" t="s">
        <v>60</v>
      </c>
      <c r="H411" t="s">
        <v>44</v>
      </c>
      <c r="I411">
        <v>1</v>
      </c>
      <c r="J411" t="s">
        <v>19</v>
      </c>
      <c r="K411">
        <v>22000</v>
      </c>
      <c r="L411">
        <v>20000</v>
      </c>
      <c r="M411">
        <f t="shared" si="6"/>
        <v>22000</v>
      </c>
      <c r="N411">
        <f>Table44[[#This Row],[Qty]]*Table44[[#This Row],[Cost]]</f>
        <v>20000</v>
      </c>
      <c r="O411">
        <f>Table44[[#This Row],[Total Sales]]-Table44[[#This Row],[COGS]]</f>
        <v>2000</v>
      </c>
      <c r="P411" s="1">
        <f>WEEKDAY(Table44[[#This Row],[Sales Date]])</f>
        <v>3</v>
      </c>
    </row>
    <row r="412" spans="1:16" x14ac:dyDescent="0.3">
      <c r="A412" t="s">
        <v>857</v>
      </c>
      <c r="B412" s="2">
        <v>44027</v>
      </c>
      <c r="C412" t="s">
        <v>858</v>
      </c>
      <c r="D412" t="s">
        <v>28</v>
      </c>
      <c r="E412" t="s">
        <v>34</v>
      </c>
      <c r="F412" t="s">
        <v>35</v>
      </c>
      <c r="G412" t="s">
        <v>63</v>
      </c>
      <c r="H412" t="s">
        <v>44</v>
      </c>
      <c r="I412">
        <v>1</v>
      </c>
      <c r="J412" t="s">
        <v>25</v>
      </c>
      <c r="K412">
        <v>11000</v>
      </c>
      <c r="L412">
        <v>10000</v>
      </c>
      <c r="M412">
        <f t="shared" si="6"/>
        <v>11000</v>
      </c>
      <c r="N412">
        <f>Table44[[#This Row],[Qty]]*Table44[[#This Row],[Cost]]</f>
        <v>10000</v>
      </c>
      <c r="O412">
        <f>Table44[[#This Row],[Total Sales]]-Table44[[#This Row],[COGS]]</f>
        <v>1000</v>
      </c>
      <c r="P412" s="1">
        <f>WEEKDAY(Table44[[#This Row],[Sales Date]])</f>
        <v>4</v>
      </c>
    </row>
    <row r="413" spans="1:16" x14ac:dyDescent="0.3">
      <c r="A413" t="s">
        <v>859</v>
      </c>
      <c r="B413" s="2">
        <v>44028</v>
      </c>
      <c r="C413" t="s">
        <v>860</v>
      </c>
      <c r="D413" t="s">
        <v>28</v>
      </c>
      <c r="E413" t="s">
        <v>22</v>
      </c>
      <c r="F413" t="s">
        <v>23</v>
      </c>
      <c r="G413" t="s">
        <v>66</v>
      </c>
      <c r="H413" t="s">
        <v>2370</v>
      </c>
      <c r="I413">
        <v>1</v>
      </c>
      <c r="J413" t="s">
        <v>19</v>
      </c>
      <c r="K413">
        <v>8500</v>
      </c>
      <c r="L413">
        <v>7600</v>
      </c>
      <c r="M413">
        <f t="shared" si="6"/>
        <v>8500</v>
      </c>
      <c r="N413">
        <f>Table44[[#This Row],[Qty]]*Table44[[#This Row],[Cost]]</f>
        <v>7600</v>
      </c>
      <c r="O413">
        <f>Table44[[#This Row],[Total Sales]]-Table44[[#This Row],[COGS]]</f>
        <v>900</v>
      </c>
      <c r="P413" s="1">
        <f>WEEKDAY(Table44[[#This Row],[Sales Date]])</f>
        <v>5</v>
      </c>
    </row>
    <row r="414" spans="1:16" x14ac:dyDescent="0.3">
      <c r="A414" t="s">
        <v>861</v>
      </c>
      <c r="B414" s="2">
        <v>44029</v>
      </c>
      <c r="C414" t="s">
        <v>862</v>
      </c>
      <c r="D414" t="s">
        <v>28</v>
      </c>
      <c r="E414" t="s">
        <v>29</v>
      </c>
      <c r="F414" t="s">
        <v>30</v>
      </c>
      <c r="G414" t="s">
        <v>69</v>
      </c>
      <c r="H414" t="s">
        <v>2370</v>
      </c>
      <c r="I414">
        <v>2</v>
      </c>
      <c r="J414" t="s">
        <v>25</v>
      </c>
      <c r="K414">
        <v>8500</v>
      </c>
      <c r="L414">
        <v>7600</v>
      </c>
      <c r="M414">
        <f t="shared" si="6"/>
        <v>17000</v>
      </c>
      <c r="N414">
        <f>Table44[[#This Row],[Qty]]*Table44[[#This Row],[Cost]]</f>
        <v>15200</v>
      </c>
      <c r="O414">
        <f>Table44[[#This Row],[Total Sales]]-Table44[[#This Row],[COGS]]</f>
        <v>1800</v>
      </c>
      <c r="P414" s="1">
        <f>WEEKDAY(Table44[[#This Row],[Sales Date]])</f>
        <v>6</v>
      </c>
    </row>
    <row r="415" spans="1:16" x14ac:dyDescent="0.3">
      <c r="A415" t="s">
        <v>863</v>
      </c>
      <c r="B415" s="2">
        <v>44030</v>
      </c>
      <c r="C415" t="s">
        <v>864</v>
      </c>
      <c r="D415" t="s">
        <v>28</v>
      </c>
      <c r="E415" t="s">
        <v>34</v>
      </c>
      <c r="F415" t="s">
        <v>35</v>
      </c>
      <c r="G415" t="s">
        <v>72</v>
      </c>
      <c r="H415" t="s">
        <v>37</v>
      </c>
      <c r="I415">
        <v>3</v>
      </c>
      <c r="J415" t="s">
        <v>19</v>
      </c>
      <c r="K415">
        <v>13200.000000000002</v>
      </c>
      <c r="L415">
        <v>12000</v>
      </c>
      <c r="M415">
        <f t="shared" si="6"/>
        <v>39600.000000000007</v>
      </c>
      <c r="N415">
        <f>Table44[[#This Row],[Qty]]*Table44[[#This Row],[Cost]]</f>
        <v>36000</v>
      </c>
      <c r="O415">
        <f>Table44[[#This Row],[Total Sales]]-Table44[[#This Row],[COGS]]</f>
        <v>3600.0000000000073</v>
      </c>
      <c r="P415" s="1">
        <f>WEEKDAY(Table44[[#This Row],[Sales Date]])</f>
        <v>7</v>
      </c>
    </row>
    <row r="416" spans="1:16" x14ac:dyDescent="0.3">
      <c r="A416" t="s">
        <v>865</v>
      </c>
      <c r="B416" s="2">
        <v>44029</v>
      </c>
      <c r="C416" t="s">
        <v>866</v>
      </c>
      <c r="D416" t="s">
        <v>28</v>
      </c>
      <c r="E416" t="s">
        <v>15</v>
      </c>
      <c r="F416" t="s">
        <v>16</v>
      </c>
      <c r="G416" t="s">
        <v>75</v>
      </c>
      <c r="H416" t="s">
        <v>2370</v>
      </c>
      <c r="I416">
        <v>2</v>
      </c>
      <c r="J416" t="s">
        <v>19</v>
      </c>
      <c r="K416">
        <v>22000</v>
      </c>
      <c r="L416">
        <v>20000</v>
      </c>
      <c r="M416">
        <f t="shared" si="6"/>
        <v>44000</v>
      </c>
      <c r="N416">
        <f>Table44[[#This Row],[Qty]]*Table44[[#This Row],[Cost]]</f>
        <v>40000</v>
      </c>
      <c r="O416">
        <f>Table44[[#This Row],[Total Sales]]-Table44[[#This Row],[COGS]]</f>
        <v>4000</v>
      </c>
      <c r="P416" s="1">
        <f>WEEKDAY(Table44[[#This Row],[Sales Date]])</f>
        <v>6</v>
      </c>
    </row>
    <row r="417" spans="1:16" x14ac:dyDescent="0.3">
      <c r="A417" t="s">
        <v>867</v>
      </c>
      <c r="B417" s="2">
        <v>44032</v>
      </c>
      <c r="C417" t="s">
        <v>868</v>
      </c>
      <c r="D417" t="s">
        <v>28</v>
      </c>
      <c r="E417" t="s">
        <v>15</v>
      </c>
      <c r="F417" t="s">
        <v>16</v>
      </c>
      <c r="G417" t="s">
        <v>78</v>
      </c>
      <c r="H417" t="s">
        <v>2370</v>
      </c>
      <c r="I417">
        <v>2</v>
      </c>
      <c r="J417" t="s">
        <v>19</v>
      </c>
      <c r="K417">
        <v>7700</v>
      </c>
      <c r="L417">
        <v>7000</v>
      </c>
      <c r="M417">
        <f t="shared" si="6"/>
        <v>15400</v>
      </c>
      <c r="N417">
        <f>Table44[[#This Row],[Qty]]*Table44[[#This Row],[Cost]]</f>
        <v>14000</v>
      </c>
      <c r="O417">
        <f>Table44[[#This Row],[Total Sales]]-Table44[[#This Row],[COGS]]</f>
        <v>1400</v>
      </c>
      <c r="P417" s="1">
        <f>WEEKDAY(Table44[[#This Row],[Sales Date]])</f>
        <v>2</v>
      </c>
    </row>
    <row r="418" spans="1:16" x14ac:dyDescent="0.3">
      <c r="A418" t="s">
        <v>869</v>
      </c>
      <c r="B418" s="2">
        <v>44033</v>
      </c>
      <c r="C418" t="s">
        <v>870</v>
      </c>
      <c r="D418" t="s">
        <v>28</v>
      </c>
      <c r="E418" t="s">
        <v>22</v>
      </c>
      <c r="F418" t="s">
        <v>23</v>
      </c>
      <c r="G418" t="s">
        <v>81</v>
      </c>
      <c r="H418" t="s">
        <v>44</v>
      </c>
      <c r="I418">
        <v>3</v>
      </c>
      <c r="J418" t="s">
        <v>19</v>
      </c>
      <c r="K418">
        <v>22000</v>
      </c>
      <c r="L418">
        <v>20000</v>
      </c>
      <c r="M418">
        <f t="shared" si="6"/>
        <v>66000</v>
      </c>
      <c r="N418">
        <f>Table44[[#This Row],[Qty]]*Table44[[#This Row],[Cost]]</f>
        <v>60000</v>
      </c>
      <c r="O418">
        <f>Table44[[#This Row],[Total Sales]]-Table44[[#This Row],[COGS]]</f>
        <v>6000</v>
      </c>
      <c r="P418" s="1">
        <f>WEEKDAY(Table44[[#This Row],[Sales Date]])</f>
        <v>3</v>
      </c>
    </row>
    <row r="419" spans="1:16" x14ac:dyDescent="0.3">
      <c r="A419" t="s">
        <v>871</v>
      </c>
      <c r="B419" s="2">
        <v>44034</v>
      </c>
      <c r="C419" t="s">
        <v>872</v>
      </c>
      <c r="D419" t="s">
        <v>28</v>
      </c>
      <c r="E419" t="s">
        <v>29</v>
      </c>
      <c r="F419" t="s">
        <v>30</v>
      </c>
      <c r="G419" t="s">
        <v>84</v>
      </c>
      <c r="H419" t="s">
        <v>2370</v>
      </c>
      <c r="I419">
        <v>1</v>
      </c>
      <c r="J419" t="s">
        <v>19</v>
      </c>
      <c r="K419">
        <v>44000</v>
      </c>
      <c r="L419">
        <v>40000</v>
      </c>
      <c r="M419">
        <f t="shared" si="6"/>
        <v>44000</v>
      </c>
      <c r="N419">
        <f>Table44[[#This Row],[Qty]]*Table44[[#This Row],[Cost]]</f>
        <v>40000</v>
      </c>
      <c r="O419">
        <f>Table44[[#This Row],[Total Sales]]-Table44[[#This Row],[COGS]]</f>
        <v>4000</v>
      </c>
      <c r="P419" s="1">
        <f>WEEKDAY(Table44[[#This Row],[Sales Date]])</f>
        <v>4</v>
      </c>
    </row>
    <row r="420" spans="1:16" x14ac:dyDescent="0.3">
      <c r="A420" t="s">
        <v>873</v>
      </c>
      <c r="B420" s="2">
        <v>44035</v>
      </c>
      <c r="C420" t="s">
        <v>874</v>
      </c>
      <c r="D420" t="s">
        <v>28</v>
      </c>
      <c r="E420" t="s">
        <v>34</v>
      </c>
      <c r="F420" t="s">
        <v>35</v>
      </c>
      <c r="G420" t="s">
        <v>17</v>
      </c>
      <c r="H420" t="s">
        <v>2370</v>
      </c>
      <c r="I420">
        <v>2</v>
      </c>
      <c r="J420" t="s">
        <v>19</v>
      </c>
      <c r="K420">
        <v>19800</v>
      </c>
      <c r="L420">
        <v>18000</v>
      </c>
      <c r="M420">
        <f t="shared" si="6"/>
        <v>39600</v>
      </c>
      <c r="N420">
        <f>Table44[[#This Row],[Qty]]*Table44[[#This Row],[Cost]]</f>
        <v>36000</v>
      </c>
      <c r="O420">
        <f>Table44[[#This Row],[Total Sales]]-Table44[[#This Row],[COGS]]</f>
        <v>3600</v>
      </c>
      <c r="P420" s="1">
        <f>WEEKDAY(Table44[[#This Row],[Sales Date]])</f>
        <v>5</v>
      </c>
    </row>
    <row r="421" spans="1:16" x14ac:dyDescent="0.3">
      <c r="A421" t="s">
        <v>875</v>
      </c>
      <c r="B421" s="2">
        <v>44036</v>
      </c>
      <c r="C421" t="s">
        <v>876</v>
      </c>
      <c r="D421" t="s">
        <v>28</v>
      </c>
      <c r="E421" t="s">
        <v>15</v>
      </c>
      <c r="F421" t="s">
        <v>16</v>
      </c>
      <c r="G421" t="s">
        <v>24</v>
      </c>
      <c r="H421" t="s">
        <v>2370</v>
      </c>
      <c r="I421">
        <v>2</v>
      </c>
      <c r="J421" t="s">
        <v>19</v>
      </c>
      <c r="K421">
        <v>9950</v>
      </c>
      <c r="L421">
        <v>9000</v>
      </c>
      <c r="M421">
        <f t="shared" si="6"/>
        <v>19900</v>
      </c>
      <c r="N421">
        <f>Table44[[#This Row],[Qty]]*Table44[[#This Row],[Cost]]</f>
        <v>18000</v>
      </c>
      <c r="O421">
        <f>Table44[[#This Row],[Total Sales]]-Table44[[#This Row],[COGS]]</f>
        <v>1900</v>
      </c>
      <c r="P421" s="1">
        <f>WEEKDAY(Table44[[#This Row],[Sales Date]])</f>
        <v>6</v>
      </c>
    </row>
    <row r="422" spans="1:16" x14ac:dyDescent="0.3">
      <c r="A422" t="s">
        <v>877</v>
      </c>
      <c r="B422" s="2">
        <v>44037</v>
      </c>
      <c r="C422" t="s">
        <v>878</v>
      </c>
      <c r="D422" t="s">
        <v>14</v>
      </c>
      <c r="E422" t="s">
        <v>15</v>
      </c>
      <c r="F422" t="s">
        <v>16</v>
      </c>
      <c r="G422" t="s">
        <v>31</v>
      </c>
      <c r="H422" t="s">
        <v>2370</v>
      </c>
      <c r="I422">
        <v>2</v>
      </c>
      <c r="J422" t="s">
        <v>19</v>
      </c>
      <c r="K422">
        <v>7700</v>
      </c>
      <c r="L422">
        <v>7000</v>
      </c>
      <c r="M422">
        <f t="shared" si="6"/>
        <v>15400</v>
      </c>
      <c r="N422">
        <f>Table44[[#This Row],[Qty]]*Table44[[#This Row],[Cost]]</f>
        <v>14000</v>
      </c>
      <c r="O422">
        <f>Table44[[#This Row],[Total Sales]]-Table44[[#This Row],[COGS]]</f>
        <v>1400</v>
      </c>
      <c r="P422" s="1">
        <f>WEEKDAY(Table44[[#This Row],[Sales Date]])</f>
        <v>7</v>
      </c>
    </row>
    <row r="423" spans="1:16" x14ac:dyDescent="0.3">
      <c r="A423" t="s">
        <v>879</v>
      </c>
      <c r="B423" s="2">
        <v>44038</v>
      </c>
      <c r="C423" t="s">
        <v>880</v>
      </c>
      <c r="D423" t="s">
        <v>14</v>
      </c>
      <c r="E423" t="s">
        <v>22</v>
      </c>
      <c r="F423" t="s">
        <v>23</v>
      </c>
      <c r="G423" t="s">
        <v>36</v>
      </c>
      <c r="H423" t="s">
        <v>37</v>
      </c>
      <c r="I423">
        <v>4</v>
      </c>
      <c r="J423" t="s">
        <v>19</v>
      </c>
      <c r="K423">
        <v>11000</v>
      </c>
      <c r="L423">
        <v>10000</v>
      </c>
      <c r="M423">
        <f t="shared" si="6"/>
        <v>44000</v>
      </c>
      <c r="N423">
        <f>Table44[[#This Row],[Qty]]*Table44[[#This Row],[Cost]]</f>
        <v>40000</v>
      </c>
      <c r="O423">
        <f>Table44[[#This Row],[Total Sales]]-Table44[[#This Row],[COGS]]</f>
        <v>4000</v>
      </c>
      <c r="P423" s="1">
        <f>WEEKDAY(Table44[[#This Row],[Sales Date]])</f>
        <v>1</v>
      </c>
    </row>
    <row r="424" spans="1:16" x14ac:dyDescent="0.3">
      <c r="A424" t="s">
        <v>881</v>
      </c>
      <c r="B424" s="2">
        <v>44039</v>
      </c>
      <c r="C424" t="s">
        <v>882</v>
      </c>
      <c r="D424" t="s">
        <v>14</v>
      </c>
      <c r="E424" t="s">
        <v>29</v>
      </c>
      <c r="F424" t="s">
        <v>30</v>
      </c>
      <c r="G424" t="s">
        <v>40</v>
      </c>
      <c r="H424" t="s">
        <v>2370</v>
      </c>
      <c r="I424">
        <v>1</v>
      </c>
      <c r="J424" t="s">
        <v>19</v>
      </c>
      <c r="K424">
        <v>13200.000000000002</v>
      </c>
      <c r="L424">
        <v>12000</v>
      </c>
      <c r="M424">
        <f t="shared" si="6"/>
        <v>13200.000000000002</v>
      </c>
      <c r="N424">
        <f>Table44[[#This Row],[Qty]]*Table44[[#This Row],[Cost]]</f>
        <v>12000</v>
      </c>
      <c r="O424">
        <f>Table44[[#This Row],[Total Sales]]-Table44[[#This Row],[COGS]]</f>
        <v>1200.0000000000018</v>
      </c>
      <c r="P424" s="1">
        <f>WEEKDAY(Table44[[#This Row],[Sales Date]])</f>
        <v>2</v>
      </c>
    </row>
    <row r="425" spans="1:16" x14ac:dyDescent="0.3">
      <c r="A425" t="s">
        <v>883</v>
      </c>
      <c r="B425" s="2">
        <v>44040</v>
      </c>
      <c r="C425" t="s">
        <v>884</v>
      </c>
      <c r="D425" t="s">
        <v>28</v>
      </c>
      <c r="E425" t="s">
        <v>34</v>
      </c>
      <c r="F425" t="s">
        <v>35</v>
      </c>
      <c r="G425" t="s">
        <v>43</v>
      </c>
      <c r="H425" t="s">
        <v>44</v>
      </c>
      <c r="I425">
        <v>2</v>
      </c>
      <c r="J425" t="s">
        <v>19</v>
      </c>
      <c r="K425">
        <v>9950</v>
      </c>
      <c r="L425">
        <v>9000</v>
      </c>
      <c r="M425">
        <f t="shared" si="6"/>
        <v>19900</v>
      </c>
      <c r="N425">
        <f>Table44[[#This Row],[Qty]]*Table44[[#This Row],[Cost]]</f>
        <v>18000</v>
      </c>
      <c r="O425">
        <f>Table44[[#This Row],[Total Sales]]-Table44[[#This Row],[COGS]]</f>
        <v>1900</v>
      </c>
      <c r="P425" s="1">
        <f>WEEKDAY(Table44[[#This Row],[Sales Date]])</f>
        <v>3</v>
      </c>
    </row>
    <row r="426" spans="1:16" x14ac:dyDescent="0.3">
      <c r="A426" t="s">
        <v>885</v>
      </c>
      <c r="B426" s="2">
        <v>44039</v>
      </c>
      <c r="C426" t="s">
        <v>886</v>
      </c>
      <c r="D426" t="s">
        <v>28</v>
      </c>
      <c r="E426" t="s">
        <v>15</v>
      </c>
      <c r="F426" t="s">
        <v>16</v>
      </c>
      <c r="G426" t="s">
        <v>47</v>
      </c>
      <c r="H426" t="s">
        <v>2370</v>
      </c>
      <c r="I426">
        <v>2</v>
      </c>
      <c r="J426" t="s">
        <v>19</v>
      </c>
      <c r="K426">
        <v>7700</v>
      </c>
      <c r="L426">
        <v>7000</v>
      </c>
      <c r="M426">
        <f t="shared" si="6"/>
        <v>15400</v>
      </c>
      <c r="N426">
        <f>Table44[[#This Row],[Qty]]*Table44[[#This Row],[Cost]]</f>
        <v>14000</v>
      </c>
      <c r="O426">
        <f>Table44[[#This Row],[Total Sales]]-Table44[[#This Row],[COGS]]</f>
        <v>1400</v>
      </c>
      <c r="P426" s="1">
        <f>WEEKDAY(Table44[[#This Row],[Sales Date]])</f>
        <v>2</v>
      </c>
    </row>
    <row r="427" spans="1:16" x14ac:dyDescent="0.3">
      <c r="A427" t="s">
        <v>887</v>
      </c>
      <c r="B427" s="2">
        <v>44042</v>
      </c>
      <c r="C427" t="s">
        <v>888</v>
      </c>
      <c r="D427" t="s">
        <v>28</v>
      </c>
      <c r="E427" t="s">
        <v>15</v>
      </c>
      <c r="F427" t="s">
        <v>16</v>
      </c>
      <c r="G427" t="s">
        <v>50</v>
      </c>
      <c r="H427" t="s">
        <v>37</v>
      </c>
      <c r="I427">
        <v>4</v>
      </c>
      <c r="J427" t="s">
        <v>19</v>
      </c>
      <c r="K427">
        <v>11000</v>
      </c>
      <c r="L427">
        <v>10000</v>
      </c>
      <c r="M427">
        <f t="shared" si="6"/>
        <v>44000</v>
      </c>
      <c r="N427">
        <f>Table44[[#This Row],[Qty]]*Table44[[#This Row],[Cost]]</f>
        <v>40000</v>
      </c>
      <c r="O427">
        <f>Table44[[#This Row],[Total Sales]]-Table44[[#This Row],[COGS]]</f>
        <v>4000</v>
      </c>
      <c r="P427" s="1">
        <f>WEEKDAY(Table44[[#This Row],[Sales Date]])</f>
        <v>5</v>
      </c>
    </row>
    <row r="428" spans="1:16" x14ac:dyDescent="0.3">
      <c r="A428" t="s">
        <v>889</v>
      </c>
      <c r="B428" s="2">
        <v>44013</v>
      </c>
      <c r="C428" t="s">
        <v>890</v>
      </c>
      <c r="D428" t="s">
        <v>28</v>
      </c>
      <c r="E428" t="s">
        <v>22</v>
      </c>
      <c r="F428" t="s">
        <v>23</v>
      </c>
      <c r="G428" t="s">
        <v>53</v>
      </c>
      <c r="H428" t="s">
        <v>37</v>
      </c>
      <c r="I428">
        <v>1</v>
      </c>
      <c r="J428" t="s">
        <v>19</v>
      </c>
      <c r="K428">
        <v>13200.000000000002</v>
      </c>
      <c r="L428">
        <v>12000</v>
      </c>
      <c r="M428">
        <f t="shared" si="6"/>
        <v>13200.000000000002</v>
      </c>
      <c r="N428">
        <f>Table44[[#This Row],[Qty]]*Table44[[#This Row],[Cost]]</f>
        <v>12000</v>
      </c>
      <c r="O428">
        <f>Table44[[#This Row],[Total Sales]]-Table44[[#This Row],[COGS]]</f>
        <v>1200.0000000000018</v>
      </c>
      <c r="P428" s="1">
        <f>WEEKDAY(Table44[[#This Row],[Sales Date]])</f>
        <v>4</v>
      </c>
    </row>
    <row r="429" spans="1:16" x14ac:dyDescent="0.3">
      <c r="A429" t="s">
        <v>891</v>
      </c>
      <c r="B429" s="2">
        <v>43983</v>
      </c>
      <c r="C429" t="s">
        <v>892</v>
      </c>
      <c r="D429" t="s">
        <v>14</v>
      </c>
      <c r="E429" t="s">
        <v>29</v>
      </c>
      <c r="F429" t="s">
        <v>30</v>
      </c>
      <c r="G429" t="s">
        <v>56</v>
      </c>
      <c r="H429" t="s">
        <v>57</v>
      </c>
      <c r="I429">
        <v>2</v>
      </c>
      <c r="J429" t="s">
        <v>19</v>
      </c>
      <c r="K429">
        <v>9950</v>
      </c>
      <c r="L429">
        <v>9000</v>
      </c>
      <c r="M429">
        <f t="shared" si="6"/>
        <v>19900</v>
      </c>
      <c r="N429">
        <f>Table44[[#This Row],[Qty]]*Table44[[#This Row],[Cost]]</f>
        <v>18000</v>
      </c>
      <c r="O429">
        <f>Table44[[#This Row],[Total Sales]]-Table44[[#This Row],[COGS]]</f>
        <v>1900</v>
      </c>
      <c r="P429" s="1">
        <f>WEEKDAY(Table44[[#This Row],[Sales Date]])</f>
        <v>2</v>
      </c>
    </row>
    <row r="430" spans="1:16" x14ac:dyDescent="0.3">
      <c r="A430" t="s">
        <v>893</v>
      </c>
      <c r="B430" s="2">
        <v>43984</v>
      </c>
      <c r="C430" t="s">
        <v>894</v>
      </c>
      <c r="D430" t="s">
        <v>28</v>
      </c>
      <c r="E430" t="s">
        <v>34</v>
      </c>
      <c r="F430" t="s">
        <v>35</v>
      </c>
      <c r="G430" t="s">
        <v>60</v>
      </c>
      <c r="H430" t="s">
        <v>44</v>
      </c>
      <c r="I430">
        <v>2</v>
      </c>
      <c r="J430" t="s">
        <v>19</v>
      </c>
      <c r="K430">
        <v>7700</v>
      </c>
      <c r="L430">
        <v>7000</v>
      </c>
      <c r="M430">
        <f t="shared" si="6"/>
        <v>15400</v>
      </c>
      <c r="N430">
        <f>Table44[[#This Row],[Qty]]*Table44[[#This Row],[Cost]]</f>
        <v>14000</v>
      </c>
      <c r="O430">
        <f>Table44[[#This Row],[Total Sales]]-Table44[[#This Row],[COGS]]</f>
        <v>1400</v>
      </c>
      <c r="P430" s="1">
        <f>WEEKDAY(Table44[[#This Row],[Sales Date]])</f>
        <v>3</v>
      </c>
    </row>
    <row r="431" spans="1:16" x14ac:dyDescent="0.3">
      <c r="A431" t="s">
        <v>895</v>
      </c>
      <c r="B431" s="2">
        <v>43983</v>
      </c>
      <c r="C431" t="s">
        <v>896</v>
      </c>
      <c r="D431" t="s">
        <v>28</v>
      </c>
      <c r="E431" t="s">
        <v>15</v>
      </c>
      <c r="F431" t="s">
        <v>16</v>
      </c>
      <c r="G431" t="s">
        <v>63</v>
      </c>
      <c r="H431" t="s">
        <v>44</v>
      </c>
      <c r="I431">
        <v>1</v>
      </c>
      <c r="J431" t="s">
        <v>19</v>
      </c>
      <c r="K431">
        <v>11000</v>
      </c>
      <c r="L431">
        <v>10000</v>
      </c>
      <c r="M431">
        <f t="shared" si="6"/>
        <v>11000</v>
      </c>
      <c r="N431">
        <f>Table44[[#This Row],[Qty]]*Table44[[#This Row],[Cost]]</f>
        <v>10000</v>
      </c>
      <c r="O431">
        <f>Table44[[#This Row],[Total Sales]]-Table44[[#This Row],[COGS]]</f>
        <v>1000</v>
      </c>
      <c r="P431" s="1">
        <f>WEEKDAY(Table44[[#This Row],[Sales Date]])</f>
        <v>2</v>
      </c>
    </row>
    <row r="432" spans="1:16" x14ac:dyDescent="0.3">
      <c r="A432" t="s">
        <v>897</v>
      </c>
      <c r="B432" s="2">
        <v>43984</v>
      </c>
      <c r="C432" t="s">
        <v>898</v>
      </c>
      <c r="D432" t="s">
        <v>28</v>
      </c>
      <c r="E432" t="s">
        <v>15</v>
      </c>
      <c r="F432" t="s">
        <v>16</v>
      </c>
      <c r="G432" t="s">
        <v>66</v>
      </c>
      <c r="H432" t="s">
        <v>2370</v>
      </c>
      <c r="I432">
        <v>1</v>
      </c>
      <c r="J432" t="s">
        <v>19</v>
      </c>
      <c r="K432">
        <v>7700.0000000000009</v>
      </c>
      <c r="L432">
        <v>7000</v>
      </c>
      <c r="M432">
        <f t="shared" si="6"/>
        <v>7700.0000000000009</v>
      </c>
      <c r="N432">
        <f>Table44[[#This Row],[Qty]]*Table44[[#This Row],[Cost]]</f>
        <v>7000</v>
      </c>
      <c r="O432">
        <f>Table44[[#This Row],[Total Sales]]-Table44[[#This Row],[COGS]]</f>
        <v>700.00000000000091</v>
      </c>
      <c r="P432" s="1">
        <f>WEEKDAY(Table44[[#This Row],[Sales Date]])</f>
        <v>3</v>
      </c>
    </row>
    <row r="433" spans="1:16" x14ac:dyDescent="0.3">
      <c r="A433" t="s">
        <v>899</v>
      </c>
      <c r="B433" s="2">
        <v>43985</v>
      </c>
      <c r="C433" t="s">
        <v>900</v>
      </c>
      <c r="D433" t="s">
        <v>28</v>
      </c>
      <c r="E433" t="s">
        <v>22</v>
      </c>
      <c r="F433" t="s">
        <v>23</v>
      </c>
      <c r="G433" t="s">
        <v>69</v>
      </c>
      <c r="H433" t="s">
        <v>2370</v>
      </c>
      <c r="I433">
        <v>2</v>
      </c>
      <c r="J433" t="s">
        <v>19</v>
      </c>
      <c r="K433">
        <v>9950</v>
      </c>
      <c r="L433">
        <v>9000</v>
      </c>
      <c r="M433">
        <f t="shared" si="6"/>
        <v>19900</v>
      </c>
      <c r="N433">
        <f>Table44[[#This Row],[Qty]]*Table44[[#This Row],[Cost]]</f>
        <v>18000</v>
      </c>
      <c r="O433">
        <f>Table44[[#This Row],[Total Sales]]-Table44[[#This Row],[COGS]]</f>
        <v>1900</v>
      </c>
      <c r="P433" s="1">
        <f>WEEKDAY(Table44[[#This Row],[Sales Date]])</f>
        <v>4</v>
      </c>
    </row>
    <row r="434" spans="1:16" x14ac:dyDescent="0.3">
      <c r="A434" t="s">
        <v>901</v>
      </c>
      <c r="B434" s="2">
        <v>43986</v>
      </c>
      <c r="C434" t="s">
        <v>902</v>
      </c>
      <c r="D434" t="s">
        <v>28</v>
      </c>
      <c r="E434" t="s">
        <v>29</v>
      </c>
      <c r="F434" t="s">
        <v>30</v>
      </c>
      <c r="G434" t="s">
        <v>72</v>
      </c>
      <c r="H434" t="s">
        <v>37</v>
      </c>
      <c r="I434">
        <v>2</v>
      </c>
      <c r="J434" t="s">
        <v>19</v>
      </c>
      <c r="K434">
        <v>19800</v>
      </c>
      <c r="L434">
        <v>18000</v>
      </c>
      <c r="M434">
        <f t="shared" si="6"/>
        <v>39600</v>
      </c>
      <c r="N434">
        <f>Table44[[#This Row],[Qty]]*Table44[[#This Row],[Cost]]</f>
        <v>36000</v>
      </c>
      <c r="O434">
        <f>Table44[[#This Row],[Total Sales]]-Table44[[#This Row],[COGS]]</f>
        <v>3600</v>
      </c>
      <c r="P434" s="1">
        <f>WEEKDAY(Table44[[#This Row],[Sales Date]])</f>
        <v>5</v>
      </c>
    </row>
    <row r="435" spans="1:16" x14ac:dyDescent="0.3">
      <c r="A435" t="s">
        <v>903</v>
      </c>
      <c r="B435" s="2">
        <v>43987</v>
      </c>
      <c r="C435" t="s">
        <v>904</v>
      </c>
      <c r="D435" t="s">
        <v>28</v>
      </c>
      <c r="E435" t="s">
        <v>34</v>
      </c>
      <c r="F435" t="s">
        <v>35</v>
      </c>
      <c r="G435" t="s">
        <v>75</v>
      </c>
      <c r="H435" t="s">
        <v>2370</v>
      </c>
      <c r="I435">
        <v>1</v>
      </c>
      <c r="J435" t="s">
        <v>19</v>
      </c>
      <c r="K435">
        <v>44000</v>
      </c>
      <c r="L435">
        <v>40000</v>
      </c>
      <c r="M435">
        <f t="shared" si="6"/>
        <v>44000</v>
      </c>
      <c r="N435">
        <f>Table44[[#This Row],[Qty]]*Table44[[#This Row],[Cost]]</f>
        <v>40000</v>
      </c>
      <c r="O435">
        <f>Table44[[#This Row],[Total Sales]]-Table44[[#This Row],[COGS]]</f>
        <v>4000</v>
      </c>
      <c r="P435" s="1">
        <f>WEEKDAY(Table44[[#This Row],[Sales Date]])</f>
        <v>6</v>
      </c>
    </row>
    <row r="436" spans="1:16" x14ac:dyDescent="0.3">
      <c r="A436" t="s">
        <v>905</v>
      </c>
      <c r="B436" s="2">
        <v>43988</v>
      </c>
      <c r="C436" t="s">
        <v>906</v>
      </c>
      <c r="D436" t="s">
        <v>28</v>
      </c>
      <c r="E436" t="s">
        <v>15</v>
      </c>
      <c r="F436" t="s">
        <v>16</v>
      </c>
      <c r="G436" t="s">
        <v>78</v>
      </c>
      <c r="H436" t="s">
        <v>2370</v>
      </c>
      <c r="I436">
        <v>1</v>
      </c>
      <c r="J436" t="s">
        <v>19</v>
      </c>
      <c r="K436">
        <v>22000</v>
      </c>
      <c r="L436">
        <v>20000</v>
      </c>
      <c r="M436">
        <f t="shared" si="6"/>
        <v>22000</v>
      </c>
      <c r="N436">
        <f>Table44[[#This Row],[Qty]]*Table44[[#This Row],[Cost]]</f>
        <v>20000</v>
      </c>
      <c r="O436">
        <f>Table44[[#This Row],[Total Sales]]-Table44[[#This Row],[COGS]]</f>
        <v>2000</v>
      </c>
      <c r="P436" s="1">
        <f>WEEKDAY(Table44[[#This Row],[Sales Date]])</f>
        <v>7</v>
      </c>
    </row>
    <row r="437" spans="1:16" x14ac:dyDescent="0.3">
      <c r="A437" t="s">
        <v>907</v>
      </c>
      <c r="B437" s="2">
        <v>43989</v>
      </c>
      <c r="C437" t="s">
        <v>908</v>
      </c>
      <c r="D437" t="s">
        <v>28</v>
      </c>
      <c r="E437" t="s">
        <v>15</v>
      </c>
      <c r="F437" t="s">
        <v>16</v>
      </c>
      <c r="G437" t="s">
        <v>81</v>
      </c>
      <c r="H437" t="s">
        <v>44</v>
      </c>
      <c r="I437">
        <v>2</v>
      </c>
      <c r="J437" t="s">
        <v>19</v>
      </c>
      <c r="K437">
        <v>13000</v>
      </c>
      <c r="L437">
        <v>12000</v>
      </c>
      <c r="M437">
        <f t="shared" si="6"/>
        <v>26000</v>
      </c>
      <c r="N437">
        <f>Table44[[#This Row],[Qty]]*Table44[[#This Row],[Cost]]</f>
        <v>24000</v>
      </c>
      <c r="O437">
        <f>Table44[[#This Row],[Total Sales]]-Table44[[#This Row],[COGS]]</f>
        <v>2000</v>
      </c>
      <c r="P437" s="1">
        <f>WEEKDAY(Table44[[#This Row],[Sales Date]])</f>
        <v>1</v>
      </c>
    </row>
    <row r="438" spans="1:16" x14ac:dyDescent="0.3">
      <c r="A438" t="s">
        <v>909</v>
      </c>
      <c r="B438" s="2">
        <v>43990</v>
      </c>
      <c r="C438" t="s">
        <v>910</v>
      </c>
      <c r="D438" t="s">
        <v>28</v>
      </c>
      <c r="E438" t="s">
        <v>22</v>
      </c>
      <c r="F438" t="s">
        <v>23</v>
      </c>
      <c r="G438" t="s">
        <v>84</v>
      </c>
      <c r="H438" t="s">
        <v>2370</v>
      </c>
      <c r="I438">
        <v>2</v>
      </c>
      <c r="J438" t="s">
        <v>19</v>
      </c>
      <c r="K438">
        <v>6700</v>
      </c>
      <c r="L438">
        <v>5000</v>
      </c>
      <c r="M438">
        <f t="shared" si="6"/>
        <v>13400</v>
      </c>
      <c r="N438">
        <f>Table44[[#This Row],[Qty]]*Table44[[#This Row],[Cost]]</f>
        <v>10000</v>
      </c>
      <c r="O438">
        <f>Table44[[#This Row],[Total Sales]]-Table44[[#This Row],[COGS]]</f>
        <v>3400</v>
      </c>
      <c r="P438" s="1">
        <f>WEEKDAY(Table44[[#This Row],[Sales Date]])</f>
        <v>2</v>
      </c>
    </row>
    <row r="439" spans="1:16" x14ac:dyDescent="0.3">
      <c r="A439" t="s">
        <v>911</v>
      </c>
      <c r="B439" s="2">
        <v>43991</v>
      </c>
      <c r="C439" t="s">
        <v>912</v>
      </c>
      <c r="D439" t="s">
        <v>28</v>
      </c>
      <c r="E439" t="s">
        <v>29</v>
      </c>
      <c r="F439" t="s">
        <v>30</v>
      </c>
      <c r="G439" t="s">
        <v>17</v>
      </c>
      <c r="H439" t="s">
        <v>2370</v>
      </c>
      <c r="I439">
        <v>1</v>
      </c>
      <c r="J439" t="s">
        <v>19</v>
      </c>
      <c r="K439">
        <v>6700</v>
      </c>
      <c r="L439">
        <v>5001</v>
      </c>
      <c r="M439">
        <f t="shared" si="6"/>
        <v>6700</v>
      </c>
      <c r="N439">
        <f>Table44[[#This Row],[Qty]]*Table44[[#This Row],[Cost]]</f>
        <v>5001</v>
      </c>
      <c r="O439">
        <f>Table44[[#This Row],[Total Sales]]-Table44[[#This Row],[COGS]]</f>
        <v>1699</v>
      </c>
      <c r="P439" s="1">
        <f>WEEKDAY(Table44[[#This Row],[Sales Date]])</f>
        <v>3</v>
      </c>
    </row>
    <row r="440" spans="1:16" x14ac:dyDescent="0.3">
      <c r="A440" t="s">
        <v>913</v>
      </c>
      <c r="B440" s="2">
        <v>43992</v>
      </c>
      <c r="D440" t="s">
        <v>28</v>
      </c>
      <c r="E440" t="s">
        <v>34</v>
      </c>
      <c r="F440" t="s">
        <v>35</v>
      </c>
      <c r="G440" t="s">
        <v>24</v>
      </c>
      <c r="H440" t="s">
        <v>2370</v>
      </c>
      <c r="I440">
        <v>1</v>
      </c>
      <c r="J440" t="s">
        <v>19</v>
      </c>
      <c r="K440">
        <v>6700</v>
      </c>
      <c r="L440">
        <v>5002</v>
      </c>
      <c r="M440">
        <f t="shared" si="6"/>
        <v>6700</v>
      </c>
      <c r="N440">
        <f>Table44[[#This Row],[Qty]]*Table44[[#This Row],[Cost]]</f>
        <v>5002</v>
      </c>
      <c r="O440">
        <f>Table44[[#This Row],[Total Sales]]-Table44[[#This Row],[COGS]]</f>
        <v>1698</v>
      </c>
      <c r="P440" s="1">
        <f>WEEKDAY(Table44[[#This Row],[Sales Date]])</f>
        <v>4</v>
      </c>
    </row>
    <row r="441" spans="1:16" x14ac:dyDescent="0.3">
      <c r="A441" t="s">
        <v>914</v>
      </c>
      <c r="B441" s="2">
        <v>43993</v>
      </c>
      <c r="C441" t="s">
        <v>915</v>
      </c>
      <c r="D441" t="s">
        <v>28</v>
      </c>
      <c r="E441" t="s">
        <v>15</v>
      </c>
      <c r="F441" t="s">
        <v>16</v>
      </c>
      <c r="G441" t="s">
        <v>31</v>
      </c>
      <c r="H441" t="s">
        <v>2370</v>
      </c>
      <c r="I441">
        <v>2</v>
      </c>
      <c r="J441" t="s">
        <v>19</v>
      </c>
      <c r="K441">
        <v>6700</v>
      </c>
      <c r="L441">
        <v>5000</v>
      </c>
      <c r="M441">
        <f t="shared" si="6"/>
        <v>13400</v>
      </c>
      <c r="N441">
        <f>Table44[[#This Row],[Qty]]*Table44[[#This Row],[Cost]]</f>
        <v>10000</v>
      </c>
      <c r="O441">
        <f>Table44[[#This Row],[Total Sales]]-Table44[[#This Row],[COGS]]</f>
        <v>3400</v>
      </c>
      <c r="P441" s="1">
        <f>WEEKDAY(Table44[[#This Row],[Sales Date]])</f>
        <v>5</v>
      </c>
    </row>
    <row r="442" spans="1:16" x14ac:dyDescent="0.3">
      <c r="A442" t="s">
        <v>916</v>
      </c>
      <c r="B442" s="2">
        <v>43994</v>
      </c>
      <c r="C442" t="s">
        <v>917</v>
      </c>
      <c r="D442" t="s">
        <v>28</v>
      </c>
      <c r="E442" t="s">
        <v>15</v>
      </c>
      <c r="F442" t="s">
        <v>16</v>
      </c>
      <c r="G442" t="s">
        <v>36</v>
      </c>
      <c r="H442" t="s">
        <v>37</v>
      </c>
      <c r="I442">
        <v>2</v>
      </c>
      <c r="J442" t="s">
        <v>19</v>
      </c>
      <c r="K442">
        <v>6700</v>
      </c>
      <c r="L442">
        <v>5001</v>
      </c>
      <c r="M442">
        <f t="shared" si="6"/>
        <v>13400</v>
      </c>
      <c r="N442">
        <f>Table44[[#This Row],[Qty]]*Table44[[#This Row],[Cost]]</f>
        <v>10002</v>
      </c>
      <c r="O442">
        <f>Table44[[#This Row],[Total Sales]]-Table44[[#This Row],[COGS]]</f>
        <v>3398</v>
      </c>
      <c r="P442" s="1">
        <f>WEEKDAY(Table44[[#This Row],[Sales Date]])</f>
        <v>6</v>
      </c>
    </row>
    <row r="443" spans="1:16" x14ac:dyDescent="0.3">
      <c r="A443" t="s">
        <v>918</v>
      </c>
      <c r="B443" s="2">
        <v>43995</v>
      </c>
      <c r="C443" t="s">
        <v>919</v>
      </c>
      <c r="D443" t="s">
        <v>14</v>
      </c>
      <c r="E443" t="s">
        <v>22</v>
      </c>
      <c r="F443" t="s">
        <v>23</v>
      </c>
      <c r="G443" t="s">
        <v>40</v>
      </c>
      <c r="H443" t="s">
        <v>2370</v>
      </c>
      <c r="I443">
        <v>1</v>
      </c>
      <c r="J443" t="s">
        <v>19</v>
      </c>
      <c r="K443">
        <v>6700</v>
      </c>
      <c r="L443">
        <v>5002</v>
      </c>
      <c r="M443">
        <f t="shared" si="6"/>
        <v>6700</v>
      </c>
      <c r="N443">
        <f>Table44[[#This Row],[Qty]]*Table44[[#This Row],[Cost]]</f>
        <v>5002</v>
      </c>
      <c r="O443">
        <f>Table44[[#This Row],[Total Sales]]-Table44[[#This Row],[COGS]]</f>
        <v>1698</v>
      </c>
      <c r="P443" s="1">
        <f>WEEKDAY(Table44[[#This Row],[Sales Date]])</f>
        <v>7</v>
      </c>
    </row>
    <row r="444" spans="1:16" x14ac:dyDescent="0.3">
      <c r="A444" t="s">
        <v>920</v>
      </c>
      <c r="B444" s="2">
        <v>43996</v>
      </c>
      <c r="C444" t="s">
        <v>921</v>
      </c>
      <c r="D444" t="s">
        <v>14</v>
      </c>
      <c r="E444" t="s">
        <v>29</v>
      </c>
      <c r="F444" t="s">
        <v>30</v>
      </c>
      <c r="G444" t="s">
        <v>43</v>
      </c>
      <c r="H444" t="s">
        <v>44</v>
      </c>
      <c r="I444">
        <v>1</v>
      </c>
      <c r="J444" t="s">
        <v>19</v>
      </c>
      <c r="K444">
        <v>6700</v>
      </c>
      <c r="L444">
        <v>5000</v>
      </c>
      <c r="M444">
        <f t="shared" si="6"/>
        <v>6700</v>
      </c>
      <c r="N444">
        <f>Table44[[#This Row],[Qty]]*Table44[[#This Row],[Cost]]</f>
        <v>5000</v>
      </c>
      <c r="O444">
        <f>Table44[[#This Row],[Total Sales]]-Table44[[#This Row],[COGS]]</f>
        <v>1700</v>
      </c>
      <c r="P444" s="1">
        <f>WEEKDAY(Table44[[#This Row],[Sales Date]])</f>
        <v>1</v>
      </c>
    </row>
    <row r="445" spans="1:16" x14ac:dyDescent="0.3">
      <c r="A445" t="s">
        <v>922</v>
      </c>
      <c r="B445" s="2">
        <v>43997</v>
      </c>
      <c r="C445" t="s">
        <v>923</v>
      </c>
      <c r="D445" t="s">
        <v>14</v>
      </c>
      <c r="E445" t="s">
        <v>34</v>
      </c>
      <c r="F445" t="s">
        <v>35</v>
      </c>
      <c r="G445" t="s">
        <v>47</v>
      </c>
      <c r="H445" t="s">
        <v>2370</v>
      </c>
      <c r="I445">
        <v>2</v>
      </c>
      <c r="J445" t="s">
        <v>19</v>
      </c>
      <c r="K445">
        <v>6700</v>
      </c>
      <c r="L445">
        <v>5001</v>
      </c>
      <c r="M445">
        <f t="shared" si="6"/>
        <v>13400</v>
      </c>
      <c r="N445">
        <f>Table44[[#This Row],[Qty]]*Table44[[#This Row],[Cost]]</f>
        <v>10002</v>
      </c>
      <c r="O445">
        <f>Table44[[#This Row],[Total Sales]]-Table44[[#This Row],[COGS]]</f>
        <v>3398</v>
      </c>
      <c r="P445" s="1">
        <f>WEEKDAY(Table44[[#This Row],[Sales Date]])</f>
        <v>2</v>
      </c>
    </row>
    <row r="446" spans="1:16" x14ac:dyDescent="0.3">
      <c r="A446" t="s">
        <v>924</v>
      </c>
      <c r="B446" s="2">
        <v>43998</v>
      </c>
      <c r="C446" t="s">
        <v>925</v>
      </c>
      <c r="D446" t="s">
        <v>28</v>
      </c>
      <c r="E446" t="s">
        <v>15</v>
      </c>
      <c r="F446" t="s">
        <v>16</v>
      </c>
      <c r="G446" t="s">
        <v>50</v>
      </c>
      <c r="H446" t="s">
        <v>37</v>
      </c>
      <c r="I446">
        <v>2</v>
      </c>
      <c r="J446" t="s">
        <v>19</v>
      </c>
      <c r="K446">
        <v>6700</v>
      </c>
      <c r="L446">
        <v>5002</v>
      </c>
      <c r="M446">
        <f t="shared" si="6"/>
        <v>13400</v>
      </c>
      <c r="N446">
        <f>Table44[[#This Row],[Qty]]*Table44[[#This Row],[Cost]]</f>
        <v>10004</v>
      </c>
      <c r="O446">
        <f>Table44[[#This Row],[Total Sales]]-Table44[[#This Row],[COGS]]</f>
        <v>3396</v>
      </c>
      <c r="P446" s="1">
        <f>WEEKDAY(Table44[[#This Row],[Sales Date]])</f>
        <v>3</v>
      </c>
    </row>
    <row r="447" spans="1:16" x14ac:dyDescent="0.3">
      <c r="A447" t="s">
        <v>926</v>
      </c>
      <c r="B447" s="2">
        <v>43999</v>
      </c>
      <c r="C447" t="s">
        <v>927</v>
      </c>
      <c r="D447" t="s">
        <v>28</v>
      </c>
      <c r="E447" t="s">
        <v>15</v>
      </c>
      <c r="F447" t="s">
        <v>16</v>
      </c>
      <c r="G447" t="s">
        <v>53</v>
      </c>
      <c r="H447" t="s">
        <v>37</v>
      </c>
      <c r="I447">
        <v>1</v>
      </c>
      <c r="J447" t="s">
        <v>19</v>
      </c>
      <c r="K447">
        <v>22000</v>
      </c>
      <c r="L447">
        <v>20000</v>
      </c>
      <c r="M447">
        <f t="shared" si="6"/>
        <v>22000</v>
      </c>
      <c r="N447">
        <f>Table44[[#This Row],[Qty]]*Table44[[#This Row],[Cost]]</f>
        <v>20000</v>
      </c>
      <c r="O447">
        <f>Table44[[#This Row],[Total Sales]]-Table44[[#This Row],[COGS]]</f>
        <v>2000</v>
      </c>
      <c r="P447" s="1">
        <f>WEEKDAY(Table44[[#This Row],[Sales Date]])</f>
        <v>4</v>
      </c>
    </row>
    <row r="448" spans="1:16" x14ac:dyDescent="0.3">
      <c r="A448" t="s">
        <v>928</v>
      </c>
      <c r="B448" s="2">
        <v>44000</v>
      </c>
      <c r="C448" t="s">
        <v>929</v>
      </c>
      <c r="D448" t="s">
        <v>28</v>
      </c>
      <c r="E448" t="s">
        <v>22</v>
      </c>
      <c r="F448" t="s">
        <v>23</v>
      </c>
      <c r="G448" t="s">
        <v>56</v>
      </c>
      <c r="H448" t="s">
        <v>57</v>
      </c>
      <c r="I448">
        <v>1</v>
      </c>
      <c r="J448" t="s">
        <v>25</v>
      </c>
      <c r="K448">
        <v>11000</v>
      </c>
      <c r="L448">
        <v>10000</v>
      </c>
      <c r="M448">
        <f t="shared" si="6"/>
        <v>11000</v>
      </c>
      <c r="N448">
        <f>Table44[[#This Row],[Qty]]*Table44[[#This Row],[Cost]]</f>
        <v>10000</v>
      </c>
      <c r="O448">
        <f>Table44[[#This Row],[Total Sales]]-Table44[[#This Row],[COGS]]</f>
        <v>1000</v>
      </c>
      <c r="P448" s="1">
        <f>WEEKDAY(Table44[[#This Row],[Sales Date]])</f>
        <v>5</v>
      </c>
    </row>
    <row r="449" spans="1:16" x14ac:dyDescent="0.3">
      <c r="A449" t="s">
        <v>930</v>
      </c>
      <c r="B449" s="2">
        <v>44001</v>
      </c>
      <c r="C449" t="s">
        <v>931</v>
      </c>
      <c r="D449" t="s">
        <v>28</v>
      </c>
      <c r="E449" t="s">
        <v>29</v>
      </c>
      <c r="F449" t="s">
        <v>30</v>
      </c>
      <c r="G449" t="s">
        <v>60</v>
      </c>
      <c r="H449" t="s">
        <v>44</v>
      </c>
      <c r="I449">
        <v>1</v>
      </c>
      <c r="J449" t="s">
        <v>19</v>
      </c>
      <c r="K449">
        <v>8500</v>
      </c>
      <c r="L449">
        <v>7600</v>
      </c>
      <c r="M449">
        <f t="shared" si="6"/>
        <v>8500</v>
      </c>
      <c r="N449">
        <f>Table44[[#This Row],[Qty]]*Table44[[#This Row],[Cost]]</f>
        <v>7600</v>
      </c>
      <c r="O449">
        <f>Table44[[#This Row],[Total Sales]]-Table44[[#This Row],[COGS]]</f>
        <v>900</v>
      </c>
      <c r="P449" s="1">
        <f>WEEKDAY(Table44[[#This Row],[Sales Date]])</f>
        <v>6</v>
      </c>
    </row>
    <row r="450" spans="1:16" x14ac:dyDescent="0.3">
      <c r="A450" t="s">
        <v>932</v>
      </c>
      <c r="B450" s="2">
        <v>44002</v>
      </c>
      <c r="C450" t="s">
        <v>933</v>
      </c>
      <c r="D450" t="s">
        <v>14</v>
      </c>
      <c r="E450" t="s">
        <v>34</v>
      </c>
      <c r="F450" t="s">
        <v>35</v>
      </c>
      <c r="G450" t="s">
        <v>63</v>
      </c>
      <c r="H450" t="s">
        <v>44</v>
      </c>
      <c r="I450">
        <v>2</v>
      </c>
      <c r="J450" t="s">
        <v>25</v>
      </c>
      <c r="K450">
        <v>8500</v>
      </c>
      <c r="L450">
        <v>7600</v>
      </c>
      <c r="M450">
        <f t="shared" ref="M450:M513" si="7">I450*K450</f>
        <v>17000</v>
      </c>
      <c r="N450">
        <f>Table44[[#This Row],[Qty]]*Table44[[#This Row],[Cost]]</f>
        <v>15200</v>
      </c>
      <c r="O450">
        <f>Table44[[#This Row],[Total Sales]]-Table44[[#This Row],[COGS]]</f>
        <v>1800</v>
      </c>
      <c r="P450" s="1">
        <f>WEEKDAY(Table44[[#This Row],[Sales Date]])</f>
        <v>7</v>
      </c>
    </row>
    <row r="451" spans="1:16" x14ac:dyDescent="0.3">
      <c r="A451" t="s">
        <v>934</v>
      </c>
      <c r="B451" s="2">
        <v>44003</v>
      </c>
      <c r="C451" t="s">
        <v>935</v>
      </c>
      <c r="D451" t="s">
        <v>28</v>
      </c>
      <c r="E451" t="s">
        <v>15</v>
      </c>
      <c r="F451" t="s">
        <v>16</v>
      </c>
      <c r="G451" t="s">
        <v>66</v>
      </c>
      <c r="H451" t="s">
        <v>2370</v>
      </c>
      <c r="I451">
        <v>3</v>
      </c>
      <c r="J451" t="s">
        <v>19</v>
      </c>
      <c r="K451">
        <v>13200.000000000002</v>
      </c>
      <c r="L451">
        <v>12000</v>
      </c>
      <c r="M451">
        <f t="shared" si="7"/>
        <v>39600.000000000007</v>
      </c>
      <c r="N451">
        <f>Table44[[#This Row],[Qty]]*Table44[[#This Row],[Cost]]</f>
        <v>36000</v>
      </c>
      <c r="O451">
        <f>Table44[[#This Row],[Total Sales]]-Table44[[#This Row],[COGS]]</f>
        <v>3600.0000000000073</v>
      </c>
      <c r="P451" s="1">
        <f>WEEKDAY(Table44[[#This Row],[Sales Date]])</f>
        <v>1</v>
      </c>
    </row>
    <row r="452" spans="1:16" x14ac:dyDescent="0.3">
      <c r="A452" t="s">
        <v>936</v>
      </c>
      <c r="B452" s="2">
        <v>44004</v>
      </c>
      <c r="C452" t="s">
        <v>937</v>
      </c>
      <c r="D452" t="s">
        <v>28</v>
      </c>
      <c r="E452" t="s">
        <v>15</v>
      </c>
      <c r="F452" t="s">
        <v>16</v>
      </c>
      <c r="G452" t="s">
        <v>69</v>
      </c>
      <c r="H452" t="s">
        <v>2370</v>
      </c>
      <c r="I452">
        <v>2</v>
      </c>
      <c r="J452" t="s">
        <v>19</v>
      </c>
      <c r="K452">
        <v>22000</v>
      </c>
      <c r="L452">
        <v>20000</v>
      </c>
      <c r="M452">
        <f t="shared" si="7"/>
        <v>44000</v>
      </c>
      <c r="N452">
        <f>Table44[[#This Row],[Qty]]*Table44[[#This Row],[Cost]]</f>
        <v>40000</v>
      </c>
      <c r="O452">
        <f>Table44[[#This Row],[Total Sales]]-Table44[[#This Row],[COGS]]</f>
        <v>4000</v>
      </c>
      <c r="P452" s="1">
        <f>WEEKDAY(Table44[[#This Row],[Sales Date]])</f>
        <v>2</v>
      </c>
    </row>
    <row r="453" spans="1:16" x14ac:dyDescent="0.3">
      <c r="A453" t="s">
        <v>938</v>
      </c>
      <c r="B453" s="2">
        <v>44005</v>
      </c>
      <c r="C453" t="s">
        <v>939</v>
      </c>
      <c r="D453" t="s">
        <v>28</v>
      </c>
      <c r="E453" t="s">
        <v>22</v>
      </c>
      <c r="F453" t="s">
        <v>23</v>
      </c>
      <c r="G453" t="s">
        <v>72</v>
      </c>
      <c r="H453" t="s">
        <v>37</v>
      </c>
      <c r="I453">
        <v>2</v>
      </c>
      <c r="J453" t="s">
        <v>19</v>
      </c>
      <c r="K453">
        <v>7700</v>
      </c>
      <c r="L453">
        <v>7000</v>
      </c>
      <c r="M453">
        <f t="shared" si="7"/>
        <v>15400</v>
      </c>
      <c r="N453">
        <f>Table44[[#This Row],[Qty]]*Table44[[#This Row],[Cost]]</f>
        <v>14000</v>
      </c>
      <c r="O453">
        <f>Table44[[#This Row],[Total Sales]]-Table44[[#This Row],[COGS]]</f>
        <v>1400</v>
      </c>
      <c r="P453" s="1">
        <f>WEEKDAY(Table44[[#This Row],[Sales Date]])</f>
        <v>3</v>
      </c>
    </row>
    <row r="454" spans="1:16" x14ac:dyDescent="0.3">
      <c r="A454" t="s">
        <v>940</v>
      </c>
      <c r="B454" s="2">
        <v>44006</v>
      </c>
      <c r="C454" t="s">
        <v>941</v>
      </c>
      <c r="D454" t="s">
        <v>28</v>
      </c>
      <c r="E454" t="s">
        <v>29</v>
      </c>
      <c r="F454" t="s">
        <v>30</v>
      </c>
      <c r="G454" t="s">
        <v>75</v>
      </c>
      <c r="H454" t="s">
        <v>2370</v>
      </c>
      <c r="I454">
        <v>3</v>
      </c>
      <c r="J454" t="s">
        <v>19</v>
      </c>
      <c r="K454">
        <v>22000</v>
      </c>
      <c r="L454">
        <v>20000</v>
      </c>
      <c r="M454">
        <f t="shared" si="7"/>
        <v>66000</v>
      </c>
      <c r="N454">
        <f>Table44[[#This Row],[Qty]]*Table44[[#This Row],[Cost]]</f>
        <v>60000</v>
      </c>
      <c r="O454">
        <f>Table44[[#This Row],[Total Sales]]-Table44[[#This Row],[COGS]]</f>
        <v>6000</v>
      </c>
      <c r="P454" s="1">
        <f>WEEKDAY(Table44[[#This Row],[Sales Date]])</f>
        <v>4</v>
      </c>
    </row>
    <row r="455" spans="1:16" x14ac:dyDescent="0.3">
      <c r="A455" t="s">
        <v>942</v>
      </c>
      <c r="B455" s="2">
        <v>44007</v>
      </c>
      <c r="C455" t="s">
        <v>943</v>
      </c>
      <c r="D455" t="s">
        <v>28</v>
      </c>
      <c r="E455" t="s">
        <v>34</v>
      </c>
      <c r="F455" t="s">
        <v>35</v>
      </c>
      <c r="G455" t="s">
        <v>78</v>
      </c>
      <c r="H455" t="s">
        <v>2370</v>
      </c>
      <c r="I455">
        <v>1</v>
      </c>
      <c r="J455" t="s">
        <v>19</v>
      </c>
      <c r="K455">
        <v>44000</v>
      </c>
      <c r="L455">
        <v>40000</v>
      </c>
      <c r="M455">
        <f t="shared" si="7"/>
        <v>44000</v>
      </c>
      <c r="N455">
        <f>Table44[[#This Row],[Qty]]*Table44[[#This Row],[Cost]]</f>
        <v>40000</v>
      </c>
      <c r="O455">
        <f>Table44[[#This Row],[Total Sales]]-Table44[[#This Row],[COGS]]</f>
        <v>4000</v>
      </c>
      <c r="P455" s="1">
        <f>WEEKDAY(Table44[[#This Row],[Sales Date]])</f>
        <v>5</v>
      </c>
    </row>
    <row r="456" spans="1:16" x14ac:dyDescent="0.3">
      <c r="A456" t="s">
        <v>944</v>
      </c>
      <c r="B456" s="2">
        <v>44008</v>
      </c>
      <c r="C456" t="s">
        <v>945</v>
      </c>
      <c r="D456" t="s">
        <v>28</v>
      </c>
      <c r="E456" t="s">
        <v>15</v>
      </c>
      <c r="F456" t="s">
        <v>16</v>
      </c>
      <c r="G456" t="s">
        <v>81</v>
      </c>
      <c r="H456" t="s">
        <v>44</v>
      </c>
      <c r="I456">
        <v>2</v>
      </c>
      <c r="J456" t="s">
        <v>19</v>
      </c>
      <c r="K456">
        <v>19800</v>
      </c>
      <c r="L456">
        <v>18000</v>
      </c>
      <c r="M456">
        <f t="shared" si="7"/>
        <v>39600</v>
      </c>
      <c r="N456">
        <f>Table44[[#This Row],[Qty]]*Table44[[#This Row],[Cost]]</f>
        <v>36000</v>
      </c>
      <c r="O456">
        <f>Table44[[#This Row],[Total Sales]]-Table44[[#This Row],[COGS]]</f>
        <v>3600</v>
      </c>
      <c r="P456" s="1">
        <f>WEEKDAY(Table44[[#This Row],[Sales Date]])</f>
        <v>6</v>
      </c>
    </row>
    <row r="457" spans="1:16" x14ac:dyDescent="0.3">
      <c r="A457" t="s">
        <v>946</v>
      </c>
      <c r="B457" s="2">
        <v>44009</v>
      </c>
      <c r="C457" t="s">
        <v>947</v>
      </c>
      <c r="D457" t="s">
        <v>28</v>
      </c>
      <c r="E457" t="s">
        <v>15</v>
      </c>
      <c r="F457" t="s">
        <v>16</v>
      </c>
      <c r="G457" t="s">
        <v>84</v>
      </c>
      <c r="H457" t="s">
        <v>2370</v>
      </c>
      <c r="I457">
        <v>2</v>
      </c>
      <c r="J457" t="s">
        <v>19</v>
      </c>
      <c r="K457">
        <v>9950</v>
      </c>
      <c r="L457">
        <v>9000</v>
      </c>
      <c r="M457">
        <f t="shared" si="7"/>
        <v>19900</v>
      </c>
      <c r="N457">
        <f>Table44[[#This Row],[Qty]]*Table44[[#This Row],[Cost]]</f>
        <v>18000</v>
      </c>
      <c r="O457">
        <f>Table44[[#This Row],[Total Sales]]-Table44[[#This Row],[COGS]]</f>
        <v>1900</v>
      </c>
      <c r="P457" s="1">
        <f>WEEKDAY(Table44[[#This Row],[Sales Date]])</f>
        <v>7</v>
      </c>
    </row>
    <row r="458" spans="1:16" x14ac:dyDescent="0.3">
      <c r="A458" t="s">
        <v>948</v>
      </c>
      <c r="B458" s="2">
        <v>44010</v>
      </c>
      <c r="C458" t="s">
        <v>949</v>
      </c>
      <c r="D458" t="s">
        <v>28</v>
      </c>
      <c r="E458" t="s">
        <v>22</v>
      </c>
      <c r="F458" t="s">
        <v>23</v>
      </c>
      <c r="G458" t="s">
        <v>17</v>
      </c>
      <c r="H458" t="s">
        <v>2370</v>
      </c>
      <c r="I458">
        <v>2</v>
      </c>
      <c r="J458" t="s">
        <v>19</v>
      </c>
      <c r="K458">
        <v>7700</v>
      </c>
      <c r="L458">
        <v>7000</v>
      </c>
      <c r="M458">
        <f t="shared" si="7"/>
        <v>15400</v>
      </c>
      <c r="N458">
        <f>Table44[[#This Row],[Qty]]*Table44[[#This Row],[Cost]]</f>
        <v>14000</v>
      </c>
      <c r="O458">
        <f>Table44[[#This Row],[Total Sales]]-Table44[[#This Row],[COGS]]</f>
        <v>1400</v>
      </c>
      <c r="P458" s="1">
        <f>WEEKDAY(Table44[[#This Row],[Sales Date]])</f>
        <v>1</v>
      </c>
    </row>
    <row r="459" spans="1:16" x14ac:dyDescent="0.3">
      <c r="A459" t="s">
        <v>950</v>
      </c>
      <c r="B459" s="2">
        <v>44011</v>
      </c>
      <c r="C459" t="s">
        <v>951</v>
      </c>
      <c r="D459" t="s">
        <v>28</v>
      </c>
      <c r="E459" t="s">
        <v>29</v>
      </c>
      <c r="F459" t="s">
        <v>30</v>
      </c>
      <c r="G459" t="s">
        <v>24</v>
      </c>
      <c r="H459" t="s">
        <v>2370</v>
      </c>
      <c r="I459">
        <v>4</v>
      </c>
      <c r="J459" t="s">
        <v>19</v>
      </c>
      <c r="K459">
        <v>11000</v>
      </c>
      <c r="L459">
        <v>10000</v>
      </c>
      <c r="M459">
        <f t="shared" si="7"/>
        <v>44000</v>
      </c>
      <c r="N459">
        <f>Table44[[#This Row],[Qty]]*Table44[[#This Row],[Cost]]</f>
        <v>40000</v>
      </c>
      <c r="O459">
        <f>Table44[[#This Row],[Total Sales]]-Table44[[#This Row],[COGS]]</f>
        <v>4000</v>
      </c>
      <c r="P459" s="1">
        <f>WEEKDAY(Table44[[#This Row],[Sales Date]])</f>
        <v>2</v>
      </c>
    </row>
    <row r="460" spans="1:16" x14ac:dyDescent="0.3">
      <c r="A460" t="s">
        <v>952</v>
      </c>
      <c r="B460" s="2">
        <v>44012</v>
      </c>
      <c r="C460" t="s">
        <v>953</v>
      </c>
      <c r="D460" t="s">
        <v>28</v>
      </c>
      <c r="E460" t="s">
        <v>34</v>
      </c>
      <c r="F460" t="s">
        <v>35</v>
      </c>
      <c r="G460" t="s">
        <v>31</v>
      </c>
      <c r="H460" t="s">
        <v>2370</v>
      </c>
      <c r="I460">
        <v>1</v>
      </c>
      <c r="J460" t="s">
        <v>19</v>
      </c>
      <c r="K460">
        <v>13200.000000000002</v>
      </c>
      <c r="L460">
        <v>12000</v>
      </c>
      <c r="M460">
        <f t="shared" si="7"/>
        <v>13200.000000000002</v>
      </c>
      <c r="N460">
        <f>Table44[[#This Row],[Qty]]*Table44[[#This Row],[Cost]]</f>
        <v>12000</v>
      </c>
      <c r="O460">
        <f>Table44[[#This Row],[Total Sales]]-Table44[[#This Row],[COGS]]</f>
        <v>1200.0000000000018</v>
      </c>
      <c r="P460" s="1">
        <f>WEEKDAY(Table44[[#This Row],[Sales Date]])</f>
        <v>3</v>
      </c>
    </row>
    <row r="461" spans="1:16" x14ac:dyDescent="0.3">
      <c r="A461" t="s">
        <v>954</v>
      </c>
      <c r="B461" s="2">
        <v>44013</v>
      </c>
      <c r="C461" t="s">
        <v>955</v>
      </c>
      <c r="D461" t="s">
        <v>28</v>
      </c>
      <c r="E461" t="s">
        <v>15</v>
      </c>
      <c r="F461" t="s">
        <v>16</v>
      </c>
      <c r="G461" t="s">
        <v>36</v>
      </c>
      <c r="H461" t="s">
        <v>37</v>
      </c>
      <c r="I461">
        <v>2</v>
      </c>
      <c r="J461" t="s">
        <v>19</v>
      </c>
      <c r="K461">
        <v>9950</v>
      </c>
      <c r="L461">
        <v>9000</v>
      </c>
      <c r="M461">
        <f t="shared" si="7"/>
        <v>19900</v>
      </c>
      <c r="N461">
        <f>Table44[[#This Row],[Qty]]*Table44[[#This Row],[Cost]]</f>
        <v>18000</v>
      </c>
      <c r="O461">
        <f>Table44[[#This Row],[Total Sales]]-Table44[[#This Row],[COGS]]</f>
        <v>1900</v>
      </c>
      <c r="P461" s="1">
        <f>WEEKDAY(Table44[[#This Row],[Sales Date]])</f>
        <v>4</v>
      </c>
    </row>
    <row r="462" spans="1:16" x14ac:dyDescent="0.3">
      <c r="A462" t="s">
        <v>956</v>
      </c>
      <c r="B462" s="2">
        <v>44014</v>
      </c>
      <c r="C462" t="s">
        <v>957</v>
      </c>
      <c r="D462" t="s">
        <v>28</v>
      </c>
      <c r="E462" t="s">
        <v>15</v>
      </c>
      <c r="F462" t="s">
        <v>16</v>
      </c>
      <c r="G462" t="s">
        <v>40</v>
      </c>
      <c r="H462" t="s">
        <v>2370</v>
      </c>
      <c r="I462">
        <v>2</v>
      </c>
      <c r="J462" t="s">
        <v>19</v>
      </c>
      <c r="K462">
        <v>7700</v>
      </c>
      <c r="L462">
        <v>7000</v>
      </c>
      <c r="M462">
        <f t="shared" si="7"/>
        <v>15400</v>
      </c>
      <c r="N462">
        <f>Table44[[#This Row],[Qty]]*Table44[[#This Row],[Cost]]</f>
        <v>14000</v>
      </c>
      <c r="O462">
        <f>Table44[[#This Row],[Total Sales]]-Table44[[#This Row],[COGS]]</f>
        <v>1400</v>
      </c>
      <c r="P462" s="1">
        <f>WEEKDAY(Table44[[#This Row],[Sales Date]])</f>
        <v>5</v>
      </c>
    </row>
    <row r="463" spans="1:16" x14ac:dyDescent="0.3">
      <c r="A463" t="s">
        <v>958</v>
      </c>
      <c r="B463" s="2">
        <v>44015</v>
      </c>
      <c r="C463" t="s">
        <v>959</v>
      </c>
      <c r="D463" t="s">
        <v>28</v>
      </c>
      <c r="E463" t="s">
        <v>22</v>
      </c>
      <c r="F463" t="s">
        <v>23</v>
      </c>
      <c r="G463" t="s">
        <v>43</v>
      </c>
      <c r="H463" t="s">
        <v>44</v>
      </c>
      <c r="I463">
        <v>4</v>
      </c>
      <c r="J463" t="s">
        <v>19</v>
      </c>
      <c r="K463">
        <v>11000</v>
      </c>
      <c r="L463">
        <v>10000</v>
      </c>
      <c r="M463">
        <f t="shared" si="7"/>
        <v>44000</v>
      </c>
      <c r="N463">
        <f>Table44[[#This Row],[Qty]]*Table44[[#This Row],[Cost]]</f>
        <v>40000</v>
      </c>
      <c r="O463">
        <f>Table44[[#This Row],[Total Sales]]-Table44[[#This Row],[COGS]]</f>
        <v>4000</v>
      </c>
      <c r="P463" s="1">
        <f>WEEKDAY(Table44[[#This Row],[Sales Date]])</f>
        <v>6</v>
      </c>
    </row>
    <row r="464" spans="1:16" x14ac:dyDescent="0.3">
      <c r="A464" t="s">
        <v>960</v>
      </c>
      <c r="B464" s="2">
        <v>44016</v>
      </c>
      <c r="C464" t="s">
        <v>961</v>
      </c>
      <c r="D464" t="s">
        <v>14</v>
      </c>
      <c r="E464" t="s">
        <v>29</v>
      </c>
      <c r="F464" t="s">
        <v>30</v>
      </c>
      <c r="G464" t="s">
        <v>47</v>
      </c>
      <c r="H464" t="s">
        <v>2370</v>
      </c>
      <c r="I464">
        <v>1</v>
      </c>
      <c r="J464" t="s">
        <v>19</v>
      </c>
      <c r="K464">
        <v>13200.000000000002</v>
      </c>
      <c r="L464">
        <v>12000</v>
      </c>
      <c r="M464">
        <f t="shared" si="7"/>
        <v>13200.000000000002</v>
      </c>
      <c r="N464">
        <f>Table44[[#This Row],[Qty]]*Table44[[#This Row],[Cost]]</f>
        <v>12000</v>
      </c>
      <c r="O464">
        <f>Table44[[#This Row],[Total Sales]]-Table44[[#This Row],[COGS]]</f>
        <v>1200.0000000000018</v>
      </c>
      <c r="P464" s="1">
        <f>WEEKDAY(Table44[[#This Row],[Sales Date]])</f>
        <v>7</v>
      </c>
    </row>
    <row r="465" spans="1:16" x14ac:dyDescent="0.3">
      <c r="A465" t="s">
        <v>962</v>
      </c>
      <c r="B465" s="2">
        <v>44017</v>
      </c>
      <c r="C465" t="s">
        <v>963</v>
      </c>
      <c r="D465" t="s">
        <v>14</v>
      </c>
      <c r="E465" t="s">
        <v>34</v>
      </c>
      <c r="F465" t="s">
        <v>35</v>
      </c>
      <c r="G465" t="s">
        <v>50</v>
      </c>
      <c r="H465" t="s">
        <v>37</v>
      </c>
      <c r="I465">
        <v>2</v>
      </c>
      <c r="J465" t="s">
        <v>19</v>
      </c>
      <c r="K465">
        <v>9950</v>
      </c>
      <c r="L465">
        <v>9000</v>
      </c>
      <c r="M465">
        <f t="shared" si="7"/>
        <v>19900</v>
      </c>
      <c r="N465">
        <f>Table44[[#This Row],[Qty]]*Table44[[#This Row],[Cost]]</f>
        <v>18000</v>
      </c>
      <c r="O465">
        <f>Table44[[#This Row],[Total Sales]]-Table44[[#This Row],[COGS]]</f>
        <v>1900</v>
      </c>
      <c r="P465" s="1">
        <f>WEEKDAY(Table44[[#This Row],[Sales Date]])</f>
        <v>1</v>
      </c>
    </row>
    <row r="466" spans="1:16" x14ac:dyDescent="0.3">
      <c r="A466" t="s">
        <v>964</v>
      </c>
      <c r="B466" s="2">
        <v>44018</v>
      </c>
      <c r="C466" t="s">
        <v>965</v>
      </c>
      <c r="D466" t="s">
        <v>14</v>
      </c>
      <c r="E466" t="s">
        <v>15</v>
      </c>
      <c r="F466" t="s">
        <v>16</v>
      </c>
      <c r="G466" t="s">
        <v>53</v>
      </c>
      <c r="H466" t="s">
        <v>37</v>
      </c>
      <c r="I466">
        <v>2</v>
      </c>
      <c r="J466" t="s">
        <v>19</v>
      </c>
      <c r="K466">
        <v>7700</v>
      </c>
      <c r="L466">
        <v>7000</v>
      </c>
      <c r="M466">
        <f t="shared" si="7"/>
        <v>15400</v>
      </c>
      <c r="N466">
        <f>Table44[[#This Row],[Qty]]*Table44[[#This Row],[Cost]]</f>
        <v>14000</v>
      </c>
      <c r="O466">
        <f>Table44[[#This Row],[Total Sales]]-Table44[[#This Row],[COGS]]</f>
        <v>1400</v>
      </c>
      <c r="P466" s="1">
        <f>WEEKDAY(Table44[[#This Row],[Sales Date]])</f>
        <v>2</v>
      </c>
    </row>
    <row r="467" spans="1:16" x14ac:dyDescent="0.3">
      <c r="A467" t="s">
        <v>966</v>
      </c>
      <c r="B467" s="2">
        <v>44019</v>
      </c>
      <c r="C467" t="s">
        <v>967</v>
      </c>
      <c r="D467" t="s">
        <v>28</v>
      </c>
      <c r="E467" t="s">
        <v>15</v>
      </c>
      <c r="F467" t="s">
        <v>16</v>
      </c>
      <c r="G467" t="s">
        <v>56</v>
      </c>
      <c r="H467" t="s">
        <v>57</v>
      </c>
      <c r="I467">
        <v>1</v>
      </c>
      <c r="J467" t="s">
        <v>19</v>
      </c>
      <c r="K467">
        <v>11000</v>
      </c>
      <c r="L467">
        <v>10000</v>
      </c>
      <c r="M467">
        <f t="shared" si="7"/>
        <v>11000</v>
      </c>
      <c r="N467">
        <f>Table44[[#This Row],[Qty]]*Table44[[#This Row],[Cost]]</f>
        <v>10000</v>
      </c>
      <c r="O467">
        <f>Table44[[#This Row],[Total Sales]]-Table44[[#This Row],[COGS]]</f>
        <v>1000</v>
      </c>
      <c r="P467" s="1">
        <f>WEEKDAY(Table44[[#This Row],[Sales Date]])</f>
        <v>3</v>
      </c>
    </row>
    <row r="468" spans="1:16" x14ac:dyDescent="0.3">
      <c r="A468" t="s">
        <v>968</v>
      </c>
      <c r="B468" s="2">
        <v>44020</v>
      </c>
      <c r="C468" t="s">
        <v>969</v>
      </c>
      <c r="D468" t="s">
        <v>28</v>
      </c>
      <c r="E468" t="s">
        <v>22</v>
      </c>
      <c r="F468" t="s">
        <v>23</v>
      </c>
      <c r="G468" t="s">
        <v>60</v>
      </c>
      <c r="H468" t="s">
        <v>44</v>
      </c>
      <c r="I468">
        <v>1</v>
      </c>
      <c r="J468" t="s">
        <v>19</v>
      </c>
      <c r="K468">
        <v>7700.0000000000009</v>
      </c>
      <c r="L468">
        <v>7000</v>
      </c>
      <c r="M468">
        <f t="shared" si="7"/>
        <v>7700.0000000000009</v>
      </c>
      <c r="N468">
        <f>Table44[[#This Row],[Qty]]*Table44[[#This Row],[Cost]]</f>
        <v>7000</v>
      </c>
      <c r="O468">
        <f>Table44[[#This Row],[Total Sales]]-Table44[[#This Row],[COGS]]</f>
        <v>700.00000000000091</v>
      </c>
      <c r="P468" s="1">
        <f>WEEKDAY(Table44[[#This Row],[Sales Date]])</f>
        <v>4</v>
      </c>
    </row>
    <row r="469" spans="1:16" x14ac:dyDescent="0.3">
      <c r="A469" t="s">
        <v>970</v>
      </c>
      <c r="B469" s="2">
        <v>44019</v>
      </c>
      <c r="C469" t="s">
        <v>971</v>
      </c>
      <c r="D469" t="s">
        <v>28</v>
      </c>
      <c r="E469" t="s">
        <v>29</v>
      </c>
      <c r="F469" t="s">
        <v>30</v>
      </c>
      <c r="G469" t="s">
        <v>63</v>
      </c>
      <c r="H469" t="s">
        <v>44</v>
      </c>
      <c r="I469">
        <v>2</v>
      </c>
      <c r="J469" t="s">
        <v>19</v>
      </c>
      <c r="K469">
        <v>9950</v>
      </c>
      <c r="L469">
        <v>9000</v>
      </c>
      <c r="M469">
        <f t="shared" si="7"/>
        <v>19900</v>
      </c>
      <c r="N469">
        <f>Table44[[#This Row],[Qty]]*Table44[[#This Row],[Cost]]</f>
        <v>18000</v>
      </c>
      <c r="O469">
        <f>Table44[[#This Row],[Total Sales]]-Table44[[#This Row],[COGS]]</f>
        <v>1900</v>
      </c>
      <c r="P469" s="1">
        <f>WEEKDAY(Table44[[#This Row],[Sales Date]])</f>
        <v>3</v>
      </c>
    </row>
    <row r="470" spans="1:16" x14ac:dyDescent="0.3">
      <c r="A470" t="s">
        <v>972</v>
      </c>
      <c r="B470" s="2">
        <v>44022</v>
      </c>
      <c r="C470" t="s">
        <v>973</v>
      </c>
      <c r="D470" t="s">
        <v>28</v>
      </c>
      <c r="E470" t="s">
        <v>34</v>
      </c>
      <c r="F470" t="s">
        <v>35</v>
      </c>
      <c r="G470" t="s">
        <v>66</v>
      </c>
      <c r="H470" t="s">
        <v>2370</v>
      </c>
      <c r="I470">
        <v>2</v>
      </c>
      <c r="J470" t="s">
        <v>19</v>
      </c>
      <c r="K470">
        <v>19800</v>
      </c>
      <c r="L470">
        <v>18000</v>
      </c>
      <c r="M470">
        <f t="shared" si="7"/>
        <v>39600</v>
      </c>
      <c r="N470">
        <f>Table44[[#This Row],[Qty]]*Table44[[#This Row],[Cost]]</f>
        <v>36000</v>
      </c>
      <c r="O470">
        <f>Table44[[#This Row],[Total Sales]]-Table44[[#This Row],[COGS]]</f>
        <v>3600</v>
      </c>
      <c r="P470" s="1">
        <f>WEEKDAY(Table44[[#This Row],[Sales Date]])</f>
        <v>6</v>
      </c>
    </row>
    <row r="471" spans="1:16" x14ac:dyDescent="0.3">
      <c r="A471" t="s">
        <v>974</v>
      </c>
      <c r="B471" s="2">
        <v>44023</v>
      </c>
      <c r="C471" t="s">
        <v>975</v>
      </c>
      <c r="D471" t="s">
        <v>14</v>
      </c>
      <c r="E471" t="s">
        <v>15</v>
      </c>
      <c r="F471" t="s">
        <v>16</v>
      </c>
      <c r="G471" t="s">
        <v>69</v>
      </c>
      <c r="H471" t="s">
        <v>2370</v>
      </c>
      <c r="I471">
        <v>1</v>
      </c>
      <c r="J471" t="s">
        <v>19</v>
      </c>
      <c r="K471">
        <v>44000</v>
      </c>
      <c r="L471">
        <v>40000</v>
      </c>
      <c r="M471">
        <f t="shared" si="7"/>
        <v>44000</v>
      </c>
      <c r="N471">
        <f>Table44[[#This Row],[Qty]]*Table44[[#This Row],[Cost]]</f>
        <v>40000</v>
      </c>
      <c r="O471">
        <f>Table44[[#This Row],[Total Sales]]-Table44[[#This Row],[COGS]]</f>
        <v>4000</v>
      </c>
      <c r="P471" s="1">
        <f>WEEKDAY(Table44[[#This Row],[Sales Date]])</f>
        <v>7</v>
      </c>
    </row>
    <row r="472" spans="1:16" x14ac:dyDescent="0.3">
      <c r="A472" t="s">
        <v>976</v>
      </c>
      <c r="B472" s="2">
        <v>44024</v>
      </c>
      <c r="C472" t="s">
        <v>977</v>
      </c>
      <c r="D472" t="s">
        <v>28</v>
      </c>
      <c r="E472" t="s">
        <v>15</v>
      </c>
      <c r="F472" t="s">
        <v>16</v>
      </c>
      <c r="G472" t="s">
        <v>72</v>
      </c>
      <c r="H472" t="s">
        <v>37</v>
      </c>
      <c r="I472">
        <v>1</v>
      </c>
      <c r="J472" t="s">
        <v>19</v>
      </c>
      <c r="K472">
        <v>22000</v>
      </c>
      <c r="L472">
        <v>20000</v>
      </c>
      <c r="M472">
        <f t="shared" si="7"/>
        <v>22000</v>
      </c>
      <c r="N472">
        <f>Table44[[#This Row],[Qty]]*Table44[[#This Row],[Cost]]</f>
        <v>20000</v>
      </c>
      <c r="O472">
        <f>Table44[[#This Row],[Total Sales]]-Table44[[#This Row],[COGS]]</f>
        <v>2000</v>
      </c>
      <c r="P472" s="1">
        <f>WEEKDAY(Table44[[#This Row],[Sales Date]])</f>
        <v>1</v>
      </c>
    </row>
    <row r="473" spans="1:16" x14ac:dyDescent="0.3">
      <c r="A473" t="s">
        <v>978</v>
      </c>
      <c r="B473" s="2">
        <v>44025</v>
      </c>
      <c r="C473" t="s">
        <v>979</v>
      </c>
      <c r="D473" t="s">
        <v>28</v>
      </c>
      <c r="E473" t="s">
        <v>22</v>
      </c>
      <c r="F473" t="s">
        <v>23</v>
      </c>
      <c r="G473" t="s">
        <v>75</v>
      </c>
      <c r="H473" t="s">
        <v>2370</v>
      </c>
      <c r="I473">
        <v>2</v>
      </c>
      <c r="J473" t="s">
        <v>19</v>
      </c>
      <c r="K473">
        <v>13000</v>
      </c>
      <c r="L473">
        <v>12000</v>
      </c>
      <c r="M473">
        <f t="shared" si="7"/>
        <v>26000</v>
      </c>
      <c r="N473">
        <f>Table44[[#This Row],[Qty]]*Table44[[#This Row],[Cost]]</f>
        <v>24000</v>
      </c>
      <c r="O473">
        <f>Table44[[#This Row],[Total Sales]]-Table44[[#This Row],[COGS]]</f>
        <v>2000</v>
      </c>
      <c r="P473" s="1">
        <f>WEEKDAY(Table44[[#This Row],[Sales Date]])</f>
        <v>2</v>
      </c>
    </row>
    <row r="474" spans="1:16" x14ac:dyDescent="0.3">
      <c r="A474" t="s">
        <v>980</v>
      </c>
      <c r="B474" s="2">
        <v>44026</v>
      </c>
      <c r="C474" t="s">
        <v>981</v>
      </c>
      <c r="D474" t="s">
        <v>28</v>
      </c>
      <c r="E474" t="s">
        <v>29</v>
      </c>
      <c r="F474" t="s">
        <v>30</v>
      </c>
      <c r="G474" t="s">
        <v>78</v>
      </c>
      <c r="H474" t="s">
        <v>2370</v>
      </c>
      <c r="I474">
        <v>2</v>
      </c>
      <c r="J474" t="s">
        <v>19</v>
      </c>
      <c r="K474">
        <v>6700</v>
      </c>
      <c r="L474">
        <v>5000</v>
      </c>
      <c r="M474">
        <f t="shared" si="7"/>
        <v>13400</v>
      </c>
      <c r="N474">
        <f>Table44[[#This Row],[Qty]]*Table44[[#This Row],[Cost]]</f>
        <v>10000</v>
      </c>
      <c r="O474">
        <f>Table44[[#This Row],[Total Sales]]-Table44[[#This Row],[COGS]]</f>
        <v>3400</v>
      </c>
      <c r="P474" s="1">
        <f>WEEKDAY(Table44[[#This Row],[Sales Date]])</f>
        <v>3</v>
      </c>
    </row>
    <row r="475" spans="1:16" x14ac:dyDescent="0.3">
      <c r="A475" t="s">
        <v>982</v>
      </c>
      <c r="B475" s="2">
        <v>44027</v>
      </c>
      <c r="C475" t="s">
        <v>983</v>
      </c>
      <c r="D475" t="s">
        <v>28</v>
      </c>
      <c r="E475" t="s">
        <v>34</v>
      </c>
      <c r="F475" t="s">
        <v>35</v>
      </c>
      <c r="G475" t="s">
        <v>81</v>
      </c>
      <c r="H475" t="s">
        <v>44</v>
      </c>
      <c r="I475">
        <v>1</v>
      </c>
      <c r="J475" t="s">
        <v>19</v>
      </c>
      <c r="K475">
        <v>6700</v>
      </c>
      <c r="L475">
        <v>5001</v>
      </c>
      <c r="M475">
        <f t="shared" si="7"/>
        <v>6700</v>
      </c>
      <c r="N475">
        <f>Table44[[#This Row],[Qty]]*Table44[[#This Row],[Cost]]</f>
        <v>5001</v>
      </c>
      <c r="O475">
        <f>Table44[[#This Row],[Total Sales]]-Table44[[#This Row],[COGS]]</f>
        <v>1699</v>
      </c>
      <c r="P475" s="1">
        <f>WEEKDAY(Table44[[#This Row],[Sales Date]])</f>
        <v>4</v>
      </c>
    </row>
    <row r="476" spans="1:16" x14ac:dyDescent="0.3">
      <c r="A476" t="s">
        <v>984</v>
      </c>
      <c r="B476" s="2">
        <v>44028</v>
      </c>
      <c r="C476" t="s">
        <v>985</v>
      </c>
      <c r="D476" t="s">
        <v>28</v>
      </c>
      <c r="E476" t="s">
        <v>15</v>
      </c>
      <c r="F476" t="s">
        <v>16</v>
      </c>
      <c r="G476" t="s">
        <v>84</v>
      </c>
      <c r="H476" t="s">
        <v>2370</v>
      </c>
      <c r="I476">
        <v>1</v>
      </c>
      <c r="J476" t="s">
        <v>19</v>
      </c>
      <c r="K476">
        <v>6700</v>
      </c>
      <c r="L476">
        <v>5002</v>
      </c>
      <c r="M476">
        <f t="shared" si="7"/>
        <v>6700</v>
      </c>
      <c r="N476">
        <f>Table44[[#This Row],[Qty]]*Table44[[#This Row],[Cost]]</f>
        <v>5002</v>
      </c>
      <c r="O476">
        <f>Table44[[#This Row],[Total Sales]]-Table44[[#This Row],[COGS]]</f>
        <v>1698</v>
      </c>
      <c r="P476" s="1">
        <f>WEEKDAY(Table44[[#This Row],[Sales Date]])</f>
        <v>5</v>
      </c>
    </row>
    <row r="477" spans="1:16" x14ac:dyDescent="0.3">
      <c r="A477" t="s">
        <v>986</v>
      </c>
      <c r="B477" s="2">
        <v>44029</v>
      </c>
      <c r="C477" t="s">
        <v>987</v>
      </c>
      <c r="D477" t="s">
        <v>28</v>
      </c>
      <c r="E477" t="s">
        <v>15</v>
      </c>
      <c r="F477" t="s">
        <v>16</v>
      </c>
      <c r="G477" t="s">
        <v>17</v>
      </c>
      <c r="H477" t="s">
        <v>2370</v>
      </c>
      <c r="I477">
        <v>2</v>
      </c>
      <c r="J477" t="s">
        <v>19</v>
      </c>
      <c r="K477">
        <v>6700</v>
      </c>
      <c r="L477">
        <v>5000</v>
      </c>
      <c r="M477">
        <f t="shared" si="7"/>
        <v>13400</v>
      </c>
      <c r="N477">
        <f>Table44[[#This Row],[Qty]]*Table44[[#This Row],[Cost]]</f>
        <v>10000</v>
      </c>
      <c r="O477">
        <f>Table44[[#This Row],[Total Sales]]-Table44[[#This Row],[COGS]]</f>
        <v>3400</v>
      </c>
      <c r="P477" s="1">
        <f>WEEKDAY(Table44[[#This Row],[Sales Date]])</f>
        <v>6</v>
      </c>
    </row>
    <row r="478" spans="1:16" x14ac:dyDescent="0.3">
      <c r="A478" t="s">
        <v>988</v>
      </c>
      <c r="B478" s="2">
        <v>44030</v>
      </c>
      <c r="C478" t="s">
        <v>989</v>
      </c>
      <c r="D478" t="s">
        <v>28</v>
      </c>
      <c r="E478" t="s">
        <v>22</v>
      </c>
      <c r="F478" t="s">
        <v>23</v>
      </c>
      <c r="G478" t="s">
        <v>24</v>
      </c>
      <c r="H478" t="s">
        <v>2370</v>
      </c>
      <c r="I478">
        <v>2</v>
      </c>
      <c r="J478" t="s">
        <v>19</v>
      </c>
      <c r="K478">
        <v>6700</v>
      </c>
      <c r="L478">
        <v>5001</v>
      </c>
      <c r="M478">
        <f t="shared" si="7"/>
        <v>13400</v>
      </c>
      <c r="N478">
        <f>Table44[[#This Row],[Qty]]*Table44[[#This Row],[Cost]]</f>
        <v>10002</v>
      </c>
      <c r="O478">
        <f>Table44[[#This Row],[Total Sales]]-Table44[[#This Row],[COGS]]</f>
        <v>3398</v>
      </c>
      <c r="P478" s="1">
        <f>WEEKDAY(Table44[[#This Row],[Sales Date]])</f>
        <v>7</v>
      </c>
    </row>
    <row r="479" spans="1:16" x14ac:dyDescent="0.3">
      <c r="A479" t="s">
        <v>990</v>
      </c>
      <c r="B479" s="2">
        <v>44029</v>
      </c>
      <c r="C479" t="s">
        <v>991</v>
      </c>
      <c r="D479" t="s">
        <v>28</v>
      </c>
      <c r="E479" t="s">
        <v>29</v>
      </c>
      <c r="F479" t="s">
        <v>30</v>
      </c>
      <c r="G479" t="s">
        <v>31</v>
      </c>
      <c r="H479" t="s">
        <v>2370</v>
      </c>
      <c r="I479">
        <v>1</v>
      </c>
      <c r="J479" t="s">
        <v>19</v>
      </c>
      <c r="K479">
        <v>6700</v>
      </c>
      <c r="L479">
        <v>5002</v>
      </c>
      <c r="M479">
        <f t="shared" si="7"/>
        <v>6700</v>
      </c>
      <c r="N479">
        <f>Table44[[#This Row],[Qty]]*Table44[[#This Row],[Cost]]</f>
        <v>5002</v>
      </c>
      <c r="O479">
        <f>Table44[[#This Row],[Total Sales]]-Table44[[#This Row],[COGS]]</f>
        <v>1698</v>
      </c>
      <c r="P479" s="1">
        <f>WEEKDAY(Table44[[#This Row],[Sales Date]])</f>
        <v>6</v>
      </c>
    </row>
    <row r="480" spans="1:16" x14ac:dyDescent="0.3">
      <c r="A480" t="s">
        <v>992</v>
      </c>
      <c r="B480" s="2">
        <v>44032</v>
      </c>
      <c r="C480" t="s">
        <v>993</v>
      </c>
      <c r="D480" t="s">
        <v>28</v>
      </c>
      <c r="E480" t="s">
        <v>34</v>
      </c>
      <c r="F480" t="s">
        <v>35</v>
      </c>
      <c r="G480" t="s">
        <v>36</v>
      </c>
      <c r="H480" t="s">
        <v>37</v>
      </c>
      <c r="I480">
        <v>1</v>
      </c>
      <c r="J480" t="s">
        <v>19</v>
      </c>
      <c r="K480">
        <v>6700</v>
      </c>
      <c r="L480">
        <v>5000</v>
      </c>
      <c r="M480">
        <f t="shared" si="7"/>
        <v>6700</v>
      </c>
      <c r="N480">
        <f>Table44[[#This Row],[Qty]]*Table44[[#This Row],[Cost]]</f>
        <v>5000</v>
      </c>
      <c r="O480">
        <f>Table44[[#This Row],[Total Sales]]-Table44[[#This Row],[COGS]]</f>
        <v>1700</v>
      </c>
      <c r="P480" s="1">
        <f>WEEKDAY(Table44[[#This Row],[Sales Date]])</f>
        <v>2</v>
      </c>
    </row>
    <row r="481" spans="1:16" x14ac:dyDescent="0.3">
      <c r="A481" t="s">
        <v>994</v>
      </c>
      <c r="B481" s="2">
        <v>44033</v>
      </c>
      <c r="C481" t="s">
        <v>995</v>
      </c>
      <c r="D481" t="s">
        <v>28</v>
      </c>
      <c r="E481" t="s">
        <v>15</v>
      </c>
      <c r="F481" t="s">
        <v>16</v>
      </c>
      <c r="G481" t="s">
        <v>40</v>
      </c>
      <c r="H481" t="s">
        <v>2370</v>
      </c>
      <c r="I481">
        <v>2</v>
      </c>
      <c r="J481" t="s">
        <v>19</v>
      </c>
      <c r="K481">
        <v>6700</v>
      </c>
      <c r="L481">
        <v>5001</v>
      </c>
      <c r="M481">
        <f t="shared" si="7"/>
        <v>13400</v>
      </c>
      <c r="N481">
        <f>Table44[[#This Row],[Qty]]*Table44[[#This Row],[Cost]]</f>
        <v>10002</v>
      </c>
      <c r="O481">
        <f>Table44[[#This Row],[Total Sales]]-Table44[[#This Row],[COGS]]</f>
        <v>3398</v>
      </c>
      <c r="P481" s="1">
        <f>WEEKDAY(Table44[[#This Row],[Sales Date]])</f>
        <v>3</v>
      </c>
    </row>
    <row r="482" spans="1:16" x14ac:dyDescent="0.3">
      <c r="A482" t="s">
        <v>996</v>
      </c>
      <c r="B482" s="2">
        <v>44034</v>
      </c>
      <c r="C482" t="s">
        <v>997</v>
      </c>
      <c r="D482" t="s">
        <v>28</v>
      </c>
      <c r="E482" t="s">
        <v>15</v>
      </c>
      <c r="F482" t="s">
        <v>16</v>
      </c>
      <c r="G482" t="s">
        <v>43</v>
      </c>
      <c r="H482" t="s">
        <v>44</v>
      </c>
      <c r="I482">
        <v>2</v>
      </c>
      <c r="J482" t="s">
        <v>19</v>
      </c>
      <c r="K482">
        <v>6700</v>
      </c>
      <c r="L482">
        <v>5002</v>
      </c>
      <c r="M482">
        <f t="shared" si="7"/>
        <v>13400</v>
      </c>
      <c r="N482">
        <f>Table44[[#This Row],[Qty]]*Table44[[#This Row],[Cost]]</f>
        <v>10004</v>
      </c>
      <c r="O482">
        <f>Table44[[#This Row],[Total Sales]]-Table44[[#This Row],[COGS]]</f>
        <v>3396</v>
      </c>
      <c r="P482" s="1">
        <f>WEEKDAY(Table44[[#This Row],[Sales Date]])</f>
        <v>4</v>
      </c>
    </row>
    <row r="483" spans="1:16" x14ac:dyDescent="0.3">
      <c r="A483" t="s">
        <v>998</v>
      </c>
      <c r="B483" s="2">
        <v>44035</v>
      </c>
      <c r="C483" t="s">
        <v>999</v>
      </c>
      <c r="D483" t="s">
        <v>28</v>
      </c>
      <c r="E483" t="s">
        <v>22</v>
      </c>
      <c r="F483" t="s">
        <v>23</v>
      </c>
      <c r="G483" t="s">
        <v>47</v>
      </c>
      <c r="H483" t="s">
        <v>2370</v>
      </c>
      <c r="I483">
        <v>1</v>
      </c>
      <c r="J483" t="s">
        <v>19</v>
      </c>
      <c r="K483">
        <v>22000</v>
      </c>
      <c r="L483">
        <v>20000</v>
      </c>
      <c r="M483">
        <f t="shared" si="7"/>
        <v>22000</v>
      </c>
      <c r="N483">
        <f>Table44[[#This Row],[Qty]]*Table44[[#This Row],[Cost]]</f>
        <v>20000</v>
      </c>
      <c r="O483">
        <f>Table44[[#This Row],[Total Sales]]-Table44[[#This Row],[COGS]]</f>
        <v>2000</v>
      </c>
      <c r="P483" s="1">
        <f>WEEKDAY(Table44[[#This Row],[Sales Date]])</f>
        <v>5</v>
      </c>
    </row>
    <row r="484" spans="1:16" x14ac:dyDescent="0.3">
      <c r="A484" t="s">
        <v>1000</v>
      </c>
      <c r="B484" s="2">
        <v>44036</v>
      </c>
      <c r="C484" t="s">
        <v>1001</v>
      </c>
      <c r="D484" t="s">
        <v>28</v>
      </c>
      <c r="E484" t="s">
        <v>29</v>
      </c>
      <c r="F484" t="s">
        <v>30</v>
      </c>
      <c r="G484" t="s">
        <v>50</v>
      </c>
      <c r="H484" t="s">
        <v>37</v>
      </c>
      <c r="I484">
        <v>1</v>
      </c>
      <c r="J484" t="s">
        <v>25</v>
      </c>
      <c r="K484">
        <v>11000</v>
      </c>
      <c r="L484">
        <v>10000</v>
      </c>
      <c r="M484">
        <f t="shared" si="7"/>
        <v>11000</v>
      </c>
      <c r="N484">
        <f>Table44[[#This Row],[Qty]]*Table44[[#This Row],[Cost]]</f>
        <v>10000</v>
      </c>
      <c r="O484">
        <f>Table44[[#This Row],[Total Sales]]-Table44[[#This Row],[COGS]]</f>
        <v>1000</v>
      </c>
      <c r="P484" s="1">
        <f>WEEKDAY(Table44[[#This Row],[Sales Date]])</f>
        <v>6</v>
      </c>
    </row>
    <row r="485" spans="1:16" x14ac:dyDescent="0.3">
      <c r="A485" t="s">
        <v>1002</v>
      </c>
      <c r="B485" s="2">
        <v>44037</v>
      </c>
      <c r="C485" t="s">
        <v>1003</v>
      </c>
      <c r="D485" t="s">
        <v>14</v>
      </c>
      <c r="E485" t="s">
        <v>34</v>
      </c>
      <c r="F485" t="s">
        <v>35</v>
      </c>
      <c r="G485" t="s">
        <v>53</v>
      </c>
      <c r="H485" t="s">
        <v>37</v>
      </c>
      <c r="I485">
        <v>1</v>
      </c>
      <c r="J485" t="s">
        <v>19</v>
      </c>
      <c r="K485">
        <v>8500</v>
      </c>
      <c r="L485">
        <v>7600</v>
      </c>
      <c r="M485">
        <f t="shared" si="7"/>
        <v>8500</v>
      </c>
      <c r="N485">
        <f>Table44[[#This Row],[Qty]]*Table44[[#This Row],[Cost]]</f>
        <v>7600</v>
      </c>
      <c r="O485">
        <f>Table44[[#This Row],[Total Sales]]-Table44[[#This Row],[COGS]]</f>
        <v>900</v>
      </c>
      <c r="P485" s="1">
        <f>WEEKDAY(Table44[[#This Row],[Sales Date]])</f>
        <v>7</v>
      </c>
    </row>
    <row r="486" spans="1:16" x14ac:dyDescent="0.3">
      <c r="A486" t="s">
        <v>1004</v>
      </c>
      <c r="B486" s="2">
        <v>44038</v>
      </c>
      <c r="C486" t="s">
        <v>1005</v>
      </c>
      <c r="D486" t="s">
        <v>14</v>
      </c>
      <c r="E486" t="s">
        <v>15</v>
      </c>
      <c r="F486" t="s">
        <v>16</v>
      </c>
      <c r="G486" t="s">
        <v>56</v>
      </c>
      <c r="H486" t="s">
        <v>57</v>
      </c>
      <c r="I486">
        <v>2</v>
      </c>
      <c r="J486" t="s">
        <v>25</v>
      </c>
      <c r="K486">
        <v>8500</v>
      </c>
      <c r="L486">
        <v>7600</v>
      </c>
      <c r="M486">
        <f t="shared" si="7"/>
        <v>17000</v>
      </c>
      <c r="N486">
        <f>Table44[[#This Row],[Qty]]*Table44[[#This Row],[Cost]]</f>
        <v>15200</v>
      </c>
      <c r="O486">
        <f>Table44[[#This Row],[Total Sales]]-Table44[[#This Row],[COGS]]</f>
        <v>1800</v>
      </c>
      <c r="P486" s="1">
        <f>WEEKDAY(Table44[[#This Row],[Sales Date]])</f>
        <v>1</v>
      </c>
    </row>
    <row r="487" spans="1:16" x14ac:dyDescent="0.3">
      <c r="A487" t="s">
        <v>1006</v>
      </c>
      <c r="B487" s="2">
        <v>44039</v>
      </c>
      <c r="C487" t="s">
        <v>1007</v>
      </c>
      <c r="D487" t="s">
        <v>14</v>
      </c>
      <c r="E487" t="s">
        <v>15</v>
      </c>
      <c r="F487" t="s">
        <v>16</v>
      </c>
      <c r="G487" t="s">
        <v>60</v>
      </c>
      <c r="H487" t="s">
        <v>44</v>
      </c>
      <c r="I487">
        <v>3</v>
      </c>
      <c r="J487" t="s">
        <v>19</v>
      </c>
      <c r="K487">
        <v>13200.000000000002</v>
      </c>
      <c r="L487">
        <v>12000</v>
      </c>
      <c r="M487">
        <f t="shared" si="7"/>
        <v>39600.000000000007</v>
      </c>
      <c r="N487">
        <f>Table44[[#This Row],[Qty]]*Table44[[#This Row],[Cost]]</f>
        <v>36000</v>
      </c>
      <c r="O487">
        <f>Table44[[#This Row],[Total Sales]]-Table44[[#This Row],[COGS]]</f>
        <v>3600.0000000000073</v>
      </c>
      <c r="P487" s="1">
        <f>WEEKDAY(Table44[[#This Row],[Sales Date]])</f>
        <v>2</v>
      </c>
    </row>
    <row r="488" spans="1:16" x14ac:dyDescent="0.3">
      <c r="A488" t="s">
        <v>1008</v>
      </c>
      <c r="B488" s="2">
        <v>44040</v>
      </c>
      <c r="C488" t="s">
        <v>1009</v>
      </c>
      <c r="D488" t="s">
        <v>28</v>
      </c>
      <c r="E488" t="s">
        <v>22</v>
      </c>
      <c r="F488" t="s">
        <v>23</v>
      </c>
      <c r="G488" t="s">
        <v>63</v>
      </c>
      <c r="H488" t="s">
        <v>44</v>
      </c>
      <c r="I488">
        <v>2</v>
      </c>
      <c r="J488" t="s">
        <v>19</v>
      </c>
      <c r="K488">
        <v>22000</v>
      </c>
      <c r="L488">
        <v>20000</v>
      </c>
      <c r="M488">
        <f t="shared" si="7"/>
        <v>44000</v>
      </c>
      <c r="N488">
        <f>Table44[[#This Row],[Qty]]*Table44[[#This Row],[Cost]]</f>
        <v>40000</v>
      </c>
      <c r="O488">
        <f>Table44[[#This Row],[Total Sales]]-Table44[[#This Row],[COGS]]</f>
        <v>4000</v>
      </c>
      <c r="P488" s="1">
        <f>WEEKDAY(Table44[[#This Row],[Sales Date]])</f>
        <v>3</v>
      </c>
    </row>
    <row r="489" spans="1:16" x14ac:dyDescent="0.3">
      <c r="A489" t="s">
        <v>1010</v>
      </c>
      <c r="B489" s="2">
        <v>44039</v>
      </c>
      <c r="C489" t="s">
        <v>1011</v>
      </c>
      <c r="D489" t="s">
        <v>28</v>
      </c>
      <c r="E489" t="s">
        <v>29</v>
      </c>
      <c r="F489" t="s">
        <v>30</v>
      </c>
      <c r="G489" t="s">
        <v>66</v>
      </c>
      <c r="H489" t="s">
        <v>2370</v>
      </c>
      <c r="I489">
        <v>2</v>
      </c>
      <c r="J489" t="s">
        <v>19</v>
      </c>
      <c r="K489">
        <v>7700</v>
      </c>
      <c r="L489">
        <v>7000</v>
      </c>
      <c r="M489">
        <f t="shared" si="7"/>
        <v>15400</v>
      </c>
      <c r="N489">
        <f>Table44[[#This Row],[Qty]]*Table44[[#This Row],[Cost]]</f>
        <v>14000</v>
      </c>
      <c r="O489">
        <f>Table44[[#This Row],[Total Sales]]-Table44[[#This Row],[COGS]]</f>
        <v>1400</v>
      </c>
      <c r="P489" s="1">
        <f>WEEKDAY(Table44[[#This Row],[Sales Date]])</f>
        <v>2</v>
      </c>
    </row>
    <row r="490" spans="1:16" x14ac:dyDescent="0.3">
      <c r="A490" t="s">
        <v>1012</v>
      </c>
      <c r="B490" s="2">
        <v>43983</v>
      </c>
      <c r="C490" t="s">
        <v>1013</v>
      </c>
      <c r="D490" t="s">
        <v>28</v>
      </c>
      <c r="E490" t="s">
        <v>34</v>
      </c>
      <c r="F490" t="s">
        <v>35</v>
      </c>
      <c r="G490" t="s">
        <v>69</v>
      </c>
      <c r="H490" t="s">
        <v>2370</v>
      </c>
      <c r="I490">
        <v>3</v>
      </c>
      <c r="J490" t="s">
        <v>19</v>
      </c>
      <c r="K490">
        <v>22000</v>
      </c>
      <c r="L490">
        <v>20000</v>
      </c>
      <c r="M490">
        <f t="shared" si="7"/>
        <v>66000</v>
      </c>
      <c r="N490">
        <f>Table44[[#This Row],[Qty]]*Table44[[#This Row],[Cost]]</f>
        <v>60000</v>
      </c>
      <c r="O490">
        <f>Table44[[#This Row],[Total Sales]]-Table44[[#This Row],[COGS]]</f>
        <v>6000</v>
      </c>
      <c r="P490" s="1">
        <f>WEEKDAY(Table44[[#This Row],[Sales Date]])</f>
        <v>2</v>
      </c>
    </row>
    <row r="491" spans="1:16" x14ac:dyDescent="0.3">
      <c r="A491" t="s">
        <v>1014</v>
      </c>
      <c r="B491" s="2">
        <v>43984</v>
      </c>
      <c r="C491" t="s">
        <v>1015</v>
      </c>
      <c r="D491" t="s">
        <v>28</v>
      </c>
      <c r="E491" t="s">
        <v>15</v>
      </c>
      <c r="F491" t="s">
        <v>16</v>
      </c>
      <c r="G491" t="s">
        <v>72</v>
      </c>
      <c r="H491" t="s">
        <v>37</v>
      </c>
      <c r="I491">
        <v>1</v>
      </c>
      <c r="J491" t="s">
        <v>19</v>
      </c>
      <c r="K491">
        <v>44000</v>
      </c>
      <c r="L491">
        <v>40000</v>
      </c>
      <c r="M491">
        <f t="shared" si="7"/>
        <v>44000</v>
      </c>
      <c r="N491">
        <f>Table44[[#This Row],[Qty]]*Table44[[#This Row],[Cost]]</f>
        <v>40000</v>
      </c>
      <c r="O491">
        <f>Table44[[#This Row],[Total Sales]]-Table44[[#This Row],[COGS]]</f>
        <v>4000</v>
      </c>
      <c r="P491" s="1">
        <f>WEEKDAY(Table44[[#This Row],[Sales Date]])</f>
        <v>3</v>
      </c>
    </row>
    <row r="492" spans="1:16" x14ac:dyDescent="0.3">
      <c r="A492" t="s">
        <v>1016</v>
      </c>
      <c r="B492" s="2">
        <v>43985</v>
      </c>
      <c r="C492" t="s">
        <v>1017</v>
      </c>
      <c r="D492" t="s">
        <v>14</v>
      </c>
      <c r="E492" t="s">
        <v>15</v>
      </c>
      <c r="F492" t="s">
        <v>16</v>
      </c>
      <c r="G492" t="s">
        <v>75</v>
      </c>
      <c r="H492" t="s">
        <v>2370</v>
      </c>
      <c r="I492">
        <v>2</v>
      </c>
      <c r="J492" t="s">
        <v>19</v>
      </c>
      <c r="K492">
        <v>19800</v>
      </c>
      <c r="L492">
        <v>18000</v>
      </c>
      <c r="M492">
        <f t="shared" si="7"/>
        <v>39600</v>
      </c>
      <c r="N492">
        <f>Table44[[#This Row],[Qty]]*Table44[[#This Row],[Cost]]</f>
        <v>36000</v>
      </c>
      <c r="O492">
        <f>Table44[[#This Row],[Total Sales]]-Table44[[#This Row],[COGS]]</f>
        <v>3600</v>
      </c>
      <c r="P492" s="1">
        <f>WEEKDAY(Table44[[#This Row],[Sales Date]])</f>
        <v>4</v>
      </c>
    </row>
    <row r="493" spans="1:16" x14ac:dyDescent="0.3">
      <c r="A493" t="s">
        <v>1018</v>
      </c>
      <c r="B493" s="2">
        <v>43986</v>
      </c>
      <c r="C493" t="s">
        <v>1019</v>
      </c>
      <c r="D493" t="s">
        <v>28</v>
      </c>
      <c r="E493" t="s">
        <v>22</v>
      </c>
      <c r="F493" t="s">
        <v>23</v>
      </c>
      <c r="G493" t="s">
        <v>78</v>
      </c>
      <c r="H493" t="s">
        <v>2370</v>
      </c>
      <c r="I493">
        <v>2</v>
      </c>
      <c r="J493" t="s">
        <v>19</v>
      </c>
      <c r="K493">
        <v>9950</v>
      </c>
      <c r="L493">
        <v>9000</v>
      </c>
      <c r="M493">
        <f t="shared" si="7"/>
        <v>19900</v>
      </c>
      <c r="N493">
        <f>Table44[[#This Row],[Qty]]*Table44[[#This Row],[Cost]]</f>
        <v>18000</v>
      </c>
      <c r="O493">
        <f>Table44[[#This Row],[Total Sales]]-Table44[[#This Row],[COGS]]</f>
        <v>1900</v>
      </c>
      <c r="P493" s="1">
        <f>WEEKDAY(Table44[[#This Row],[Sales Date]])</f>
        <v>5</v>
      </c>
    </row>
    <row r="494" spans="1:16" x14ac:dyDescent="0.3">
      <c r="A494" t="s">
        <v>1020</v>
      </c>
      <c r="B494" s="2">
        <v>43987</v>
      </c>
      <c r="C494" t="s">
        <v>1021</v>
      </c>
      <c r="D494" t="s">
        <v>28</v>
      </c>
      <c r="E494" t="s">
        <v>29</v>
      </c>
      <c r="F494" t="s">
        <v>30</v>
      </c>
      <c r="G494" t="s">
        <v>81</v>
      </c>
      <c r="H494" t="s">
        <v>44</v>
      </c>
      <c r="I494">
        <v>2</v>
      </c>
      <c r="J494" t="s">
        <v>19</v>
      </c>
      <c r="K494">
        <v>7700</v>
      </c>
      <c r="L494">
        <v>7000</v>
      </c>
      <c r="M494">
        <f t="shared" si="7"/>
        <v>15400</v>
      </c>
      <c r="N494">
        <f>Table44[[#This Row],[Qty]]*Table44[[#This Row],[Cost]]</f>
        <v>14000</v>
      </c>
      <c r="O494">
        <f>Table44[[#This Row],[Total Sales]]-Table44[[#This Row],[COGS]]</f>
        <v>1400</v>
      </c>
      <c r="P494" s="1">
        <f>WEEKDAY(Table44[[#This Row],[Sales Date]])</f>
        <v>6</v>
      </c>
    </row>
    <row r="495" spans="1:16" x14ac:dyDescent="0.3">
      <c r="A495" t="s">
        <v>1022</v>
      </c>
      <c r="B495" s="2">
        <v>43988</v>
      </c>
      <c r="C495" t="s">
        <v>1023</v>
      </c>
      <c r="D495" t="s">
        <v>28</v>
      </c>
      <c r="E495" t="s">
        <v>34</v>
      </c>
      <c r="F495" t="s">
        <v>35</v>
      </c>
      <c r="G495" t="s">
        <v>84</v>
      </c>
      <c r="H495" t="s">
        <v>2370</v>
      </c>
      <c r="I495">
        <v>4</v>
      </c>
      <c r="J495" t="s">
        <v>19</v>
      </c>
      <c r="K495">
        <v>11000</v>
      </c>
      <c r="L495">
        <v>10000</v>
      </c>
      <c r="M495">
        <f t="shared" si="7"/>
        <v>44000</v>
      </c>
      <c r="N495">
        <f>Table44[[#This Row],[Qty]]*Table44[[#This Row],[Cost]]</f>
        <v>40000</v>
      </c>
      <c r="O495">
        <f>Table44[[#This Row],[Total Sales]]-Table44[[#This Row],[COGS]]</f>
        <v>4000</v>
      </c>
      <c r="P495" s="1">
        <f>WEEKDAY(Table44[[#This Row],[Sales Date]])</f>
        <v>7</v>
      </c>
    </row>
    <row r="496" spans="1:16" x14ac:dyDescent="0.3">
      <c r="A496" t="s">
        <v>1024</v>
      </c>
      <c r="B496" s="2">
        <v>43989</v>
      </c>
      <c r="C496" t="s">
        <v>1025</v>
      </c>
      <c r="D496" t="s">
        <v>28</v>
      </c>
      <c r="E496" t="s">
        <v>15</v>
      </c>
      <c r="F496" t="s">
        <v>16</v>
      </c>
      <c r="G496" t="s">
        <v>17</v>
      </c>
      <c r="H496" t="s">
        <v>2370</v>
      </c>
      <c r="I496">
        <v>1</v>
      </c>
      <c r="J496" t="s">
        <v>19</v>
      </c>
      <c r="K496">
        <v>13200.000000000002</v>
      </c>
      <c r="L496">
        <v>12000</v>
      </c>
      <c r="M496">
        <f t="shared" si="7"/>
        <v>13200.000000000002</v>
      </c>
      <c r="N496">
        <f>Table44[[#This Row],[Qty]]*Table44[[#This Row],[Cost]]</f>
        <v>12000</v>
      </c>
      <c r="O496">
        <f>Table44[[#This Row],[Total Sales]]-Table44[[#This Row],[COGS]]</f>
        <v>1200.0000000000018</v>
      </c>
      <c r="P496" s="1">
        <f>WEEKDAY(Table44[[#This Row],[Sales Date]])</f>
        <v>1</v>
      </c>
    </row>
    <row r="497" spans="1:16" x14ac:dyDescent="0.3">
      <c r="A497" t="s">
        <v>1026</v>
      </c>
      <c r="B497" s="2">
        <v>43990</v>
      </c>
      <c r="C497" t="s">
        <v>1027</v>
      </c>
      <c r="D497" t="s">
        <v>28</v>
      </c>
      <c r="E497" t="s">
        <v>15</v>
      </c>
      <c r="F497" t="s">
        <v>16</v>
      </c>
      <c r="G497" t="s">
        <v>24</v>
      </c>
      <c r="H497" t="s">
        <v>2370</v>
      </c>
      <c r="I497">
        <v>2</v>
      </c>
      <c r="J497" t="s">
        <v>19</v>
      </c>
      <c r="K497">
        <v>9950</v>
      </c>
      <c r="L497">
        <v>9000</v>
      </c>
      <c r="M497">
        <f t="shared" si="7"/>
        <v>19900</v>
      </c>
      <c r="N497">
        <f>Table44[[#This Row],[Qty]]*Table44[[#This Row],[Cost]]</f>
        <v>18000</v>
      </c>
      <c r="O497">
        <f>Table44[[#This Row],[Total Sales]]-Table44[[#This Row],[COGS]]</f>
        <v>1900</v>
      </c>
      <c r="P497" s="1">
        <f>WEEKDAY(Table44[[#This Row],[Sales Date]])</f>
        <v>2</v>
      </c>
    </row>
    <row r="498" spans="1:16" x14ac:dyDescent="0.3">
      <c r="A498" t="s">
        <v>1028</v>
      </c>
      <c r="B498" s="2">
        <v>43991</v>
      </c>
      <c r="C498" t="s">
        <v>1029</v>
      </c>
      <c r="D498" t="s">
        <v>28</v>
      </c>
      <c r="E498" t="s">
        <v>22</v>
      </c>
      <c r="F498" t="s">
        <v>23</v>
      </c>
      <c r="G498" t="s">
        <v>31</v>
      </c>
      <c r="H498" t="s">
        <v>2370</v>
      </c>
      <c r="I498">
        <v>2</v>
      </c>
      <c r="J498" t="s">
        <v>19</v>
      </c>
      <c r="K498">
        <v>7700</v>
      </c>
      <c r="L498">
        <v>7000</v>
      </c>
      <c r="M498">
        <f t="shared" si="7"/>
        <v>15400</v>
      </c>
      <c r="N498">
        <f>Table44[[#This Row],[Qty]]*Table44[[#This Row],[Cost]]</f>
        <v>14000</v>
      </c>
      <c r="O498">
        <f>Table44[[#This Row],[Total Sales]]-Table44[[#This Row],[COGS]]</f>
        <v>1400</v>
      </c>
      <c r="P498" s="1">
        <f>WEEKDAY(Table44[[#This Row],[Sales Date]])</f>
        <v>3</v>
      </c>
    </row>
    <row r="499" spans="1:16" x14ac:dyDescent="0.3">
      <c r="A499" t="s">
        <v>1030</v>
      </c>
      <c r="B499" s="2">
        <v>43992</v>
      </c>
      <c r="C499" t="s">
        <v>1031</v>
      </c>
      <c r="D499" t="s">
        <v>28</v>
      </c>
      <c r="E499" t="s">
        <v>29</v>
      </c>
      <c r="F499" t="s">
        <v>30</v>
      </c>
      <c r="G499" t="s">
        <v>36</v>
      </c>
      <c r="H499" t="s">
        <v>37</v>
      </c>
      <c r="I499">
        <v>4</v>
      </c>
      <c r="J499" t="s">
        <v>19</v>
      </c>
      <c r="K499">
        <v>11000</v>
      </c>
      <c r="L499">
        <v>10000</v>
      </c>
      <c r="M499">
        <f t="shared" si="7"/>
        <v>44000</v>
      </c>
      <c r="N499">
        <f>Table44[[#This Row],[Qty]]*Table44[[#This Row],[Cost]]</f>
        <v>40000</v>
      </c>
      <c r="O499">
        <f>Table44[[#This Row],[Total Sales]]-Table44[[#This Row],[COGS]]</f>
        <v>4000</v>
      </c>
      <c r="P499" s="1">
        <f>WEEKDAY(Table44[[#This Row],[Sales Date]])</f>
        <v>4</v>
      </c>
    </row>
    <row r="500" spans="1:16" x14ac:dyDescent="0.3">
      <c r="A500" t="s">
        <v>1032</v>
      </c>
      <c r="B500" s="2">
        <v>43993</v>
      </c>
      <c r="C500" t="s">
        <v>1033</v>
      </c>
      <c r="D500" t="s">
        <v>28</v>
      </c>
      <c r="E500" t="s">
        <v>34</v>
      </c>
      <c r="F500" t="s">
        <v>35</v>
      </c>
      <c r="G500" t="s">
        <v>40</v>
      </c>
      <c r="H500" t="s">
        <v>2370</v>
      </c>
      <c r="I500">
        <v>1</v>
      </c>
      <c r="J500" t="s">
        <v>19</v>
      </c>
      <c r="K500">
        <v>13200.000000000002</v>
      </c>
      <c r="L500">
        <v>12000</v>
      </c>
      <c r="M500">
        <f t="shared" si="7"/>
        <v>13200.000000000002</v>
      </c>
      <c r="N500">
        <f>Table44[[#This Row],[Qty]]*Table44[[#This Row],[Cost]]</f>
        <v>12000</v>
      </c>
      <c r="O500">
        <f>Table44[[#This Row],[Total Sales]]-Table44[[#This Row],[COGS]]</f>
        <v>1200.0000000000018</v>
      </c>
      <c r="P500" s="1">
        <f>WEEKDAY(Table44[[#This Row],[Sales Date]])</f>
        <v>5</v>
      </c>
    </row>
    <row r="501" spans="1:16" x14ac:dyDescent="0.3">
      <c r="A501" t="s">
        <v>1034</v>
      </c>
      <c r="B501" s="2">
        <v>43994</v>
      </c>
      <c r="C501" t="s">
        <v>1035</v>
      </c>
      <c r="D501" t="s">
        <v>28</v>
      </c>
      <c r="E501" t="s">
        <v>15</v>
      </c>
      <c r="F501" t="s">
        <v>16</v>
      </c>
      <c r="G501" t="s">
        <v>43</v>
      </c>
      <c r="H501" t="s">
        <v>44</v>
      </c>
      <c r="I501">
        <v>2</v>
      </c>
      <c r="J501" t="s">
        <v>19</v>
      </c>
      <c r="K501">
        <v>9950</v>
      </c>
      <c r="L501">
        <v>9000</v>
      </c>
      <c r="M501">
        <f t="shared" si="7"/>
        <v>19900</v>
      </c>
      <c r="N501">
        <f>Table44[[#This Row],[Qty]]*Table44[[#This Row],[Cost]]</f>
        <v>18000</v>
      </c>
      <c r="O501">
        <f>Table44[[#This Row],[Total Sales]]-Table44[[#This Row],[COGS]]</f>
        <v>1900</v>
      </c>
      <c r="P501" s="1">
        <f>WEEKDAY(Table44[[#This Row],[Sales Date]])</f>
        <v>6</v>
      </c>
    </row>
    <row r="502" spans="1:16" x14ac:dyDescent="0.3">
      <c r="A502" t="s">
        <v>1036</v>
      </c>
      <c r="B502" s="2">
        <v>43995</v>
      </c>
      <c r="C502" t="s">
        <v>1037</v>
      </c>
      <c r="D502" t="s">
        <v>28</v>
      </c>
      <c r="E502" t="s">
        <v>15</v>
      </c>
      <c r="F502" t="s">
        <v>16</v>
      </c>
      <c r="G502" t="s">
        <v>47</v>
      </c>
      <c r="H502" t="s">
        <v>2370</v>
      </c>
      <c r="I502">
        <v>2</v>
      </c>
      <c r="J502" t="s">
        <v>19</v>
      </c>
      <c r="K502">
        <v>7700</v>
      </c>
      <c r="L502">
        <v>7000</v>
      </c>
      <c r="M502">
        <f t="shared" si="7"/>
        <v>15400</v>
      </c>
      <c r="N502">
        <f>Table44[[#This Row],[Qty]]*Table44[[#This Row],[Cost]]</f>
        <v>14000</v>
      </c>
      <c r="O502">
        <f>Table44[[#This Row],[Total Sales]]-Table44[[#This Row],[COGS]]</f>
        <v>1400</v>
      </c>
      <c r="P502" s="1">
        <f>WEEKDAY(Table44[[#This Row],[Sales Date]])</f>
        <v>7</v>
      </c>
    </row>
    <row r="503" spans="1:16" x14ac:dyDescent="0.3">
      <c r="A503" t="s">
        <v>1038</v>
      </c>
      <c r="B503" s="2">
        <v>43996</v>
      </c>
      <c r="C503" t="s">
        <v>1039</v>
      </c>
      <c r="D503" t="s">
        <v>28</v>
      </c>
      <c r="E503" t="s">
        <v>22</v>
      </c>
      <c r="F503" t="s">
        <v>23</v>
      </c>
      <c r="G503" t="s">
        <v>50</v>
      </c>
      <c r="H503" t="s">
        <v>37</v>
      </c>
      <c r="I503">
        <v>1000</v>
      </c>
      <c r="J503" t="s">
        <v>19</v>
      </c>
      <c r="K503">
        <v>11000</v>
      </c>
      <c r="L503">
        <v>10000</v>
      </c>
      <c r="M503">
        <f t="shared" si="7"/>
        <v>11000000</v>
      </c>
      <c r="N503">
        <f>Table44[[#This Row],[Qty]]*Table44[[#This Row],[Cost]]</f>
        <v>10000000</v>
      </c>
      <c r="O503">
        <f>Table44[[#This Row],[Total Sales]]-Table44[[#This Row],[COGS]]</f>
        <v>1000000</v>
      </c>
      <c r="P503" s="1">
        <f>WEEKDAY(Table44[[#This Row],[Sales Date]])</f>
        <v>1</v>
      </c>
    </row>
    <row r="504" spans="1:16" x14ac:dyDescent="0.3">
      <c r="A504" t="s">
        <v>1040</v>
      </c>
      <c r="B504" s="2">
        <v>43997</v>
      </c>
      <c r="C504" t="s">
        <v>1041</v>
      </c>
      <c r="D504" t="s">
        <v>28</v>
      </c>
      <c r="E504" t="s">
        <v>29</v>
      </c>
      <c r="F504" t="s">
        <v>30</v>
      </c>
      <c r="G504" t="s">
        <v>53</v>
      </c>
      <c r="H504" t="s">
        <v>37</v>
      </c>
      <c r="I504">
        <v>1</v>
      </c>
      <c r="J504" t="s">
        <v>19</v>
      </c>
      <c r="K504">
        <v>7700.0000000000009</v>
      </c>
      <c r="L504">
        <v>7000</v>
      </c>
      <c r="M504">
        <f t="shared" si="7"/>
        <v>7700.0000000000009</v>
      </c>
      <c r="N504">
        <f>Table44[[#This Row],[Qty]]*Table44[[#This Row],[Cost]]</f>
        <v>7000</v>
      </c>
      <c r="O504">
        <f>Table44[[#This Row],[Total Sales]]-Table44[[#This Row],[COGS]]</f>
        <v>700.00000000000091</v>
      </c>
      <c r="P504" s="1">
        <f>WEEKDAY(Table44[[#This Row],[Sales Date]])</f>
        <v>2</v>
      </c>
    </row>
    <row r="505" spans="1:16" x14ac:dyDescent="0.3">
      <c r="A505" t="s">
        <v>1042</v>
      </c>
      <c r="B505" s="2">
        <v>43998</v>
      </c>
      <c r="C505" t="s">
        <v>1043</v>
      </c>
      <c r="D505" t="s">
        <v>28</v>
      </c>
      <c r="E505" t="s">
        <v>34</v>
      </c>
      <c r="F505" t="s">
        <v>35</v>
      </c>
      <c r="G505" t="s">
        <v>56</v>
      </c>
      <c r="H505" t="s">
        <v>57</v>
      </c>
      <c r="I505">
        <v>2</v>
      </c>
      <c r="J505" t="s">
        <v>19</v>
      </c>
      <c r="K505">
        <v>9950</v>
      </c>
      <c r="L505">
        <v>9000</v>
      </c>
      <c r="M505">
        <f t="shared" si="7"/>
        <v>19900</v>
      </c>
      <c r="N505">
        <f>Table44[[#This Row],[Qty]]*Table44[[#This Row],[Cost]]</f>
        <v>18000</v>
      </c>
      <c r="O505">
        <f>Table44[[#This Row],[Total Sales]]-Table44[[#This Row],[COGS]]</f>
        <v>1900</v>
      </c>
      <c r="P505" s="1">
        <f>WEEKDAY(Table44[[#This Row],[Sales Date]])</f>
        <v>3</v>
      </c>
    </row>
    <row r="506" spans="1:16" x14ac:dyDescent="0.3">
      <c r="A506" t="s">
        <v>1044</v>
      </c>
      <c r="B506" s="2">
        <v>43999</v>
      </c>
      <c r="C506" t="s">
        <v>1045</v>
      </c>
      <c r="D506" t="s">
        <v>14</v>
      </c>
      <c r="E506" t="s">
        <v>15</v>
      </c>
      <c r="F506" t="s">
        <v>16</v>
      </c>
      <c r="G506" t="s">
        <v>60</v>
      </c>
      <c r="H506" t="s">
        <v>44</v>
      </c>
      <c r="I506">
        <v>2</v>
      </c>
      <c r="J506" t="s">
        <v>19</v>
      </c>
      <c r="K506">
        <v>19800</v>
      </c>
      <c r="L506">
        <v>18000</v>
      </c>
      <c r="M506">
        <f t="shared" si="7"/>
        <v>39600</v>
      </c>
      <c r="N506">
        <f>Table44[[#This Row],[Qty]]*Table44[[#This Row],[Cost]]</f>
        <v>36000</v>
      </c>
      <c r="O506">
        <f>Table44[[#This Row],[Total Sales]]-Table44[[#This Row],[COGS]]</f>
        <v>3600</v>
      </c>
      <c r="P506" s="1">
        <f>WEEKDAY(Table44[[#This Row],[Sales Date]])</f>
        <v>4</v>
      </c>
    </row>
    <row r="507" spans="1:16" x14ac:dyDescent="0.3">
      <c r="A507" t="s">
        <v>1046</v>
      </c>
      <c r="B507" s="2">
        <v>44000</v>
      </c>
      <c r="C507" t="s">
        <v>1047</v>
      </c>
      <c r="D507" t="s">
        <v>14</v>
      </c>
      <c r="E507" t="s">
        <v>15</v>
      </c>
      <c r="F507" t="s">
        <v>16</v>
      </c>
      <c r="G507" t="s">
        <v>63</v>
      </c>
      <c r="H507" t="s">
        <v>44</v>
      </c>
      <c r="I507">
        <v>1</v>
      </c>
      <c r="J507" t="s">
        <v>19</v>
      </c>
      <c r="K507">
        <v>44000</v>
      </c>
      <c r="L507">
        <v>40000</v>
      </c>
      <c r="M507">
        <f t="shared" si="7"/>
        <v>44000</v>
      </c>
      <c r="N507">
        <f>Table44[[#This Row],[Qty]]*Table44[[#This Row],[Cost]]</f>
        <v>40000</v>
      </c>
      <c r="O507">
        <f>Table44[[#This Row],[Total Sales]]-Table44[[#This Row],[COGS]]</f>
        <v>4000</v>
      </c>
      <c r="P507" s="1">
        <f>WEEKDAY(Table44[[#This Row],[Sales Date]])</f>
        <v>5</v>
      </c>
    </row>
    <row r="508" spans="1:16" x14ac:dyDescent="0.3">
      <c r="A508" t="s">
        <v>1048</v>
      </c>
      <c r="B508" s="2">
        <v>44001</v>
      </c>
      <c r="C508" t="s">
        <v>1049</v>
      </c>
      <c r="D508" t="s">
        <v>14</v>
      </c>
      <c r="E508" t="s">
        <v>22</v>
      </c>
      <c r="F508" t="s">
        <v>23</v>
      </c>
      <c r="G508" t="s">
        <v>66</v>
      </c>
      <c r="H508" t="s">
        <v>2370</v>
      </c>
      <c r="I508">
        <v>1</v>
      </c>
      <c r="J508" t="s">
        <v>19</v>
      </c>
      <c r="K508">
        <v>22000</v>
      </c>
      <c r="L508">
        <v>20000</v>
      </c>
      <c r="M508">
        <f t="shared" si="7"/>
        <v>22000</v>
      </c>
      <c r="N508">
        <f>Table44[[#This Row],[Qty]]*Table44[[#This Row],[Cost]]</f>
        <v>20000</v>
      </c>
      <c r="O508">
        <f>Table44[[#This Row],[Total Sales]]-Table44[[#This Row],[COGS]]</f>
        <v>2000</v>
      </c>
      <c r="P508" s="1">
        <f>WEEKDAY(Table44[[#This Row],[Sales Date]])</f>
        <v>6</v>
      </c>
    </row>
    <row r="509" spans="1:16" x14ac:dyDescent="0.3">
      <c r="A509" t="s">
        <v>1050</v>
      </c>
      <c r="B509" s="2">
        <v>44002</v>
      </c>
      <c r="C509" t="s">
        <v>1051</v>
      </c>
      <c r="D509" t="s">
        <v>28</v>
      </c>
      <c r="E509" t="s">
        <v>29</v>
      </c>
      <c r="F509" t="s">
        <v>30</v>
      </c>
      <c r="G509" t="s">
        <v>69</v>
      </c>
      <c r="H509" t="s">
        <v>2370</v>
      </c>
      <c r="I509">
        <v>2</v>
      </c>
      <c r="J509" t="s">
        <v>19</v>
      </c>
      <c r="K509">
        <v>13000</v>
      </c>
      <c r="L509">
        <v>12000</v>
      </c>
      <c r="M509">
        <f t="shared" si="7"/>
        <v>26000</v>
      </c>
      <c r="N509">
        <f>Table44[[#This Row],[Qty]]*Table44[[#This Row],[Cost]]</f>
        <v>24000</v>
      </c>
      <c r="O509">
        <f>Table44[[#This Row],[Total Sales]]-Table44[[#This Row],[COGS]]</f>
        <v>2000</v>
      </c>
      <c r="P509" s="1">
        <f>WEEKDAY(Table44[[#This Row],[Sales Date]])</f>
        <v>7</v>
      </c>
    </row>
    <row r="510" spans="1:16" x14ac:dyDescent="0.3">
      <c r="A510" t="s">
        <v>1052</v>
      </c>
      <c r="B510" s="2">
        <v>44003</v>
      </c>
      <c r="C510" t="s">
        <v>1053</v>
      </c>
      <c r="D510" t="s">
        <v>28</v>
      </c>
      <c r="E510" t="s">
        <v>34</v>
      </c>
      <c r="F510" t="s">
        <v>35</v>
      </c>
      <c r="G510" t="s">
        <v>72</v>
      </c>
      <c r="H510" t="s">
        <v>37</v>
      </c>
      <c r="I510">
        <v>2</v>
      </c>
      <c r="J510" t="s">
        <v>19</v>
      </c>
      <c r="K510">
        <v>6700</v>
      </c>
      <c r="L510">
        <v>5000</v>
      </c>
      <c r="M510">
        <f t="shared" si="7"/>
        <v>13400</v>
      </c>
      <c r="N510">
        <f>Table44[[#This Row],[Qty]]*Table44[[#This Row],[Cost]]</f>
        <v>10000</v>
      </c>
      <c r="O510">
        <f>Table44[[#This Row],[Total Sales]]-Table44[[#This Row],[COGS]]</f>
        <v>3400</v>
      </c>
      <c r="P510" s="1">
        <f>WEEKDAY(Table44[[#This Row],[Sales Date]])</f>
        <v>1</v>
      </c>
    </row>
    <row r="511" spans="1:16" x14ac:dyDescent="0.3">
      <c r="A511" t="s">
        <v>1054</v>
      </c>
      <c r="B511" s="2">
        <v>44004</v>
      </c>
      <c r="C511" t="s">
        <v>1055</v>
      </c>
      <c r="D511" t="s">
        <v>28</v>
      </c>
      <c r="E511" t="s">
        <v>15</v>
      </c>
      <c r="F511" t="s">
        <v>16</v>
      </c>
      <c r="G511" t="s">
        <v>75</v>
      </c>
      <c r="H511" t="s">
        <v>2370</v>
      </c>
      <c r="I511">
        <v>1</v>
      </c>
      <c r="J511" t="s">
        <v>19</v>
      </c>
      <c r="K511">
        <v>6700</v>
      </c>
      <c r="L511">
        <v>5001</v>
      </c>
      <c r="M511">
        <f t="shared" si="7"/>
        <v>6700</v>
      </c>
      <c r="N511">
        <f>Table44[[#This Row],[Qty]]*Table44[[#This Row],[Cost]]</f>
        <v>5001</v>
      </c>
      <c r="O511">
        <f>Table44[[#This Row],[Total Sales]]-Table44[[#This Row],[COGS]]</f>
        <v>1699</v>
      </c>
      <c r="P511" s="1">
        <f>WEEKDAY(Table44[[#This Row],[Sales Date]])</f>
        <v>2</v>
      </c>
    </row>
    <row r="512" spans="1:16" x14ac:dyDescent="0.3">
      <c r="A512" t="s">
        <v>1056</v>
      </c>
      <c r="B512" s="2">
        <v>44005</v>
      </c>
      <c r="C512" t="s">
        <v>1057</v>
      </c>
      <c r="D512" t="s">
        <v>28</v>
      </c>
      <c r="E512" t="s">
        <v>15</v>
      </c>
      <c r="F512" t="s">
        <v>16</v>
      </c>
      <c r="G512" t="s">
        <v>78</v>
      </c>
      <c r="H512" t="s">
        <v>2370</v>
      </c>
      <c r="I512">
        <v>1</v>
      </c>
      <c r="J512" t="s">
        <v>19</v>
      </c>
      <c r="K512">
        <v>6700</v>
      </c>
      <c r="L512">
        <v>5002</v>
      </c>
      <c r="M512">
        <f t="shared" si="7"/>
        <v>6700</v>
      </c>
      <c r="N512">
        <f>Table44[[#This Row],[Qty]]*Table44[[#This Row],[Cost]]</f>
        <v>5002</v>
      </c>
      <c r="O512">
        <f>Table44[[#This Row],[Total Sales]]-Table44[[#This Row],[COGS]]</f>
        <v>1698</v>
      </c>
      <c r="P512" s="1">
        <f>WEEKDAY(Table44[[#This Row],[Sales Date]])</f>
        <v>3</v>
      </c>
    </row>
    <row r="513" spans="1:16" x14ac:dyDescent="0.3">
      <c r="A513" t="s">
        <v>1058</v>
      </c>
      <c r="B513" s="2">
        <v>44006</v>
      </c>
      <c r="C513" t="s">
        <v>1059</v>
      </c>
      <c r="D513" t="s">
        <v>14</v>
      </c>
      <c r="E513" t="s">
        <v>22</v>
      </c>
      <c r="F513" t="s">
        <v>23</v>
      </c>
      <c r="G513" t="s">
        <v>81</v>
      </c>
      <c r="H513" t="s">
        <v>44</v>
      </c>
      <c r="I513">
        <v>2</v>
      </c>
      <c r="J513" t="s">
        <v>19</v>
      </c>
      <c r="K513">
        <v>6700</v>
      </c>
      <c r="L513">
        <v>5000</v>
      </c>
      <c r="M513">
        <f t="shared" si="7"/>
        <v>13400</v>
      </c>
      <c r="N513">
        <f>Table44[[#This Row],[Qty]]*Table44[[#This Row],[Cost]]</f>
        <v>10000</v>
      </c>
      <c r="O513">
        <f>Table44[[#This Row],[Total Sales]]-Table44[[#This Row],[COGS]]</f>
        <v>3400</v>
      </c>
      <c r="P513" s="1">
        <f>WEEKDAY(Table44[[#This Row],[Sales Date]])</f>
        <v>4</v>
      </c>
    </row>
    <row r="514" spans="1:16" x14ac:dyDescent="0.3">
      <c r="A514" t="s">
        <v>1060</v>
      </c>
      <c r="B514" s="2">
        <v>44007</v>
      </c>
      <c r="C514" t="s">
        <v>1061</v>
      </c>
      <c r="D514" t="s">
        <v>28</v>
      </c>
      <c r="E514" t="s">
        <v>29</v>
      </c>
      <c r="F514" t="s">
        <v>30</v>
      </c>
      <c r="G514" t="s">
        <v>84</v>
      </c>
      <c r="H514" t="s">
        <v>2370</v>
      </c>
      <c r="I514">
        <v>2</v>
      </c>
      <c r="J514" t="s">
        <v>19</v>
      </c>
      <c r="K514">
        <v>6700</v>
      </c>
      <c r="L514">
        <v>5001</v>
      </c>
      <c r="M514">
        <f t="shared" ref="M514:M577" si="8">I514*K514</f>
        <v>13400</v>
      </c>
      <c r="N514">
        <f>Table44[[#This Row],[Qty]]*Table44[[#This Row],[Cost]]</f>
        <v>10002</v>
      </c>
      <c r="O514">
        <f>Table44[[#This Row],[Total Sales]]-Table44[[#This Row],[COGS]]</f>
        <v>3398</v>
      </c>
      <c r="P514" s="1">
        <f>WEEKDAY(Table44[[#This Row],[Sales Date]])</f>
        <v>5</v>
      </c>
    </row>
    <row r="515" spans="1:16" x14ac:dyDescent="0.3">
      <c r="A515" t="s">
        <v>1062</v>
      </c>
      <c r="B515" s="2">
        <v>44008</v>
      </c>
      <c r="C515" t="s">
        <v>1063</v>
      </c>
      <c r="D515" t="s">
        <v>28</v>
      </c>
      <c r="E515" t="s">
        <v>34</v>
      </c>
      <c r="F515" t="s">
        <v>35</v>
      </c>
      <c r="G515" t="s">
        <v>17</v>
      </c>
      <c r="H515" t="s">
        <v>2370</v>
      </c>
      <c r="I515">
        <v>1</v>
      </c>
      <c r="J515" t="s">
        <v>19</v>
      </c>
      <c r="K515">
        <v>6700</v>
      </c>
      <c r="L515">
        <v>5002</v>
      </c>
      <c r="M515">
        <f t="shared" si="8"/>
        <v>6700</v>
      </c>
      <c r="N515">
        <f>Table44[[#This Row],[Qty]]*Table44[[#This Row],[Cost]]</f>
        <v>5002</v>
      </c>
      <c r="O515">
        <f>Table44[[#This Row],[Total Sales]]-Table44[[#This Row],[COGS]]</f>
        <v>1698</v>
      </c>
      <c r="P515" s="1">
        <f>WEEKDAY(Table44[[#This Row],[Sales Date]])</f>
        <v>6</v>
      </c>
    </row>
    <row r="516" spans="1:16" x14ac:dyDescent="0.3">
      <c r="A516" t="s">
        <v>1064</v>
      </c>
      <c r="B516" s="2">
        <v>44009</v>
      </c>
      <c r="C516" t="s">
        <v>1065</v>
      </c>
      <c r="D516" t="s">
        <v>28</v>
      </c>
      <c r="E516" t="s">
        <v>15</v>
      </c>
      <c r="F516" t="s">
        <v>16</v>
      </c>
      <c r="G516" t="s">
        <v>24</v>
      </c>
      <c r="H516" t="s">
        <v>2370</v>
      </c>
      <c r="I516">
        <v>1</v>
      </c>
      <c r="J516" t="s">
        <v>19</v>
      </c>
      <c r="K516">
        <v>6700</v>
      </c>
      <c r="L516">
        <v>5000</v>
      </c>
      <c r="M516">
        <f t="shared" si="8"/>
        <v>6700</v>
      </c>
      <c r="N516">
        <f>Table44[[#This Row],[Qty]]*Table44[[#This Row],[Cost]]</f>
        <v>5000</v>
      </c>
      <c r="O516">
        <f>Table44[[#This Row],[Total Sales]]-Table44[[#This Row],[COGS]]</f>
        <v>1700</v>
      </c>
      <c r="P516" s="1">
        <f>WEEKDAY(Table44[[#This Row],[Sales Date]])</f>
        <v>7</v>
      </c>
    </row>
    <row r="517" spans="1:16" x14ac:dyDescent="0.3">
      <c r="A517" t="s">
        <v>1066</v>
      </c>
      <c r="B517" s="2">
        <v>44010</v>
      </c>
      <c r="C517" t="s">
        <v>1067</v>
      </c>
      <c r="D517" t="s">
        <v>28</v>
      </c>
      <c r="E517" t="s">
        <v>15</v>
      </c>
      <c r="F517" t="s">
        <v>16</v>
      </c>
      <c r="G517" t="s">
        <v>31</v>
      </c>
      <c r="H517" t="s">
        <v>2370</v>
      </c>
      <c r="I517">
        <v>2</v>
      </c>
      <c r="J517" t="s">
        <v>19</v>
      </c>
      <c r="K517">
        <v>6700</v>
      </c>
      <c r="L517">
        <v>5001</v>
      </c>
      <c r="M517">
        <f t="shared" si="8"/>
        <v>13400</v>
      </c>
      <c r="N517">
        <f>Table44[[#This Row],[Qty]]*Table44[[#This Row],[Cost]]</f>
        <v>10002</v>
      </c>
      <c r="O517">
        <f>Table44[[#This Row],[Total Sales]]-Table44[[#This Row],[COGS]]</f>
        <v>3398</v>
      </c>
      <c r="P517" s="1">
        <f>WEEKDAY(Table44[[#This Row],[Sales Date]])</f>
        <v>1</v>
      </c>
    </row>
    <row r="518" spans="1:16" x14ac:dyDescent="0.3">
      <c r="A518" t="s">
        <v>1068</v>
      </c>
      <c r="B518" s="2">
        <v>44011</v>
      </c>
      <c r="C518" t="s">
        <v>1069</v>
      </c>
      <c r="D518" t="s">
        <v>28</v>
      </c>
      <c r="E518" t="s">
        <v>22</v>
      </c>
      <c r="F518" t="s">
        <v>23</v>
      </c>
      <c r="G518" t="s">
        <v>36</v>
      </c>
      <c r="H518" t="s">
        <v>37</v>
      </c>
      <c r="I518">
        <v>2</v>
      </c>
      <c r="J518" t="s">
        <v>19</v>
      </c>
      <c r="K518">
        <v>6700</v>
      </c>
      <c r="L518">
        <v>5002</v>
      </c>
      <c r="M518">
        <f t="shared" si="8"/>
        <v>13400</v>
      </c>
      <c r="N518">
        <f>Table44[[#This Row],[Qty]]*Table44[[#This Row],[Cost]]</f>
        <v>10004</v>
      </c>
      <c r="O518">
        <f>Table44[[#This Row],[Total Sales]]-Table44[[#This Row],[COGS]]</f>
        <v>3396</v>
      </c>
      <c r="P518" s="1">
        <f>WEEKDAY(Table44[[#This Row],[Sales Date]])</f>
        <v>2</v>
      </c>
    </row>
    <row r="519" spans="1:16" x14ac:dyDescent="0.3">
      <c r="A519" t="s">
        <v>1070</v>
      </c>
      <c r="B519" s="2">
        <v>44012</v>
      </c>
      <c r="C519" t="s">
        <v>1071</v>
      </c>
      <c r="D519" t="s">
        <v>28</v>
      </c>
      <c r="E519" t="s">
        <v>29</v>
      </c>
      <c r="F519" t="s">
        <v>30</v>
      </c>
      <c r="G519" t="s">
        <v>40</v>
      </c>
      <c r="H519" t="s">
        <v>2370</v>
      </c>
      <c r="I519">
        <v>1</v>
      </c>
      <c r="J519" t="s">
        <v>19</v>
      </c>
      <c r="K519">
        <v>22000</v>
      </c>
      <c r="L519">
        <v>20000</v>
      </c>
      <c r="M519">
        <f t="shared" si="8"/>
        <v>22000</v>
      </c>
      <c r="N519">
        <f>Table44[[#This Row],[Qty]]*Table44[[#This Row],[Cost]]</f>
        <v>20000</v>
      </c>
      <c r="O519">
        <f>Table44[[#This Row],[Total Sales]]-Table44[[#This Row],[COGS]]</f>
        <v>2000</v>
      </c>
      <c r="P519" s="1">
        <f>WEEKDAY(Table44[[#This Row],[Sales Date]])</f>
        <v>3</v>
      </c>
    </row>
    <row r="520" spans="1:16" x14ac:dyDescent="0.3">
      <c r="A520" t="s">
        <v>1072</v>
      </c>
      <c r="B520" s="2">
        <v>44013</v>
      </c>
      <c r="C520" t="s">
        <v>1073</v>
      </c>
      <c r="D520" t="s">
        <v>28</v>
      </c>
      <c r="E520" t="s">
        <v>34</v>
      </c>
      <c r="F520" t="s">
        <v>35</v>
      </c>
      <c r="G520" t="s">
        <v>43</v>
      </c>
      <c r="H520" t="s">
        <v>44</v>
      </c>
      <c r="I520">
        <v>1</v>
      </c>
      <c r="J520" t="s">
        <v>25</v>
      </c>
      <c r="K520">
        <v>11000</v>
      </c>
      <c r="L520">
        <v>10000</v>
      </c>
      <c r="M520">
        <f t="shared" si="8"/>
        <v>11000</v>
      </c>
      <c r="N520">
        <f>Table44[[#This Row],[Qty]]*Table44[[#This Row],[Cost]]</f>
        <v>10000</v>
      </c>
      <c r="O520">
        <f>Table44[[#This Row],[Total Sales]]-Table44[[#This Row],[COGS]]</f>
        <v>1000</v>
      </c>
      <c r="P520" s="1">
        <f>WEEKDAY(Table44[[#This Row],[Sales Date]])</f>
        <v>4</v>
      </c>
    </row>
    <row r="521" spans="1:16" x14ac:dyDescent="0.3">
      <c r="A521" t="s">
        <v>1074</v>
      </c>
      <c r="B521" s="2">
        <v>44014</v>
      </c>
      <c r="C521" t="s">
        <v>1075</v>
      </c>
      <c r="D521" t="s">
        <v>28</v>
      </c>
      <c r="E521" t="s">
        <v>15</v>
      </c>
      <c r="F521" t="s">
        <v>16</v>
      </c>
      <c r="G521" t="s">
        <v>47</v>
      </c>
      <c r="H521" t="s">
        <v>2370</v>
      </c>
      <c r="I521">
        <v>1</v>
      </c>
      <c r="J521" t="s">
        <v>19</v>
      </c>
      <c r="K521">
        <v>8500</v>
      </c>
      <c r="L521">
        <v>7600</v>
      </c>
      <c r="M521">
        <f t="shared" si="8"/>
        <v>8500</v>
      </c>
      <c r="N521">
        <f>Table44[[#This Row],[Qty]]*Table44[[#This Row],[Cost]]</f>
        <v>7600</v>
      </c>
      <c r="O521">
        <f>Table44[[#This Row],[Total Sales]]-Table44[[#This Row],[COGS]]</f>
        <v>900</v>
      </c>
      <c r="P521" s="1">
        <f>WEEKDAY(Table44[[#This Row],[Sales Date]])</f>
        <v>5</v>
      </c>
    </row>
    <row r="522" spans="1:16" x14ac:dyDescent="0.3">
      <c r="A522" t="s">
        <v>1076</v>
      </c>
      <c r="B522" s="2">
        <v>44015</v>
      </c>
      <c r="C522" t="s">
        <v>1077</v>
      </c>
      <c r="D522" t="s">
        <v>28</v>
      </c>
      <c r="E522" t="s">
        <v>15</v>
      </c>
      <c r="F522" t="s">
        <v>16</v>
      </c>
      <c r="G522" t="s">
        <v>50</v>
      </c>
      <c r="H522" t="s">
        <v>37</v>
      </c>
      <c r="I522">
        <v>2</v>
      </c>
      <c r="J522" t="s">
        <v>25</v>
      </c>
      <c r="K522">
        <v>8500</v>
      </c>
      <c r="L522">
        <v>7600</v>
      </c>
      <c r="M522">
        <f t="shared" si="8"/>
        <v>17000</v>
      </c>
      <c r="N522">
        <f>Table44[[#This Row],[Qty]]*Table44[[#This Row],[Cost]]</f>
        <v>15200</v>
      </c>
      <c r="O522">
        <f>Table44[[#This Row],[Total Sales]]-Table44[[#This Row],[COGS]]</f>
        <v>1800</v>
      </c>
      <c r="P522" s="1">
        <f>WEEKDAY(Table44[[#This Row],[Sales Date]])</f>
        <v>6</v>
      </c>
    </row>
    <row r="523" spans="1:16" x14ac:dyDescent="0.3">
      <c r="A523" t="s">
        <v>1078</v>
      </c>
      <c r="B523" s="2">
        <v>44016</v>
      </c>
      <c r="C523" t="s">
        <v>1079</v>
      </c>
      <c r="D523" t="s">
        <v>28</v>
      </c>
      <c r="E523" t="s">
        <v>22</v>
      </c>
      <c r="F523" t="s">
        <v>23</v>
      </c>
      <c r="G523" t="s">
        <v>53</v>
      </c>
      <c r="H523" t="s">
        <v>37</v>
      </c>
      <c r="I523">
        <v>3</v>
      </c>
      <c r="J523" t="s">
        <v>19</v>
      </c>
      <c r="K523">
        <v>13200.000000000002</v>
      </c>
      <c r="L523">
        <v>12000</v>
      </c>
      <c r="M523">
        <f t="shared" si="8"/>
        <v>39600.000000000007</v>
      </c>
      <c r="N523">
        <f>Table44[[#This Row],[Qty]]*Table44[[#This Row],[Cost]]</f>
        <v>36000</v>
      </c>
      <c r="O523">
        <f>Table44[[#This Row],[Total Sales]]-Table44[[#This Row],[COGS]]</f>
        <v>3600.0000000000073</v>
      </c>
      <c r="P523" s="1">
        <f>WEEKDAY(Table44[[#This Row],[Sales Date]])</f>
        <v>7</v>
      </c>
    </row>
    <row r="524" spans="1:16" x14ac:dyDescent="0.3">
      <c r="A524" t="s">
        <v>1080</v>
      </c>
      <c r="B524" s="2">
        <v>44017</v>
      </c>
      <c r="C524" t="s">
        <v>1081</v>
      </c>
      <c r="D524" t="s">
        <v>28</v>
      </c>
      <c r="E524" t="s">
        <v>29</v>
      </c>
      <c r="F524" t="s">
        <v>30</v>
      </c>
      <c r="G524" t="s">
        <v>56</v>
      </c>
      <c r="H524" t="s">
        <v>57</v>
      </c>
      <c r="I524">
        <v>2</v>
      </c>
      <c r="J524" t="s">
        <v>19</v>
      </c>
      <c r="K524">
        <v>22000</v>
      </c>
      <c r="L524">
        <v>20000</v>
      </c>
      <c r="M524">
        <f t="shared" si="8"/>
        <v>44000</v>
      </c>
      <c r="N524">
        <f>Table44[[#This Row],[Qty]]*Table44[[#This Row],[Cost]]</f>
        <v>40000</v>
      </c>
      <c r="O524">
        <f>Table44[[#This Row],[Total Sales]]-Table44[[#This Row],[COGS]]</f>
        <v>4000</v>
      </c>
      <c r="P524" s="1">
        <f>WEEKDAY(Table44[[#This Row],[Sales Date]])</f>
        <v>1</v>
      </c>
    </row>
    <row r="525" spans="1:16" x14ac:dyDescent="0.3">
      <c r="A525" t="s">
        <v>1082</v>
      </c>
      <c r="B525" s="2">
        <v>44018</v>
      </c>
      <c r="C525" t="s">
        <v>1083</v>
      </c>
      <c r="D525" t="s">
        <v>28</v>
      </c>
      <c r="E525" t="s">
        <v>34</v>
      </c>
      <c r="F525" t="s">
        <v>35</v>
      </c>
      <c r="G525" t="s">
        <v>60</v>
      </c>
      <c r="H525" t="s">
        <v>44</v>
      </c>
      <c r="I525">
        <v>2</v>
      </c>
      <c r="J525" t="s">
        <v>19</v>
      </c>
      <c r="K525">
        <v>7700</v>
      </c>
      <c r="L525">
        <v>7000</v>
      </c>
      <c r="M525">
        <f t="shared" si="8"/>
        <v>15400</v>
      </c>
      <c r="N525">
        <f>Table44[[#This Row],[Qty]]*Table44[[#This Row],[Cost]]</f>
        <v>14000</v>
      </c>
      <c r="O525">
        <f>Table44[[#This Row],[Total Sales]]-Table44[[#This Row],[COGS]]</f>
        <v>1400</v>
      </c>
      <c r="P525" s="1">
        <f>WEEKDAY(Table44[[#This Row],[Sales Date]])</f>
        <v>2</v>
      </c>
    </row>
    <row r="526" spans="1:16" x14ac:dyDescent="0.3">
      <c r="A526" t="s">
        <v>1084</v>
      </c>
      <c r="B526" s="2">
        <v>44019</v>
      </c>
      <c r="C526" t="s">
        <v>1085</v>
      </c>
      <c r="D526" t="s">
        <v>28</v>
      </c>
      <c r="E526" t="s">
        <v>15</v>
      </c>
      <c r="F526" t="s">
        <v>16</v>
      </c>
      <c r="G526" t="s">
        <v>63</v>
      </c>
      <c r="H526" t="s">
        <v>44</v>
      </c>
      <c r="I526">
        <v>3</v>
      </c>
      <c r="J526" t="s">
        <v>19</v>
      </c>
      <c r="K526">
        <v>22000</v>
      </c>
      <c r="L526">
        <v>20000</v>
      </c>
      <c r="M526">
        <f t="shared" si="8"/>
        <v>66000</v>
      </c>
      <c r="N526">
        <f>Table44[[#This Row],[Qty]]*Table44[[#This Row],[Cost]]</f>
        <v>60000</v>
      </c>
      <c r="O526">
        <f>Table44[[#This Row],[Total Sales]]-Table44[[#This Row],[COGS]]</f>
        <v>6000</v>
      </c>
      <c r="P526" s="1">
        <f>WEEKDAY(Table44[[#This Row],[Sales Date]])</f>
        <v>3</v>
      </c>
    </row>
    <row r="527" spans="1:16" x14ac:dyDescent="0.3">
      <c r="A527" t="s">
        <v>1086</v>
      </c>
      <c r="B527" s="2">
        <v>44020</v>
      </c>
      <c r="C527" t="s">
        <v>1087</v>
      </c>
      <c r="D527" t="s">
        <v>14</v>
      </c>
      <c r="E527" t="s">
        <v>15</v>
      </c>
      <c r="F527" t="s">
        <v>16</v>
      </c>
      <c r="G527" t="s">
        <v>66</v>
      </c>
      <c r="H527" t="s">
        <v>2370</v>
      </c>
      <c r="I527">
        <v>1</v>
      </c>
      <c r="J527" t="s">
        <v>19</v>
      </c>
      <c r="K527">
        <v>44000</v>
      </c>
      <c r="L527">
        <v>40000</v>
      </c>
      <c r="M527">
        <f t="shared" si="8"/>
        <v>44000</v>
      </c>
      <c r="N527">
        <f>Table44[[#This Row],[Qty]]*Table44[[#This Row],[Cost]]</f>
        <v>40000</v>
      </c>
      <c r="O527">
        <f>Table44[[#This Row],[Total Sales]]-Table44[[#This Row],[COGS]]</f>
        <v>4000</v>
      </c>
      <c r="P527" s="1">
        <f>WEEKDAY(Table44[[#This Row],[Sales Date]])</f>
        <v>4</v>
      </c>
    </row>
    <row r="528" spans="1:16" x14ac:dyDescent="0.3">
      <c r="A528" t="s">
        <v>1088</v>
      </c>
      <c r="B528" s="2">
        <v>44021</v>
      </c>
      <c r="C528" t="s">
        <v>1089</v>
      </c>
      <c r="D528" t="s">
        <v>14</v>
      </c>
      <c r="E528" t="s">
        <v>22</v>
      </c>
      <c r="F528" t="s">
        <v>23</v>
      </c>
      <c r="G528" t="s">
        <v>69</v>
      </c>
      <c r="H528" t="s">
        <v>2370</v>
      </c>
      <c r="I528">
        <v>2</v>
      </c>
      <c r="J528" t="s">
        <v>19</v>
      </c>
      <c r="K528">
        <v>19800</v>
      </c>
      <c r="L528">
        <v>18000</v>
      </c>
      <c r="M528">
        <f t="shared" si="8"/>
        <v>39600</v>
      </c>
      <c r="N528">
        <f>Table44[[#This Row],[Qty]]*Table44[[#This Row],[Cost]]</f>
        <v>36000</v>
      </c>
      <c r="O528">
        <f>Table44[[#This Row],[Total Sales]]-Table44[[#This Row],[COGS]]</f>
        <v>3600</v>
      </c>
      <c r="P528" s="1">
        <f>WEEKDAY(Table44[[#This Row],[Sales Date]])</f>
        <v>5</v>
      </c>
    </row>
    <row r="529" spans="1:16" x14ac:dyDescent="0.3">
      <c r="A529" t="s">
        <v>1090</v>
      </c>
      <c r="B529" s="2">
        <v>44022</v>
      </c>
      <c r="C529" t="s">
        <v>1091</v>
      </c>
      <c r="D529" t="s">
        <v>14</v>
      </c>
      <c r="E529" t="s">
        <v>29</v>
      </c>
      <c r="F529" t="s">
        <v>30</v>
      </c>
      <c r="G529" t="s">
        <v>72</v>
      </c>
      <c r="H529" t="s">
        <v>37</v>
      </c>
      <c r="I529">
        <v>2</v>
      </c>
      <c r="J529" t="s">
        <v>19</v>
      </c>
      <c r="K529">
        <v>9950</v>
      </c>
      <c r="L529">
        <v>9000</v>
      </c>
      <c r="M529">
        <f t="shared" si="8"/>
        <v>19900</v>
      </c>
      <c r="N529">
        <f>Table44[[#This Row],[Qty]]*Table44[[#This Row],[Cost]]</f>
        <v>18000</v>
      </c>
      <c r="O529">
        <f>Table44[[#This Row],[Total Sales]]-Table44[[#This Row],[COGS]]</f>
        <v>1900</v>
      </c>
      <c r="P529" s="1">
        <f>WEEKDAY(Table44[[#This Row],[Sales Date]])</f>
        <v>6</v>
      </c>
    </row>
    <row r="530" spans="1:16" x14ac:dyDescent="0.3">
      <c r="A530" t="s">
        <v>1092</v>
      </c>
      <c r="B530" s="2">
        <v>44023</v>
      </c>
      <c r="C530" t="s">
        <v>1093</v>
      </c>
      <c r="D530" t="s">
        <v>28</v>
      </c>
      <c r="E530" t="s">
        <v>34</v>
      </c>
      <c r="F530" t="s">
        <v>35</v>
      </c>
      <c r="G530" t="s">
        <v>75</v>
      </c>
      <c r="H530" t="s">
        <v>2370</v>
      </c>
      <c r="I530">
        <v>2</v>
      </c>
      <c r="J530" t="s">
        <v>19</v>
      </c>
      <c r="K530">
        <v>7700</v>
      </c>
      <c r="L530">
        <v>7000</v>
      </c>
      <c r="M530">
        <f t="shared" si="8"/>
        <v>15400</v>
      </c>
      <c r="N530">
        <f>Table44[[#This Row],[Qty]]*Table44[[#This Row],[Cost]]</f>
        <v>14000</v>
      </c>
      <c r="O530">
        <f>Table44[[#This Row],[Total Sales]]-Table44[[#This Row],[COGS]]</f>
        <v>1400</v>
      </c>
      <c r="P530" s="1">
        <f>WEEKDAY(Table44[[#This Row],[Sales Date]])</f>
        <v>7</v>
      </c>
    </row>
    <row r="531" spans="1:16" x14ac:dyDescent="0.3">
      <c r="A531" t="s">
        <v>1094</v>
      </c>
      <c r="B531" s="2">
        <v>44024</v>
      </c>
      <c r="C531" t="s">
        <v>1095</v>
      </c>
      <c r="D531" t="s">
        <v>28</v>
      </c>
      <c r="E531" t="s">
        <v>15</v>
      </c>
      <c r="F531" t="s">
        <v>16</v>
      </c>
      <c r="G531" t="s">
        <v>78</v>
      </c>
      <c r="H531" t="s">
        <v>2370</v>
      </c>
      <c r="I531">
        <v>4</v>
      </c>
      <c r="J531" t="s">
        <v>19</v>
      </c>
      <c r="K531">
        <v>11000</v>
      </c>
      <c r="L531">
        <v>10000</v>
      </c>
      <c r="M531">
        <f t="shared" si="8"/>
        <v>44000</v>
      </c>
      <c r="N531">
        <f>Table44[[#This Row],[Qty]]*Table44[[#This Row],[Cost]]</f>
        <v>40000</v>
      </c>
      <c r="O531">
        <f>Table44[[#This Row],[Total Sales]]-Table44[[#This Row],[COGS]]</f>
        <v>4000</v>
      </c>
      <c r="P531" s="1">
        <f>WEEKDAY(Table44[[#This Row],[Sales Date]])</f>
        <v>1</v>
      </c>
    </row>
    <row r="532" spans="1:16" x14ac:dyDescent="0.3">
      <c r="A532" t="s">
        <v>1096</v>
      </c>
      <c r="B532" s="2">
        <v>44025</v>
      </c>
      <c r="C532" t="s">
        <v>1097</v>
      </c>
      <c r="D532" t="s">
        <v>28</v>
      </c>
      <c r="E532" t="s">
        <v>15</v>
      </c>
      <c r="F532" t="s">
        <v>16</v>
      </c>
      <c r="G532" t="s">
        <v>81</v>
      </c>
      <c r="H532" t="s">
        <v>44</v>
      </c>
      <c r="I532">
        <v>1</v>
      </c>
      <c r="J532" t="s">
        <v>19</v>
      </c>
      <c r="K532">
        <v>13200.000000000002</v>
      </c>
      <c r="L532">
        <v>12000</v>
      </c>
      <c r="M532">
        <f t="shared" si="8"/>
        <v>13200.000000000002</v>
      </c>
      <c r="N532">
        <f>Table44[[#This Row],[Qty]]*Table44[[#This Row],[Cost]]</f>
        <v>12000</v>
      </c>
      <c r="O532">
        <f>Table44[[#This Row],[Total Sales]]-Table44[[#This Row],[COGS]]</f>
        <v>1200.0000000000018</v>
      </c>
      <c r="P532" s="1">
        <f>WEEKDAY(Table44[[#This Row],[Sales Date]])</f>
        <v>2</v>
      </c>
    </row>
    <row r="533" spans="1:16" x14ac:dyDescent="0.3">
      <c r="A533" t="s">
        <v>1098</v>
      </c>
      <c r="B533" s="2">
        <v>44026</v>
      </c>
      <c r="C533" t="s">
        <v>1099</v>
      </c>
      <c r="D533" t="s">
        <v>28</v>
      </c>
      <c r="E533" t="s">
        <v>22</v>
      </c>
      <c r="F533" t="s">
        <v>23</v>
      </c>
      <c r="G533" t="s">
        <v>84</v>
      </c>
      <c r="H533" t="s">
        <v>2370</v>
      </c>
      <c r="I533">
        <v>2</v>
      </c>
      <c r="J533" t="s">
        <v>19</v>
      </c>
      <c r="K533">
        <v>9950</v>
      </c>
      <c r="L533">
        <v>9000</v>
      </c>
      <c r="M533">
        <f t="shared" si="8"/>
        <v>19900</v>
      </c>
      <c r="N533">
        <f>Table44[[#This Row],[Qty]]*Table44[[#This Row],[Cost]]</f>
        <v>18000</v>
      </c>
      <c r="O533">
        <f>Table44[[#This Row],[Total Sales]]-Table44[[#This Row],[COGS]]</f>
        <v>1900</v>
      </c>
      <c r="P533" s="1">
        <f>WEEKDAY(Table44[[#This Row],[Sales Date]])</f>
        <v>3</v>
      </c>
    </row>
    <row r="534" spans="1:16" x14ac:dyDescent="0.3">
      <c r="A534" t="s">
        <v>1100</v>
      </c>
      <c r="B534" s="2">
        <v>44027</v>
      </c>
      <c r="C534" t="s">
        <v>1101</v>
      </c>
      <c r="D534" t="s">
        <v>14</v>
      </c>
      <c r="E534" t="s">
        <v>29</v>
      </c>
      <c r="F534" t="s">
        <v>30</v>
      </c>
      <c r="G534" t="s">
        <v>17</v>
      </c>
      <c r="H534" t="s">
        <v>2370</v>
      </c>
      <c r="I534">
        <v>2</v>
      </c>
      <c r="J534" t="s">
        <v>19</v>
      </c>
      <c r="K534">
        <v>7700</v>
      </c>
      <c r="L534">
        <v>7000</v>
      </c>
      <c r="M534">
        <f t="shared" si="8"/>
        <v>15400</v>
      </c>
      <c r="N534">
        <f>Table44[[#This Row],[Qty]]*Table44[[#This Row],[Cost]]</f>
        <v>14000</v>
      </c>
      <c r="O534">
        <f>Table44[[#This Row],[Total Sales]]-Table44[[#This Row],[COGS]]</f>
        <v>1400</v>
      </c>
      <c r="P534" s="1">
        <f>WEEKDAY(Table44[[#This Row],[Sales Date]])</f>
        <v>4</v>
      </c>
    </row>
    <row r="535" spans="1:16" x14ac:dyDescent="0.3">
      <c r="A535" t="s">
        <v>1102</v>
      </c>
      <c r="B535" s="2">
        <v>44028</v>
      </c>
      <c r="C535" t="s">
        <v>1103</v>
      </c>
      <c r="D535" t="s">
        <v>28</v>
      </c>
      <c r="E535" t="s">
        <v>34</v>
      </c>
      <c r="F535" t="s">
        <v>35</v>
      </c>
      <c r="G535" t="s">
        <v>24</v>
      </c>
      <c r="H535" t="s">
        <v>2370</v>
      </c>
      <c r="I535">
        <v>4</v>
      </c>
      <c r="J535" t="s">
        <v>19</v>
      </c>
      <c r="K535">
        <v>11000</v>
      </c>
      <c r="L535">
        <v>10000</v>
      </c>
      <c r="M535">
        <f t="shared" si="8"/>
        <v>44000</v>
      </c>
      <c r="N535">
        <f>Table44[[#This Row],[Qty]]*Table44[[#This Row],[Cost]]</f>
        <v>40000</v>
      </c>
      <c r="O535">
        <f>Table44[[#This Row],[Total Sales]]-Table44[[#This Row],[COGS]]</f>
        <v>4000</v>
      </c>
      <c r="P535" s="1">
        <f>WEEKDAY(Table44[[#This Row],[Sales Date]])</f>
        <v>5</v>
      </c>
    </row>
    <row r="536" spans="1:16" x14ac:dyDescent="0.3">
      <c r="A536" t="s">
        <v>1104</v>
      </c>
      <c r="B536" s="2">
        <v>44029</v>
      </c>
      <c r="C536" t="s">
        <v>1105</v>
      </c>
      <c r="D536" t="s">
        <v>28</v>
      </c>
      <c r="E536" t="s">
        <v>15</v>
      </c>
      <c r="F536" t="s">
        <v>16</v>
      </c>
      <c r="G536" t="s">
        <v>31</v>
      </c>
      <c r="H536" t="s">
        <v>2370</v>
      </c>
      <c r="I536">
        <v>1</v>
      </c>
      <c r="J536" t="s">
        <v>19</v>
      </c>
      <c r="K536">
        <v>13200.000000000002</v>
      </c>
      <c r="L536">
        <v>12000</v>
      </c>
      <c r="M536">
        <f t="shared" si="8"/>
        <v>13200.000000000002</v>
      </c>
      <c r="N536">
        <f>Table44[[#This Row],[Qty]]*Table44[[#This Row],[Cost]]</f>
        <v>12000</v>
      </c>
      <c r="O536">
        <f>Table44[[#This Row],[Total Sales]]-Table44[[#This Row],[COGS]]</f>
        <v>1200.0000000000018</v>
      </c>
      <c r="P536" s="1">
        <f>WEEKDAY(Table44[[#This Row],[Sales Date]])</f>
        <v>6</v>
      </c>
    </row>
    <row r="537" spans="1:16" x14ac:dyDescent="0.3">
      <c r="A537" t="s">
        <v>1106</v>
      </c>
      <c r="B537" s="2">
        <v>44030</v>
      </c>
      <c r="C537" t="s">
        <v>1107</v>
      </c>
      <c r="D537" t="s">
        <v>28</v>
      </c>
      <c r="E537" t="s">
        <v>15</v>
      </c>
      <c r="F537" t="s">
        <v>16</v>
      </c>
      <c r="G537" t="s">
        <v>36</v>
      </c>
      <c r="H537" t="s">
        <v>37</v>
      </c>
      <c r="I537">
        <v>2</v>
      </c>
      <c r="J537" t="s">
        <v>19</v>
      </c>
      <c r="K537">
        <v>9950</v>
      </c>
      <c r="L537">
        <v>9000</v>
      </c>
      <c r="M537">
        <f t="shared" si="8"/>
        <v>19900</v>
      </c>
      <c r="N537">
        <f>Table44[[#This Row],[Qty]]*Table44[[#This Row],[Cost]]</f>
        <v>18000</v>
      </c>
      <c r="O537">
        <f>Table44[[#This Row],[Total Sales]]-Table44[[#This Row],[COGS]]</f>
        <v>1900</v>
      </c>
      <c r="P537" s="1">
        <f>WEEKDAY(Table44[[#This Row],[Sales Date]])</f>
        <v>7</v>
      </c>
    </row>
    <row r="538" spans="1:16" x14ac:dyDescent="0.3">
      <c r="A538" t="s">
        <v>1108</v>
      </c>
      <c r="B538" s="2">
        <v>44031</v>
      </c>
      <c r="C538" t="s">
        <v>1109</v>
      </c>
      <c r="D538" t="s">
        <v>28</v>
      </c>
      <c r="E538" t="s">
        <v>22</v>
      </c>
      <c r="F538" t="s">
        <v>23</v>
      </c>
      <c r="G538" t="s">
        <v>40</v>
      </c>
      <c r="H538" t="s">
        <v>2370</v>
      </c>
      <c r="I538">
        <v>30</v>
      </c>
      <c r="J538" t="s">
        <v>19</v>
      </c>
      <c r="K538">
        <v>11000</v>
      </c>
      <c r="L538">
        <v>10000</v>
      </c>
      <c r="M538">
        <f t="shared" si="8"/>
        <v>330000</v>
      </c>
      <c r="N538">
        <f>Table44[[#This Row],[Qty]]*Table44[[#This Row],[Cost]]</f>
        <v>300000</v>
      </c>
      <c r="O538">
        <f>Table44[[#This Row],[Total Sales]]-Table44[[#This Row],[COGS]]</f>
        <v>30000</v>
      </c>
      <c r="P538" s="1">
        <f>WEEKDAY(Table44[[#This Row],[Sales Date]])</f>
        <v>1</v>
      </c>
    </row>
    <row r="539" spans="1:16" x14ac:dyDescent="0.3">
      <c r="A539" t="s">
        <v>1110</v>
      </c>
      <c r="B539" s="2">
        <v>44032</v>
      </c>
      <c r="C539" t="s">
        <v>1111</v>
      </c>
      <c r="D539" t="s">
        <v>28</v>
      </c>
      <c r="E539" t="s">
        <v>29</v>
      </c>
      <c r="F539" t="s">
        <v>30</v>
      </c>
      <c r="G539" t="s">
        <v>43</v>
      </c>
      <c r="H539" t="s">
        <v>44</v>
      </c>
      <c r="I539">
        <v>1</v>
      </c>
      <c r="J539" t="s">
        <v>19</v>
      </c>
      <c r="K539">
        <v>11000</v>
      </c>
      <c r="L539">
        <v>10000</v>
      </c>
      <c r="M539">
        <f t="shared" si="8"/>
        <v>11000</v>
      </c>
      <c r="N539">
        <f>Table44[[#This Row],[Qty]]*Table44[[#This Row],[Cost]]</f>
        <v>10000</v>
      </c>
      <c r="O539">
        <f>Table44[[#This Row],[Total Sales]]-Table44[[#This Row],[COGS]]</f>
        <v>1000</v>
      </c>
      <c r="P539" s="1">
        <f>WEEKDAY(Table44[[#This Row],[Sales Date]])</f>
        <v>2</v>
      </c>
    </row>
    <row r="540" spans="1:16" x14ac:dyDescent="0.3">
      <c r="A540" t="s">
        <v>1112</v>
      </c>
      <c r="B540" s="2">
        <v>44033</v>
      </c>
      <c r="C540" t="s">
        <v>1113</v>
      </c>
      <c r="D540" t="s">
        <v>28</v>
      </c>
      <c r="E540" t="s">
        <v>34</v>
      </c>
      <c r="F540" t="s">
        <v>35</v>
      </c>
      <c r="G540" t="s">
        <v>47</v>
      </c>
      <c r="H540" t="s">
        <v>2370</v>
      </c>
      <c r="I540">
        <v>1</v>
      </c>
      <c r="J540" t="s">
        <v>19</v>
      </c>
      <c r="K540">
        <v>7700.0000000000009</v>
      </c>
      <c r="L540">
        <v>7000</v>
      </c>
      <c r="M540">
        <f t="shared" si="8"/>
        <v>7700.0000000000009</v>
      </c>
      <c r="N540">
        <f>Table44[[#This Row],[Qty]]*Table44[[#This Row],[Cost]]</f>
        <v>7000</v>
      </c>
      <c r="O540">
        <f>Table44[[#This Row],[Total Sales]]-Table44[[#This Row],[COGS]]</f>
        <v>700.00000000000091</v>
      </c>
      <c r="P540" s="1">
        <f>WEEKDAY(Table44[[#This Row],[Sales Date]])</f>
        <v>3</v>
      </c>
    </row>
    <row r="541" spans="1:16" x14ac:dyDescent="0.3">
      <c r="A541" t="s">
        <v>1114</v>
      </c>
      <c r="B541" s="2">
        <v>44034</v>
      </c>
      <c r="C541" t="s">
        <v>1115</v>
      </c>
      <c r="D541" t="s">
        <v>28</v>
      </c>
      <c r="E541" t="s">
        <v>15</v>
      </c>
      <c r="F541" t="s">
        <v>16</v>
      </c>
      <c r="G541" t="s">
        <v>50</v>
      </c>
      <c r="H541" t="s">
        <v>37</v>
      </c>
      <c r="I541">
        <v>2</v>
      </c>
      <c r="J541" t="s">
        <v>19</v>
      </c>
      <c r="K541">
        <v>9950</v>
      </c>
      <c r="L541">
        <v>9000</v>
      </c>
      <c r="M541">
        <f t="shared" si="8"/>
        <v>19900</v>
      </c>
      <c r="N541">
        <f>Table44[[#This Row],[Qty]]*Table44[[#This Row],[Cost]]</f>
        <v>18000</v>
      </c>
      <c r="O541">
        <f>Table44[[#This Row],[Total Sales]]-Table44[[#This Row],[COGS]]</f>
        <v>1900</v>
      </c>
      <c r="P541" s="1">
        <f>WEEKDAY(Table44[[#This Row],[Sales Date]])</f>
        <v>4</v>
      </c>
    </row>
    <row r="542" spans="1:16" x14ac:dyDescent="0.3">
      <c r="A542" t="s">
        <v>1116</v>
      </c>
      <c r="B542" s="2">
        <v>44035</v>
      </c>
      <c r="C542" t="s">
        <v>1117</v>
      </c>
      <c r="D542" t="s">
        <v>28</v>
      </c>
      <c r="E542" t="s">
        <v>15</v>
      </c>
      <c r="F542" t="s">
        <v>16</v>
      </c>
      <c r="G542" t="s">
        <v>53</v>
      </c>
      <c r="H542" t="s">
        <v>37</v>
      </c>
      <c r="I542">
        <v>2</v>
      </c>
      <c r="J542" t="s">
        <v>19</v>
      </c>
      <c r="K542">
        <v>19800</v>
      </c>
      <c r="L542">
        <v>18000</v>
      </c>
      <c r="M542">
        <f t="shared" si="8"/>
        <v>39600</v>
      </c>
      <c r="N542">
        <f>Table44[[#This Row],[Qty]]*Table44[[#This Row],[Cost]]</f>
        <v>36000</v>
      </c>
      <c r="O542">
        <f>Table44[[#This Row],[Total Sales]]-Table44[[#This Row],[COGS]]</f>
        <v>3600</v>
      </c>
      <c r="P542" s="1">
        <f>WEEKDAY(Table44[[#This Row],[Sales Date]])</f>
        <v>5</v>
      </c>
    </row>
    <row r="543" spans="1:16" x14ac:dyDescent="0.3">
      <c r="A543" t="s">
        <v>1118</v>
      </c>
      <c r="B543" s="2">
        <v>44036</v>
      </c>
      <c r="C543" t="s">
        <v>1119</v>
      </c>
      <c r="D543" t="s">
        <v>28</v>
      </c>
      <c r="E543" t="s">
        <v>22</v>
      </c>
      <c r="F543" t="s">
        <v>23</v>
      </c>
      <c r="G543" t="s">
        <v>56</v>
      </c>
      <c r="H543" t="s">
        <v>57</v>
      </c>
      <c r="I543">
        <v>1</v>
      </c>
      <c r="J543" t="s">
        <v>19</v>
      </c>
      <c r="K543">
        <v>44000</v>
      </c>
      <c r="L543">
        <v>40000</v>
      </c>
      <c r="M543">
        <f t="shared" si="8"/>
        <v>44000</v>
      </c>
      <c r="N543">
        <f>Table44[[#This Row],[Qty]]*Table44[[#This Row],[Cost]]</f>
        <v>40000</v>
      </c>
      <c r="O543">
        <f>Table44[[#This Row],[Total Sales]]-Table44[[#This Row],[COGS]]</f>
        <v>4000</v>
      </c>
      <c r="P543" s="1">
        <f>WEEKDAY(Table44[[#This Row],[Sales Date]])</f>
        <v>6</v>
      </c>
    </row>
    <row r="544" spans="1:16" x14ac:dyDescent="0.3">
      <c r="A544" t="s">
        <v>1120</v>
      </c>
      <c r="B544" s="2">
        <v>44037</v>
      </c>
      <c r="C544" t="s">
        <v>1121</v>
      </c>
      <c r="D544" t="s">
        <v>28</v>
      </c>
      <c r="E544" t="s">
        <v>29</v>
      </c>
      <c r="F544" t="s">
        <v>30</v>
      </c>
      <c r="G544" t="s">
        <v>60</v>
      </c>
      <c r="H544" t="s">
        <v>44</v>
      </c>
      <c r="I544">
        <v>20</v>
      </c>
      <c r="J544" t="s">
        <v>19</v>
      </c>
      <c r="K544">
        <v>13200.000000000002</v>
      </c>
      <c r="L544">
        <v>12000</v>
      </c>
      <c r="M544">
        <f t="shared" si="8"/>
        <v>264000.00000000006</v>
      </c>
      <c r="N544">
        <f>Table44[[#This Row],[Qty]]*Table44[[#This Row],[Cost]]</f>
        <v>240000</v>
      </c>
      <c r="O544">
        <f>Table44[[#This Row],[Total Sales]]-Table44[[#This Row],[COGS]]</f>
        <v>24000.000000000058</v>
      </c>
      <c r="P544" s="1">
        <f>WEEKDAY(Table44[[#This Row],[Sales Date]])</f>
        <v>7</v>
      </c>
    </row>
    <row r="545" spans="1:16" x14ac:dyDescent="0.3">
      <c r="A545" t="s">
        <v>1122</v>
      </c>
      <c r="B545" s="2">
        <v>44038</v>
      </c>
      <c r="C545" t="s">
        <v>1123</v>
      </c>
      <c r="D545" t="s">
        <v>28</v>
      </c>
      <c r="E545" t="s">
        <v>34</v>
      </c>
      <c r="F545" t="s">
        <v>35</v>
      </c>
      <c r="G545" t="s">
        <v>63</v>
      </c>
      <c r="H545" t="s">
        <v>44</v>
      </c>
      <c r="I545">
        <v>2</v>
      </c>
      <c r="J545" t="s">
        <v>19</v>
      </c>
      <c r="K545">
        <v>13000</v>
      </c>
      <c r="L545">
        <v>12000</v>
      </c>
      <c r="M545">
        <f t="shared" si="8"/>
        <v>26000</v>
      </c>
      <c r="N545">
        <f>Table44[[#This Row],[Qty]]*Table44[[#This Row],[Cost]]</f>
        <v>24000</v>
      </c>
      <c r="O545">
        <f>Table44[[#This Row],[Total Sales]]-Table44[[#This Row],[COGS]]</f>
        <v>2000</v>
      </c>
      <c r="P545" s="1">
        <f>WEEKDAY(Table44[[#This Row],[Sales Date]])</f>
        <v>1</v>
      </c>
    </row>
    <row r="546" spans="1:16" x14ac:dyDescent="0.3">
      <c r="A546" t="s">
        <v>1124</v>
      </c>
      <c r="B546" s="2">
        <v>44039</v>
      </c>
      <c r="C546" t="s">
        <v>1125</v>
      </c>
      <c r="D546" t="s">
        <v>28</v>
      </c>
      <c r="E546" t="s">
        <v>15</v>
      </c>
      <c r="F546" t="s">
        <v>16</v>
      </c>
      <c r="G546" t="s">
        <v>66</v>
      </c>
      <c r="H546" t="s">
        <v>2370</v>
      </c>
      <c r="I546">
        <v>2</v>
      </c>
      <c r="J546" t="s">
        <v>19</v>
      </c>
      <c r="K546">
        <v>6700</v>
      </c>
      <c r="L546">
        <v>5000</v>
      </c>
      <c r="M546">
        <f t="shared" si="8"/>
        <v>13400</v>
      </c>
      <c r="N546">
        <f>Table44[[#This Row],[Qty]]*Table44[[#This Row],[Cost]]</f>
        <v>10000</v>
      </c>
      <c r="O546">
        <f>Table44[[#This Row],[Total Sales]]-Table44[[#This Row],[COGS]]</f>
        <v>3400</v>
      </c>
      <c r="P546" s="1">
        <f>WEEKDAY(Table44[[#This Row],[Sales Date]])</f>
        <v>2</v>
      </c>
    </row>
    <row r="547" spans="1:16" x14ac:dyDescent="0.3">
      <c r="A547" t="s">
        <v>1126</v>
      </c>
      <c r="B547" s="2">
        <v>44040</v>
      </c>
      <c r="C547" t="s">
        <v>1127</v>
      </c>
      <c r="D547" t="s">
        <v>28</v>
      </c>
      <c r="E547" t="s">
        <v>15</v>
      </c>
      <c r="F547" t="s">
        <v>16</v>
      </c>
      <c r="G547" t="s">
        <v>69</v>
      </c>
      <c r="H547" t="s">
        <v>2370</v>
      </c>
      <c r="I547">
        <v>1</v>
      </c>
      <c r="J547" t="s">
        <v>19</v>
      </c>
      <c r="K547">
        <v>6700</v>
      </c>
      <c r="L547">
        <v>5001</v>
      </c>
      <c r="M547">
        <f t="shared" si="8"/>
        <v>6700</v>
      </c>
      <c r="N547">
        <f>Table44[[#This Row],[Qty]]*Table44[[#This Row],[Cost]]</f>
        <v>5001</v>
      </c>
      <c r="O547">
        <f>Table44[[#This Row],[Total Sales]]-Table44[[#This Row],[COGS]]</f>
        <v>1699</v>
      </c>
      <c r="P547" s="1">
        <f>WEEKDAY(Table44[[#This Row],[Sales Date]])</f>
        <v>3</v>
      </c>
    </row>
    <row r="548" spans="1:16" x14ac:dyDescent="0.3">
      <c r="A548" t="s">
        <v>1128</v>
      </c>
      <c r="B548" s="2">
        <v>44041</v>
      </c>
      <c r="C548" t="s">
        <v>1129</v>
      </c>
      <c r="D548" t="s">
        <v>14</v>
      </c>
      <c r="E548" t="s">
        <v>22</v>
      </c>
      <c r="F548" t="s">
        <v>23</v>
      </c>
      <c r="G548" t="s">
        <v>72</v>
      </c>
      <c r="H548" t="s">
        <v>37</v>
      </c>
      <c r="I548">
        <v>1</v>
      </c>
      <c r="J548" t="s">
        <v>19</v>
      </c>
      <c r="K548">
        <v>6700</v>
      </c>
      <c r="L548">
        <v>5002</v>
      </c>
      <c r="M548">
        <f t="shared" si="8"/>
        <v>6700</v>
      </c>
      <c r="N548">
        <f>Table44[[#This Row],[Qty]]*Table44[[#This Row],[Cost]]</f>
        <v>5002</v>
      </c>
      <c r="O548">
        <f>Table44[[#This Row],[Total Sales]]-Table44[[#This Row],[COGS]]</f>
        <v>1698</v>
      </c>
      <c r="P548" s="1">
        <f>WEEKDAY(Table44[[#This Row],[Sales Date]])</f>
        <v>4</v>
      </c>
    </row>
    <row r="549" spans="1:16" x14ac:dyDescent="0.3">
      <c r="A549" t="s">
        <v>1130</v>
      </c>
      <c r="B549" s="2">
        <v>44042</v>
      </c>
      <c r="C549" t="s">
        <v>1131</v>
      </c>
      <c r="D549" t="s">
        <v>14</v>
      </c>
      <c r="E549" t="s">
        <v>29</v>
      </c>
      <c r="F549" t="s">
        <v>30</v>
      </c>
      <c r="G549" t="s">
        <v>75</v>
      </c>
      <c r="H549" t="s">
        <v>2370</v>
      </c>
      <c r="I549">
        <v>2</v>
      </c>
      <c r="J549" t="s">
        <v>19</v>
      </c>
      <c r="K549">
        <v>6700</v>
      </c>
      <c r="L549">
        <v>5000</v>
      </c>
      <c r="M549">
        <f t="shared" si="8"/>
        <v>13400</v>
      </c>
      <c r="N549">
        <f>Table44[[#This Row],[Qty]]*Table44[[#This Row],[Cost]]</f>
        <v>10000</v>
      </c>
      <c r="O549">
        <f>Table44[[#This Row],[Total Sales]]-Table44[[#This Row],[COGS]]</f>
        <v>3400</v>
      </c>
      <c r="P549" s="1">
        <f>WEEKDAY(Table44[[#This Row],[Sales Date]])</f>
        <v>5</v>
      </c>
    </row>
    <row r="550" spans="1:16" x14ac:dyDescent="0.3">
      <c r="A550" t="s">
        <v>1132</v>
      </c>
      <c r="B550" s="2">
        <v>44043</v>
      </c>
      <c r="C550" t="s">
        <v>1133</v>
      </c>
      <c r="D550" t="s">
        <v>14</v>
      </c>
      <c r="E550" t="s">
        <v>34</v>
      </c>
      <c r="F550" t="s">
        <v>35</v>
      </c>
      <c r="G550" t="s">
        <v>78</v>
      </c>
      <c r="H550" t="s">
        <v>2370</v>
      </c>
      <c r="I550">
        <v>2</v>
      </c>
      <c r="J550" t="s">
        <v>19</v>
      </c>
      <c r="K550">
        <v>6700</v>
      </c>
      <c r="L550">
        <v>5001</v>
      </c>
      <c r="M550">
        <f t="shared" si="8"/>
        <v>13400</v>
      </c>
      <c r="N550">
        <f>Table44[[#This Row],[Qty]]*Table44[[#This Row],[Cost]]</f>
        <v>10002</v>
      </c>
      <c r="O550">
        <f>Table44[[#This Row],[Total Sales]]-Table44[[#This Row],[COGS]]</f>
        <v>3398</v>
      </c>
      <c r="P550" s="1">
        <f>WEEKDAY(Table44[[#This Row],[Sales Date]])</f>
        <v>6</v>
      </c>
    </row>
    <row r="551" spans="1:16" x14ac:dyDescent="0.3">
      <c r="A551" t="s">
        <v>1134</v>
      </c>
      <c r="B551" s="2">
        <v>43983</v>
      </c>
      <c r="C551" t="s">
        <v>1135</v>
      </c>
      <c r="D551" t="s">
        <v>28</v>
      </c>
      <c r="E551" t="s">
        <v>15</v>
      </c>
      <c r="F551" t="s">
        <v>16</v>
      </c>
      <c r="G551" t="s">
        <v>81</v>
      </c>
      <c r="H551" t="s">
        <v>44</v>
      </c>
      <c r="I551">
        <v>1</v>
      </c>
      <c r="J551" t="s">
        <v>19</v>
      </c>
      <c r="K551">
        <v>6700</v>
      </c>
      <c r="L551">
        <v>5002</v>
      </c>
      <c r="M551">
        <f t="shared" si="8"/>
        <v>6700</v>
      </c>
      <c r="N551">
        <f>Table44[[#This Row],[Qty]]*Table44[[#This Row],[Cost]]</f>
        <v>5002</v>
      </c>
      <c r="O551">
        <f>Table44[[#This Row],[Total Sales]]-Table44[[#This Row],[COGS]]</f>
        <v>1698</v>
      </c>
      <c r="P551" s="1">
        <f>WEEKDAY(Table44[[#This Row],[Sales Date]])</f>
        <v>2</v>
      </c>
    </row>
    <row r="552" spans="1:16" x14ac:dyDescent="0.3">
      <c r="A552" t="s">
        <v>1136</v>
      </c>
      <c r="B552" s="2">
        <v>43984</v>
      </c>
      <c r="D552" t="s">
        <v>28</v>
      </c>
      <c r="E552" t="s">
        <v>15</v>
      </c>
      <c r="F552" t="s">
        <v>16</v>
      </c>
      <c r="G552" t="s">
        <v>84</v>
      </c>
      <c r="H552" t="s">
        <v>2370</v>
      </c>
      <c r="I552">
        <v>1</v>
      </c>
      <c r="J552" t="s">
        <v>19</v>
      </c>
      <c r="K552">
        <v>6700</v>
      </c>
      <c r="L552">
        <v>5000</v>
      </c>
      <c r="M552">
        <f t="shared" si="8"/>
        <v>6700</v>
      </c>
      <c r="N552">
        <f>Table44[[#This Row],[Qty]]*Table44[[#This Row],[Cost]]</f>
        <v>5000</v>
      </c>
      <c r="O552">
        <f>Table44[[#This Row],[Total Sales]]-Table44[[#This Row],[COGS]]</f>
        <v>1700</v>
      </c>
      <c r="P552" s="1">
        <f>WEEKDAY(Table44[[#This Row],[Sales Date]])</f>
        <v>3</v>
      </c>
    </row>
    <row r="553" spans="1:16" x14ac:dyDescent="0.3">
      <c r="A553" t="s">
        <v>1137</v>
      </c>
      <c r="B553" s="2">
        <v>43983</v>
      </c>
      <c r="C553" t="s">
        <v>1138</v>
      </c>
      <c r="D553" t="s">
        <v>28</v>
      </c>
      <c r="E553" t="s">
        <v>22</v>
      </c>
      <c r="F553" t="s">
        <v>23</v>
      </c>
      <c r="G553" t="s">
        <v>17</v>
      </c>
      <c r="H553" t="s">
        <v>2370</v>
      </c>
      <c r="I553">
        <v>2</v>
      </c>
      <c r="J553" t="s">
        <v>19</v>
      </c>
      <c r="K553">
        <v>6700</v>
      </c>
      <c r="L553">
        <v>5001</v>
      </c>
      <c r="M553">
        <f t="shared" si="8"/>
        <v>13400</v>
      </c>
      <c r="N553">
        <f>Table44[[#This Row],[Qty]]*Table44[[#This Row],[Cost]]</f>
        <v>10002</v>
      </c>
      <c r="O553">
        <f>Table44[[#This Row],[Total Sales]]-Table44[[#This Row],[COGS]]</f>
        <v>3398</v>
      </c>
      <c r="P553" s="1">
        <f>WEEKDAY(Table44[[#This Row],[Sales Date]])</f>
        <v>2</v>
      </c>
    </row>
    <row r="554" spans="1:16" x14ac:dyDescent="0.3">
      <c r="A554" t="s">
        <v>1139</v>
      </c>
      <c r="B554" s="2">
        <v>43984</v>
      </c>
      <c r="C554" t="s">
        <v>1140</v>
      </c>
      <c r="D554" t="s">
        <v>28</v>
      </c>
      <c r="E554" t="s">
        <v>29</v>
      </c>
      <c r="F554" t="s">
        <v>30</v>
      </c>
      <c r="G554" t="s">
        <v>24</v>
      </c>
      <c r="H554" t="s">
        <v>2370</v>
      </c>
      <c r="I554">
        <v>2</v>
      </c>
      <c r="J554" t="s">
        <v>19</v>
      </c>
      <c r="K554">
        <v>6700</v>
      </c>
      <c r="L554">
        <v>5002</v>
      </c>
      <c r="M554">
        <f t="shared" si="8"/>
        <v>13400</v>
      </c>
      <c r="N554">
        <f>Table44[[#This Row],[Qty]]*Table44[[#This Row],[Cost]]</f>
        <v>10004</v>
      </c>
      <c r="O554">
        <f>Table44[[#This Row],[Total Sales]]-Table44[[#This Row],[COGS]]</f>
        <v>3396</v>
      </c>
      <c r="P554" s="1">
        <f>WEEKDAY(Table44[[#This Row],[Sales Date]])</f>
        <v>3</v>
      </c>
    </row>
    <row r="555" spans="1:16" x14ac:dyDescent="0.3">
      <c r="A555" t="s">
        <v>1141</v>
      </c>
      <c r="B555" s="2">
        <v>43985</v>
      </c>
      <c r="C555" t="s">
        <v>1142</v>
      </c>
      <c r="D555" t="s">
        <v>14</v>
      </c>
      <c r="E555" t="s">
        <v>34</v>
      </c>
      <c r="F555" t="s">
        <v>35</v>
      </c>
      <c r="G555" t="s">
        <v>31</v>
      </c>
      <c r="H555" t="s">
        <v>2370</v>
      </c>
      <c r="I555">
        <v>1</v>
      </c>
      <c r="J555" t="s">
        <v>19</v>
      </c>
      <c r="K555">
        <v>22000</v>
      </c>
      <c r="L555">
        <v>20000</v>
      </c>
      <c r="M555">
        <f t="shared" si="8"/>
        <v>22000</v>
      </c>
      <c r="N555">
        <f>Table44[[#This Row],[Qty]]*Table44[[#This Row],[Cost]]</f>
        <v>20000</v>
      </c>
      <c r="O555">
        <f>Table44[[#This Row],[Total Sales]]-Table44[[#This Row],[COGS]]</f>
        <v>2000</v>
      </c>
      <c r="P555" s="1">
        <f>WEEKDAY(Table44[[#This Row],[Sales Date]])</f>
        <v>4</v>
      </c>
    </row>
    <row r="556" spans="1:16" x14ac:dyDescent="0.3">
      <c r="A556" t="s">
        <v>1143</v>
      </c>
      <c r="B556" s="2">
        <v>43986</v>
      </c>
      <c r="C556" t="s">
        <v>1144</v>
      </c>
      <c r="D556" t="s">
        <v>28</v>
      </c>
      <c r="E556" t="s">
        <v>15</v>
      </c>
      <c r="F556" t="s">
        <v>16</v>
      </c>
      <c r="G556" t="s">
        <v>36</v>
      </c>
      <c r="H556" t="s">
        <v>37</v>
      </c>
      <c r="I556">
        <v>1</v>
      </c>
      <c r="J556" t="s">
        <v>25</v>
      </c>
      <c r="K556">
        <v>11000</v>
      </c>
      <c r="L556">
        <v>10000</v>
      </c>
      <c r="M556">
        <f t="shared" si="8"/>
        <v>11000</v>
      </c>
      <c r="N556">
        <f>Table44[[#This Row],[Qty]]*Table44[[#This Row],[Cost]]</f>
        <v>10000</v>
      </c>
      <c r="O556">
        <f>Table44[[#This Row],[Total Sales]]-Table44[[#This Row],[COGS]]</f>
        <v>1000</v>
      </c>
      <c r="P556" s="1">
        <f>WEEKDAY(Table44[[#This Row],[Sales Date]])</f>
        <v>5</v>
      </c>
    </row>
    <row r="557" spans="1:16" x14ac:dyDescent="0.3">
      <c r="A557" t="s">
        <v>1145</v>
      </c>
      <c r="B557" s="2">
        <v>43987</v>
      </c>
      <c r="C557" t="s">
        <v>1146</v>
      </c>
      <c r="D557" t="s">
        <v>28</v>
      </c>
      <c r="E557" t="s">
        <v>15</v>
      </c>
      <c r="F557" t="s">
        <v>16</v>
      </c>
      <c r="G557" t="s">
        <v>40</v>
      </c>
      <c r="H557" t="s">
        <v>2370</v>
      </c>
      <c r="I557">
        <v>1</v>
      </c>
      <c r="J557" t="s">
        <v>19</v>
      </c>
      <c r="K557">
        <v>8500</v>
      </c>
      <c r="L557">
        <v>7600</v>
      </c>
      <c r="M557">
        <f t="shared" si="8"/>
        <v>8500</v>
      </c>
      <c r="N557">
        <f>Table44[[#This Row],[Qty]]*Table44[[#This Row],[Cost]]</f>
        <v>7600</v>
      </c>
      <c r="O557">
        <f>Table44[[#This Row],[Total Sales]]-Table44[[#This Row],[COGS]]</f>
        <v>900</v>
      </c>
      <c r="P557" s="1">
        <f>WEEKDAY(Table44[[#This Row],[Sales Date]])</f>
        <v>6</v>
      </c>
    </row>
    <row r="558" spans="1:16" x14ac:dyDescent="0.3">
      <c r="A558" t="s">
        <v>1147</v>
      </c>
      <c r="B558" s="2">
        <v>43988</v>
      </c>
      <c r="C558" t="s">
        <v>1148</v>
      </c>
      <c r="D558" t="s">
        <v>28</v>
      </c>
      <c r="E558" t="s">
        <v>22</v>
      </c>
      <c r="F558" t="s">
        <v>23</v>
      </c>
      <c r="G558" t="s">
        <v>43</v>
      </c>
      <c r="H558" t="s">
        <v>44</v>
      </c>
      <c r="I558">
        <v>2</v>
      </c>
      <c r="J558" t="s">
        <v>25</v>
      </c>
      <c r="K558">
        <v>8500</v>
      </c>
      <c r="L558">
        <v>7600</v>
      </c>
      <c r="M558">
        <f t="shared" si="8"/>
        <v>17000</v>
      </c>
      <c r="N558">
        <f>Table44[[#This Row],[Qty]]*Table44[[#This Row],[Cost]]</f>
        <v>15200</v>
      </c>
      <c r="O558">
        <f>Table44[[#This Row],[Total Sales]]-Table44[[#This Row],[COGS]]</f>
        <v>1800</v>
      </c>
      <c r="P558" s="1">
        <f>WEEKDAY(Table44[[#This Row],[Sales Date]])</f>
        <v>7</v>
      </c>
    </row>
    <row r="559" spans="1:16" x14ac:dyDescent="0.3">
      <c r="A559" t="s">
        <v>1149</v>
      </c>
      <c r="B559" s="2">
        <v>43989</v>
      </c>
      <c r="C559" t="s">
        <v>1150</v>
      </c>
      <c r="D559" t="s">
        <v>28</v>
      </c>
      <c r="E559" t="s">
        <v>29</v>
      </c>
      <c r="F559" t="s">
        <v>30</v>
      </c>
      <c r="G559" t="s">
        <v>47</v>
      </c>
      <c r="H559" t="s">
        <v>2370</v>
      </c>
      <c r="I559">
        <v>3</v>
      </c>
      <c r="J559" t="s">
        <v>19</v>
      </c>
      <c r="K559">
        <v>13200.000000000002</v>
      </c>
      <c r="L559">
        <v>12000</v>
      </c>
      <c r="M559">
        <f t="shared" si="8"/>
        <v>39600.000000000007</v>
      </c>
      <c r="N559">
        <f>Table44[[#This Row],[Qty]]*Table44[[#This Row],[Cost]]</f>
        <v>36000</v>
      </c>
      <c r="O559">
        <f>Table44[[#This Row],[Total Sales]]-Table44[[#This Row],[COGS]]</f>
        <v>3600.0000000000073</v>
      </c>
      <c r="P559" s="1">
        <f>WEEKDAY(Table44[[#This Row],[Sales Date]])</f>
        <v>1</v>
      </c>
    </row>
    <row r="560" spans="1:16" x14ac:dyDescent="0.3">
      <c r="A560" t="s">
        <v>1151</v>
      </c>
      <c r="B560" s="2">
        <v>43990</v>
      </c>
      <c r="C560" t="s">
        <v>1152</v>
      </c>
      <c r="D560" t="s">
        <v>28</v>
      </c>
      <c r="E560" t="s">
        <v>34</v>
      </c>
      <c r="F560" t="s">
        <v>35</v>
      </c>
      <c r="G560" t="s">
        <v>50</v>
      </c>
      <c r="H560" t="s">
        <v>37</v>
      </c>
      <c r="I560">
        <v>2</v>
      </c>
      <c r="J560" t="s">
        <v>19</v>
      </c>
      <c r="K560">
        <v>22000</v>
      </c>
      <c r="L560">
        <v>20000</v>
      </c>
      <c r="M560">
        <f t="shared" si="8"/>
        <v>44000</v>
      </c>
      <c r="N560">
        <f>Table44[[#This Row],[Qty]]*Table44[[#This Row],[Cost]]</f>
        <v>40000</v>
      </c>
      <c r="O560">
        <f>Table44[[#This Row],[Total Sales]]-Table44[[#This Row],[COGS]]</f>
        <v>4000</v>
      </c>
      <c r="P560" s="1">
        <f>WEEKDAY(Table44[[#This Row],[Sales Date]])</f>
        <v>2</v>
      </c>
    </row>
    <row r="561" spans="1:16" x14ac:dyDescent="0.3">
      <c r="A561" t="s">
        <v>1153</v>
      </c>
      <c r="B561" s="2">
        <v>43991</v>
      </c>
      <c r="C561" t="s">
        <v>1154</v>
      </c>
      <c r="D561" t="s">
        <v>28</v>
      </c>
      <c r="E561" t="s">
        <v>15</v>
      </c>
      <c r="F561" t="s">
        <v>16</v>
      </c>
      <c r="G561" t="s">
        <v>53</v>
      </c>
      <c r="H561" t="s">
        <v>37</v>
      </c>
      <c r="I561">
        <v>2</v>
      </c>
      <c r="J561" t="s">
        <v>19</v>
      </c>
      <c r="K561">
        <v>7700</v>
      </c>
      <c r="L561">
        <v>7000</v>
      </c>
      <c r="M561">
        <f t="shared" si="8"/>
        <v>15400</v>
      </c>
      <c r="N561">
        <f>Table44[[#This Row],[Qty]]*Table44[[#This Row],[Cost]]</f>
        <v>14000</v>
      </c>
      <c r="O561">
        <f>Table44[[#This Row],[Total Sales]]-Table44[[#This Row],[COGS]]</f>
        <v>1400</v>
      </c>
      <c r="P561" s="1">
        <f>WEEKDAY(Table44[[#This Row],[Sales Date]])</f>
        <v>3</v>
      </c>
    </row>
    <row r="562" spans="1:16" x14ac:dyDescent="0.3">
      <c r="A562" t="s">
        <v>1155</v>
      </c>
      <c r="B562" s="2">
        <v>43992</v>
      </c>
      <c r="C562" t="s">
        <v>1156</v>
      </c>
      <c r="D562" t="s">
        <v>28</v>
      </c>
      <c r="E562" t="s">
        <v>15</v>
      </c>
      <c r="F562" t="s">
        <v>16</v>
      </c>
      <c r="G562" t="s">
        <v>56</v>
      </c>
      <c r="H562" t="s">
        <v>57</v>
      </c>
      <c r="I562">
        <v>3</v>
      </c>
      <c r="J562" t="s">
        <v>19</v>
      </c>
      <c r="K562">
        <v>22000</v>
      </c>
      <c r="L562">
        <v>20000</v>
      </c>
      <c r="M562">
        <f t="shared" si="8"/>
        <v>66000</v>
      </c>
      <c r="N562">
        <f>Table44[[#This Row],[Qty]]*Table44[[#This Row],[Cost]]</f>
        <v>60000</v>
      </c>
      <c r="O562">
        <f>Table44[[#This Row],[Total Sales]]-Table44[[#This Row],[COGS]]</f>
        <v>6000</v>
      </c>
      <c r="P562" s="1">
        <f>WEEKDAY(Table44[[#This Row],[Sales Date]])</f>
        <v>4</v>
      </c>
    </row>
    <row r="563" spans="1:16" x14ac:dyDescent="0.3">
      <c r="A563" t="s">
        <v>1157</v>
      </c>
      <c r="B563" s="2">
        <v>43993</v>
      </c>
      <c r="C563" t="s">
        <v>1158</v>
      </c>
      <c r="D563" t="s">
        <v>28</v>
      </c>
      <c r="E563" t="s">
        <v>22</v>
      </c>
      <c r="F563" t="s">
        <v>23</v>
      </c>
      <c r="G563" t="s">
        <v>60</v>
      </c>
      <c r="H563" t="s">
        <v>44</v>
      </c>
      <c r="I563">
        <v>1</v>
      </c>
      <c r="J563" t="s">
        <v>19</v>
      </c>
      <c r="K563">
        <v>44000</v>
      </c>
      <c r="L563">
        <v>40000</v>
      </c>
      <c r="M563">
        <f t="shared" si="8"/>
        <v>44000</v>
      </c>
      <c r="N563">
        <f>Table44[[#This Row],[Qty]]*Table44[[#This Row],[Cost]]</f>
        <v>40000</v>
      </c>
      <c r="O563">
        <f>Table44[[#This Row],[Total Sales]]-Table44[[#This Row],[COGS]]</f>
        <v>4000</v>
      </c>
      <c r="P563" s="1">
        <f>WEEKDAY(Table44[[#This Row],[Sales Date]])</f>
        <v>5</v>
      </c>
    </row>
    <row r="564" spans="1:16" x14ac:dyDescent="0.3">
      <c r="A564" t="s">
        <v>1159</v>
      </c>
      <c r="B564" s="2">
        <v>43994</v>
      </c>
      <c r="C564" t="s">
        <v>1160</v>
      </c>
      <c r="D564" t="s">
        <v>28</v>
      </c>
      <c r="E564" t="s">
        <v>29</v>
      </c>
      <c r="F564" t="s">
        <v>30</v>
      </c>
      <c r="G564" t="s">
        <v>63</v>
      </c>
      <c r="H564" t="s">
        <v>44</v>
      </c>
      <c r="I564">
        <v>2</v>
      </c>
      <c r="J564" t="s">
        <v>19</v>
      </c>
      <c r="K564">
        <v>19800</v>
      </c>
      <c r="L564">
        <v>18000</v>
      </c>
      <c r="M564">
        <f t="shared" si="8"/>
        <v>39600</v>
      </c>
      <c r="N564">
        <f>Table44[[#This Row],[Qty]]*Table44[[#This Row],[Cost]]</f>
        <v>36000</v>
      </c>
      <c r="O564">
        <f>Table44[[#This Row],[Total Sales]]-Table44[[#This Row],[COGS]]</f>
        <v>3600</v>
      </c>
      <c r="P564" s="1">
        <f>WEEKDAY(Table44[[#This Row],[Sales Date]])</f>
        <v>6</v>
      </c>
    </row>
    <row r="565" spans="1:16" x14ac:dyDescent="0.3">
      <c r="A565" t="s">
        <v>1161</v>
      </c>
      <c r="B565" s="2">
        <v>43995</v>
      </c>
      <c r="C565" t="s">
        <v>1162</v>
      </c>
      <c r="D565" t="s">
        <v>28</v>
      </c>
      <c r="E565" t="s">
        <v>34</v>
      </c>
      <c r="F565" t="s">
        <v>35</v>
      </c>
      <c r="G565" t="s">
        <v>66</v>
      </c>
      <c r="H565" t="s">
        <v>2370</v>
      </c>
      <c r="I565">
        <v>2</v>
      </c>
      <c r="J565" t="s">
        <v>19</v>
      </c>
      <c r="K565">
        <v>9950</v>
      </c>
      <c r="L565">
        <v>9000</v>
      </c>
      <c r="M565">
        <f t="shared" si="8"/>
        <v>19900</v>
      </c>
      <c r="N565">
        <f>Table44[[#This Row],[Qty]]*Table44[[#This Row],[Cost]]</f>
        <v>18000</v>
      </c>
      <c r="O565">
        <f>Table44[[#This Row],[Total Sales]]-Table44[[#This Row],[COGS]]</f>
        <v>1900</v>
      </c>
      <c r="P565" s="1">
        <f>WEEKDAY(Table44[[#This Row],[Sales Date]])</f>
        <v>7</v>
      </c>
    </row>
    <row r="566" spans="1:16" x14ac:dyDescent="0.3">
      <c r="A566" t="s">
        <v>1163</v>
      </c>
      <c r="B566" s="2">
        <v>43996</v>
      </c>
      <c r="C566" t="s">
        <v>1164</v>
      </c>
      <c r="D566" t="s">
        <v>28</v>
      </c>
      <c r="E566" t="s">
        <v>15</v>
      </c>
      <c r="F566" t="s">
        <v>16</v>
      </c>
      <c r="G566" t="s">
        <v>69</v>
      </c>
      <c r="H566" t="s">
        <v>2370</v>
      </c>
      <c r="I566">
        <v>2</v>
      </c>
      <c r="J566" t="s">
        <v>19</v>
      </c>
      <c r="K566">
        <v>7700</v>
      </c>
      <c r="L566">
        <v>7000</v>
      </c>
      <c r="M566">
        <f t="shared" si="8"/>
        <v>15400</v>
      </c>
      <c r="N566">
        <f>Table44[[#This Row],[Qty]]*Table44[[#This Row],[Cost]]</f>
        <v>14000</v>
      </c>
      <c r="O566">
        <f>Table44[[#This Row],[Total Sales]]-Table44[[#This Row],[COGS]]</f>
        <v>1400</v>
      </c>
      <c r="P566" s="1">
        <f>WEEKDAY(Table44[[#This Row],[Sales Date]])</f>
        <v>1</v>
      </c>
    </row>
    <row r="567" spans="1:16" x14ac:dyDescent="0.3">
      <c r="A567" t="s">
        <v>1165</v>
      </c>
      <c r="B567" s="2">
        <v>43997</v>
      </c>
      <c r="C567" t="s">
        <v>1166</v>
      </c>
      <c r="D567" t="s">
        <v>28</v>
      </c>
      <c r="E567" t="s">
        <v>15</v>
      </c>
      <c r="F567" t="s">
        <v>16</v>
      </c>
      <c r="G567" t="s">
        <v>72</v>
      </c>
      <c r="H567" t="s">
        <v>37</v>
      </c>
      <c r="I567">
        <v>4</v>
      </c>
      <c r="J567" t="s">
        <v>19</v>
      </c>
      <c r="K567">
        <v>11000</v>
      </c>
      <c r="L567">
        <v>10000</v>
      </c>
      <c r="M567">
        <f t="shared" si="8"/>
        <v>44000</v>
      </c>
      <c r="N567">
        <f>Table44[[#This Row],[Qty]]*Table44[[#This Row],[Cost]]</f>
        <v>40000</v>
      </c>
      <c r="O567">
        <f>Table44[[#This Row],[Total Sales]]-Table44[[#This Row],[COGS]]</f>
        <v>4000</v>
      </c>
      <c r="P567" s="1">
        <f>WEEKDAY(Table44[[#This Row],[Sales Date]])</f>
        <v>2</v>
      </c>
    </row>
    <row r="568" spans="1:16" x14ac:dyDescent="0.3">
      <c r="A568" t="s">
        <v>1167</v>
      </c>
      <c r="B568" s="2">
        <v>43998</v>
      </c>
      <c r="C568" t="s">
        <v>1168</v>
      </c>
      <c r="D568" t="s">
        <v>28</v>
      </c>
      <c r="E568" t="s">
        <v>22</v>
      </c>
      <c r="F568" t="s">
        <v>23</v>
      </c>
      <c r="G568" t="s">
        <v>75</v>
      </c>
      <c r="H568" t="s">
        <v>2370</v>
      </c>
      <c r="I568">
        <v>1</v>
      </c>
      <c r="J568" t="s">
        <v>19</v>
      </c>
      <c r="K568">
        <v>13200.000000000002</v>
      </c>
      <c r="L568">
        <v>12000</v>
      </c>
      <c r="M568">
        <f t="shared" si="8"/>
        <v>13200.000000000002</v>
      </c>
      <c r="N568">
        <f>Table44[[#This Row],[Qty]]*Table44[[#This Row],[Cost]]</f>
        <v>12000</v>
      </c>
      <c r="O568">
        <f>Table44[[#This Row],[Total Sales]]-Table44[[#This Row],[COGS]]</f>
        <v>1200.0000000000018</v>
      </c>
      <c r="P568" s="1">
        <f>WEEKDAY(Table44[[#This Row],[Sales Date]])</f>
        <v>3</v>
      </c>
    </row>
    <row r="569" spans="1:16" x14ac:dyDescent="0.3">
      <c r="A569" t="s">
        <v>1169</v>
      </c>
      <c r="B569" s="2">
        <v>43999</v>
      </c>
      <c r="C569" t="s">
        <v>1170</v>
      </c>
      <c r="D569" t="s">
        <v>14</v>
      </c>
      <c r="E569" t="s">
        <v>29</v>
      </c>
      <c r="F569" t="s">
        <v>30</v>
      </c>
      <c r="G569" t="s">
        <v>78</v>
      </c>
      <c r="H569" t="s">
        <v>2370</v>
      </c>
      <c r="I569">
        <v>2</v>
      </c>
      <c r="J569" t="s">
        <v>19</v>
      </c>
      <c r="K569">
        <v>9950</v>
      </c>
      <c r="L569">
        <v>9000</v>
      </c>
      <c r="M569">
        <f t="shared" si="8"/>
        <v>19900</v>
      </c>
      <c r="N569">
        <f>Table44[[#This Row],[Qty]]*Table44[[#This Row],[Cost]]</f>
        <v>18000</v>
      </c>
      <c r="O569">
        <f>Table44[[#This Row],[Total Sales]]-Table44[[#This Row],[COGS]]</f>
        <v>1900</v>
      </c>
      <c r="P569" s="1">
        <f>WEEKDAY(Table44[[#This Row],[Sales Date]])</f>
        <v>4</v>
      </c>
    </row>
    <row r="570" spans="1:16" x14ac:dyDescent="0.3">
      <c r="A570" t="s">
        <v>1171</v>
      </c>
      <c r="B570" s="2">
        <v>44000</v>
      </c>
      <c r="C570" t="s">
        <v>1172</v>
      </c>
      <c r="D570" t="s">
        <v>14</v>
      </c>
      <c r="E570" t="s">
        <v>34</v>
      </c>
      <c r="F570" t="s">
        <v>35</v>
      </c>
      <c r="G570" t="s">
        <v>81</v>
      </c>
      <c r="H570" t="s">
        <v>44</v>
      </c>
      <c r="I570">
        <v>2</v>
      </c>
      <c r="J570" t="s">
        <v>19</v>
      </c>
      <c r="K570">
        <v>7700</v>
      </c>
      <c r="L570">
        <v>7000</v>
      </c>
      <c r="M570">
        <f t="shared" si="8"/>
        <v>15400</v>
      </c>
      <c r="N570">
        <f>Table44[[#This Row],[Qty]]*Table44[[#This Row],[Cost]]</f>
        <v>14000</v>
      </c>
      <c r="O570">
        <f>Table44[[#This Row],[Total Sales]]-Table44[[#This Row],[COGS]]</f>
        <v>1400</v>
      </c>
      <c r="P570" s="1">
        <f>WEEKDAY(Table44[[#This Row],[Sales Date]])</f>
        <v>5</v>
      </c>
    </row>
    <row r="571" spans="1:16" x14ac:dyDescent="0.3">
      <c r="A571" t="s">
        <v>1173</v>
      </c>
      <c r="B571" s="2">
        <v>44001</v>
      </c>
      <c r="C571" t="s">
        <v>1174</v>
      </c>
      <c r="D571" t="s">
        <v>14</v>
      </c>
      <c r="E571" t="s">
        <v>15</v>
      </c>
      <c r="F571" t="s">
        <v>16</v>
      </c>
      <c r="G571" t="s">
        <v>84</v>
      </c>
      <c r="H571" t="s">
        <v>2370</v>
      </c>
      <c r="I571">
        <v>4</v>
      </c>
      <c r="J571" t="s">
        <v>19</v>
      </c>
      <c r="K571">
        <v>11000</v>
      </c>
      <c r="L571">
        <v>10000</v>
      </c>
      <c r="M571">
        <f t="shared" si="8"/>
        <v>44000</v>
      </c>
      <c r="N571">
        <f>Table44[[#This Row],[Qty]]*Table44[[#This Row],[Cost]]</f>
        <v>40000</v>
      </c>
      <c r="O571">
        <f>Table44[[#This Row],[Total Sales]]-Table44[[#This Row],[COGS]]</f>
        <v>4000</v>
      </c>
      <c r="P571" s="1">
        <f>WEEKDAY(Table44[[#This Row],[Sales Date]])</f>
        <v>6</v>
      </c>
    </row>
    <row r="572" spans="1:16" x14ac:dyDescent="0.3">
      <c r="A572" t="s">
        <v>1175</v>
      </c>
      <c r="B572" s="2">
        <v>44002</v>
      </c>
      <c r="C572" t="s">
        <v>1176</v>
      </c>
      <c r="D572" t="s">
        <v>28</v>
      </c>
      <c r="E572" t="s">
        <v>15</v>
      </c>
      <c r="F572" t="s">
        <v>16</v>
      </c>
      <c r="G572" t="s">
        <v>17</v>
      </c>
      <c r="H572" t="s">
        <v>2370</v>
      </c>
      <c r="I572">
        <v>1</v>
      </c>
      <c r="J572" t="s">
        <v>19</v>
      </c>
      <c r="K572">
        <v>13200.000000000002</v>
      </c>
      <c r="L572">
        <v>12000</v>
      </c>
      <c r="M572">
        <f t="shared" si="8"/>
        <v>13200.000000000002</v>
      </c>
      <c r="N572">
        <f>Table44[[#This Row],[Qty]]*Table44[[#This Row],[Cost]]</f>
        <v>12000</v>
      </c>
      <c r="O572">
        <f>Table44[[#This Row],[Total Sales]]-Table44[[#This Row],[COGS]]</f>
        <v>1200.0000000000018</v>
      </c>
      <c r="P572" s="1">
        <f>WEEKDAY(Table44[[#This Row],[Sales Date]])</f>
        <v>7</v>
      </c>
    </row>
    <row r="573" spans="1:16" x14ac:dyDescent="0.3">
      <c r="A573" t="s">
        <v>1177</v>
      </c>
      <c r="B573" s="2">
        <v>44003</v>
      </c>
      <c r="C573" t="s">
        <v>1178</v>
      </c>
      <c r="D573" t="s">
        <v>28</v>
      </c>
      <c r="E573" t="s">
        <v>22</v>
      </c>
      <c r="F573" t="s">
        <v>23</v>
      </c>
      <c r="G573" t="s">
        <v>24</v>
      </c>
      <c r="H573" t="s">
        <v>2370</v>
      </c>
      <c r="I573">
        <v>2</v>
      </c>
      <c r="J573" t="s">
        <v>19</v>
      </c>
      <c r="K573">
        <v>44000</v>
      </c>
      <c r="L573">
        <v>40000</v>
      </c>
      <c r="M573">
        <f t="shared" si="8"/>
        <v>88000</v>
      </c>
      <c r="N573">
        <f>Table44[[#This Row],[Qty]]*Table44[[#This Row],[Cost]]</f>
        <v>80000</v>
      </c>
      <c r="O573">
        <f>Table44[[#This Row],[Total Sales]]-Table44[[#This Row],[COGS]]</f>
        <v>8000</v>
      </c>
      <c r="P573" s="1">
        <f>WEEKDAY(Table44[[#This Row],[Sales Date]])</f>
        <v>1</v>
      </c>
    </row>
    <row r="574" spans="1:16" x14ac:dyDescent="0.3">
      <c r="A574" t="s">
        <v>1179</v>
      </c>
      <c r="B574" s="2">
        <v>44004</v>
      </c>
      <c r="C574" t="s">
        <v>1180</v>
      </c>
      <c r="D574" t="s">
        <v>28</v>
      </c>
      <c r="E574" t="s">
        <v>29</v>
      </c>
      <c r="F574" t="s">
        <v>30</v>
      </c>
      <c r="G574" t="s">
        <v>31</v>
      </c>
      <c r="H574" t="s">
        <v>2370</v>
      </c>
      <c r="I574">
        <v>2</v>
      </c>
      <c r="J574" t="s">
        <v>25</v>
      </c>
      <c r="K574">
        <v>7700</v>
      </c>
      <c r="L574">
        <v>7000</v>
      </c>
      <c r="M574">
        <f t="shared" si="8"/>
        <v>15400</v>
      </c>
      <c r="N574">
        <f>Table44[[#This Row],[Qty]]*Table44[[#This Row],[Cost]]</f>
        <v>14000</v>
      </c>
      <c r="O574">
        <f>Table44[[#This Row],[Total Sales]]-Table44[[#This Row],[COGS]]</f>
        <v>1400</v>
      </c>
      <c r="P574" s="1">
        <f>WEEKDAY(Table44[[#This Row],[Sales Date]])</f>
        <v>2</v>
      </c>
    </row>
    <row r="575" spans="1:16" x14ac:dyDescent="0.3">
      <c r="A575" t="s">
        <v>1181</v>
      </c>
      <c r="B575" s="2">
        <v>44005</v>
      </c>
      <c r="C575" t="s">
        <v>1182</v>
      </c>
      <c r="D575" t="s">
        <v>28</v>
      </c>
      <c r="E575" t="s">
        <v>34</v>
      </c>
      <c r="F575" t="s">
        <v>35</v>
      </c>
      <c r="G575" t="s">
        <v>36</v>
      </c>
      <c r="H575" t="s">
        <v>37</v>
      </c>
      <c r="I575">
        <v>10</v>
      </c>
      <c r="J575" t="s">
        <v>19</v>
      </c>
      <c r="K575">
        <v>22000</v>
      </c>
      <c r="L575">
        <v>20000</v>
      </c>
      <c r="M575">
        <f t="shared" si="8"/>
        <v>220000</v>
      </c>
      <c r="N575">
        <f>Table44[[#This Row],[Qty]]*Table44[[#This Row],[Cost]]</f>
        <v>200000</v>
      </c>
      <c r="O575">
        <f>Table44[[#This Row],[Total Sales]]-Table44[[#This Row],[COGS]]</f>
        <v>20000</v>
      </c>
      <c r="P575" s="1">
        <f>WEEKDAY(Table44[[#This Row],[Sales Date]])</f>
        <v>3</v>
      </c>
    </row>
    <row r="576" spans="1:16" x14ac:dyDescent="0.3">
      <c r="A576" t="s">
        <v>1183</v>
      </c>
      <c r="B576" s="2">
        <v>44006</v>
      </c>
      <c r="C576" t="s">
        <v>1184</v>
      </c>
      <c r="D576" t="s">
        <v>28</v>
      </c>
      <c r="E576" t="s">
        <v>15</v>
      </c>
      <c r="F576" t="s">
        <v>16</v>
      </c>
      <c r="G576" t="s">
        <v>40</v>
      </c>
      <c r="H576" t="s">
        <v>2370</v>
      </c>
      <c r="I576">
        <v>10</v>
      </c>
      <c r="J576" t="s">
        <v>19</v>
      </c>
      <c r="K576">
        <v>9950</v>
      </c>
      <c r="L576">
        <v>9000</v>
      </c>
      <c r="M576">
        <f t="shared" si="8"/>
        <v>99500</v>
      </c>
      <c r="N576">
        <f>Table44[[#This Row],[Qty]]*Table44[[#This Row],[Cost]]</f>
        <v>90000</v>
      </c>
      <c r="O576">
        <f>Table44[[#This Row],[Total Sales]]-Table44[[#This Row],[COGS]]</f>
        <v>9500</v>
      </c>
      <c r="P576" s="1">
        <f>WEEKDAY(Table44[[#This Row],[Sales Date]])</f>
        <v>4</v>
      </c>
    </row>
    <row r="577" spans="1:16" x14ac:dyDescent="0.3">
      <c r="A577" t="s">
        <v>1185</v>
      </c>
      <c r="B577" s="2">
        <v>44007</v>
      </c>
      <c r="C577" t="s">
        <v>1186</v>
      </c>
      <c r="D577" t="s">
        <v>28</v>
      </c>
      <c r="E577" t="s">
        <v>15</v>
      </c>
      <c r="F577" t="s">
        <v>16</v>
      </c>
      <c r="G577" t="s">
        <v>43</v>
      </c>
      <c r="H577" t="s">
        <v>44</v>
      </c>
      <c r="I577">
        <v>10</v>
      </c>
      <c r="J577" t="s">
        <v>19</v>
      </c>
      <c r="K577">
        <v>7700.0000000000009</v>
      </c>
      <c r="L577">
        <v>7000</v>
      </c>
      <c r="M577">
        <f t="shared" si="8"/>
        <v>77000.000000000015</v>
      </c>
      <c r="N577">
        <f>Table44[[#This Row],[Qty]]*Table44[[#This Row],[Cost]]</f>
        <v>70000</v>
      </c>
      <c r="O577">
        <f>Table44[[#This Row],[Total Sales]]-Table44[[#This Row],[COGS]]</f>
        <v>7000.0000000000146</v>
      </c>
      <c r="P577" s="1">
        <f>WEEKDAY(Table44[[#This Row],[Sales Date]])</f>
        <v>5</v>
      </c>
    </row>
    <row r="578" spans="1:16" x14ac:dyDescent="0.3">
      <c r="A578" t="s">
        <v>1187</v>
      </c>
      <c r="B578" s="2">
        <v>44008</v>
      </c>
      <c r="C578" t="s">
        <v>1188</v>
      </c>
      <c r="D578" t="s">
        <v>28</v>
      </c>
      <c r="E578" t="s">
        <v>22</v>
      </c>
      <c r="F578" t="s">
        <v>23</v>
      </c>
      <c r="G578" t="s">
        <v>47</v>
      </c>
      <c r="H578" t="s">
        <v>2370</v>
      </c>
      <c r="I578">
        <v>10</v>
      </c>
      <c r="J578" t="s">
        <v>19</v>
      </c>
      <c r="K578">
        <v>9950</v>
      </c>
      <c r="L578">
        <v>9000</v>
      </c>
      <c r="M578">
        <f t="shared" ref="M578:M641" si="9">I578*K578</f>
        <v>99500</v>
      </c>
      <c r="N578">
        <f>Table44[[#This Row],[Qty]]*Table44[[#This Row],[Cost]]</f>
        <v>90000</v>
      </c>
      <c r="O578">
        <f>Table44[[#This Row],[Total Sales]]-Table44[[#This Row],[COGS]]</f>
        <v>9500</v>
      </c>
      <c r="P578" s="1">
        <f>WEEKDAY(Table44[[#This Row],[Sales Date]])</f>
        <v>6</v>
      </c>
    </row>
    <row r="579" spans="1:16" x14ac:dyDescent="0.3">
      <c r="A579" t="s">
        <v>1189</v>
      </c>
      <c r="B579" s="2">
        <v>44009</v>
      </c>
      <c r="C579" t="s">
        <v>1190</v>
      </c>
      <c r="D579" t="s">
        <v>28</v>
      </c>
      <c r="E579" t="s">
        <v>29</v>
      </c>
      <c r="F579" t="s">
        <v>30</v>
      </c>
      <c r="G579" t="s">
        <v>50</v>
      </c>
      <c r="H579" t="s">
        <v>37</v>
      </c>
      <c r="I579">
        <v>10</v>
      </c>
      <c r="J579" t="s">
        <v>19</v>
      </c>
      <c r="K579">
        <v>9950</v>
      </c>
      <c r="L579">
        <v>9000</v>
      </c>
      <c r="M579">
        <f t="shared" si="9"/>
        <v>99500</v>
      </c>
      <c r="N579">
        <f>Table44[[#This Row],[Qty]]*Table44[[#This Row],[Cost]]</f>
        <v>90000</v>
      </c>
      <c r="O579">
        <f>Table44[[#This Row],[Total Sales]]-Table44[[#This Row],[COGS]]</f>
        <v>9500</v>
      </c>
      <c r="P579" s="1">
        <f>WEEKDAY(Table44[[#This Row],[Sales Date]])</f>
        <v>7</v>
      </c>
    </row>
    <row r="580" spans="1:16" x14ac:dyDescent="0.3">
      <c r="A580" t="s">
        <v>1191</v>
      </c>
      <c r="B580" s="2">
        <v>44010</v>
      </c>
      <c r="C580" t="s">
        <v>1192</v>
      </c>
      <c r="D580" t="s">
        <v>28</v>
      </c>
      <c r="E580" t="s">
        <v>34</v>
      </c>
      <c r="F580" t="s">
        <v>35</v>
      </c>
      <c r="G580" t="s">
        <v>53</v>
      </c>
      <c r="H580" t="s">
        <v>37</v>
      </c>
      <c r="I580">
        <v>10</v>
      </c>
      <c r="J580" t="s">
        <v>19</v>
      </c>
      <c r="K580">
        <v>9950</v>
      </c>
      <c r="L580">
        <v>9000</v>
      </c>
      <c r="M580">
        <f t="shared" si="9"/>
        <v>99500</v>
      </c>
      <c r="N580">
        <f>Table44[[#This Row],[Qty]]*Table44[[#This Row],[Cost]]</f>
        <v>90000</v>
      </c>
      <c r="O580">
        <f>Table44[[#This Row],[Total Sales]]-Table44[[#This Row],[COGS]]</f>
        <v>9500</v>
      </c>
      <c r="P580" s="1">
        <f>WEEKDAY(Table44[[#This Row],[Sales Date]])</f>
        <v>1</v>
      </c>
    </row>
    <row r="581" spans="1:16" x14ac:dyDescent="0.3">
      <c r="A581" t="s">
        <v>1193</v>
      </c>
      <c r="B581" s="2">
        <v>44011</v>
      </c>
      <c r="C581" t="s">
        <v>1194</v>
      </c>
      <c r="D581" t="s">
        <v>28</v>
      </c>
      <c r="E581" t="s">
        <v>15</v>
      </c>
      <c r="F581" t="s">
        <v>16</v>
      </c>
      <c r="G581" t="s">
        <v>56</v>
      </c>
      <c r="H581" t="s">
        <v>57</v>
      </c>
      <c r="I581">
        <v>10</v>
      </c>
      <c r="J581" t="s">
        <v>19</v>
      </c>
      <c r="K581">
        <v>9950</v>
      </c>
      <c r="L581">
        <v>9000</v>
      </c>
      <c r="M581">
        <f t="shared" si="9"/>
        <v>99500</v>
      </c>
      <c r="N581">
        <f>Table44[[#This Row],[Qty]]*Table44[[#This Row],[Cost]]</f>
        <v>90000</v>
      </c>
      <c r="O581">
        <f>Table44[[#This Row],[Total Sales]]-Table44[[#This Row],[COGS]]</f>
        <v>9500</v>
      </c>
      <c r="P581" s="1">
        <f>WEEKDAY(Table44[[#This Row],[Sales Date]])</f>
        <v>2</v>
      </c>
    </row>
    <row r="582" spans="1:16" x14ac:dyDescent="0.3">
      <c r="A582" t="s">
        <v>1195</v>
      </c>
      <c r="B582" s="2">
        <v>44012</v>
      </c>
      <c r="C582" t="s">
        <v>1196</v>
      </c>
      <c r="D582" t="s">
        <v>28</v>
      </c>
      <c r="E582" t="s">
        <v>15</v>
      </c>
      <c r="F582" t="s">
        <v>16</v>
      </c>
      <c r="G582" t="s">
        <v>60</v>
      </c>
      <c r="H582" t="s">
        <v>44</v>
      </c>
      <c r="I582">
        <v>10</v>
      </c>
      <c r="J582" t="s">
        <v>19</v>
      </c>
      <c r="K582">
        <v>9950</v>
      </c>
      <c r="L582">
        <v>9000</v>
      </c>
      <c r="M582">
        <f t="shared" si="9"/>
        <v>99500</v>
      </c>
      <c r="N582">
        <f>Table44[[#This Row],[Qty]]*Table44[[#This Row],[Cost]]</f>
        <v>90000</v>
      </c>
      <c r="O582">
        <f>Table44[[#This Row],[Total Sales]]-Table44[[#This Row],[COGS]]</f>
        <v>9500</v>
      </c>
      <c r="P582" s="1">
        <f>WEEKDAY(Table44[[#This Row],[Sales Date]])</f>
        <v>3</v>
      </c>
    </row>
    <row r="583" spans="1:16" x14ac:dyDescent="0.3">
      <c r="A583" t="s">
        <v>1197</v>
      </c>
      <c r="B583" s="2">
        <v>44013</v>
      </c>
      <c r="C583" t="s">
        <v>1198</v>
      </c>
      <c r="D583" t="s">
        <v>28</v>
      </c>
      <c r="E583" t="s">
        <v>22</v>
      </c>
      <c r="F583" t="s">
        <v>23</v>
      </c>
      <c r="G583" t="s">
        <v>63</v>
      </c>
      <c r="H583" t="s">
        <v>44</v>
      </c>
      <c r="I583">
        <v>10</v>
      </c>
      <c r="J583" t="s">
        <v>19</v>
      </c>
      <c r="K583">
        <v>9950</v>
      </c>
      <c r="L583">
        <v>9000</v>
      </c>
      <c r="M583">
        <f t="shared" si="9"/>
        <v>99500</v>
      </c>
      <c r="N583">
        <f>Table44[[#This Row],[Qty]]*Table44[[#This Row],[Cost]]</f>
        <v>90000</v>
      </c>
      <c r="O583">
        <f>Table44[[#This Row],[Total Sales]]-Table44[[#This Row],[COGS]]</f>
        <v>9500</v>
      </c>
      <c r="P583" s="1">
        <f>WEEKDAY(Table44[[#This Row],[Sales Date]])</f>
        <v>4</v>
      </c>
    </row>
    <row r="584" spans="1:16" x14ac:dyDescent="0.3">
      <c r="A584" t="s">
        <v>1199</v>
      </c>
      <c r="B584" s="2">
        <v>44014</v>
      </c>
      <c r="C584" t="s">
        <v>1200</v>
      </c>
      <c r="D584" t="s">
        <v>28</v>
      </c>
      <c r="E584" t="s">
        <v>29</v>
      </c>
      <c r="F584" t="s">
        <v>30</v>
      </c>
      <c r="G584" t="s">
        <v>66</v>
      </c>
      <c r="H584" t="s">
        <v>2370</v>
      </c>
      <c r="I584">
        <v>10</v>
      </c>
      <c r="J584" t="s">
        <v>19</v>
      </c>
      <c r="K584">
        <v>9950</v>
      </c>
      <c r="L584">
        <v>9000</v>
      </c>
      <c r="M584">
        <f t="shared" si="9"/>
        <v>99500</v>
      </c>
      <c r="N584">
        <f>Table44[[#This Row],[Qty]]*Table44[[#This Row],[Cost]]</f>
        <v>90000</v>
      </c>
      <c r="O584">
        <f>Table44[[#This Row],[Total Sales]]-Table44[[#This Row],[COGS]]</f>
        <v>9500</v>
      </c>
      <c r="P584" s="1">
        <f>WEEKDAY(Table44[[#This Row],[Sales Date]])</f>
        <v>5</v>
      </c>
    </row>
    <row r="585" spans="1:16" x14ac:dyDescent="0.3">
      <c r="A585" t="s">
        <v>1201</v>
      </c>
      <c r="B585" s="2">
        <v>44015</v>
      </c>
      <c r="C585" t="s">
        <v>1202</v>
      </c>
      <c r="D585" t="s">
        <v>28</v>
      </c>
      <c r="E585" t="s">
        <v>34</v>
      </c>
      <c r="F585" t="s">
        <v>35</v>
      </c>
      <c r="G585" t="s">
        <v>69</v>
      </c>
      <c r="H585" t="s">
        <v>2370</v>
      </c>
      <c r="I585">
        <v>10</v>
      </c>
      <c r="J585" t="s">
        <v>19</v>
      </c>
      <c r="K585">
        <v>9950</v>
      </c>
      <c r="L585">
        <v>9000</v>
      </c>
      <c r="M585">
        <f t="shared" si="9"/>
        <v>99500</v>
      </c>
      <c r="N585">
        <f>Table44[[#This Row],[Qty]]*Table44[[#This Row],[Cost]]</f>
        <v>90000</v>
      </c>
      <c r="O585">
        <f>Table44[[#This Row],[Total Sales]]-Table44[[#This Row],[COGS]]</f>
        <v>9500</v>
      </c>
      <c r="P585" s="1">
        <f>WEEKDAY(Table44[[#This Row],[Sales Date]])</f>
        <v>6</v>
      </c>
    </row>
    <row r="586" spans="1:16" x14ac:dyDescent="0.3">
      <c r="A586" t="s">
        <v>1203</v>
      </c>
      <c r="B586" s="2">
        <v>44016</v>
      </c>
      <c r="C586" t="s">
        <v>1204</v>
      </c>
      <c r="D586" t="s">
        <v>28</v>
      </c>
      <c r="E586" t="s">
        <v>15</v>
      </c>
      <c r="F586" t="s">
        <v>16</v>
      </c>
      <c r="G586" t="s">
        <v>72</v>
      </c>
      <c r="H586" t="s">
        <v>37</v>
      </c>
      <c r="I586">
        <v>10</v>
      </c>
      <c r="J586" t="s">
        <v>19</v>
      </c>
      <c r="K586">
        <v>9950</v>
      </c>
      <c r="L586">
        <v>9000</v>
      </c>
      <c r="M586">
        <f t="shared" si="9"/>
        <v>99500</v>
      </c>
      <c r="N586">
        <f>Table44[[#This Row],[Qty]]*Table44[[#This Row],[Cost]]</f>
        <v>90000</v>
      </c>
      <c r="O586">
        <f>Table44[[#This Row],[Total Sales]]-Table44[[#This Row],[COGS]]</f>
        <v>9500</v>
      </c>
      <c r="P586" s="1">
        <f>WEEKDAY(Table44[[#This Row],[Sales Date]])</f>
        <v>7</v>
      </c>
    </row>
    <row r="587" spans="1:16" x14ac:dyDescent="0.3">
      <c r="A587" t="s">
        <v>1205</v>
      </c>
      <c r="B587" s="2">
        <v>44017</v>
      </c>
      <c r="D587" t="s">
        <v>28</v>
      </c>
      <c r="E587" t="s">
        <v>15</v>
      </c>
      <c r="F587" t="s">
        <v>16</v>
      </c>
      <c r="G587" t="s">
        <v>75</v>
      </c>
      <c r="H587" t="s">
        <v>2370</v>
      </c>
      <c r="I587">
        <v>10</v>
      </c>
      <c r="J587" t="s">
        <v>19</v>
      </c>
      <c r="K587">
        <v>9950</v>
      </c>
      <c r="L587">
        <v>9000</v>
      </c>
      <c r="M587">
        <f t="shared" si="9"/>
        <v>99500</v>
      </c>
      <c r="N587">
        <f>Table44[[#This Row],[Qty]]*Table44[[#This Row],[Cost]]</f>
        <v>90000</v>
      </c>
      <c r="O587">
        <f>Table44[[#This Row],[Total Sales]]-Table44[[#This Row],[COGS]]</f>
        <v>9500</v>
      </c>
      <c r="P587" s="1">
        <f>WEEKDAY(Table44[[#This Row],[Sales Date]])</f>
        <v>1</v>
      </c>
    </row>
    <row r="588" spans="1:16" x14ac:dyDescent="0.3">
      <c r="A588" t="s">
        <v>1206</v>
      </c>
      <c r="B588" s="2">
        <v>44018</v>
      </c>
      <c r="C588" t="s">
        <v>1207</v>
      </c>
      <c r="D588" t="s">
        <v>28</v>
      </c>
      <c r="E588" t="s">
        <v>22</v>
      </c>
      <c r="F588" t="s">
        <v>23</v>
      </c>
      <c r="G588" t="s">
        <v>78</v>
      </c>
      <c r="H588" t="s">
        <v>2370</v>
      </c>
      <c r="I588">
        <v>10</v>
      </c>
      <c r="J588" t="s">
        <v>19</v>
      </c>
      <c r="K588">
        <v>9950</v>
      </c>
      <c r="L588">
        <v>9000</v>
      </c>
      <c r="M588">
        <f t="shared" si="9"/>
        <v>99500</v>
      </c>
      <c r="N588">
        <f>Table44[[#This Row],[Qty]]*Table44[[#This Row],[Cost]]</f>
        <v>90000</v>
      </c>
      <c r="O588">
        <f>Table44[[#This Row],[Total Sales]]-Table44[[#This Row],[COGS]]</f>
        <v>9500</v>
      </c>
      <c r="P588" s="1">
        <f>WEEKDAY(Table44[[#This Row],[Sales Date]])</f>
        <v>2</v>
      </c>
    </row>
    <row r="589" spans="1:16" x14ac:dyDescent="0.3">
      <c r="A589" t="s">
        <v>1208</v>
      </c>
      <c r="B589" s="2">
        <v>44019</v>
      </c>
      <c r="C589" t="s">
        <v>1209</v>
      </c>
      <c r="D589" t="s">
        <v>28</v>
      </c>
      <c r="E589" t="s">
        <v>29</v>
      </c>
      <c r="F589" t="s">
        <v>30</v>
      </c>
      <c r="G589" t="s">
        <v>81</v>
      </c>
      <c r="H589" t="s">
        <v>44</v>
      </c>
      <c r="I589">
        <v>10</v>
      </c>
      <c r="J589" t="s">
        <v>19</v>
      </c>
      <c r="K589">
        <v>9950</v>
      </c>
      <c r="L589">
        <v>9000</v>
      </c>
      <c r="M589">
        <f t="shared" si="9"/>
        <v>99500</v>
      </c>
      <c r="N589">
        <f>Table44[[#This Row],[Qty]]*Table44[[#This Row],[Cost]]</f>
        <v>90000</v>
      </c>
      <c r="O589">
        <f>Table44[[#This Row],[Total Sales]]-Table44[[#This Row],[COGS]]</f>
        <v>9500</v>
      </c>
      <c r="P589" s="1">
        <f>WEEKDAY(Table44[[#This Row],[Sales Date]])</f>
        <v>3</v>
      </c>
    </row>
    <row r="590" spans="1:16" x14ac:dyDescent="0.3">
      <c r="A590" t="s">
        <v>1210</v>
      </c>
      <c r="B590" s="2">
        <v>44020</v>
      </c>
      <c r="C590" t="s">
        <v>1211</v>
      </c>
      <c r="D590" t="s">
        <v>28</v>
      </c>
      <c r="E590" t="s">
        <v>34</v>
      </c>
      <c r="F590" t="s">
        <v>35</v>
      </c>
      <c r="G590" t="s">
        <v>84</v>
      </c>
      <c r="H590" t="s">
        <v>2370</v>
      </c>
      <c r="I590">
        <v>11</v>
      </c>
      <c r="J590" t="s">
        <v>19</v>
      </c>
      <c r="K590">
        <v>9950</v>
      </c>
      <c r="L590">
        <v>9000</v>
      </c>
      <c r="M590">
        <f t="shared" si="9"/>
        <v>109450</v>
      </c>
      <c r="N590">
        <f>Table44[[#This Row],[Qty]]*Table44[[#This Row],[Cost]]</f>
        <v>99000</v>
      </c>
      <c r="O590">
        <f>Table44[[#This Row],[Total Sales]]-Table44[[#This Row],[COGS]]</f>
        <v>10450</v>
      </c>
      <c r="P590" s="1">
        <f>WEEKDAY(Table44[[#This Row],[Sales Date]])</f>
        <v>4</v>
      </c>
    </row>
    <row r="591" spans="1:16" x14ac:dyDescent="0.3">
      <c r="A591" t="s">
        <v>1212</v>
      </c>
      <c r="B591" s="2">
        <v>44021</v>
      </c>
      <c r="C591" t="s">
        <v>1213</v>
      </c>
      <c r="D591" t="s">
        <v>28</v>
      </c>
      <c r="E591" t="s">
        <v>15</v>
      </c>
      <c r="F591" t="s">
        <v>16</v>
      </c>
      <c r="G591" t="s">
        <v>17</v>
      </c>
      <c r="H591" t="s">
        <v>2370</v>
      </c>
      <c r="I591">
        <v>11</v>
      </c>
      <c r="J591" t="s">
        <v>25</v>
      </c>
      <c r="K591">
        <v>9950</v>
      </c>
      <c r="L591">
        <v>9000</v>
      </c>
      <c r="M591">
        <f t="shared" si="9"/>
        <v>109450</v>
      </c>
      <c r="N591">
        <f>Table44[[#This Row],[Qty]]*Table44[[#This Row],[Cost]]</f>
        <v>99000</v>
      </c>
      <c r="O591">
        <f>Table44[[#This Row],[Total Sales]]-Table44[[#This Row],[COGS]]</f>
        <v>10450</v>
      </c>
      <c r="P591" s="1">
        <f>WEEKDAY(Table44[[#This Row],[Sales Date]])</f>
        <v>5</v>
      </c>
    </row>
    <row r="592" spans="1:16" x14ac:dyDescent="0.3">
      <c r="A592" t="s">
        <v>1214</v>
      </c>
      <c r="B592" s="2">
        <v>44022</v>
      </c>
      <c r="C592" t="s">
        <v>1215</v>
      </c>
      <c r="D592" t="s">
        <v>28</v>
      </c>
      <c r="E592" t="s">
        <v>15</v>
      </c>
      <c r="F592" t="s">
        <v>16</v>
      </c>
      <c r="G592" t="s">
        <v>24</v>
      </c>
      <c r="H592" t="s">
        <v>2370</v>
      </c>
      <c r="I592">
        <v>11</v>
      </c>
      <c r="J592" t="s">
        <v>19</v>
      </c>
      <c r="K592">
        <v>9950</v>
      </c>
      <c r="L592">
        <v>9000</v>
      </c>
      <c r="M592">
        <f t="shared" si="9"/>
        <v>109450</v>
      </c>
      <c r="N592">
        <f>Table44[[#This Row],[Qty]]*Table44[[#This Row],[Cost]]</f>
        <v>99000</v>
      </c>
      <c r="O592">
        <f>Table44[[#This Row],[Total Sales]]-Table44[[#This Row],[COGS]]</f>
        <v>10450</v>
      </c>
      <c r="P592" s="1">
        <f>WEEKDAY(Table44[[#This Row],[Sales Date]])</f>
        <v>6</v>
      </c>
    </row>
    <row r="593" spans="1:16" x14ac:dyDescent="0.3">
      <c r="A593" t="s">
        <v>1216</v>
      </c>
      <c r="B593" s="2">
        <v>44023</v>
      </c>
      <c r="C593" t="s">
        <v>1217</v>
      </c>
      <c r="D593" t="s">
        <v>28</v>
      </c>
      <c r="E593" t="s">
        <v>22</v>
      </c>
      <c r="F593" t="s">
        <v>23</v>
      </c>
      <c r="G593" t="s">
        <v>31</v>
      </c>
      <c r="H593" t="s">
        <v>2370</v>
      </c>
      <c r="I593">
        <v>2</v>
      </c>
      <c r="J593" t="s">
        <v>25</v>
      </c>
      <c r="K593">
        <v>10000</v>
      </c>
      <c r="L593">
        <v>9000</v>
      </c>
      <c r="M593">
        <f t="shared" si="9"/>
        <v>20000</v>
      </c>
      <c r="N593">
        <f>Table44[[#This Row],[Qty]]*Table44[[#This Row],[Cost]]</f>
        <v>18000</v>
      </c>
      <c r="O593">
        <f>Table44[[#This Row],[Total Sales]]-Table44[[#This Row],[COGS]]</f>
        <v>2000</v>
      </c>
      <c r="P593" s="1">
        <f>WEEKDAY(Table44[[#This Row],[Sales Date]])</f>
        <v>7</v>
      </c>
    </row>
    <row r="594" spans="1:16" x14ac:dyDescent="0.3">
      <c r="A594" t="s">
        <v>1218</v>
      </c>
      <c r="B594" s="2">
        <v>44024</v>
      </c>
      <c r="C594" t="s">
        <v>1219</v>
      </c>
      <c r="D594" t="s">
        <v>28</v>
      </c>
      <c r="E594" t="s">
        <v>29</v>
      </c>
      <c r="F594" t="s">
        <v>30</v>
      </c>
      <c r="G594" t="s">
        <v>36</v>
      </c>
      <c r="H594" t="s">
        <v>37</v>
      </c>
      <c r="I594">
        <v>3</v>
      </c>
      <c r="J594" t="s">
        <v>25</v>
      </c>
      <c r="K594">
        <v>10000</v>
      </c>
      <c r="L594">
        <v>9000</v>
      </c>
      <c r="M594">
        <f t="shared" si="9"/>
        <v>30000</v>
      </c>
      <c r="N594">
        <f>Table44[[#This Row],[Qty]]*Table44[[#This Row],[Cost]]</f>
        <v>27000</v>
      </c>
      <c r="O594">
        <f>Table44[[#This Row],[Total Sales]]-Table44[[#This Row],[COGS]]</f>
        <v>3000</v>
      </c>
      <c r="P594" s="1">
        <f>WEEKDAY(Table44[[#This Row],[Sales Date]])</f>
        <v>1</v>
      </c>
    </row>
    <row r="595" spans="1:16" x14ac:dyDescent="0.3">
      <c r="A595" t="s">
        <v>1220</v>
      </c>
      <c r="B595" s="2">
        <v>44025</v>
      </c>
      <c r="C595" t="s">
        <v>1221</v>
      </c>
      <c r="D595" t="s">
        <v>28</v>
      </c>
      <c r="E595" t="s">
        <v>34</v>
      </c>
      <c r="F595" t="s">
        <v>35</v>
      </c>
      <c r="G595" t="s">
        <v>40</v>
      </c>
      <c r="H595" t="s">
        <v>2370</v>
      </c>
      <c r="I595">
        <v>4</v>
      </c>
      <c r="J595" t="s">
        <v>25</v>
      </c>
      <c r="K595">
        <v>10000</v>
      </c>
      <c r="L595">
        <v>9000</v>
      </c>
      <c r="M595">
        <f t="shared" si="9"/>
        <v>40000</v>
      </c>
      <c r="N595">
        <f>Table44[[#This Row],[Qty]]*Table44[[#This Row],[Cost]]</f>
        <v>36000</v>
      </c>
      <c r="O595">
        <f>Table44[[#This Row],[Total Sales]]-Table44[[#This Row],[COGS]]</f>
        <v>4000</v>
      </c>
      <c r="P595" s="1">
        <f>WEEKDAY(Table44[[#This Row],[Sales Date]])</f>
        <v>2</v>
      </c>
    </row>
    <row r="596" spans="1:16" x14ac:dyDescent="0.3">
      <c r="A596" t="s">
        <v>1222</v>
      </c>
      <c r="B596" s="2">
        <v>44037</v>
      </c>
      <c r="C596" t="s">
        <v>1223</v>
      </c>
      <c r="D596" t="s">
        <v>28</v>
      </c>
      <c r="E596" t="s">
        <v>15</v>
      </c>
      <c r="F596" t="s">
        <v>16</v>
      </c>
      <c r="G596" t="s">
        <v>43</v>
      </c>
      <c r="H596" t="s">
        <v>44</v>
      </c>
      <c r="I596">
        <v>1</v>
      </c>
      <c r="J596" t="s">
        <v>19</v>
      </c>
      <c r="K596">
        <v>6700</v>
      </c>
      <c r="L596">
        <v>5002</v>
      </c>
      <c r="M596">
        <f t="shared" si="9"/>
        <v>6700</v>
      </c>
      <c r="N596">
        <f>Table44[[#This Row],[Qty]]*Table44[[#This Row],[Cost]]</f>
        <v>5002</v>
      </c>
      <c r="O596">
        <f>Table44[[#This Row],[Total Sales]]-Table44[[#This Row],[COGS]]</f>
        <v>1698</v>
      </c>
      <c r="P596" s="1">
        <f>WEEKDAY(Table44[[#This Row],[Sales Date]])</f>
        <v>7</v>
      </c>
    </row>
    <row r="597" spans="1:16" x14ac:dyDescent="0.3">
      <c r="A597" t="s">
        <v>1224</v>
      </c>
      <c r="B597" s="2">
        <v>44044</v>
      </c>
      <c r="C597" t="s">
        <v>1225</v>
      </c>
      <c r="D597" t="s">
        <v>28</v>
      </c>
      <c r="E597" t="s">
        <v>15</v>
      </c>
      <c r="F597" t="s">
        <v>16</v>
      </c>
      <c r="G597" t="s">
        <v>17</v>
      </c>
      <c r="H597" t="s">
        <v>2370</v>
      </c>
      <c r="I597">
        <v>1</v>
      </c>
      <c r="J597" t="s">
        <v>19</v>
      </c>
      <c r="K597">
        <v>2250</v>
      </c>
      <c r="L597">
        <v>2200</v>
      </c>
      <c r="M597">
        <f t="shared" si="9"/>
        <v>2250</v>
      </c>
      <c r="N597">
        <f>Table44[[#This Row],[Qty]]*Table44[[#This Row],[Cost]]</f>
        <v>2200</v>
      </c>
      <c r="O597">
        <f>Table44[[#This Row],[Total Sales]]-Table44[[#This Row],[COGS]]</f>
        <v>50</v>
      </c>
      <c r="P597" s="1">
        <f>WEEKDAY(Table44[[#This Row],[Sales Date]])</f>
        <v>7</v>
      </c>
    </row>
    <row r="598" spans="1:16" x14ac:dyDescent="0.3">
      <c r="A598" t="s">
        <v>1226</v>
      </c>
      <c r="B598" s="2">
        <v>44045</v>
      </c>
      <c r="C598" t="s">
        <v>1227</v>
      </c>
      <c r="D598" t="s">
        <v>28</v>
      </c>
      <c r="E598" t="s">
        <v>22</v>
      </c>
      <c r="F598" t="s">
        <v>23</v>
      </c>
      <c r="G598" t="s">
        <v>24</v>
      </c>
      <c r="H598" t="s">
        <v>2370</v>
      </c>
      <c r="I598">
        <v>1</v>
      </c>
      <c r="J598" t="s">
        <v>19</v>
      </c>
      <c r="K598">
        <v>100</v>
      </c>
      <c r="L598">
        <v>90</v>
      </c>
      <c r="M598">
        <f t="shared" si="9"/>
        <v>100</v>
      </c>
      <c r="N598">
        <f>Table44[[#This Row],[Qty]]*Table44[[#This Row],[Cost]]</f>
        <v>90</v>
      </c>
      <c r="O598">
        <f>Table44[[#This Row],[Total Sales]]-Table44[[#This Row],[COGS]]</f>
        <v>10</v>
      </c>
      <c r="P598" s="1">
        <f>WEEKDAY(Table44[[#This Row],[Sales Date]])</f>
        <v>1</v>
      </c>
    </row>
    <row r="599" spans="1:16" x14ac:dyDescent="0.3">
      <c r="A599" t="s">
        <v>1228</v>
      </c>
      <c r="B599" s="2">
        <v>44046</v>
      </c>
      <c r="C599" t="s">
        <v>1229</v>
      </c>
      <c r="D599" t="s">
        <v>28</v>
      </c>
      <c r="E599" t="s">
        <v>29</v>
      </c>
      <c r="F599" t="s">
        <v>30</v>
      </c>
      <c r="G599" t="s">
        <v>31</v>
      </c>
      <c r="H599" t="s">
        <v>2370</v>
      </c>
      <c r="I599">
        <v>2</v>
      </c>
      <c r="J599" t="s">
        <v>19</v>
      </c>
      <c r="K599">
        <v>100</v>
      </c>
      <c r="L599">
        <v>80</v>
      </c>
      <c r="M599">
        <f t="shared" si="9"/>
        <v>200</v>
      </c>
      <c r="N599">
        <f>Table44[[#This Row],[Qty]]*Table44[[#This Row],[Cost]]</f>
        <v>160</v>
      </c>
      <c r="O599">
        <f>Table44[[#This Row],[Total Sales]]-Table44[[#This Row],[COGS]]</f>
        <v>40</v>
      </c>
      <c r="P599" s="1">
        <f>WEEKDAY(Table44[[#This Row],[Sales Date]])</f>
        <v>2</v>
      </c>
    </row>
    <row r="600" spans="1:16" x14ac:dyDescent="0.3">
      <c r="A600" t="s">
        <v>1230</v>
      </c>
      <c r="B600" s="2">
        <v>44047</v>
      </c>
      <c r="C600" t="s">
        <v>1231</v>
      </c>
      <c r="D600" t="s">
        <v>14</v>
      </c>
      <c r="E600" t="s">
        <v>34</v>
      </c>
      <c r="F600" t="s">
        <v>35</v>
      </c>
      <c r="G600" t="s">
        <v>36</v>
      </c>
      <c r="H600" t="s">
        <v>37</v>
      </c>
      <c r="I600">
        <v>2</v>
      </c>
      <c r="J600" t="s">
        <v>19</v>
      </c>
      <c r="K600">
        <v>2000</v>
      </c>
      <c r="L600">
        <v>1850</v>
      </c>
      <c r="M600">
        <f t="shared" si="9"/>
        <v>4000</v>
      </c>
      <c r="N600">
        <f>Table44[[#This Row],[Qty]]*Table44[[#This Row],[Cost]]</f>
        <v>3700</v>
      </c>
      <c r="O600">
        <f>Table44[[#This Row],[Total Sales]]-Table44[[#This Row],[COGS]]</f>
        <v>300</v>
      </c>
      <c r="P600" s="1">
        <f>WEEKDAY(Table44[[#This Row],[Sales Date]])</f>
        <v>3</v>
      </c>
    </row>
    <row r="601" spans="1:16" x14ac:dyDescent="0.3">
      <c r="A601" t="s">
        <v>1232</v>
      </c>
      <c r="B601" s="2">
        <v>44048</v>
      </c>
      <c r="C601" t="s">
        <v>1233</v>
      </c>
      <c r="D601" t="s">
        <v>14</v>
      </c>
      <c r="E601" t="s">
        <v>15</v>
      </c>
      <c r="F601" t="s">
        <v>16</v>
      </c>
      <c r="G601" t="s">
        <v>40</v>
      </c>
      <c r="H601" t="s">
        <v>2370</v>
      </c>
      <c r="I601">
        <v>1</v>
      </c>
      <c r="J601" t="s">
        <v>19</v>
      </c>
      <c r="K601">
        <v>9500</v>
      </c>
      <c r="L601">
        <v>8000</v>
      </c>
      <c r="M601">
        <f t="shared" si="9"/>
        <v>9500</v>
      </c>
      <c r="N601">
        <f>Table44[[#This Row],[Qty]]*Table44[[#This Row],[Cost]]</f>
        <v>8000</v>
      </c>
      <c r="O601">
        <f>Table44[[#This Row],[Total Sales]]-Table44[[#This Row],[COGS]]</f>
        <v>1500</v>
      </c>
      <c r="P601" s="1">
        <f>WEEKDAY(Table44[[#This Row],[Sales Date]])</f>
        <v>4</v>
      </c>
    </row>
    <row r="602" spans="1:16" x14ac:dyDescent="0.3">
      <c r="A602" t="s">
        <v>1234</v>
      </c>
      <c r="B602" s="2">
        <v>44049</v>
      </c>
      <c r="C602" t="s">
        <v>1235</v>
      </c>
      <c r="D602" t="s">
        <v>14</v>
      </c>
      <c r="E602" t="s">
        <v>15</v>
      </c>
      <c r="F602" t="s">
        <v>16</v>
      </c>
      <c r="G602" t="s">
        <v>43</v>
      </c>
      <c r="H602" t="s">
        <v>44</v>
      </c>
      <c r="I602">
        <v>100</v>
      </c>
      <c r="J602" t="s">
        <v>19</v>
      </c>
      <c r="K602">
        <v>4700</v>
      </c>
      <c r="L602">
        <v>4000</v>
      </c>
      <c r="M602">
        <f t="shared" si="9"/>
        <v>470000</v>
      </c>
      <c r="N602">
        <f>Table44[[#This Row],[Qty]]*Table44[[#This Row],[Cost]]</f>
        <v>400000</v>
      </c>
      <c r="O602">
        <f>Table44[[#This Row],[Total Sales]]-Table44[[#This Row],[COGS]]</f>
        <v>70000</v>
      </c>
      <c r="P602" s="1">
        <f>WEEKDAY(Table44[[#This Row],[Sales Date]])</f>
        <v>5</v>
      </c>
    </row>
    <row r="603" spans="1:16" x14ac:dyDescent="0.3">
      <c r="A603" t="s">
        <v>1236</v>
      </c>
      <c r="B603" s="2">
        <v>44050</v>
      </c>
      <c r="C603" t="s">
        <v>1237</v>
      </c>
      <c r="D603" t="s">
        <v>28</v>
      </c>
      <c r="E603" t="s">
        <v>22</v>
      </c>
      <c r="F603" t="s">
        <v>23</v>
      </c>
      <c r="G603" t="s">
        <v>47</v>
      </c>
      <c r="H603" t="s">
        <v>2370</v>
      </c>
      <c r="I603">
        <v>2</v>
      </c>
      <c r="J603" t="s">
        <v>19</v>
      </c>
      <c r="K603">
        <v>400</v>
      </c>
      <c r="L603">
        <v>360</v>
      </c>
      <c r="M603">
        <f t="shared" si="9"/>
        <v>800</v>
      </c>
      <c r="N603">
        <f>Table44[[#This Row],[Qty]]*Table44[[#This Row],[Cost]]</f>
        <v>720</v>
      </c>
      <c r="O603">
        <f>Table44[[#This Row],[Total Sales]]-Table44[[#This Row],[COGS]]</f>
        <v>80</v>
      </c>
      <c r="P603" s="1">
        <f>WEEKDAY(Table44[[#This Row],[Sales Date]])</f>
        <v>6</v>
      </c>
    </row>
    <row r="604" spans="1:16" x14ac:dyDescent="0.3">
      <c r="A604" t="s">
        <v>1238</v>
      </c>
      <c r="B604" s="2">
        <v>44051</v>
      </c>
      <c r="C604" t="s">
        <v>1239</v>
      </c>
      <c r="D604" t="s">
        <v>28</v>
      </c>
      <c r="E604" t="s">
        <v>29</v>
      </c>
      <c r="F604" t="s">
        <v>30</v>
      </c>
      <c r="G604" t="s">
        <v>50</v>
      </c>
      <c r="H604" t="s">
        <v>37</v>
      </c>
      <c r="I604">
        <v>2</v>
      </c>
      <c r="J604" t="s">
        <v>19</v>
      </c>
      <c r="K604">
        <v>100</v>
      </c>
      <c r="L604">
        <v>90</v>
      </c>
      <c r="M604">
        <f t="shared" si="9"/>
        <v>200</v>
      </c>
      <c r="N604">
        <f>Table44[[#This Row],[Qty]]*Table44[[#This Row],[Cost]]</f>
        <v>180</v>
      </c>
      <c r="O604">
        <f>Table44[[#This Row],[Total Sales]]-Table44[[#This Row],[COGS]]</f>
        <v>20</v>
      </c>
      <c r="P604" s="1">
        <f>WEEKDAY(Table44[[#This Row],[Sales Date]])</f>
        <v>7</v>
      </c>
    </row>
    <row r="605" spans="1:16" x14ac:dyDescent="0.3">
      <c r="A605" t="s">
        <v>1240</v>
      </c>
      <c r="B605" s="2">
        <v>44052</v>
      </c>
      <c r="C605" t="s">
        <v>1241</v>
      </c>
      <c r="D605" t="s">
        <v>28</v>
      </c>
      <c r="E605" t="s">
        <v>34</v>
      </c>
      <c r="F605" t="s">
        <v>35</v>
      </c>
      <c r="G605" t="s">
        <v>53</v>
      </c>
      <c r="H605" t="s">
        <v>37</v>
      </c>
      <c r="I605">
        <v>20</v>
      </c>
      <c r="J605" t="s">
        <v>19</v>
      </c>
      <c r="K605">
        <v>1600</v>
      </c>
      <c r="L605">
        <v>1590</v>
      </c>
      <c r="M605">
        <f t="shared" si="9"/>
        <v>32000</v>
      </c>
      <c r="N605">
        <f>Table44[[#This Row],[Qty]]*Table44[[#This Row],[Cost]]</f>
        <v>31800</v>
      </c>
      <c r="O605">
        <f>Table44[[#This Row],[Total Sales]]-Table44[[#This Row],[COGS]]</f>
        <v>200</v>
      </c>
      <c r="P605" s="1">
        <f>WEEKDAY(Table44[[#This Row],[Sales Date]])</f>
        <v>1</v>
      </c>
    </row>
    <row r="606" spans="1:16" x14ac:dyDescent="0.3">
      <c r="A606" t="s">
        <v>1242</v>
      </c>
      <c r="B606" s="2">
        <v>44053</v>
      </c>
      <c r="C606" t="s">
        <v>1243</v>
      </c>
      <c r="D606" t="s">
        <v>28</v>
      </c>
      <c r="E606" t="s">
        <v>15</v>
      </c>
      <c r="F606" t="s">
        <v>16</v>
      </c>
      <c r="G606" t="s">
        <v>56</v>
      </c>
      <c r="H606" t="s">
        <v>57</v>
      </c>
      <c r="I606">
        <v>1</v>
      </c>
      <c r="J606" t="s">
        <v>19</v>
      </c>
      <c r="K606">
        <v>50</v>
      </c>
      <c r="L606">
        <v>45</v>
      </c>
      <c r="M606">
        <f t="shared" si="9"/>
        <v>50</v>
      </c>
      <c r="N606">
        <f>Table44[[#This Row],[Qty]]*Table44[[#This Row],[Cost]]</f>
        <v>45</v>
      </c>
      <c r="O606">
        <f>Table44[[#This Row],[Total Sales]]-Table44[[#This Row],[COGS]]</f>
        <v>5</v>
      </c>
      <c r="P606" s="1">
        <f>WEEKDAY(Table44[[#This Row],[Sales Date]])</f>
        <v>2</v>
      </c>
    </row>
    <row r="607" spans="1:16" x14ac:dyDescent="0.3">
      <c r="A607" t="s">
        <v>1244</v>
      </c>
      <c r="B607" s="2">
        <v>44054</v>
      </c>
      <c r="C607" t="s">
        <v>1245</v>
      </c>
      <c r="D607" t="s">
        <v>14</v>
      </c>
      <c r="E607" t="s">
        <v>15</v>
      </c>
      <c r="F607" t="s">
        <v>16</v>
      </c>
      <c r="G607" t="s">
        <v>60</v>
      </c>
      <c r="H607" t="s">
        <v>44</v>
      </c>
      <c r="I607">
        <v>2</v>
      </c>
      <c r="J607" t="s">
        <v>19</v>
      </c>
      <c r="K607">
        <v>600</v>
      </c>
      <c r="L607">
        <v>450</v>
      </c>
      <c r="M607">
        <f t="shared" si="9"/>
        <v>1200</v>
      </c>
      <c r="N607">
        <f>Table44[[#This Row],[Qty]]*Table44[[#This Row],[Cost]]</f>
        <v>900</v>
      </c>
      <c r="O607">
        <f>Table44[[#This Row],[Total Sales]]-Table44[[#This Row],[COGS]]</f>
        <v>300</v>
      </c>
      <c r="P607" s="1">
        <f>WEEKDAY(Table44[[#This Row],[Sales Date]])</f>
        <v>3</v>
      </c>
    </row>
    <row r="608" spans="1:16" x14ac:dyDescent="0.3">
      <c r="A608" t="s">
        <v>1246</v>
      </c>
      <c r="B608" s="2">
        <v>44055</v>
      </c>
      <c r="C608" t="s">
        <v>1247</v>
      </c>
      <c r="D608" t="s">
        <v>28</v>
      </c>
      <c r="E608" t="s">
        <v>22</v>
      </c>
      <c r="F608" t="s">
        <v>23</v>
      </c>
      <c r="G608" t="s">
        <v>63</v>
      </c>
      <c r="H608" t="s">
        <v>44</v>
      </c>
      <c r="I608">
        <v>2</v>
      </c>
      <c r="J608" t="s">
        <v>19</v>
      </c>
      <c r="K608">
        <v>170</v>
      </c>
      <c r="L608">
        <v>150</v>
      </c>
      <c r="M608">
        <f t="shared" si="9"/>
        <v>340</v>
      </c>
      <c r="N608">
        <f>Table44[[#This Row],[Qty]]*Table44[[#This Row],[Cost]]</f>
        <v>300</v>
      </c>
      <c r="O608">
        <f>Table44[[#This Row],[Total Sales]]-Table44[[#This Row],[COGS]]</f>
        <v>40</v>
      </c>
      <c r="P608" s="1">
        <f>WEEKDAY(Table44[[#This Row],[Sales Date]])</f>
        <v>4</v>
      </c>
    </row>
    <row r="609" spans="1:16" x14ac:dyDescent="0.3">
      <c r="A609" t="s">
        <v>1248</v>
      </c>
      <c r="B609" s="2">
        <v>44056</v>
      </c>
      <c r="C609" t="s">
        <v>1249</v>
      </c>
      <c r="D609" t="s">
        <v>28</v>
      </c>
      <c r="E609" t="s">
        <v>29</v>
      </c>
      <c r="F609" t="s">
        <v>30</v>
      </c>
      <c r="G609" t="s">
        <v>66</v>
      </c>
      <c r="H609" t="s">
        <v>2370</v>
      </c>
      <c r="I609">
        <v>1</v>
      </c>
      <c r="J609" t="s">
        <v>19</v>
      </c>
      <c r="K609">
        <v>25</v>
      </c>
      <c r="L609">
        <v>20</v>
      </c>
      <c r="M609">
        <f t="shared" si="9"/>
        <v>25</v>
      </c>
      <c r="N609">
        <f>Table44[[#This Row],[Qty]]*Table44[[#This Row],[Cost]]</f>
        <v>20</v>
      </c>
      <c r="O609">
        <f>Table44[[#This Row],[Total Sales]]-Table44[[#This Row],[COGS]]</f>
        <v>5</v>
      </c>
      <c r="P609" s="1">
        <f>WEEKDAY(Table44[[#This Row],[Sales Date]])</f>
        <v>5</v>
      </c>
    </row>
    <row r="610" spans="1:16" x14ac:dyDescent="0.3">
      <c r="A610" t="s">
        <v>1250</v>
      </c>
      <c r="B610" s="2">
        <v>44057</v>
      </c>
      <c r="C610" t="s">
        <v>1251</v>
      </c>
      <c r="D610" t="s">
        <v>28</v>
      </c>
      <c r="E610" t="s">
        <v>34</v>
      </c>
      <c r="F610" t="s">
        <v>35</v>
      </c>
      <c r="G610" t="s">
        <v>69</v>
      </c>
      <c r="H610" t="s">
        <v>2370</v>
      </c>
      <c r="I610">
        <v>1</v>
      </c>
      <c r="J610" t="s">
        <v>19</v>
      </c>
      <c r="K610">
        <v>10000</v>
      </c>
      <c r="L610">
        <v>9000</v>
      </c>
      <c r="M610">
        <f t="shared" si="9"/>
        <v>10000</v>
      </c>
      <c r="N610">
        <f>Table44[[#This Row],[Qty]]*Table44[[#This Row],[Cost]]</f>
        <v>9000</v>
      </c>
      <c r="O610">
        <f>Table44[[#This Row],[Total Sales]]-Table44[[#This Row],[COGS]]</f>
        <v>1000</v>
      </c>
      <c r="P610" s="1">
        <f>WEEKDAY(Table44[[#This Row],[Sales Date]])</f>
        <v>6</v>
      </c>
    </row>
    <row r="611" spans="1:16" x14ac:dyDescent="0.3">
      <c r="A611" t="s">
        <v>1252</v>
      </c>
      <c r="B611" s="2">
        <v>44058</v>
      </c>
      <c r="C611" t="s">
        <v>1253</v>
      </c>
      <c r="D611" t="s">
        <v>28</v>
      </c>
      <c r="E611" t="s">
        <v>15</v>
      </c>
      <c r="F611" t="s">
        <v>16</v>
      </c>
      <c r="G611" t="s">
        <v>43</v>
      </c>
      <c r="H611" t="s">
        <v>44</v>
      </c>
      <c r="I611">
        <v>2</v>
      </c>
      <c r="J611" t="s">
        <v>19</v>
      </c>
      <c r="K611">
        <v>6700</v>
      </c>
      <c r="L611">
        <v>5001</v>
      </c>
      <c r="M611">
        <f t="shared" si="9"/>
        <v>13400</v>
      </c>
      <c r="N611">
        <f>Table44[[#This Row],[Qty]]*Table44[[#This Row],[Cost]]</f>
        <v>10002</v>
      </c>
      <c r="O611">
        <f>Table44[[#This Row],[Total Sales]]-Table44[[#This Row],[COGS]]</f>
        <v>3398</v>
      </c>
      <c r="P611" s="1">
        <f>WEEKDAY(Table44[[#This Row],[Sales Date]])</f>
        <v>7</v>
      </c>
    </row>
    <row r="612" spans="1:16" x14ac:dyDescent="0.3">
      <c r="A612" t="s">
        <v>1254</v>
      </c>
      <c r="B612" s="2">
        <v>44059</v>
      </c>
      <c r="C612" t="s">
        <v>1255</v>
      </c>
      <c r="D612" t="s">
        <v>28</v>
      </c>
      <c r="E612" t="s">
        <v>15</v>
      </c>
      <c r="F612" t="s">
        <v>16</v>
      </c>
      <c r="G612" t="s">
        <v>47</v>
      </c>
      <c r="H612" t="s">
        <v>2370</v>
      </c>
      <c r="I612">
        <v>2</v>
      </c>
      <c r="J612" t="s">
        <v>19</v>
      </c>
      <c r="K612">
        <v>6700</v>
      </c>
      <c r="L612">
        <v>5002</v>
      </c>
      <c r="M612">
        <f t="shared" si="9"/>
        <v>13400</v>
      </c>
      <c r="N612">
        <f>Table44[[#This Row],[Qty]]*Table44[[#This Row],[Cost]]</f>
        <v>10004</v>
      </c>
      <c r="O612">
        <f>Table44[[#This Row],[Total Sales]]-Table44[[#This Row],[COGS]]</f>
        <v>3396</v>
      </c>
      <c r="P612" s="1">
        <f>WEEKDAY(Table44[[#This Row],[Sales Date]])</f>
        <v>1</v>
      </c>
    </row>
    <row r="613" spans="1:16" x14ac:dyDescent="0.3">
      <c r="A613" t="s">
        <v>1256</v>
      </c>
      <c r="B613" s="2">
        <v>44060</v>
      </c>
      <c r="C613" t="s">
        <v>1257</v>
      </c>
      <c r="D613" t="s">
        <v>28</v>
      </c>
      <c r="E613" t="s">
        <v>22</v>
      </c>
      <c r="F613" t="s">
        <v>23</v>
      </c>
      <c r="G613" t="s">
        <v>50</v>
      </c>
      <c r="H613" t="s">
        <v>37</v>
      </c>
      <c r="I613">
        <v>1</v>
      </c>
      <c r="J613" t="s">
        <v>19</v>
      </c>
      <c r="K613">
        <v>22000</v>
      </c>
      <c r="L613">
        <v>20000</v>
      </c>
      <c r="M613">
        <f t="shared" si="9"/>
        <v>22000</v>
      </c>
      <c r="N613">
        <f>Table44[[#This Row],[Qty]]*Table44[[#This Row],[Cost]]</f>
        <v>20000</v>
      </c>
      <c r="O613">
        <f>Table44[[#This Row],[Total Sales]]-Table44[[#This Row],[COGS]]</f>
        <v>2000</v>
      </c>
      <c r="P613" s="1">
        <f>WEEKDAY(Table44[[#This Row],[Sales Date]])</f>
        <v>2</v>
      </c>
    </row>
    <row r="614" spans="1:16" x14ac:dyDescent="0.3">
      <c r="A614" t="s">
        <v>1258</v>
      </c>
      <c r="B614" s="2">
        <v>44061</v>
      </c>
      <c r="C614" t="s">
        <v>1259</v>
      </c>
      <c r="D614" t="s">
        <v>28</v>
      </c>
      <c r="E614" t="s">
        <v>29</v>
      </c>
      <c r="F614" t="s">
        <v>30</v>
      </c>
      <c r="G614" t="s">
        <v>53</v>
      </c>
      <c r="H614" t="s">
        <v>37</v>
      </c>
      <c r="I614">
        <v>1</v>
      </c>
      <c r="J614" t="s">
        <v>25</v>
      </c>
      <c r="K614">
        <v>10000</v>
      </c>
      <c r="L614">
        <v>9000</v>
      </c>
      <c r="M614">
        <f t="shared" si="9"/>
        <v>10000</v>
      </c>
      <c r="N614">
        <f>Table44[[#This Row],[Qty]]*Table44[[#This Row],[Cost]]</f>
        <v>9000</v>
      </c>
      <c r="O614">
        <f>Table44[[#This Row],[Total Sales]]-Table44[[#This Row],[COGS]]</f>
        <v>1000</v>
      </c>
      <c r="P614" s="1">
        <f>WEEKDAY(Table44[[#This Row],[Sales Date]])</f>
        <v>3</v>
      </c>
    </row>
    <row r="615" spans="1:16" x14ac:dyDescent="0.3">
      <c r="A615" t="s">
        <v>1260</v>
      </c>
      <c r="B615" s="2">
        <v>44062</v>
      </c>
      <c r="C615" t="s">
        <v>1261</v>
      </c>
      <c r="D615" t="s">
        <v>28</v>
      </c>
      <c r="E615" t="s">
        <v>34</v>
      </c>
      <c r="F615" t="s">
        <v>35</v>
      </c>
      <c r="G615" t="s">
        <v>84</v>
      </c>
      <c r="H615" t="s">
        <v>2370</v>
      </c>
      <c r="I615">
        <v>1</v>
      </c>
      <c r="J615" t="s">
        <v>19</v>
      </c>
      <c r="K615">
        <v>8500</v>
      </c>
      <c r="L615">
        <v>7600</v>
      </c>
      <c r="M615">
        <f t="shared" si="9"/>
        <v>8500</v>
      </c>
      <c r="N615">
        <f>Table44[[#This Row],[Qty]]*Table44[[#This Row],[Cost]]</f>
        <v>7600</v>
      </c>
      <c r="O615">
        <f>Table44[[#This Row],[Total Sales]]-Table44[[#This Row],[COGS]]</f>
        <v>900</v>
      </c>
      <c r="P615" s="1">
        <f>WEEKDAY(Table44[[#This Row],[Sales Date]])</f>
        <v>4</v>
      </c>
    </row>
    <row r="616" spans="1:16" x14ac:dyDescent="0.3">
      <c r="A616" t="s">
        <v>1262</v>
      </c>
      <c r="B616" s="2">
        <v>44063</v>
      </c>
      <c r="C616" t="s">
        <v>1263</v>
      </c>
      <c r="D616" t="s">
        <v>28</v>
      </c>
      <c r="E616" t="s">
        <v>15</v>
      </c>
      <c r="F616" t="s">
        <v>16</v>
      </c>
      <c r="G616" t="s">
        <v>17</v>
      </c>
      <c r="H616" t="s">
        <v>2370</v>
      </c>
      <c r="I616">
        <v>2</v>
      </c>
      <c r="J616" t="s">
        <v>19</v>
      </c>
      <c r="K616">
        <v>8500</v>
      </c>
      <c r="L616">
        <v>7600</v>
      </c>
      <c r="M616">
        <f t="shared" si="9"/>
        <v>17000</v>
      </c>
      <c r="N616">
        <f>Table44[[#This Row],[Qty]]*Table44[[#This Row],[Cost]]</f>
        <v>15200</v>
      </c>
      <c r="O616">
        <f>Table44[[#This Row],[Total Sales]]-Table44[[#This Row],[COGS]]</f>
        <v>1800</v>
      </c>
      <c r="P616" s="1">
        <f>WEEKDAY(Table44[[#This Row],[Sales Date]])</f>
        <v>5</v>
      </c>
    </row>
    <row r="617" spans="1:16" x14ac:dyDescent="0.3">
      <c r="A617" t="s">
        <v>1264</v>
      </c>
      <c r="B617" s="2">
        <v>44064</v>
      </c>
      <c r="C617" t="s">
        <v>1265</v>
      </c>
      <c r="D617" t="s">
        <v>28</v>
      </c>
      <c r="E617" t="s">
        <v>15</v>
      </c>
      <c r="F617" t="s">
        <v>16</v>
      </c>
      <c r="G617" t="s">
        <v>24</v>
      </c>
      <c r="H617" t="s">
        <v>2370</v>
      </c>
      <c r="I617">
        <v>3</v>
      </c>
      <c r="J617" t="s">
        <v>19</v>
      </c>
      <c r="K617">
        <v>13200.000000000002</v>
      </c>
      <c r="L617">
        <v>12000</v>
      </c>
      <c r="M617">
        <f t="shared" si="9"/>
        <v>39600.000000000007</v>
      </c>
      <c r="N617">
        <f>Table44[[#This Row],[Qty]]*Table44[[#This Row],[Cost]]</f>
        <v>36000</v>
      </c>
      <c r="O617">
        <f>Table44[[#This Row],[Total Sales]]-Table44[[#This Row],[COGS]]</f>
        <v>3600.0000000000073</v>
      </c>
      <c r="P617" s="1">
        <f>WEEKDAY(Table44[[#This Row],[Sales Date]])</f>
        <v>6</v>
      </c>
    </row>
    <row r="618" spans="1:16" x14ac:dyDescent="0.3">
      <c r="A618" t="s">
        <v>1266</v>
      </c>
      <c r="B618" s="2">
        <v>44065</v>
      </c>
      <c r="C618" t="s">
        <v>1267</v>
      </c>
      <c r="D618" t="s">
        <v>28</v>
      </c>
      <c r="E618" t="s">
        <v>22</v>
      </c>
      <c r="F618" t="s">
        <v>23</v>
      </c>
      <c r="G618" t="s">
        <v>31</v>
      </c>
      <c r="H618" t="s">
        <v>2370</v>
      </c>
      <c r="I618">
        <v>2</v>
      </c>
      <c r="J618" t="s">
        <v>19</v>
      </c>
      <c r="K618">
        <v>22000</v>
      </c>
      <c r="L618">
        <v>20000</v>
      </c>
      <c r="M618">
        <f t="shared" si="9"/>
        <v>44000</v>
      </c>
      <c r="N618">
        <f>Table44[[#This Row],[Qty]]*Table44[[#This Row],[Cost]]</f>
        <v>40000</v>
      </c>
      <c r="O618">
        <f>Table44[[#This Row],[Total Sales]]-Table44[[#This Row],[COGS]]</f>
        <v>4000</v>
      </c>
      <c r="P618" s="1">
        <f>WEEKDAY(Table44[[#This Row],[Sales Date]])</f>
        <v>7</v>
      </c>
    </row>
    <row r="619" spans="1:16" x14ac:dyDescent="0.3">
      <c r="A619" t="s">
        <v>1268</v>
      </c>
      <c r="B619" s="2">
        <v>44066</v>
      </c>
      <c r="C619" t="s">
        <v>1269</v>
      </c>
      <c r="D619" t="s">
        <v>28</v>
      </c>
      <c r="E619" t="s">
        <v>29</v>
      </c>
      <c r="F619" t="s">
        <v>30</v>
      </c>
      <c r="G619" t="s">
        <v>36</v>
      </c>
      <c r="H619" t="s">
        <v>37</v>
      </c>
      <c r="I619">
        <v>2</v>
      </c>
      <c r="J619" t="s">
        <v>19</v>
      </c>
      <c r="K619">
        <v>7700</v>
      </c>
      <c r="L619">
        <v>7000</v>
      </c>
      <c r="M619">
        <f t="shared" si="9"/>
        <v>15400</v>
      </c>
      <c r="N619">
        <f>Table44[[#This Row],[Qty]]*Table44[[#This Row],[Cost]]</f>
        <v>14000</v>
      </c>
      <c r="O619">
        <f>Table44[[#This Row],[Total Sales]]-Table44[[#This Row],[COGS]]</f>
        <v>1400</v>
      </c>
      <c r="P619" s="1">
        <f>WEEKDAY(Table44[[#This Row],[Sales Date]])</f>
        <v>1</v>
      </c>
    </row>
    <row r="620" spans="1:16" x14ac:dyDescent="0.3">
      <c r="A620" t="s">
        <v>1270</v>
      </c>
      <c r="B620" s="2">
        <v>44067</v>
      </c>
      <c r="C620" t="s">
        <v>1271</v>
      </c>
      <c r="D620" t="s">
        <v>28</v>
      </c>
      <c r="E620" t="s">
        <v>34</v>
      </c>
      <c r="F620" t="s">
        <v>35</v>
      </c>
      <c r="G620" t="s">
        <v>40</v>
      </c>
      <c r="H620" t="s">
        <v>2370</v>
      </c>
      <c r="I620">
        <v>3</v>
      </c>
      <c r="J620" t="s">
        <v>19</v>
      </c>
      <c r="K620">
        <v>22000</v>
      </c>
      <c r="L620">
        <v>20000</v>
      </c>
      <c r="M620">
        <f t="shared" si="9"/>
        <v>66000</v>
      </c>
      <c r="N620">
        <f>Table44[[#This Row],[Qty]]*Table44[[#This Row],[Cost]]</f>
        <v>60000</v>
      </c>
      <c r="O620">
        <f>Table44[[#This Row],[Total Sales]]-Table44[[#This Row],[COGS]]</f>
        <v>6000</v>
      </c>
      <c r="P620" s="1">
        <f>WEEKDAY(Table44[[#This Row],[Sales Date]])</f>
        <v>2</v>
      </c>
    </row>
    <row r="621" spans="1:16" x14ac:dyDescent="0.3">
      <c r="A621" t="s">
        <v>1272</v>
      </c>
      <c r="B621" s="2">
        <v>44068</v>
      </c>
      <c r="C621" t="s">
        <v>1273</v>
      </c>
      <c r="D621" t="s">
        <v>14</v>
      </c>
      <c r="E621" t="s">
        <v>15</v>
      </c>
      <c r="F621" t="s">
        <v>16</v>
      </c>
      <c r="G621" t="s">
        <v>43</v>
      </c>
      <c r="H621" t="s">
        <v>44</v>
      </c>
      <c r="I621">
        <v>1</v>
      </c>
      <c r="J621" t="s">
        <v>19</v>
      </c>
      <c r="K621">
        <v>44000</v>
      </c>
      <c r="L621">
        <v>40000</v>
      </c>
      <c r="M621">
        <f t="shared" si="9"/>
        <v>44000</v>
      </c>
      <c r="N621">
        <f>Table44[[#This Row],[Qty]]*Table44[[#This Row],[Cost]]</f>
        <v>40000</v>
      </c>
      <c r="O621">
        <f>Table44[[#This Row],[Total Sales]]-Table44[[#This Row],[COGS]]</f>
        <v>4000</v>
      </c>
      <c r="P621" s="1">
        <f>WEEKDAY(Table44[[#This Row],[Sales Date]])</f>
        <v>3</v>
      </c>
    </row>
    <row r="622" spans="1:16" x14ac:dyDescent="0.3">
      <c r="A622" t="s">
        <v>1274</v>
      </c>
      <c r="B622" s="2">
        <v>44069</v>
      </c>
      <c r="C622" t="s">
        <v>1275</v>
      </c>
      <c r="D622" t="s">
        <v>14</v>
      </c>
      <c r="E622" t="s">
        <v>15</v>
      </c>
      <c r="F622" t="s">
        <v>16</v>
      </c>
      <c r="G622" t="s">
        <v>47</v>
      </c>
      <c r="H622" t="s">
        <v>2370</v>
      </c>
      <c r="I622">
        <v>2</v>
      </c>
      <c r="J622" t="s">
        <v>19</v>
      </c>
      <c r="K622">
        <v>19800</v>
      </c>
      <c r="L622">
        <v>18000</v>
      </c>
      <c r="M622">
        <f t="shared" si="9"/>
        <v>39600</v>
      </c>
      <c r="N622">
        <f>Table44[[#This Row],[Qty]]*Table44[[#This Row],[Cost]]</f>
        <v>36000</v>
      </c>
      <c r="O622">
        <f>Table44[[#This Row],[Total Sales]]-Table44[[#This Row],[COGS]]</f>
        <v>3600</v>
      </c>
      <c r="P622" s="1">
        <f>WEEKDAY(Table44[[#This Row],[Sales Date]])</f>
        <v>4</v>
      </c>
    </row>
    <row r="623" spans="1:16" x14ac:dyDescent="0.3">
      <c r="A623" t="s">
        <v>1276</v>
      </c>
      <c r="B623" s="2">
        <v>44070</v>
      </c>
      <c r="C623" t="s">
        <v>1277</v>
      </c>
      <c r="D623" t="s">
        <v>14</v>
      </c>
      <c r="E623" t="s">
        <v>22</v>
      </c>
      <c r="F623" t="s">
        <v>23</v>
      </c>
      <c r="G623" t="s">
        <v>50</v>
      </c>
      <c r="H623" t="s">
        <v>37</v>
      </c>
      <c r="I623">
        <v>2</v>
      </c>
      <c r="J623" t="s">
        <v>19</v>
      </c>
      <c r="K623">
        <v>9950</v>
      </c>
      <c r="L623">
        <v>9000</v>
      </c>
      <c r="M623">
        <f t="shared" si="9"/>
        <v>19900</v>
      </c>
      <c r="N623">
        <f>Table44[[#This Row],[Qty]]*Table44[[#This Row],[Cost]]</f>
        <v>18000</v>
      </c>
      <c r="O623">
        <f>Table44[[#This Row],[Total Sales]]-Table44[[#This Row],[COGS]]</f>
        <v>1900</v>
      </c>
      <c r="P623" s="1">
        <f>WEEKDAY(Table44[[#This Row],[Sales Date]])</f>
        <v>5</v>
      </c>
    </row>
    <row r="624" spans="1:16" x14ac:dyDescent="0.3">
      <c r="A624" t="s">
        <v>1278</v>
      </c>
      <c r="B624" s="2">
        <v>44071</v>
      </c>
      <c r="D624" t="s">
        <v>28</v>
      </c>
      <c r="E624" t="s">
        <v>29</v>
      </c>
      <c r="F624" t="s">
        <v>30</v>
      </c>
      <c r="G624" t="s">
        <v>53</v>
      </c>
      <c r="H624" t="s">
        <v>37</v>
      </c>
      <c r="I624">
        <v>2</v>
      </c>
      <c r="J624" t="s">
        <v>19</v>
      </c>
      <c r="K624">
        <v>7700</v>
      </c>
      <c r="L624">
        <v>7000</v>
      </c>
      <c r="M624">
        <f t="shared" si="9"/>
        <v>15400</v>
      </c>
      <c r="N624">
        <f>Table44[[#This Row],[Qty]]*Table44[[#This Row],[Cost]]</f>
        <v>14000</v>
      </c>
      <c r="O624">
        <f>Table44[[#This Row],[Total Sales]]-Table44[[#This Row],[COGS]]</f>
        <v>1400</v>
      </c>
      <c r="P624" s="1">
        <f>WEEKDAY(Table44[[#This Row],[Sales Date]])</f>
        <v>6</v>
      </c>
    </row>
    <row r="625" spans="1:16" x14ac:dyDescent="0.3">
      <c r="A625" t="s">
        <v>1279</v>
      </c>
      <c r="B625" s="2">
        <v>44072</v>
      </c>
      <c r="C625" t="s">
        <v>1280</v>
      </c>
      <c r="D625" t="s">
        <v>28</v>
      </c>
      <c r="E625" t="s">
        <v>34</v>
      </c>
      <c r="F625" t="s">
        <v>35</v>
      </c>
      <c r="G625" t="s">
        <v>56</v>
      </c>
      <c r="H625" t="s">
        <v>57</v>
      </c>
      <c r="I625">
        <v>4</v>
      </c>
      <c r="J625" t="s">
        <v>19</v>
      </c>
      <c r="K625">
        <v>11000</v>
      </c>
      <c r="L625">
        <v>10000</v>
      </c>
      <c r="M625">
        <f t="shared" si="9"/>
        <v>44000</v>
      </c>
      <c r="N625">
        <f>Table44[[#This Row],[Qty]]*Table44[[#This Row],[Cost]]</f>
        <v>40000</v>
      </c>
      <c r="O625">
        <f>Table44[[#This Row],[Total Sales]]-Table44[[#This Row],[COGS]]</f>
        <v>4000</v>
      </c>
      <c r="P625" s="1">
        <f>WEEKDAY(Table44[[#This Row],[Sales Date]])</f>
        <v>7</v>
      </c>
    </row>
    <row r="626" spans="1:16" x14ac:dyDescent="0.3">
      <c r="A626" t="s">
        <v>1281</v>
      </c>
      <c r="B626" s="2">
        <v>44073</v>
      </c>
      <c r="C626" t="s">
        <v>1282</v>
      </c>
      <c r="D626" t="s">
        <v>28</v>
      </c>
      <c r="E626" t="s">
        <v>15</v>
      </c>
      <c r="F626" t="s">
        <v>16</v>
      </c>
      <c r="G626" t="s">
        <v>60</v>
      </c>
      <c r="H626" t="s">
        <v>44</v>
      </c>
      <c r="I626">
        <v>1</v>
      </c>
      <c r="J626" t="s">
        <v>19</v>
      </c>
      <c r="K626">
        <v>13200.000000000002</v>
      </c>
      <c r="L626">
        <v>12000</v>
      </c>
      <c r="M626">
        <f t="shared" si="9"/>
        <v>13200.000000000002</v>
      </c>
      <c r="N626">
        <f>Table44[[#This Row],[Qty]]*Table44[[#This Row],[Cost]]</f>
        <v>12000</v>
      </c>
      <c r="O626">
        <f>Table44[[#This Row],[Total Sales]]-Table44[[#This Row],[COGS]]</f>
        <v>1200.0000000000018</v>
      </c>
      <c r="P626" s="1">
        <f>WEEKDAY(Table44[[#This Row],[Sales Date]])</f>
        <v>1</v>
      </c>
    </row>
    <row r="627" spans="1:16" x14ac:dyDescent="0.3">
      <c r="A627" t="s">
        <v>1283</v>
      </c>
      <c r="B627" s="2">
        <v>44074</v>
      </c>
      <c r="C627" t="s">
        <v>1284</v>
      </c>
      <c r="D627" t="s">
        <v>28</v>
      </c>
      <c r="E627" t="s">
        <v>15</v>
      </c>
      <c r="F627" t="s">
        <v>16</v>
      </c>
      <c r="G627" t="s">
        <v>63</v>
      </c>
      <c r="H627" t="s">
        <v>44</v>
      </c>
      <c r="I627">
        <v>2</v>
      </c>
      <c r="J627" t="s">
        <v>19</v>
      </c>
      <c r="K627">
        <v>9950</v>
      </c>
      <c r="L627">
        <v>9000</v>
      </c>
      <c r="M627">
        <f t="shared" si="9"/>
        <v>19900</v>
      </c>
      <c r="N627">
        <f>Table44[[#This Row],[Qty]]*Table44[[#This Row],[Cost]]</f>
        <v>18000</v>
      </c>
      <c r="O627">
        <f>Table44[[#This Row],[Total Sales]]-Table44[[#This Row],[COGS]]</f>
        <v>1900</v>
      </c>
      <c r="P627" s="1">
        <f>WEEKDAY(Table44[[#This Row],[Sales Date]])</f>
        <v>2</v>
      </c>
    </row>
    <row r="628" spans="1:16" x14ac:dyDescent="0.3">
      <c r="A628" t="s">
        <v>1285</v>
      </c>
      <c r="B628" s="2">
        <v>44044</v>
      </c>
      <c r="C628" t="s">
        <v>1286</v>
      </c>
      <c r="D628" t="s">
        <v>14</v>
      </c>
      <c r="E628" t="s">
        <v>22</v>
      </c>
      <c r="F628" t="s">
        <v>23</v>
      </c>
      <c r="G628" t="s">
        <v>66</v>
      </c>
      <c r="H628" t="s">
        <v>2370</v>
      </c>
      <c r="I628">
        <v>2</v>
      </c>
      <c r="J628" t="s">
        <v>19</v>
      </c>
      <c r="K628">
        <v>7700</v>
      </c>
      <c r="L628">
        <v>7000</v>
      </c>
      <c r="M628">
        <f t="shared" si="9"/>
        <v>15400</v>
      </c>
      <c r="N628">
        <f>Table44[[#This Row],[Qty]]*Table44[[#This Row],[Cost]]</f>
        <v>14000</v>
      </c>
      <c r="O628">
        <f>Table44[[#This Row],[Total Sales]]-Table44[[#This Row],[COGS]]</f>
        <v>1400</v>
      </c>
      <c r="P628" s="1">
        <f>WEEKDAY(Table44[[#This Row],[Sales Date]])</f>
        <v>7</v>
      </c>
    </row>
    <row r="629" spans="1:16" x14ac:dyDescent="0.3">
      <c r="A629" t="s">
        <v>1287</v>
      </c>
      <c r="B629" s="2">
        <v>44045</v>
      </c>
      <c r="C629" t="s">
        <v>1288</v>
      </c>
      <c r="D629" t="s">
        <v>28</v>
      </c>
      <c r="E629" t="s">
        <v>29</v>
      </c>
      <c r="F629" t="s">
        <v>30</v>
      </c>
      <c r="G629" t="s">
        <v>69</v>
      </c>
      <c r="H629" t="s">
        <v>2370</v>
      </c>
      <c r="I629">
        <v>4</v>
      </c>
      <c r="J629" t="s">
        <v>19</v>
      </c>
      <c r="K629">
        <v>11000</v>
      </c>
      <c r="L629">
        <v>10000</v>
      </c>
      <c r="M629">
        <f t="shared" si="9"/>
        <v>44000</v>
      </c>
      <c r="N629">
        <f>Table44[[#This Row],[Qty]]*Table44[[#This Row],[Cost]]</f>
        <v>40000</v>
      </c>
      <c r="O629">
        <f>Table44[[#This Row],[Total Sales]]-Table44[[#This Row],[COGS]]</f>
        <v>4000</v>
      </c>
      <c r="P629" s="1">
        <f>WEEKDAY(Table44[[#This Row],[Sales Date]])</f>
        <v>1</v>
      </c>
    </row>
    <row r="630" spans="1:16" x14ac:dyDescent="0.3">
      <c r="A630" t="s">
        <v>1289</v>
      </c>
      <c r="B630" s="2">
        <v>44046</v>
      </c>
      <c r="C630" t="s">
        <v>1290</v>
      </c>
      <c r="D630" t="s">
        <v>28</v>
      </c>
      <c r="E630" t="s">
        <v>34</v>
      </c>
      <c r="F630" t="s">
        <v>35</v>
      </c>
      <c r="G630" t="s">
        <v>72</v>
      </c>
      <c r="H630" t="s">
        <v>37</v>
      </c>
      <c r="I630">
        <v>1</v>
      </c>
      <c r="J630" t="s">
        <v>19</v>
      </c>
      <c r="K630">
        <v>13200.000000000002</v>
      </c>
      <c r="L630">
        <v>12000</v>
      </c>
      <c r="M630">
        <f t="shared" si="9"/>
        <v>13200.000000000002</v>
      </c>
      <c r="N630">
        <f>Table44[[#This Row],[Qty]]*Table44[[#This Row],[Cost]]</f>
        <v>12000</v>
      </c>
      <c r="O630">
        <f>Table44[[#This Row],[Total Sales]]-Table44[[#This Row],[COGS]]</f>
        <v>1200.0000000000018</v>
      </c>
      <c r="P630" s="1">
        <f>WEEKDAY(Table44[[#This Row],[Sales Date]])</f>
        <v>2</v>
      </c>
    </row>
    <row r="631" spans="1:16" x14ac:dyDescent="0.3">
      <c r="A631" t="s">
        <v>1291</v>
      </c>
      <c r="B631" s="2">
        <v>44047</v>
      </c>
      <c r="C631" t="s">
        <v>1292</v>
      </c>
      <c r="D631" t="s">
        <v>28</v>
      </c>
      <c r="E631" t="s">
        <v>15</v>
      </c>
      <c r="F631" t="s">
        <v>16</v>
      </c>
      <c r="G631" t="s">
        <v>43</v>
      </c>
      <c r="H631" t="s">
        <v>44</v>
      </c>
      <c r="I631">
        <v>2</v>
      </c>
      <c r="J631" t="s">
        <v>19</v>
      </c>
      <c r="K631">
        <v>9950</v>
      </c>
      <c r="L631">
        <v>9000</v>
      </c>
      <c r="M631">
        <f t="shared" si="9"/>
        <v>19900</v>
      </c>
      <c r="N631">
        <f>Table44[[#This Row],[Qty]]*Table44[[#This Row],[Cost]]</f>
        <v>18000</v>
      </c>
      <c r="O631">
        <f>Table44[[#This Row],[Total Sales]]-Table44[[#This Row],[COGS]]</f>
        <v>1900</v>
      </c>
      <c r="P631" s="1">
        <f>WEEKDAY(Table44[[#This Row],[Sales Date]])</f>
        <v>3</v>
      </c>
    </row>
    <row r="632" spans="1:16" x14ac:dyDescent="0.3">
      <c r="A632" t="s">
        <v>1293</v>
      </c>
      <c r="B632" s="2">
        <v>44048</v>
      </c>
      <c r="C632" t="s">
        <v>1294</v>
      </c>
      <c r="D632" t="s">
        <v>28</v>
      </c>
      <c r="E632" t="s">
        <v>15</v>
      </c>
      <c r="F632" t="s">
        <v>16</v>
      </c>
      <c r="G632" t="s">
        <v>47</v>
      </c>
      <c r="H632" t="s">
        <v>2370</v>
      </c>
      <c r="I632">
        <v>2</v>
      </c>
      <c r="J632" t="s">
        <v>19</v>
      </c>
      <c r="K632">
        <v>7700</v>
      </c>
      <c r="L632">
        <v>7000</v>
      </c>
      <c r="M632">
        <f t="shared" si="9"/>
        <v>15400</v>
      </c>
      <c r="N632">
        <f>Table44[[#This Row],[Qty]]*Table44[[#This Row],[Cost]]</f>
        <v>14000</v>
      </c>
      <c r="O632">
        <f>Table44[[#This Row],[Total Sales]]-Table44[[#This Row],[COGS]]</f>
        <v>1400</v>
      </c>
      <c r="P632" s="1">
        <f>WEEKDAY(Table44[[#This Row],[Sales Date]])</f>
        <v>4</v>
      </c>
    </row>
    <row r="633" spans="1:16" x14ac:dyDescent="0.3">
      <c r="A633" t="s">
        <v>1295</v>
      </c>
      <c r="B633" s="2">
        <v>44049</v>
      </c>
      <c r="C633" t="s">
        <v>1296</v>
      </c>
      <c r="D633" t="s">
        <v>28</v>
      </c>
      <c r="E633" t="s">
        <v>22</v>
      </c>
      <c r="F633" t="s">
        <v>23</v>
      </c>
      <c r="G633" t="s">
        <v>50</v>
      </c>
      <c r="H633" t="s">
        <v>37</v>
      </c>
      <c r="I633">
        <v>1</v>
      </c>
      <c r="J633" t="s">
        <v>19</v>
      </c>
      <c r="K633">
        <v>11000</v>
      </c>
      <c r="L633">
        <v>10000</v>
      </c>
      <c r="M633">
        <f t="shared" si="9"/>
        <v>11000</v>
      </c>
      <c r="N633">
        <f>Table44[[#This Row],[Qty]]*Table44[[#This Row],[Cost]]</f>
        <v>10000</v>
      </c>
      <c r="O633">
        <f>Table44[[#This Row],[Total Sales]]-Table44[[#This Row],[COGS]]</f>
        <v>1000</v>
      </c>
      <c r="P633" s="1">
        <f>WEEKDAY(Table44[[#This Row],[Sales Date]])</f>
        <v>5</v>
      </c>
    </row>
    <row r="634" spans="1:16" x14ac:dyDescent="0.3">
      <c r="A634" t="s">
        <v>1297</v>
      </c>
      <c r="B634" s="2">
        <v>44050</v>
      </c>
      <c r="C634" t="s">
        <v>1298</v>
      </c>
      <c r="D634" t="s">
        <v>28</v>
      </c>
      <c r="E634" t="s">
        <v>29</v>
      </c>
      <c r="F634" t="s">
        <v>30</v>
      </c>
      <c r="G634" t="s">
        <v>53</v>
      </c>
      <c r="H634" t="s">
        <v>37</v>
      </c>
      <c r="I634">
        <v>1</v>
      </c>
      <c r="J634" t="s">
        <v>19</v>
      </c>
      <c r="K634">
        <v>7700.0000000000009</v>
      </c>
      <c r="L634">
        <v>7000</v>
      </c>
      <c r="M634">
        <f t="shared" si="9"/>
        <v>7700.0000000000009</v>
      </c>
      <c r="N634">
        <f>Table44[[#This Row],[Qty]]*Table44[[#This Row],[Cost]]</f>
        <v>7000</v>
      </c>
      <c r="O634">
        <f>Table44[[#This Row],[Total Sales]]-Table44[[#This Row],[COGS]]</f>
        <v>700.00000000000091</v>
      </c>
      <c r="P634" s="1">
        <f>WEEKDAY(Table44[[#This Row],[Sales Date]])</f>
        <v>6</v>
      </c>
    </row>
    <row r="635" spans="1:16" x14ac:dyDescent="0.3">
      <c r="A635" t="s">
        <v>1299</v>
      </c>
      <c r="B635" s="2">
        <v>44051</v>
      </c>
      <c r="C635" t="s">
        <v>1300</v>
      </c>
      <c r="D635" t="s">
        <v>28</v>
      </c>
      <c r="E635" t="s">
        <v>34</v>
      </c>
      <c r="F635" t="s">
        <v>35</v>
      </c>
      <c r="G635" t="s">
        <v>17</v>
      </c>
      <c r="H635" t="s">
        <v>2370</v>
      </c>
      <c r="I635">
        <v>2</v>
      </c>
      <c r="J635" t="s">
        <v>19</v>
      </c>
      <c r="K635">
        <v>9950</v>
      </c>
      <c r="L635">
        <v>9000</v>
      </c>
      <c r="M635">
        <f t="shared" si="9"/>
        <v>19900</v>
      </c>
      <c r="N635">
        <f>Table44[[#This Row],[Qty]]*Table44[[#This Row],[Cost]]</f>
        <v>18000</v>
      </c>
      <c r="O635">
        <f>Table44[[#This Row],[Total Sales]]-Table44[[#This Row],[COGS]]</f>
        <v>1900</v>
      </c>
      <c r="P635" s="1">
        <f>WEEKDAY(Table44[[#This Row],[Sales Date]])</f>
        <v>7</v>
      </c>
    </row>
    <row r="636" spans="1:16" x14ac:dyDescent="0.3">
      <c r="A636" t="s">
        <v>1301</v>
      </c>
      <c r="B636" s="2">
        <v>44052</v>
      </c>
      <c r="C636" t="s">
        <v>1302</v>
      </c>
      <c r="D636" t="s">
        <v>28</v>
      </c>
      <c r="E636" t="s">
        <v>15</v>
      </c>
      <c r="F636" t="s">
        <v>16</v>
      </c>
      <c r="G636" t="s">
        <v>24</v>
      </c>
      <c r="H636" t="s">
        <v>2370</v>
      </c>
      <c r="I636">
        <v>2</v>
      </c>
      <c r="J636" t="s">
        <v>19</v>
      </c>
      <c r="K636">
        <v>19800</v>
      </c>
      <c r="L636">
        <v>18000</v>
      </c>
      <c r="M636">
        <f t="shared" si="9"/>
        <v>39600</v>
      </c>
      <c r="N636">
        <f>Table44[[#This Row],[Qty]]*Table44[[#This Row],[Cost]]</f>
        <v>36000</v>
      </c>
      <c r="O636">
        <f>Table44[[#This Row],[Total Sales]]-Table44[[#This Row],[COGS]]</f>
        <v>3600</v>
      </c>
      <c r="P636" s="1">
        <f>WEEKDAY(Table44[[#This Row],[Sales Date]])</f>
        <v>1</v>
      </c>
    </row>
    <row r="637" spans="1:16" x14ac:dyDescent="0.3">
      <c r="A637" t="s">
        <v>1303</v>
      </c>
      <c r="B637" s="2">
        <v>44053</v>
      </c>
      <c r="C637" t="s">
        <v>1304</v>
      </c>
      <c r="D637" t="s">
        <v>28</v>
      </c>
      <c r="E637" t="s">
        <v>15</v>
      </c>
      <c r="F637" t="s">
        <v>16</v>
      </c>
      <c r="G637" t="s">
        <v>31</v>
      </c>
      <c r="H637" t="s">
        <v>2370</v>
      </c>
      <c r="I637">
        <v>1</v>
      </c>
      <c r="J637" t="s">
        <v>19</v>
      </c>
      <c r="K637">
        <v>44000</v>
      </c>
      <c r="L637">
        <v>40000</v>
      </c>
      <c r="M637">
        <f t="shared" si="9"/>
        <v>44000</v>
      </c>
      <c r="N637">
        <f>Table44[[#This Row],[Qty]]*Table44[[#This Row],[Cost]]</f>
        <v>40000</v>
      </c>
      <c r="O637">
        <f>Table44[[#This Row],[Total Sales]]-Table44[[#This Row],[COGS]]</f>
        <v>4000</v>
      </c>
      <c r="P637" s="1">
        <f>WEEKDAY(Table44[[#This Row],[Sales Date]])</f>
        <v>2</v>
      </c>
    </row>
    <row r="638" spans="1:16" x14ac:dyDescent="0.3">
      <c r="A638" t="s">
        <v>1305</v>
      </c>
      <c r="B638" s="2">
        <v>44054</v>
      </c>
      <c r="C638" t="s">
        <v>1306</v>
      </c>
      <c r="D638" t="s">
        <v>28</v>
      </c>
      <c r="E638" t="s">
        <v>22</v>
      </c>
      <c r="F638" t="s">
        <v>23</v>
      </c>
      <c r="G638" t="s">
        <v>36</v>
      </c>
      <c r="H638" t="s">
        <v>37</v>
      </c>
      <c r="I638">
        <v>1</v>
      </c>
      <c r="J638" t="s">
        <v>19</v>
      </c>
      <c r="K638">
        <v>22000</v>
      </c>
      <c r="L638">
        <v>20000</v>
      </c>
      <c r="M638">
        <f t="shared" si="9"/>
        <v>22000</v>
      </c>
      <c r="N638">
        <f>Table44[[#This Row],[Qty]]*Table44[[#This Row],[Cost]]</f>
        <v>20000</v>
      </c>
      <c r="O638">
        <f>Table44[[#This Row],[Total Sales]]-Table44[[#This Row],[COGS]]</f>
        <v>2000</v>
      </c>
      <c r="P638" s="1">
        <f>WEEKDAY(Table44[[#This Row],[Sales Date]])</f>
        <v>3</v>
      </c>
    </row>
    <row r="639" spans="1:16" x14ac:dyDescent="0.3">
      <c r="A639" t="s">
        <v>1307</v>
      </c>
      <c r="B639" s="2">
        <v>44055</v>
      </c>
      <c r="C639" t="s">
        <v>1308</v>
      </c>
      <c r="D639" t="s">
        <v>28</v>
      </c>
      <c r="E639" t="s">
        <v>29</v>
      </c>
      <c r="F639" t="s">
        <v>30</v>
      </c>
      <c r="G639" t="s">
        <v>40</v>
      </c>
      <c r="H639" t="s">
        <v>2370</v>
      </c>
      <c r="I639">
        <v>2</v>
      </c>
      <c r="J639" t="s">
        <v>19</v>
      </c>
      <c r="K639">
        <v>13000</v>
      </c>
      <c r="L639">
        <v>12000</v>
      </c>
      <c r="M639">
        <f t="shared" si="9"/>
        <v>26000</v>
      </c>
      <c r="N639">
        <f>Table44[[#This Row],[Qty]]*Table44[[#This Row],[Cost]]</f>
        <v>24000</v>
      </c>
      <c r="O639">
        <f>Table44[[#This Row],[Total Sales]]-Table44[[#This Row],[COGS]]</f>
        <v>2000</v>
      </c>
      <c r="P639" s="1">
        <f>WEEKDAY(Table44[[#This Row],[Sales Date]])</f>
        <v>4</v>
      </c>
    </row>
    <row r="640" spans="1:16" x14ac:dyDescent="0.3">
      <c r="A640" t="s">
        <v>1309</v>
      </c>
      <c r="B640" s="2">
        <v>44056</v>
      </c>
      <c r="C640" t="s">
        <v>1310</v>
      </c>
      <c r="D640" t="s">
        <v>28</v>
      </c>
      <c r="E640" t="s">
        <v>34</v>
      </c>
      <c r="F640" t="s">
        <v>35</v>
      </c>
      <c r="G640" t="s">
        <v>43</v>
      </c>
      <c r="H640" t="s">
        <v>44</v>
      </c>
      <c r="I640">
        <v>2</v>
      </c>
      <c r="J640" t="s">
        <v>19</v>
      </c>
      <c r="K640">
        <v>6700</v>
      </c>
      <c r="L640">
        <v>5000</v>
      </c>
      <c r="M640">
        <f t="shared" si="9"/>
        <v>13400</v>
      </c>
      <c r="N640">
        <f>Table44[[#This Row],[Qty]]*Table44[[#This Row],[Cost]]</f>
        <v>10000</v>
      </c>
      <c r="O640">
        <f>Table44[[#This Row],[Total Sales]]-Table44[[#This Row],[COGS]]</f>
        <v>3400</v>
      </c>
      <c r="P640" s="1">
        <f>WEEKDAY(Table44[[#This Row],[Sales Date]])</f>
        <v>5</v>
      </c>
    </row>
    <row r="641" spans="1:16" x14ac:dyDescent="0.3">
      <c r="A641" t="s">
        <v>1311</v>
      </c>
      <c r="B641" s="2">
        <v>44057</v>
      </c>
      <c r="C641" t="s">
        <v>1312</v>
      </c>
      <c r="D641" t="s">
        <v>28</v>
      </c>
      <c r="E641" t="s">
        <v>15</v>
      </c>
      <c r="F641" t="s">
        <v>16</v>
      </c>
      <c r="G641" t="s">
        <v>47</v>
      </c>
      <c r="H641" t="s">
        <v>2370</v>
      </c>
      <c r="I641">
        <v>1</v>
      </c>
      <c r="J641" t="s">
        <v>19</v>
      </c>
      <c r="K641">
        <v>6700</v>
      </c>
      <c r="L641">
        <v>5001</v>
      </c>
      <c r="M641">
        <f t="shared" si="9"/>
        <v>6700</v>
      </c>
      <c r="N641">
        <f>Table44[[#This Row],[Qty]]*Table44[[#This Row],[Cost]]</f>
        <v>5001</v>
      </c>
      <c r="O641">
        <f>Table44[[#This Row],[Total Sales]]-Table44[[#This Row],[COGS]]</f>
        <v>1699</v>
      </c>
      <c r="P641" s="1">
        <f>WEEKDAY(Table44[[#This Row],[Sales Date]])</f>
        <v>6</v>
      </c>
    </row>
    <row r="642" spans="1:16" x14ac:dyDescent="0.3">
      <c r="A642" t="s">
        <v>1313</v>
      </c>
      <c r="B642" s="2">
        <v>44058</v>
      </c>
      <c r="C642" t="s">
        <v>1314</v>
      </c>
      <c r="D642" t="s">
        <v>14</v>
      </c>
      <c r="E642" t="s">
        <v>15</v>
      </c>
      <c r="F642" t="s">
        <v>16</v>
      </c>
      <c r="G642" t="s">
        <v>50</v>
      </c>
      <c r="H642" t="s">
        <v>37</v>
      </c>
      <c r="I642">
        <v>1</v>
      </c>
      <c r="J642" t="s">
        <v>19</v>
      </c>
      <c r="K642">
        <v>6700</v>
      </c>
      <c r="L642">
        <v>5002</v>
      </c>
      <c r="M642">
        <f t="shared" ref="M642:M705" si="10">I642*K642</f>
        <v>6700</v>
      </c>
      <c r="N642">
        <f>Table44[[#This Row],[Qty]]*Table44[[#This Row],[Cost]]</f>
        <v>5002</v>
      </c>
      <c r="O642">
        <f>Table44[[#This Row],[Total Sales]]-Table44[[#This Row],[COGS]]</f>
        <v>1698</v>
      </c>
      <c r="P642" s="1">
        <f>WEEKDAY(Table44[[#This Row],[Sales Date]])</f>
        <v>7</v>
      </c>
    </row>
    <row r="643" spans="1:16" x14ac:dyDescent="0.3">
      <c r="A643" t="s">
        <v>1315</v>
      </c>
      <c r="B643" s="2">
        <v>44059</v>
      </c>
      <c r="C643" t="s">
        <v>1316</v>
      </c>
      <c r="D643" t="s">
        <v>14</v>
      </c>
      <c r="E643" t="s">
        <v>22</v>
      </c>
      <c r="F643" t="s">
        <v>23</v>
      </c>
      <c r="G643" t="s">
        <v>53</v>
      </c>
      <c r="H643" t="s">
        <v>37</v>
      </c>
      <c r="I643">
        <v>2</v>
      </c>
      <c r="J643" t="s">
        <v>19</v>
      </c>
      <c r="K643">
        <v>6700</v>
      </c>
      <c r="L643">
        <v>5000</v>
      </c>
      <c r="M643">
        <f t="shared" si="10"/>
        <v>13400</v>
      </c>
      <c r="N643">
        <f>Table44[[#This Row],[Qty]]*Table44[[#This Row],[Cost]]</f>
        <v>10000</v>
      </c>
      <c r="O643">
        <f>Table44[[#This Row],[Total Sales]]-Table44[[#This Row],[COGS]]</f>
        <v>3400</v>
      </c>
      <c r="P643" s="1">
        <f>WEEKDAY(Table44[[#This Row],[Sales Date]])</f>
        <v>1</v>
      </c>
    </row>
    <row r="644" spans="1:16" x14ac:dyDescent="0.3">
      <c r="A644" t="s">
        <v>1317</v>
      </c>
      <c r="B644" s="2">
        <v>44060</v>
      </c>
      <c r="C644" t="s">
        <v>1318</v>
      </c>
      <c r="D644" t="s">
        <v>14</v>
      </c>
      <c r="E644" t="s">
        <v>29</v>
      </c>
      <c r="F644" t="s">
        <v>30</v>
      </c>
      <c r="G644" t="s">
        <v>43</v>
      </c>
      <c r="H644" t="s">
        <v>44</v>
      </c>
      <c r="I644">
        <v>2</v>
      </c>
      <c r="J644" t="s">
        <v>19</v>
      </c>
      <c r="K644">
        <v>6700</v>
      </c>
      <c r="L644">
        <v>5001</v>
      </c>
      <c r="M644">
        <f t="shared" si="10"/>
        <v>13400</v>
      </c>
      <c r="N644">
        <f>Table44[[#This Row],[Qty]]*Table44[[#This Row],[Cost]]</f>
        <v>10002</v>
      </c>
      <c r="O644">
        <f>Table44[[#This Row],[Total Sales]]-Table44[[#This Row],[COGS]]</f>
        <v>3398</v>
      </c>
      <c r="P644" s="1">
        <f>WEEKDAY(Table44[[#This Row],[Sales Date]])</f>
        <v>2</v>
      </c>
    </row>
    <row r="645" spans="1:16" x14ac:dyDescent="0.3">
      <c r="A645" t="s">
        <v>1319</v>
      </c>
      <c r="B645" s="2">
        <v>44061</v>
      </c>
      <c r="C645" t="s">
        <v>1320</v>
      </c>
      <c r="D645" t="s">
        <v>28</v>
      </c>
      <c r="E645" t="s">
        <v>34</v>
      </c>
      <c r="F645" t="s">
        <v>35</v>
      </c>
      <c r="G645" t="s">
        <v>47</v>
      </c>
      <c r="H645" t="s">
        <v>2370</v>
      </c>
      <c r="I645">
        <v>1</v>
      </c>
      <c r="J645" t="s">
        <v>19</v>
      </c>
      <c r="K645">
        <v>6700</v>
      </c>
      <c r="L645">
        <v>5002</v>
      </c>
      <c r="M645">
        <f t="shared" si="10"/>
        <v>6700</v>
      </c>
      <c r="N645">
        <f>Table44[[#This Row],[Qty]]*Table44[[#This Row],[Cost]]</f>
        <v>5002</v>
      </c>
      <c r="O645">
        <f>Table44[[#This Row],[Total Sales]]-Table44[[#This Row],[COGS]]</f>
        <v>1698</v>
      </c>
      <c r="P645" s="1">
        <f>WEEKDAY(Table44[[#This Row],[Sales Date]])</f>
        <v>3</v>
      </c>
    </row>
    <row r="646" spans="1:16" x14ac:dyDescent="0.3">
      <c r="A646" t="s">
        <v>1321</v>
      </c>
      <c r="B646" s="2">
        <v>44062</v>
      </c>
      <c r="C646" t="s">
        <v>1322</v>
      </c>
      <c r="D646" t="s">
        <v>28</v>
      </c>
      <c r="E646" t="s">
        <v>15</v>
      </c>
      <c r="F646" t="s">
        <v>16</v>
      </c>
      <c r="G646" t="s">
        <v>50</v>
      </c>
      <c r="H646" t="s">
        <v>37</v>
      </c>
      <c r="I646">
        <v>1</v>
      </c>
      <c r="J646" t="s">
        <v>19</v>
      </c>
      <c r="K646">
        <v>6700</v>
      </c>
      <c r="L646">
        <v>5000</v>
      </c>
      <c r="M646">
        <f t="shared" si="10"/>
        <v>6700</v>
      </c>
      <c r="N646">
        <f>Table44[[#This Row],[Qty]]*Table44[[#This Row],[Cost]]</f>
        <v>5000</v>
      </c>
      <c r="O646">
        <f>Table44[[#This Row],[Total Sales]]-Table44[[#This Row],[COGS]]</f>
        <v>1700</v>
      </c>
      <c r="P646" s="1">
        <f>WEEKDAY(Table44[[#This Row],[Sales Date]])</f>
        <v>4</v>
      </c>
    </row>
    <row r="647" spans="1:16" x14ac:dyDescent="0.3">
      <c r="A647" t="s">
        <v>1323</v>
      </c>
      <c r="B647" s="2">
        <v>44063</v>
      </c>
      <c r="D647" t="s">
        <v>28</v>
      </c>
      <c r="E647" t="s">
        <v>15</v>
      </c>
      <c r="F647" t="s">
        <v>16</v>
      </c>
      <c r="G647" t="s">
        <v>53</v>
      </c>
      <c r="H647" t="s">
        <v>37</v>
      </c>
      <c r="I647">
        <v>2</v>
      </c>
      <c r="J647" t="s">
        <v>19</v>
      </c>
      <c r="K647">
        <v>6700</v>
      </c>
      <c r="L647">
        <v>5001</v>
      </c>
      <c r="M647">
        <f t="shared" si="10"/>
        <v>13400</v>
      </c>
      <c r="N647">
        <f>Table44[[#This Row],[Qty]]*Table44[[#This Row],[Cost]]</f>
        <v>10002</v>
      </c>
      <c r="O647">
        <f>Table44[[#This Row],[Total Sales]]-Table44[[#This Row],[COGS]]</f>
        <v>3398</v>
      </c>
      <c r="P647" s="1">
        <f>WEEKDAY(Table44[[#This Row],[Sales Date]])</f>
        <v>5</v>
      </c>
    </row>
    <row r="648" spans="1:16" x14ac:dyDescent="0.3">
      <c r="A648" t="s">
        <v>1324</v>
      </c>
      <c r="B648" s="2">
        <v>44064</v>
      </c>
      <c r="C648" t="s">
        <v>1325</v>
      </c>
      <c r="D648" t="s">
        <v>28</v>
      </c>
      <c r="E648" t="s">
        <v>22</v>
      </c>
      <c r="F648" t="s">
        <v>23</v>
      </c>
      <c r="G648" t="s">
        <v>69</v>
      </c>
      <c r="H648" t="s">
        <v>2370</v>
      </c>
      <c r="I648">
        <v>2</v>
      </c>
      <c r="J648" t="s">
        <v>19</v>
      </c>
      <c r="K648">
        <v>6700</v>
      </c>
      <c r="L648">
        <v>5002</v>
      </c>
      <c r="M648">
        <f t="shared" si="10"/>
        <v>13400</v>
      </c>
      <c r="N648">
        <f>Table44[[#This Row],[Qty]]*Table44[[#This Row],[Cost]]</f>
        <v>10004</v>
      </c>
      <c r="O648">
        <f>Table44[[#This Row],[Total Sales]]-Table44[[#This Row],[COGS]]</f>
        <v>3396</v>
      </c>
      <c r="P648" s="1">
        <f>WEEKDAY(Table44[[#This Row],[Sales Date]])</f>
        <v>6</v>
      </c>
    </row>
    <row r="649" spans="1:16" x14ac:dyDescent="0.3">
      <c r="A649" t="s">
        <v>1326</v>
      </c>
      <c r="B649" s="2">
        <v>44065</v>
      </c>
      <c r="C649" t="s">
        <v>1327</v>
      </c>
      <c r="D649" t="s">
        <v>14</v>
      </c>
      <c r="E649" t="s">
        <v>29</v>
      </c>
      <c r="F649" t="s">
        <v>30</v>
      </c>
      <c r="G649" t="s">
        <v>72</v>
      </c>
      <c r="H649" t="s">
        <v>37</v>
      </c>
      <c r="I649">
        <v>1</v>
      </c>
      <c r="J649" t="s">
        <v>19</v>
      </c>
      <c r="K649">
        <v>22000</v>
      </c>
      <c r="L649">
        <v>20000</v>
      </c>
      <c r="M649">
        <f t="shared" si="10"/>
        <v>22000</v>
      </c>
      <c r="N649">
        <f>Table44[[#This Row],[Qty]]*Table44[[#This Row],[Cost]]</f>
        <v>20000</v>
      </c>
      <c r="O649">
        <f>Table44[[#This Row],[Total Sales]]-Table44[[#This Row],[COGS]]</f>
        <v>2000</v>
      </c>
      <c r="P649" s="1">
        <f>WEEKDAY(Table44[[#This Row],[Sales Date]])</f>
        <v>7</v>
      </c>
    </row>
    <row r="650" spans="1:16" x14ac:dyDescent="0.3">
      <c r="A650" t="s">
        <v>1328</v>
      </c>
      <c r="B650" s="2">
        <v>44066</v>
      </c>
      <c r="C650" t="s">
        <v>1329</v>
      </c>
      <c r="D650" t="s">
        <v>28</v>
      </c>
      <c r="E650" t="s">
        <v>34</v>
      </c>
      <c r="F650" t="s">
        <v>35</v>
      </c>
      <c r="G650" t="s">
        <v>75</v>
      </c>
      <c r="H650" t="s">
        <v>2370</v>
      </c>
      <c r="I650">
        <v>1</v>
      </c>
      <c r="J650" t="s">
        <v>25</v>
      </c>
      <c r="K650">
        <v>10000</v>
      </c>
      <c r="L650">
        <v>9000</v>
      </c>
      <c r="M650">
        <f t="shared" si="10"/>
        <v>10000</v>
      </c>
      <c r="N650">
        <f>Table44[[#This Row],[Qty]]*Table44[[#This Row],[Cost]]</f>
        <v>9000</v>
      </c>
      <c r="O650">
        <f>Table44[[#This Row],[Total Sales]]-Table44[[#This Row],[COGS]]</f>
        <v>1000</v>
      </c>
      <c r="P650" s="1">
        <f>WEEKDAY(Table44[[#This Row],[Sales Date]])</f>
        <v>1</v>
      </c>
    </row>
    <row r="651" spans="1:16" x14ac:dyDescent="0.3">
      <c r="A651" t="s">
        <v>1330</v>
      </c>
      <c r="B651" s="2">
        <v>44067</v>
      </c>
      <c r="C651" t="s">
        <v>1331</v>
      </c>
      <c r="D651" t="s">
        <v>28</v>
      </c>
      <c r="E651" t="s">
        <v>15</v>
      </c>
      <c r="F651" t="s">
        <v>16</v>
      </c>
      <c r="G651" t="s">
        <v>78</v>
      </c>
      <c r="H651" t="s">
        <v>2370</v>
      </c>
      <c r="I651">
        <v>1</v>
      </c>
      <c r="J651" t="s">
        <v>19</v>
      </c>
      <c r="K651">
        <v>8500</v>
      </c>
      <c r="L651">
        <v>7600</v>
      </c>
      <c r="M651">
        <f t="shared" si="10"/>
        <v>8500</v>
      </c>
      <c r="N651">
        <f>Table44[[#This Row],[Qty]]*Table44[[#This Row],[Cost]]</f>
        <v>7600</v>
      </c>
      <c r="O651">
        <f>Table44[[#This Row],[Total Sales]]-Table44[[#This Row],[COGS]]</f>
        <v>900</v>
      </c>
      <c r="P651" s="1">
        <f>WEEKDAY(Table44[[#This Row],[Sales Date]])</f>
        <v>2</v>
      </c>
    </row>
    <row r="652" spans="1:16" x14ac:dyDescent="0.3">
      <c r="A652" t="s">
        <v>1332</v>
      </c>
      <c r="B652" s="2">
        <v>44068</v>
      </c>
      <c r="C652" t="s">
        <v>1333</v>
      </c>
      <c r="D652" t="s">
        <v>28</v>
      </c>
      <c r="E652" t="s">
        <v>15</v>
      </c>
      <c r="F652" t="s">
        <v>16</v>
      </c>
      <c r="G652" t="s">
        <v>81</v>
      </c>
      <c r="H652" t="s">
        <v>44</v>
      </c>
      <c r="I652">
        <v>2</v>
      </c>
      <c r="J652" t="s">
        <v>25</v>
      </c>
      <c r="K652">
        <v>8500</v>
      </c>
      <c r="L652">
        <v>7600</v>
      </c>
      <c r="M652">
        <f t="shared" si="10"/>
        <v>17000</v>
      </c>
      <c r="N652">
        <f>Table44[[#This Row],[Qty]]*Table44[[#This Row],[Cost]]</f>
        <v>15200</v>
      </c>
      <c r="O652">
        <f>Table44[[#This Row],[Total Sales]]-Table44[[#This Row],[COGS]]</f>
        <v>1800</v>
      </c>
      <c r="P652" s="1">
        <f>WEEKDAY(Table44[[#This Row],[Sales Date]])</f>
        <v>3</v>
      </c>
    </row>
    <row r="653" spans="1:16" x14ac:dyDescent="0.3">
      <c r="A653" t="s">
        <v>1334</v>
      </c>
      <c r="B653" s="2">
        <v>44069</v>
      </c>
      <c r="C653" t="s">
        <v>1335</v>
      </c>
      <c r="D653" t="s">
        <v>28</v>
      </c>
      <c r="E653" t="s">
        <v>22</v>
      </c>
      <c r="F653" t="s">
        <v>23</v>
      </c>
      <c r="G653" t="s">
        <v>84</v>
      </c>
      <c r="H653" t="s">
        <v>2370</v>
      </c>
      <c r="I653">
        <v>3</v>
      </c>
      <c r="J653" t="s">
        <v>19</v>
      </c>
      <c r="K653">
        <v>13200.000000000002</v>
      </c>
      <c r="L653">
        <v>12000</v>
      </c>
      <c r="M653">
        <f t="shared" si="10"/>
        <v>39600.000000000007</v>
      </c>
      <c r="N653">
        <f>Table44[[#This Row],[Qty]]*Table44[[#This Row],[Cost]]</f>
        <v>36000</v>
      </c>
      <c r="O653">
        <f>Table44[[#This Row],[Total Sales]]-Table44[[#This Row],[COGS]]</f>
        <v>3600.0000000000073</v>
      </c>
      <c r="P653" s="1">
        <f>WEEKDAY(Table44[[#This Row],[Sales Date]])</f>
        <v>4</v>
      </c>
    </row>
    <row r="654" spans="1:16" x14ac:dyDescent="0.3">
      <c r="A654" t="s">
        <v>1336</v>
      </c>
      <c r="B654" s="2">
        <v>44070</v>
      </c>
      <c r="C654" t="s">
        <v>1337</v>
      </c>
      <c r="D654" t="s">
        <v>28</v>
      </c>
      <c r="E654" t="s">
        <v>29</v>
      </c>
      <c r="F654" t="s">
        <v>30</v>
      </c>
      <c r="G654" t="s">
        <v>17</v>
      </c>
      <c r="H654" t="s">
        <v>2370</v>
      </c>
      <c r="I654">
        <v>2</v>
      </c>
      <c r="J654" t="s">
        <v>19</v>
      </c>
      <c r="K654">
        <v>22000</v>
      </c>
      <c r="L654">
        <v>20000</v>
      </c>
      <c r="M654">
        <f t="shared" si="10"/>
        <v>44000</v>
      </c>
      <c r="N654">
        <f>Table44[[#This Row],[Qty]]*Table44[[#This Row],[Cost]]</f>
        <v>40000</v>
      </c>
      <c r="O654">
        <f>Table44[[#This Row],[Total Sales]]-Table44[[#This Row],[COGS]]</f>
        <v>4000</v>
      </c>
      <c r="P654" s="1">
        <f>WEEKDAY(Table44[[#This Row],[Sales Date]])</f>
        <v>5</v>
      </c>
    </row>
    <row r="655" spans="1:16" x14ac:dyDescent="0.3">
      <c r="A655" t="s">
        <v>1338</v>
      </c>
      <c r="B655" s="2">
        <v>44071</v>
      </c>
      <c r="C655" t="s">
        <v>1339</v>
      </c>
      <c r="D655" t="s">
        <v>28</v>
      </c>
      <c r="E655" t="s">
        <v>34</v>
      </c>
      <c r="F655" t="s">
        <v>35</v>
      </c>
      <c r="G655" t="s">
        <v>24</v>
      </c>
      <c r="H655" t="s">
        <v>2370</v>
      </c>
      <c r="I655">
        <v>2</v>
      </c>
      <c r="J655" t="s">
        <v>19</v>
      </c>
      <c r="K655">
        <v>7700</v>
      </c>
      <c r="L655">
        <v>7000</v>
      </c>
      <c r="M655">
        <f t="shared" si="10"/>
        <v>15400</v>
      </c>
      <c r="N655">
        <f>Table44[[#This Row],[Qty]]*Table44[[#This Row],[Cost]]</f>
        <v>14000</v>
      </c>
      <c r="O655">
        <f>Table44[[#This Row],[Total Sales]]-Table44[[#This Row],[COGS]]</f>
        <v>1400</v>
      </c>
      <c r="P655" s="1">
        <f>WEEKDAY(Table44[[#This Row],[Sales Date]])</f>
        <v>6</v>
      </c>
    </row>
    <row r="656" spans="1:16" x14ac:dyDescent="0.3">
      <c r="A656" t="s">
        <v>1340</v>
      </c>
      <c r="B656" s="2">
        <v>44072</v>
      </c>
      <c r="C656" t="s">
        <v>1341</v>
      </c>
      <c r="D656" t="s">
        <v>28</v>
      </c>
      <c r="E656" t="s">
        <v>15</v>
      </c>
      <c r="F656" t="s">
        <v>16</v>
      </c>
      <c r="G656" t="s">
        <v>43</v>
      </c>
      <c r="H656" t="s">
        <v>44</v>
      </c>
      <c r="I656">
        <v>3</v>
      </c>
      <c r="J656" t="s">
        <v>19</v>
      </c>
      <c r="K656">
        <v>22000</v>
      </c>
      <c r="L656">
        <v>20000</v>
      </c>
      <c r="M656">
        <f t="shared" si="10"/>
        <v>66000</v>
      </c>
      <c r="N656">
        <f>Table44[[#This Row],[Qty]]*Table44[[#This Row],[Cost]]</f>
        <v>60000</v>
      </c>
      <c r="O656">
        <f>Table44[[#This Row],[Total Sales]]-Table44[[#This Row],[COGS]]</f>
        <v>6000</v>
      </c>
      <c r="P656" s="1">
        <f>WEEKDAY(Table44[[#This Row],[Sales Date]])</f>
        <v>7</v>
      </c>
    </row>
    <row r="657" spans="1:16" x14ac:dyDescent="0.3">
      <c r="A657" t="s">
        <v>1342</v>
      </c>
      <c r="B657" s="2">
        <v>44073</v>
      </c>
      <c r="C657" t="s">
        <v>1343</v>
      </c>
      <c r="D657" t="s">
        <v>28</v>
      </c>
      <c r="E657" t="s">
        <v>15</v>
      </c>
      <c r="F657" t="s">
        <v>16</v>
      </c>
      <c r="G657" t="s">
        <v>47</v>
      </c>
      <c r="H657" t="s">
        <v>2370</v>
      </c>
      <c r="I657">
        <v>1</v>
      </c>
      <c r="J657" t="s">
        <v>19</v>
      </c>
      <c r="K657">
        <v>44000</v>
      </c>
      <c r="L657">
        <v>40000</v>
      </c>
      <c r="M657">
        <f t="shared" si="10"/>
        <v>44000</v>
      </c>
      <c r="N657">
        <f>Table44[[#This Row],[Qty]]*Table44[[#This Row],[Cost]]</f>
        <v>40000</v>
      </c>
      <c r="O657">
        <f>Table44[[#This Row],[Total Sales]]-Table44[[#This Row],[COGS]]</f>
        <v>4000</v>
      </c>
      <c r="P657" s="1">
        <f>WEEKDAY(Table44[[#This Row],[Sales Date]])</f>
        <v>1</v>
      </c>
    </row>
    <row r="658" spans="1:16" x14ac:dyDescent="0.3">
      <c r="A658" t="s">
        <v>1344</v>
      </c>
      <c r="B658" s="2">
        <v>44074</v>
      </c>
      <c r="C658" t="s">
        <v>1345</v>
      </c>
      <c r="D658" t="s">
        <v>28</v>
      </c>
      <c r="E658" t="s">
        <v>22</v>
      </c>
      <c r="F658" t="s">
        <v>23</v>
      </c>
      <c r="G658" t="s">
        <v>50</v>
      </c>
      <c r="H658" t="s">
        <v>37</v>
      </c>
      <c r="I658">
        <v>2</v>
      </c>
      <c r="J658" t="s">
        <v>19</v>
      </c>
      <c r="K658">
        <v>19800</v>
      </c>
      <c r="L658">
        <v>18000</v>
      </c>
      <c r="M658">
        <f t="shared" si="10"/>
        <v>39600</v>
      </c>
      <c r="N658">
        <f>Table44[[#This Row],[Qty]]*Table44[[#This Row],[Cost]]</f>
        <v>36000</v>
      </c>
      <c r="O658">
        <f>Table44[[#This Row],[Total Sales]]-Table44[[#This Row],[COGS]]</f>
        <v>3600</v>
      </c>
      <c r="P658" s="1">
        <f>WEEKDAY(Table44[[#This Row],[Sales Date]])</f>
        <v>2</v>
      </c>
    </row>
    <row r="659" spans="1:16" x14ac:dyDescent="0.3">
      <c r="A659" t="s">
        <v>1346</v>
      </c>
      <c r="B659" s="2">
        <v>44044</v>
      </c>
      <c r="C659" t="s">
        <v>1347</v>
      </c>
      <c r="D659" t="s">
        <v>28</v>
      </c>
      <c r="E659" t="s">
        <v>29</v>
      </c>
      <c r="F659" t="s">
        <v>30</v>
      </c>
      <c r="G659" t="s">
        <v>53</v>
      </c>
      <c r="H659" t="s">
        <v>37</v>
      </c>
      <c r="I659">
        <v>2</v>
      </c>
      <c r="J659" t="s">
        <v>19</v>
      </c>
      <c r="K659">
        <v>9950</v>
      </c>
      <c r="L659">
        <v>9000</v>
      </c>
      <c r="M659">
        <f t="shared" si="10"/>
        <v>19900</v>
      </c>
      <c r="N659">
        <f>Table44[[#This Row],[Qty]]*Table44[[#This Row],[Cost]]</f>
        <v>18000</v>
      </c>
      <c r="O659">
        <f>Table44[[#This Row],[Total Sales]]-Table44[[#This Row],[COGS]]</f>
        <v>1900</v>
      </c>
      <c r="P659" s="1">
        <f>WEEKDAY(Table44[[#This Row],[Sales Date]])</f>
        <v>7</v>
      </c>
    </row>
    <row r="660" spans="1:16" x14ac:dyDescent="0.3">
      <c r="A660" t="s">
        <v>1348</v>
      </c>
      <c r="B660" s="2">
        <v>44045</v>
      </c>
      <c r="C660" t="s">
        <v>1349</v>
      </c>
      <c r="D660" t="s">
        <v>28</v>
      </c>
      <c r="E660" t="s">
        <v>34</v>
      </c>
      <c r="F660" t="s">
        <v>35</v>
      </c>
      <c r="G660" t="s">
        <v>47</v>
      </c>
      <c r="H660" t="s">
        <v>2370</v>
      </c>
      <c r="I660">
        <v>2</v>
      </c>
      <c r="J660" t="s">
        <v>19</v>
      </c>
      <c r="K660">
        <v>7700</v>
      </c>
      <c r="L660">
        <v>7000</v>
      </c>
      <c r="M660">
        <f t="shared" si="10"/>
        <v>15400</v>
      </c>
      <c r="N660">
        <f>Table44[[#This Row],[Qty]]*Table44[[#This Row],[Cost]]</f>
        <v>14000</v>
      </c>
      <c r="O660">
        <f>Table44[[#This Row],[Total Sales]]-Table44[[#This Row],[COGS]]</f>
        <v>1400</v>
      </c>
      <c r="P660" s="1">
        <f>WEEKDAY(Table44[[#This Row],[Sales Date]])</f>
        <v>1</v>
      </c>
    </row>
    <row r="661" spans="1:16" x14ac:dyDescent="0.3">
      <c r="A661" t="s">
        <v>1350</v>
      </c>
      <c r="B661" s="2">
        <v>44046</v>
      </c>
      <c r="C661" t="s">
        <v>1351</v>
      </c>
      <c r="D661" t="s">
        <v>28</v>
      </c>
      <c r="E661" t="s">
        <v>15</v>
      </c>
      <c r="F661" t="s">
        <v>16</v>
      </c>
      <c r="G661" t="s">
        <v>50</v>
      </c>
      <c r="H661" t="s">
        <v>37</v>
      </c>
      <c r="I661">
        <v>4</v>
      </c>
      <c r="J661" t="s">
        <v>19</v>
      </c>
      <c r="K661">
        <v>11000</v>
      </c>
      <c r="L661">
        <v>10000</v>
      </c>
      <c r="M661">
        <f t="shared" si="10"/>
        <v>44000</v>
      </c>
      <c r="N661">
        <f>Table44[[#This Row],[Qty]]*Table44[[#This Row],[Cost]]</f>
        <v>40000</v>
      </c>
      <c r="O661">
        <f>Table44[[#This Row],[Total Sales]]-Table44[[#This Row],[COGS]]</f>
        <v>4000</v>
      </c>
      <c r="P661" s="1">
        <f>WEEKDAY(Table44[[#This Row],[Sales Date]])</f>
        <v>2</v>
      </c>
    </row>
    <row r="662" spans="1:16" x14ac:dyDescent="0.3">
      <c r="A662" t="s">
        <v>1352</v>
      </c>
      <c r="B662" s="2">
        <v>44047</v>
      </c>
      <c r="C662" t="s">
        <v>1353</v>
      </c>
      <c r="D662" t="s">
        <v>28</v>
      </c>
      <c r="E662" t="s">
        <v>15</v>
      </c>
      <c r="F662" t="s">
        <v>16</v>
      </c>
      <c r="G662" t="s">
        <v>53</v>
      </c>
      <c r="H662" t="s">
        <v>37</v>
      </c>
      <c r="I662">
        <v>1</v>
      </c>
      <c r="J662" t="s">
        <v>19</v>
      </c>
      <c r="K662">
        <v>13200.000000000002</v>
      </c>
      <c r="L662">
        <v>12000</v>
      </c>
      <c r="M662">
        <f t="shared" si="10"/>
        <v>13200.000000000002</v>
      </c>
      <c r="N662">
        <f>Table44[[#This Row],[Qty]]*Table44[[#This Row],[Cost]]</f>
        <v>12000</v>
      </c>
      <c r="O662">
        <f>Table44[[#This Row],[Total Sales]]-Table44[[#This Row],[COGS]]</f>
        <v>1200.0000000000018</v>
      </c>
      <c r="P662" s="1">
        <f>WEEKDAY(Table44[[#This Row],[Sales Date]])</f>
        <v>3</v>
      </c>
    </row>
    <row r="663" spans="1:16" x14ac:dyDescent="0.3">
      <c r="A663" t="s">
        <v>1354</v>
      </c>
      <c r="B663" s="2">
        <v>44048</v>
      </c>
      <c r="C663" t="s">
        <v>1355</v>
      </c>
      <c r="D663" t="s">
        <v>14</v>
      </c>
      <c r="E663" t="s">
        <v>22</v>
      </c>
      <c r="F663" t="s">
        <v>23</v>
      </c>
      <c r="G663" t="s">
        <v>56</v>
      </c>
      <c r="H663" t="s">
        <v>57</v>
      </c>
      <c r="I663">
        <v>2</v>
      </c>
      <c r="J663" t="s">
        <v>19</v>
      </c>
      <c r="K663">
        <v>9950</v>
      </c>
      <c r="L663">
        <v>9000</v>
      </c>
      <c r="M663">
        <f t="shared" si="10"/>
        <v>19900</v>
      </c>
      <c r="N663">
        <f>Table44[[#This Row],[Qty]]*Table44[[#This Row],[Cost]]</f>
        <v>18000</v>
      </c>
      <c r="O663">
        <f>Table44[[#This Row],[Total Sales]]-Table44[[#This Row],[COGS]]</f>
        <v>1900</v>
      </c>
      <c r="P663" s="1">
        <f>WEEKDAY(Table44[[#This Row],[Sales Date]])</f>
        <v>4</v>
      </c>
    </row>
    <row r="664" spans="1:16" x14ac:dyDescent="0.3">
      <c r="A664" t="s">
        <v>1356</v>
      </c>
      <c r="B664" s="2">
        <v>44049</v>
      </c>
      <c r="C664" t="s">
        <v>1357</v>
      </c>
      <c r="D664" t="s">
        <v>14</v>
      </c>
      <c r="E664" t="s">
        <v>29</v>
      </c>
      <c r="F664" t="s">
        <v>30</v>
      </c>
      <c r="G664" t="s">
        <v>60</v>
      </c>
      <c r="H664" t="s">
        <v>44</v>
      </c>
      <c r="I664">
        <v>2</v>
      </c>
      <c r="J664" t="s">
        <v>19</v>
      </c>
      <c r="K664">
        <v>7700</v>
      </c>
      <c r="L664">
        <v>7000</v>
      </c>
      <c r="M664">
        <f t="shared" si="10"/>
        <v>15400</v>
      </c>
      <c r="N664">
        <f>Table44[[#This Row],[Qty]]*Table44[[#This Row],[Cost]]</f>
        <v>14000</v>
      </c>
      <c r="O664">
        <f>Table44[[#This Row],[Total Sales]]-Table44[[#This Row],[COGS]]</f>
        <v>1400</v>
      </c>
      <c r="P664" s="1">
        <f>WEEKDAY(Table44[[#This Row],[Sales Date]])</f>
        <v>5</v>
      </c>
    </row>
    <row r="665" spans="1:16" x14ac:dyDescent="0.3">
      <c r="A665" t="s">
        <v>1358</v>
      </c>
      <c r="B665" s="2">
        <v>44050</v>
      </c>
      <c r="C665" t="s">
        <v>1359</v>
      </c>
      <c r="D665" t="s">
        <v>14</v>
      </c>
      <c r="E665" t="s">
        <v>34</v>
      </c>
      <c r="F665" t="s">
        <v>35</v>
      </c>
      <c r="G665" t="s">
        <v>63</v>
      </c>
      <c r="H665" t="s">
        <v>44</v>
      </c>
      <c r="I665">
        <v>4</v>
      </c>
      <c r="J665" t="s">
        <v>19</v>
      </c>
      <c r="K665">
        <v>11000</v>
      </c>
      <c r="L665">
        <v>10000</v>
      </c>
      <c r="M665">
        <f t="shared" si="10"/>
        <v>44000</v>
      </c>
      <c r="N665">
        <f>Table44[[#This Row],[Qty]]*Table44[[#This Row],[Cost]]</f>
        <v>40000</v>
      </c>
      <c r="O665">
        <f>Table44[[#This Row],[Total Sales]]-Table44[[#This Row],[COGS]]</f>
        <v>4000</v>
      </c>
      <c r="P665" s="1">
        <f>WEEKDAY(Table44[[#This Row],[Sales Date]])</f>
        <v>6</v>
      </c>
    </row>
    <row r="666" spans="1:16" x14ac:dyDescent="0.3">
      <c r="A666" t="s">
        <v>1360</v>
      </c>
      <c r="B666" s="2">
        <v>44051</v>
      </c>
      <c r="C666" t="s">
        <v>1361</v>
      </c>
      <c r="D666" t="s">
        <v>28</v>
      </c>
      <c r="E666" t="s">
        <v>15</v>
      </c>
      <c r="F666" t="s">
        <v>16</v>
      </c>
      <c r="G666" t="s">
        <v>66</v>
      </c>
      <c r="H666" t="s">
        <v>2370</v>
      </c>
      <c r="I666">
        <v>1</v>
      </c>
      <c r="J666" t="s">
        <v>19</v>
      </c>
      <c r="K666">
        <v>13200.000000000002</v>
      </c>
      <c r="L666">
        <v>12000</v>
      </c>
      <c r="M666">
        <f t="shared" si="10"/>
        <v>13200.000000000002</v>
      </c>
      <c r="N666">
        <f>Table44[[#This Row],[Qty]]*Table44[[#This Row],[Cost]]</f>
        <v>12000</v>
      </c>
      <c r="O666">
        <f>Table44[[#This Row],[Total Sales]]-Table44[[#This Row],[COGS]]</f>
        <v>1200.0000000000018</v>
      </c>
      <c r="P666" s="1">
        <f>WEEKDAY(Table44[[#This Row],[Sales Date]])</f>
        <v>7</v>
      </c>
    </row>
    <row r="667" spans="1:16" x14ac:dyDescent="0.3">
      <c r="A667" t="s">
        <v>1362</v>
      </c>
      <c r="B667" s="2">
        <v>44052</v>
      </c>
      <c r="C667" t="s">
        <v>1363</v>
      </c>
      <c r="D667" t="s">
        <v>28</v>
      </c>
      <c r="E667" t="s">
        <v>15</v>
      </c>
      <c r="F667" t="s">
        <v>16</v>
      </c>
      <c r="G667" t="s">
        <v>69</v>
      </c>
      <c r="H667" t="s">
        <v>2370</v>
      </c>
      <c r="I667">
        <v>2</v>
      </c>
      <c r="J667" t="s">
        <v>19</v>
      </c>
      <c r="K667">
        <v>1900</v>
      </c>
      <c r="L667">
        <v>1800</v>
      </c>
      <c r="M667">
        <f t="shared" si="10"/>
        <v>3800</v>
      </c>
      <c r="N667">
        <f>Table44[[#This Row],[Qty]]*Table44[[#This Row],[Cost]]</f>
        <v>3600</v>
      </c>
      <c r="O667">
        <f>Table44[[#This Row],[Total Sales]]-Table44[[#This Row],[COGS]]</f>
        <v>200</v>
      </c>
      <c r="P667" s="1">
        <f>WEEKDAY(Table44[[#This Row],[Sales Date]])</f>
        <v>1</v>
      </c>
    </row>
    <row r="668" spans="1:16" x14ac:dyDescent="0.3">
      <c r="A668" t="s">
        <v>1364</v>
      </c>
      <c r="B668" s="2">
        <v>44053</v>
      </c>
      <c r="C668" t="s">
        <v>1365</v>
      </c>
      <c r="D668" t="s">
        <v>28</v>
      </c>
      <c r="E668" t="s">
        <v>22</v>
      </c>
      <c r="F668" t="s">
        <v>23</v>
      </c>
      <c r="G668" t="s">
        <v>72</v>
      </c>
      <c r="H668" t="s">
        <v>37</v>
      </c>
      <c r="I668">
        <v>2</v>
      </c>
      <c r="J668" t="s">
        <v>19</v>
      </c>
      <c r="K668">
        <v>200</v>
      </c>
      <c r="L668">
        <v>190</v>
      </c>
      <c r="M668">
        <f t="shared" si="10"/>
        <v>400</v>
      </c>
      <c r="N668">
        <f>Table44[[#This Row],[Qty]]*Table44[[#This Row],[Cost]]</f>
        <v>380</v>
      </c>
      <c r="O668">
        <f>Table44[[#This Row],[Total Sales]]-Table44[[#This Row],[COGS]]</f>
        <v>20</v>
      </c>
      <c r="P668" s="1">
        <f>WEEKDAY(Table44[[#This Row],[Sales Date]])</f>
        <v>2</v>
      </c>
    </row>
    <row r="669" spans="1:16" x14ac:dyDescent="0.3">
      <c r="A669" t="s">
        <v>1366</v>
      </c>
      <c r="B669" s="2">
        <v>44054</v>
      </c>
      <c r="C669" t="s">
        <v>1367</v>
      </c>
      <c r="D669" t="s">
        <v>28</v>
      </c>
      <c r="E669" t="s">
        <v>29</v>
      </c>
      <c r="F669" t="s">
        <v>30</v>
      </c>
      <c r="G669" t="s">
        <v>75</v>
      </c>
      <c r="H669" t="s">
        <v>2370</v>
      </c>
      <c r="I669">
        <v>1</v>
      </c>
      <c r="J669" t="s">
        <v>19</v>
      </c>
      <c r="K669">
        <v>2250</v>
      </c>
      <c r="L669">
        <v>2200</v>
      </c>
      <c r="M669">
        <f t="shared" si="10"/>
        <v>2250</v>
      </c>
      <c r="N669">
        <f>Table44[[#This Row],[Qty]]*Table44[[#This Row],[Cost]]</f>
        <v>2200</v>
      </c>
      <c r="O669">
        <f>Table44[[#This Row],[Total Sales]]-Table44[[#This Row],[COGS]]</f>
        <v>50</v>
      </c>
      <c r="P669" s="1">
        <f>WEEKDAY(Table44[[#This Row],[Sales Date]])</f>
        <v>3</v>
      </c>
    </row>
    <row r="670" spans="1:16" x14ac:dyDescent="0.3">
      <c r="A670" t="s">
        <v>1368</v>
      </c>
      <c r="B670" s="2">
        <v>44055</v>
      </c>
      <c r="C670" t="s">
        <v>1369</v>
      </c>
      <c r="D670" t="s">
        <v>14</v>
      </c>
      <c r="E670" t="s">
        <v>34</v>
      </c>
      <c r="F670" t="s">
        <v>35</v>
      </c>
      <c r="G670" t="s">
        <v>78</v>
      </c>
      <c r="H670" t="s">
        <v>2370</v>
      </c>
      <c r="I670">
        <v>1</v>
      </c>
      <c r="J670" t="s">
        <v>19</v>
      </c>
      <c r="K670">
        <v>100</v>
      </c>
      <c r="L670">
        <v>90</v>
      </c>
      <c r="M670">
        <f t="shared" si="10"/>
        <v>100</v>
      </c>
      <c r="N670">
        <f>Table44[[#This Row],[Qty]]*Table44[[#This Row],[Cost]]</f>
        <v>90</v>
      </c>
      <c r="O670">
        <f>Table44[[#This Row],[Total Sales]]-Table44[[#This Row],[COGS]]</f>
        <v>10</v>
      </c>
      <c r="P670" s="1">
        <f>WEEKDAY(Table44[[#This Row],[Sales Date]])</f>
        <v>4</v>
      </c>
    </row>
    <row r="671" spans="1:16" x14ac:dyDescent="0.3">
      <c r="A671" t="s">
        <v>1370</v>
      </c>
      <c r="B671" s="2">
        <v>44056</v>
      </c>
      <c r="C671" t="s">
        <v>1371</v>
      </c>
      <c r="D671" t="s">
        <v>28</v>
      </c>
      <c r="E671" t="s">
        <v>15</v>
      </c>
      <c r="F671" t="s">
        <v>16</v>
      </c>
      <c r="G671" t="s">
        <v>81</v>
      </c>
      <c r="H671" t="s">
        <v>44</v>
      </c>
      <c r="I671">
        <v>2</v>
      </c>
      <c r="J671" t="s">
        <v>19</v>
      </c>
      <c r="K671">
        <v>100</v>
      </c>
      <c r="L671">
        <v>80</v>
      </c>
      <c r="M671">
        <f t="shared" si="10"/>
        <v>200</v>
      </c>
      <c r="N671">
        <f>Table44[[#This Row],[Qty]]*Table44[[#This Row],[Cost]]</f>
        <v>160</v>
      </c>
      <c r="O671">
        <f>Table44[[#This Row],[Total Sales]]-Table44[[#This Row],[COGS]]</f>
        <v>40</v>
      </c>
      <c r="P671" s="1">
        <f>WEEKDAY(Table44[[#This Row],[Sales Date]])</f>
        <v>5</v>
      </c>
    </row>
    <row r="672" spans="1:16" x14ac:dyDescent="0.3">
      <c r="A672" t="s">
        <v>1372</v>
      </c>
      <c r="B672" s="2">
        <v>44057</v>
      </c>
      <c r="C672" t="s">
        <v>1373</v>
      </c>
      <c r="D672" t="s">
        <v>28</v>
      </c>
      <c r="E672" t="s">
        <v>15</v>
      </c>
      <c r="F672" t="s">
        <v>16</v>
      </c>
      <c r="G672" t="s">
        <v>84</v>
      </c>
      <c r="H672" t="s">
        <v>2370</v>
      </c>
      <c r="I672">
        <v>2</v>
      </c>
      <c r="J672" t="s">
        <v>19</v>
      </c>
      <c r="K672">
        <v>2000</v>
      </c>
      <c r="L672">
        <v>1850</v>
      </c>
      <c r="M672">
        <f t="shared" si="10"/>
        <v>4000</v>
      </c>
      <c r="N672">
        <f>Table44[[#This Row],[Qty]]*Table44[[#This Row],[Cost]]</f>
        <v>3700</v>
      </c>
      <c r="O672">
        <f>Table44[[#This Row],[Total Sales]]-Table44[[#This Row],[COGS]]</f>
        <v>300</v>
      </c>
      <c r="P672" s="1">
        <f>WEEKDAY(Table44[[#This Row],[Sales Date]])</f>
        <v>6</v>
      </c>
    </row>
    <row r="673" spans="1:16" x14ac:dyDescent="0.3">
      <c r="A673" t="s">
        <v>1374</v>
      </c>
      <c r="B673" s="2">
        <v>44058</v>
      </c>
      <c r="C673" t="s">
        <v>1375</v>
      </c>
      <c r="D673" t="s">
        <v>28</v>
      </c>
      <c r="E673" t="s">
        <v>22</v>
      </c>
      <c r="F673" t="s">
        <v>23</v>
      </c>
      <c r="G673" t="s">
        <v>17</v>
      </c>
      <c r="H673" t="s">
        <v>2370</v>
      </c>
      <c r="I673">
        <v>1</v>
      </c>
      <c r="J673" t="s">
        <v>19</v>
      </c>
      <c r="K673">
        <v>9500</v>
      </c>
      <c r="L673">
        <v>8000</v>
      </c>
      <c r="M673">
        <f t="shared" si="10"/>
        <v>9500</v>
      </c>
      <c r="N673">
        <f>Table44[[#This Row],[Qty]]*Table44[[#This Row],[Cost]]</f>
        <v>8000</v>
      </c>
      <c r="O673">
        <f>Table44[[#This Row],[Total Sales]]-Table44[[#This Row],[COGS]]</f>
        <v>1500</v>
      </c>
      <c r="P673" s="1">
        <f>WEEKDAY(Table44[[#This Row],[Sales Date]])</f>
        <v>7</v>
      </c>
    </row>
    <row r="674" spans="1:16" x14ac:dyDescent="0.3">
      <c r="A674" t="s">
        <v>1376</v>
      </c>
      <c r="B674" s="2">
        <v>44059</v>
      </c>
      <c r="C674" t="s">
        <v>1377</v>
      </c>
      <c r="D674" t="s">
        <v>28</v>
      </c>
      <c r="E674" t="s">
        <v>29</v>
      </c>
      <c r="F674" t="s">
        <v>30</v>
      </c>
      <c r="G674" t="s">
        <v>24</v>
      </c>
      <c r="H674" t="s">
        <v>2370</v>
      </c>
      <c r="I674">
        <v>1</v>
      </c>
      <c r="J674" t="s">
        <v>19</v>
      </c>
      <c r="K674">
        <v>4700</v>
      </c>
      <c r="L674">
        <v>4000</v>
      </c>
      <c r="M674">
        <f t="shared" si="10"/>
        <v>4700</v>
      </c>
      <c r="N674">
        <f>Table44[[#This Row],[Qty]]*Table44[[#This Row],[Cost]]</f>
        <v>4000</v>
      </c>
      <c r="O674">
        <f>Table44[[#This Row],[Total Sales]]-Table44[[#This Row],[COGS]]</f>
        <v>700</v>
      </c>
      <c r="P674" s="1">
        <f>WEEKDAY(Table44[[#This Row],[Sales Date]])</f>
        <v>1</v>
      </c>
    </row>
    <row r="675" spans="1:16" x14ac:dyDescent="0.3">
      <c r="A675" t="s">
        <v>1378</v>
      </c>
      <c r="B675" s="2">
        <v>44060</v>
      </c>
      <c r="C675" t="s">
        <v>1379</v>
      </c>
      <c r="D675" t="s">
        <v>28</v>
      </c>
      <c r="E675" t="s">
        <v>34</v>
      </c>
      <c r="F675" t="s">
        <v>35</v>
      </c>
      <c r="G675" t="s">
        <v>31</v>
      </c>
      <c r="H675" t="s">
        <v>2370</v>
      </c>
      <c r="I675">
        <v>2</v>
      </c>
      <c r="J675" t="s">
        <v>19</v>
      </c>
      <c r="K675">
        <v>400</v>
      </c>
      <c r="L675">
        <v>360</v>
      </c>
      <c r="M675">
        <f t="shared" si="10"/>
        <v>800</v>
      </c>
      <c r="N675">
        <f>Table44[[#This Row],[Qty]]*Table44[[#This Row],[Cost]]</f>
        <v>720</v>
      </c>
      <c r="O675">
        <f>Table44[[#This Row],[Total Sales]]-Table44[[#This Row],[COGS]]</f>
        <v>80</v>
      </c>
      <c r="P675" s="1">
        <f>WEEKDAY(Table44[[#This Row],[Sales Date]])</f>
        <v>2</v>
      </c>
    </row>
    <row r="676" spans="1:16" x14ac:dyDescent="0.3">
      <c r="A676" t="s">
        <v>1380</v>
      </c>
      <c r="B676" s="2">
        <v>44061</v>
      </c>
      <c r="C676" t="s">
        <v>1381</v>
      </c>
      <c r="D676" t="s">
        <v>28</v>
      </c>
      <c r="E676" t="s">
        <v>15</v>
      </c>
      <c r="F676" t="s">
        <v>16</v>
      </c>
      <c r="G676" t="s">
        <v>36</v>
      </c>
      <c r="H676" t="s">
        <v>37</v>
      </c>
      <c r="I676">
        <v>2</v>
      </c>
      <c r="J676" t="s">
        <v>19</v>
      </c>
      <c r="K676">
        <v>100</v>
      </c>
      <c r="L676">
        <v>90</v>
      </c>
      <c r="M676">
        <f t="shared" si="10"/>
        <v>200</v>
      </c>
      <c r="N676">
        <f>Table44[[#This Row],[Qty]]*Table44[[#This Row],[Cost]]</f>
        <v>180</v>
      </c>
      <c r="O676">
        <f>Table44[[#This Row],[Total Sales]]-Table44[[#This Row],[COGS]]</f>
        <v>20</v>
      </c>
      <c r="P676" s="1">
        <f>WEEKDAY(Table44[[#This Row],[Sales Date]])</f>
        <v>3</v>
      </c>
    </row>
    <row r="677" spans="1:16" x14ac:dyDescent="0.3">
      <c r="A677" t="s">
        <v>1382</v>
      </c>
      <c r="B677" s="2">
        <v>44062</v>
      </c>
      <c r="C677" t="s">
        <v>1383</v>
      </c>
      <c r="D677" t="s">
        <v>28</v>
      </c>
      <c r="E677" t="s">
        <v>15</v>
      </c>
      <c r="F677" t="s">
        <v>16</v>
      </c>
      <c r="G677" t="s">
        <v>40</v>
      </c>
      <c r="H677" t="s">
        <v>2370</v>
      </c>
      <c r="I677">
        <v>1</v>
      </c>
      <c r="J677" t="s">
        <v>19</v>
      </c>
      <c r="K677">
        <v>1600</v>
      </c>
      <c r="L677">
        <v>1590</v>
      </c>
      <c r="M677">
        <f t="shared" si="10"/>
        <v>1600</v>
      </c>
      <c r="N677">
        <f>Table44[[#This Row],[Qty]]*Table44[[#This Row],[Cost]]</f>
        <v>1590</v>
      </c>
      <c r="O677">
        <f>Table44[[#This Row],[Total Sales]]-Table44[[#This Row],[COGS]]</f>
        <v>10</v>
      </c>
      <c r="P677" s="1">
        <f>WEEKDAY(Table44[[#This Row],[Sales Date]])</f>
        <v>4</v>
      </c>
    </row>
    <row r="678" spans="1:16" x14ac:dyDescent="0.3">
      <c r="A678" t="s">
        <v>1384</v>
      </c>
      <c r="B678" s="2">
        <v>44063</v>
      </c>
      <c r="C678" t="s">
        <v>1385</v>
      </c>
      <c r="D678" t="s">
        <v>28</v>
      </c>
      <c r="E678" t="s">
        <v>22</v>
      </c>
      <c r="F678" t="s">
        <v>23</v>
      </c>
      <c r="G678" t="s">
        <v>43</v>
      </c>
      <c r="H678" t="s">
        <v>44</v>
      </c>
      <c r="I678">
        <v>1</v>
      </c>
      <c r="J678" t="s">
        <v>19</v>
      </c>
      <c r="K678">
        <v>50</v>
      </c>
      <c r="L678">
        <v>45</v>
      </c>
      <c r="M678">
        <f t="shared" si="10"/>
        <v>50</v>
      </c>
      <c r="N678">
        <f>Table44[[#This Row],[Qty]]*Table44[[#This Row],[Cost]]</f>
        <v>45</v>
      </c>
      <c r="O678">
        <f>Table44[[#This Row],[Total Sales]]-Table44[[#This Row],[COGS]]</f>
        <v>5</v>
      </c>
      <c r="P678" s="1">
        <f>WEEKDAY(Table44[[#This Row],[Sales Date]])</f>
        <v>5</v>
      </c>
    </row>
    <row r="679" spans="1:16" x14ac:dyDescent="0.3">
      <c r="A679" t="s">
        <v>1386</v>
      </c>
      <c r="B679" s="2">
        <v>44064</v>
      </c>
      <c r="C679" t="s">
        <v>1387</v>
      </c>
      <c r="D679" t="s">
        <v>28</v>
      </c>
      <c r="E679" t="s">
        <v>29</v>
      </c>
      <c r="F679" t="s">
        <v>30</v>
      </c>
      <c r="G679" t="s">
        <v>47</v>
      </c>
      <c r="H679" t="s">
        <v>2370</v>
      </c>
      <c r="I679">
        <v>2</v>
      </c>
      <c r="J679" t="s">
        <v>19</v>
      </c>
      <c r="K679">
        <v>600</v>
      </c>
      <c r="L679">
        <v>450</v>
      </c>
      <c r="M679">
        <f t="shared" si="10"/>
        <v>1200</v>
      </c>
      <c r="N679">
        <f>Table44[[#This Row],[Qty]]*Table44[[#This Row],[Cost]]</f>
        <v>900</v>
      </c>
      <c r="O679">
        <f>Table44[[#This Row],[Total Sales]]-Table44[[#This Row],[COGS]]</f>
        <v>300</v>
      </c>
      <c r="P679" s="1">
        <f>WEEKDAY(Table44[[#This Row],[Sales Date]])</f>
        <v>6</v>
      </c>
    </row>
    <row r="680" spans="1:16" x14ac:dyDescent="0.3">
      <c r="A680" t="s">
        <v>1388</v>
      </c>
      <c r="B680" s="2">
        <v>44065</v>
      </c>
      <c r="C680" t="s">
        <v>1389</v>
      </c>
      <c r="D680" t="s">
        <v>28</v>
      </c>
      <c r="E680" t="s">
        <v>34</v>
      </c>
      <c r="F680" t="s">
        <v>35</v>
      </c>
      <c r="G680" t="s">
        <v>50</v>
      </c>
      <c r="H680" t="s">
        <v>37</v>
      </c>
      <c r="I680">
        <v>2</v>
      </c>
      <c r="J680" t="s">
        <v>19</v>
      </c>
      <c r="K680">
        <v>170</v>
      </c>
      <c r="L680">
        <v>150</v>
      </c>
      <c r="M680">
        <f t="shared" si="10"/>
        <v>340</v>
      </c>
      <c r="N680">
        <f>Table44[[#This Row],[Qty]]*Table44[[#This Row],[Cost]]</f>
        <v>300</v>
      </c>
      <c r="O680">
        <f>Table44[[#This Row],[Total Sales]]-Table44[[#This Row],[COGS]]</f>
        <v>40</v>
      </c>
      <c r="P680" s="1">
        <f>WEEKDAY(Table44[[#This Row],[Sales Date]])</f>
        <v>7</v>
      </c>
    </row>
    <row r="681" spans="1:16" x14ac:dyDescent="0.3">
      <c r="A681" t="s">
        <v>1390</v>
      </c>
      <c r="B681" s="2">
        <v>44066</v>
      </c>
      <c r="C681" t="s">
        <v>1391</v>
      </c>
      <c r="D681" t="s">
        <v>28</v>
      </c>
      <c r="E681" t="s">
        <v>15</v>
      </c>
      <c r="F681" t="s">
        <v>16</v>
      </c>
      <c r="G681" t="s">
        <v>53</v>
      </c>
      <c r="H681" t="s">
        <v>37</v>
      </c>
      <c r="I681">
        <v>1</v>
      </c>
      <c r="J681" t="s">
        <v>19</v>
      </c>
      <c r="K681">
        <v>25</v>
      </c>
      <c r="L681">
        <v>20</v>
      </c>
      <c r="M681">
        <f t="shared" si="10"/>
        <v>25</v>
      </c>
      <c r="N681">
        <f>Table44[[#This Row],[Qty]]*Table44[[#This Row],[Cost]]</f>
        <v>20</v>
      </c>
      <c r="O681">
        <f>Table44[[#This Row],[Total Sales]]-Table44[[#This Row],[COGS]]</f>
        <v>5</v>
      </c>
      <c r="P681" s="1">
        <f>WEEKDAY(Table44[[#This Row],[Sales Date]])</f>
        <v>1</v>
      </c>
    </row>
    <row r="682" spans="1:16" x14ac:dyDescent="0.3">
      <c r="A682" t="s">
        <v>1392</v>
      </c>
      <c r="B682" s="2">
        <v>44067</v>
      </c>
      <c r="C682" t="s">
        <v>1393</v>
      </c>
      <c r="D682" t="s">
        <v>28</v>
      </c>
      <c r="E682" t="s">
        <v>15</v>
      </c>
      <c r="F682" t="s">
        <v>16</v>
      </c>
      <c r="G682" t="s">
        <v>56</v>
      </c>
      <c r="H682" t="s">
        <v>57</v>
      </c>
      <c r="I682">
        <v>1</v>
      </c>
      <c r="J682" t="s">
        <v>19</v>
      </c>
      <c r="K682">
        <v>6700</v>
      </c>
      <c r="L682">
        <v>5000</v>
      </c>
      <c r="M682">
        <f t="shared" si="10"/>
        <v>6700</v>
      </c>
      <c r="N682">
        <f>Table44[[#This Row],[Qty]]*Table44[[#This Row],[Cost]]</f>
        <v>5000</v>
      </c>
      <c r="O682">
        <f>Table44[[#This Row],[Total Sales]]-Table44[[#This Row],[COGS]]</f>
        <v>1700</v>
      </c>
      <c r="P682" s="1">
        <f>WEEKDAY(Table44[[#This Row],[Sales Date]])</f>
        <v>2</v>
      </c>
    </row>
    <row r="683" spans="1:16" x14ac:dyDescent="0.3">
      <c r="A683" t="s">
        <v>1394</v>
      </c>
      <c r="B683" s="2">
        <v>44068</v>
      </c>
      <c r="C683" t="s">
        <v>1395</v>
      </c>
      <c r="D683" t="s">
        <v>28</v>
      </c>
      <c r="E683" t="s">
        <v>22</v>
      </c>
      <c r="F683" t="s">
        <v>23</v>
      </c>
      <c r="G683" t="s">
        <v>60</v>
      </c>
      <c r="H683" t="s">
        <v>44</v>
      </c>
      <c r="I683">
        <v>2</v>
      </c>
      <c r="J683" t="s">
        <v>19</v>
      </c>
      <c r="K683">
        <v>6700</v>
      </c>
      <c r="L683">
        <v>5001</v>
      </c>
      <c r="M683">
        <f t="shared" si="10"/>
        <v>13400</v>
      </c>
      <c r="N683">
        <f>Table44[[#This Row],[Qty]]*Table44[[#This Row],[Cost]]</f>
        <v>10002</v>
      </c>
      <c r="O683">
        <f>Table44[[#This Row],[Total Sales]]-Table44[[#This Row],[COGS]]</f>
        <v>3398</v>
      </c>
      <c r="P683" s="1">
        <f>WEEKDAY(Table44[[#This Row],[Sales Date]])</f>
        <v>3</v>
      </c>
    </row>
    <row r="684" spans="1:16" x14ac:dyDescent="0.3">
      <c r="A684" t="s">
        <v>1396</v>
      </c>
      <c r="B684" s="2">
        <v>44069</v>
      </c>
      <c r="C684" t="s">
        <v>1397</v>
      </c>
      <c r="D684" t="s">
        <v>14</v>
      </c>
      <c r="E684" t="s">
        <v>29</v>
      </c>
      <c r="F684" t="s">
        <v>30</v>
      </c>
      <c r="G684" t="s">
        <v>63</v>
      </c>
      <c r="H684" t="s">
        <v>44</v>
      </c>
      <c r="I684">
        <v>2</v>
      </c>
      <c r="J684" t="s">
        <v>19</v>
      </c>
      <c r="K684">
        <v>6700</v>
      </c>
      <c r="L684">
        <v>5002</v>
      </c>
      <c r="M684">
        <f t="shared" si="10"/>
        <v>13400</v>
      </c>
      <c r="N684">
        <f>Table44[[#This Row],[Qty]]*Table44[[#This Row],[Cost]]</f>
        <v>10004</v>
      </c>
      <c r="O684">
        <f>Table44[[#This Row],[Total Sales]]-Table44[[#This Row],[COGS]]</f>
        <v>3396</v>
      </c>
      <c r="P684" s="1">
        <f>WEEKDAY(Table44[[#This Row],[Sales Date]])</f>
        <v>4</v>
      </c>
    </row>
    <row r="685" spans="1:16" x14ac:dyDescent="0.3">
      <c r="A685" t="s">
        <v>1398</v>
      </c>
      <c r="B685" s="2">
        <v>44070</v>
      </c>
      <c r="C685" t="s">
        <v>1399</v>
      </c>
      <c r="D685" t="s">
        <v>14</v>
      </c>
      <c r="E685" t="s">
        <v>34</v>
      </c>
      <c r="F685" t="s">
        <v>35</v>
      </c>
      <c r="G685" t="s">
        <v>66</v>
      </c>
      <c r="H685" t="s">
        <v>2370</v>
      </c>
      <c r="I685">
        <v>1</v>
      </c>
      <c r="J685" t="s">
        <v>19</v>
      </c>
      <c r="K685">
        <v>22000</v>
      </c>
      <c r="L685">
        <v>20000</v>
      </c>
      <c r="M685">
        <f t="shared" si="10"/>
        <v>22000</v>
      </c>
      <c r="N685">
        <f>Table44[[#This Row],[Qty]]*Table44[[#This Row],[Cost]]</f>
        <v>20000</v>
      </c>
      <c r="O685">
        <f>Table44[[#This Row],[Total Sales]]-Table44[[#This Row],[COGS]]</f>
        <v>2000</v>
      </c>
      <c r="P685" s="1">
        <f>WEEKDAY(Table44[[#This Row],[Sales Date]])</f>
        <v>5</v>
      </c>
    </row>
    <row r="686" spans="1:16" x14ac:dyDescent="0.3">
      <c r="A686" t="s">
        <v>1400</v>
      </c>
      <c r="B686" s="2">
        <v>44071</v>
      </c>
      <c r="C686" t="s">
        <v>1401</v>
      </c>
      <c r="D686" t="s">
        <v>14</v>
      </c>
      <c r="E686" t="s">
        <v>15</v>
      </c>
      <c r="F686" t="s">
        <v>16</v>
      </c>
      <c r="G686" t="s">
        <v>69</v>
      </c>
      <c r="H686" t="s">
        <v>2370</v>
      </c>
      <c r="I686">
        <v>1</v>
      </c>
      <c r="J686" t="s">
        <v>25</v>
      </c>
      <c r="K686">
        <v>11000</v>
      </c>
      <c r="L686">
        <v>10000</v>
      </c>
      <c r="M686">
        <f t="shared" si="10"/>
        <v>11000</v>
      </c>
      <c r="N686">
        <f>Table44[[#This Row],[Qty]]*Table44[[#This Row],[Cost]]</f>
        <v>10000</v>
      </c>
      <c r="O686">
        <f>Table44[[#This Row],[Total Sales]]-Table44[[#This Row],[COGS]]</f>
        <v>1000</v>
      </c>
      <c r="P686" s="1">
        <f>WEEKDAY(Table44[[#This Row],[Sales Date]])</f>
        <v>6</v>
      </c>
    </row>
    <row r="687" spans="1:16" x14ac:dyDescent="0.3">
      <c r="A687" t="s">
        <v>1402</v>
      </c>
      <c r="B687" s="2">
        <v>44072</v>
      </c>
      <c r="C687" t="s">
        <v>1403</v>
      </c>
      <c r="D687" t="s">
        <v>28</v>
      </c>
      <c r="E687" t="s">
        <v>15</v>
      </c>
      <c r="F687" t="s">
        <v>16</v>
      </c>
      <c r="G687" t="s">
        <v>72</v>
      </c>
      <c r="H687" t="s">
        <v>37</v>
      </c>
      <c r="I687">
        <v>1</v>
      </c>
      <c r="J687" t="s">
        <v>19</v>
      </c>
      <c r="K687">
        <v>8500</v>
      </c>
      <c r="L687">
        <v>7600</v>
      </c>
      <c r="M687">
        <f t="shared" si="10"/>
        <v>8500</v>
      </c>
      <c r="N687">
        <f>Table44[[#This Row],[Qty]]*Table44[[#This Row],[Cost]]</f>
        <v>7600</v>
      </c>
      <c r="O687">
        <f>Table44[[#This Row],[Total Sales]]-Table44[[#This Row],[COGS]]</f>
        <v>900</v>
      </c>
      <c r="P687" s="1">
        <f>WEEKDAY(Table44[[#This Row],[Sales Date]])</f>
        <v>7</v>
      </c>
    </row>
    <row r="688" spans="1:16" x14ac:dyDescent="0.3">
      <c r="A688" t="s">
        <v>1404</v>
      </c>
      <c r="B688" s="2">
        <v>44073</v>
      </c>
      <c r="C688" t="s">
        <v>1405</v>
      </c>
      <c r="D688" t="s">
        <v>28</v>
      </c>
      <c r="E688" t="s">
        <v>22</v>
      </c>
      <c r="F688" t="s">
        <v>23</v>
      </c>
      <c r="G688" t="s">
        <v>43</v>
      </c>
      <c r="H688" t="s">
        <v>44</v>
      </c>
      <c r="I688">
        <v>2</v>
      </c>
      <c r="J688" t="s">
        <v>19</v>
      </c>
      <c r="K688">
        <v>8500</v>
      </c>
      <c r="L688">
        <v>7600</v>
      </c>
      <c r="M688">
        <f t="shared" si="10"/>
        <v>17000</v>
      </c>
      <c r="N688">
        <f>Table44[[#This Row],[Qty]]*Table44[[#This Row],[Cost]]</f>
        <v>15200</v>
      </c>
      <c r="O688">
        <f>Table44[[#This Row],[Total Sales]]-Table44[[#This Row],[COGS]]</f>
        <v>1800</v>
      </c>
      <c r="P688" s="1">
        <f>WEEKDAY(Table44[[#This Row],[Sales Date]])</f>
        <v>1</v>
      </c>
    </row>
    <row r="689" spans="1:16" x14ac:dyDescent="0.3">
      <c r="A689" t="s">
        <v>1406</v>
      </c>
      <c r="B689" s="2">
        <v>44074</v>
      </c>
      <c r="C689" t="s">
        <v>1407</v>
      </c>
      <c r="D689" t="s">
        <v>28</v>
      </c>
      <c r="E689" t="s">
        <v>29</v>
      </c>
      <c r="F689" t="s">
        <v>30</v>
      </c>
      <c r="G689" t="s">
        <v>47</v>
      </c>
      <c r="H689" t="s">
        <v>2370</v>
      </c>
      <c r="I689">
        <v>3</v>
      </c>
      <c r="J689" t="s">
        <v>19</v>
      </c>
      <c r="K689">
        <v>13200.000000000002</v>
      </c>
      <c r="L689">
        <v>12000</v>
      </c>
      <c r="M689">
        <f t="shared" si="10"/>
        <v>39600.000000000007</v>
      </c>
      <c r="N689">
        <f>Table44[[#This Row],[Qty]]*Table44[[#This Row],[Cost]]</f>
        <v>36000</v>
      </c>
      <c r="O689">
        <f>Table44[[#This Row],[Total Sales]]-Table44[[#This Row],[COGS]]</f>
        <v>3600.0000000000073</v>
      </c>
      <c r="P689" s="1">
        <f>WEEKDAY(Table44[[#This Row],[Sales Date]])</f>
        <v>2</v>
      </c>
    </row>
    <row r="690" spans="1:16" x14ac:dyDescent="0.3">
      <c r="A690" t="s">
        <v>1408</v>
      </c>
      <c r="B690" s="2">
        <v>44044</v>
      </c>
      <c r="C690" t="s">
        <v>1409</v>
      </c>
      <c r="D690" t="s">
        <v>28</v>
      </c>
      <c r="E690" t="s">
        <v>34</v>
      </c>
      <c r="F690" t="s">
        <v>35</v>
      </c>
      <c r="G690" t="s">
        <v>50</v>
      </c>
      <c r="H690" t="s">
        <v>37</v>
      </c>
      <c r="I690">
        <v>2</v>
      </c>
      <c r="J690" t="s">
        <v>19</v>
      </c>
      <c r="K690">
        <v>22000</v>
      </c>
      <c r="L690">
        <v>20000</v>
      </c>
      <c r="M690">
        <f t="shared" si="10"/>
        <v>44000</v>
      </c>
      <c r="N690">
        <f>Table44[[#This Row],[Qty]]*Table44[[#This Row],[Cost]]</f>
        <v>40000</v>
      </c>
      <c r="O690">
        <f>Table44[[#This Row],[Total Sales]]-Table44[[#This Row],[COGS]]</f>
        <v>4000</v>
      </c>
      <c r="P690" s="1">
        <f>WEEKDAY(Table44[[#This Row],[Sales Date]])</f>
        <v>7</v>
      </c>
    </row>
    <row r="691" spans="1:16" x14ac:dyDescent="0.3">
      <c r="A691" t="s">
        <v>1410</v>
      </c>
      <c r="B691" s="2">
        <v>44045</v>
      </c>
      <c r="C691" t="s">
        <v>1411</v>
      </c>
      <c r="D691" t="s">
        <v>14</v>
      </c>
      <c r="E691" t="s">
        <v>15</v>
      </c>
      <c r="F691" t="s">
        <v>16</v>
      </c>
      <c r="G691" t="s">
        <v>53</v>
      </c>
      <c r="H691" t="s">
        <v>37</v>
      </c>
      <c r="I691">
        <v>2</v>
      </c>
      <c r="J691" t="s">
        <v>19</v>
      </c>
      <c r="K691">
        <v>7700</v>
      </c>
      <c r="L691">
        <v>7000</v>
      </c>
      <c r="M691">
        <f t="shared" si="10"/>
        <v>15400</v>
      </c>
      <c r="N691">
        <f>Table44[[#This Row],[Qty]]*Table44[[#This Row],[Cost]]</f>
        <v>14000</v>
      </c>
      <c r="O691">
        <f>Table44[[#This Row],[Total Sales]]-Table44[[#This Row],[COGS]]</f>
        <v>1400</v>
      </c>
      <c r="P691" s="1">
        <f>WEEKDAY(Table44[[#This Row],[Sales Date]])</f>
        <v>1</v>
      </c>
    </row>
    <row r="692" spans="1:16" x14ac:dyDescent="0.3">
      <c r="A692" t="s">
        <v>1412</v>
      </c>
      <c r="B692" s="2">
        <v>44046</v>
      </c>
      <c r="C692" t="s">
        <v>1413</v>
      </c>
      <c r="D692" t="s">
        <v>28</v>
      </c>
      <c r="E692" t="s">
        <v>15</v>
      </c>
      <c r="F692" t="s">
        <v>16</v>
      </c>
      <c r="G692" t="s">
        <v>17</v>
      </c>
      <c r="H692" t="s">
        <v>2370</v>
      </c>
      <c r="I692">
        <v>3</v>
      </c>
      <c r="J692" t="s">
        <v>19</v>
      </c>
      <c r="K692">
        <v>22000</v>
      </c>
      <c r="L692">
        <v>20000</v>
      </c>
      <c r="M692">
        <f t="shared" si="10"/>
        <v>66000</v>
      </c>
      <c r="N692">
        <f>Table44[[#This Row],[Qty]]*Table44[[#This Row],[Cost]]</f>
        <v>60000</v>
      </c>
      <c r="O692">
        <f>Table44[[#This Row],[Total Sales]]-Table44[[#This Row],[COGS]]</f>
        <v>6000</v>
      </c>
      <c r="P692" s="1">
        <f>WEEKDAY(Table44[[#This Row],[Sales Date]])</f>
        <v>2</v>
      </c>
    </row>
    <row r="693" spans="1:16" x14ac:dyDescent="0.3">
      <c r="A693" t="s">
        <v>1414</v>
      </c>
      <c r="B693" s="2">
        <v>44047</v>
      </c>
      <c r="C693" t="s">
        <v>1415</v>
      </c>
      <c r="D693" t="s">
        <v>28</v>
      </c>
      <c r="E693" t="s">
        <v>22</v>
      </c>
      <c r="F693" t="s">
        <v>23</v>
      </c>
      <c r="G693" t="s">
        <v>24</v>
      </c>
      <c r="H693" t="s">
        <v>2370</v>
      </c>
      <c r="I693">
        <v>1</v>
      </c>
      <c r="J693" t="s">
        <v>19</v>
      </c>
      <c r="K693">
        <v>44000</v>
      </c>
      <c r="L693">
        <v>40000</v>
      </c>
      <c r="M693">
        <f t="shared" si="10"/>
        <v>44000</v>
      </c>
      <c r="N693">
        <f>Table44[[#This Row],[Qty]]*Table44[[#This Row],[Cost]]</f>
        <v>40000</v>
      </c>
      <c r="O693">
        <f>Table44[[#This Row],[Total Sales]]-Table44[[#This Row],[COGS]]</f>
        <v>4000</v>
      </c>
      <c r="P693" s="1">
        <f>WEEKDAY(Table44[[#This Row],[Sales Date]])</f>
        <v>3</v>
      </c>
    </row>
    <row r="694" spans="1:16" x14ac:dyDescent="0.3">
      <c r="A694" t="s">
        <v>1416</v>
      </c>
      <c r="B694" s="2">
        <v>44048</v>
      </c>
      <c r="C694" t="s">
        <v>1417</v>
      </c>
      <c r="D694" t="s">
        <v>28</v>
      </c>
      <c r="E694" t="s">
        <v>29</v>
      </c>
      <c r="F694" t="s">
        <v>30</v>
      </c>
      <c r="G694" t="s">
        <v>31</v>
      </c>
      <c r="H694" t="s">
        <v>2370</v>
      </c>
      <c r="I694">
        <v>2</v>
      </c>
      <c r="J694" t="s">
        <v>19</v>
      </c>
      <c r="K694">
        <v>19800</v>
      </c>
      <c r="L694">
        <v>18000</v>
      </c>
      <c r="M694">
        <f t="shared" si="10"/>
        <v>39600</v>
      </c>
      <c r="N694">
        <f>Table44[[#This Row],[Qty]]*Table44[[#This Row],[Cost]]</f>
        <v>36000</v>
      </c>
      <c r="O694">
        <f>Table44[[#This Row],[Total Sales]]-Table44[[#This Row],[COGS]]</f>
        <v>3600</v>
      </c>
      <c r="P694" s="1">
        <f>WEEKDAY(Table44[[#This Row],[Sales Date]])</f>
        <v>4</v>
      </c>
    </row>
    <row r="695" spans="1:16" x14ac:dyDescent="0.3">
      <c r="A695" t="s">
        <v>1418</v>
      </c>
      <c r="B695" s="2">
        <v>44049</v>
      </c>
      <c r="C695" t="s">
        <v>1419</v>
      </c>
      <c r="D695" t="s">
        <v>28</v>
      </c>
      <c r="E695" t="s">
        <v>34</v>
      </c>
      <c r="F695" t="s">
        <v>35</v>
      </c>
      <c r="G695" t="s">
        <v>36</v>
      </c>
      <c r="H695" t="s">
        <v>37</v>
      </c>
      <c r="I695">
        <v>2</v>
      </c>
      <c r="J695" t="s">
        <v>19</v>
      </c>
      <c r="K695">
        <v>9950</v>
      </c>
      <c r="L695">
        <v>9000</v>
      </c>
      <c r="M695">
        <f t="shared" si="10"/>
        <v>19900</v>
      </c>
      <c r="N695">
        <f>Table44[[#This Row],[Qty]]*Table44[[#This Row],[Cost]]</f>
        <v>18000</v>
      </c>
      <c r="O695">
        <f>Table44[[#This Row],[Total Sales]]-Table44[[#This Row],[COGS]]</f>
        <v>1900</v>
      </c>
      <c r="P695" s="1">
        <f>WEEKDAY(Table44[[#This Row],[Sales Date]])</f>
        <v>5</v>
      </c>
    </row>
    <row r="696" spans="1:16" x14ac:dyDescent="0.3">
      <c r="A696" t="s">
        <v>1420</v>
      </c>
      <c r="B696" s="2">
        <v>44050</v>
      </c>
      <c r="C696" t="s">
        <v>1421</v>
      </c>
      <c r="D696" t="s">
        <v>28</v>
      </c>
      <c r="E696" t="s">
        <v>15</v>
      </c>
      <c r="F696" t="s">
        <v>16</v>
      </c>
      <c r="G696" t="s">
        <v>40</v>
      </c>
      <c r="H696" t="s">
        <v>2370</v>
      </c>
      <c r="I696">
        <v>2</v>
      </c>
      <c r="J696" t="s">
        <v>19</v>
      </c>
      <c r="K696">
        <v>7700</v>
      </c>
      <c r="L696">
        <v>7000</v>
      </c>
      <c r="M696">
        <f t="shared" si="10"/>
        <v>15400</v>
      </c>
      <c r="N696">
        <f>Table44[[#This Row],[Qty]]*Table44[[#This Row],[Cost]]</f>
        <v>14000</v>
      </c>
      <c r="O696">
        <f>Table44[[#This Row],[Total Sales]]-Table44[[#This Row],[COGS]]</f>
        <v>1400</v>
      </c>
      <c r="P696" s="1">
        <f>WEEKDAY(Table44[[#This Row],[Sales Date]])</f>
        <v>6</v>
      </c>
    </row>
    <row r="697" spans="1:16" x14ac:dyDescent="0.3">
      <c r="A697" t="s">
        <v>1422</v>
      </c>
      <c r="B697" s="2">
        <v>44051</v>
      </c>
      <c r="C697" t="s">
        <v>1423</v>
      </c>
      <c r="D697" t="s">
        <v>28</v>
      </c>
      <c r="E697" t="s">
        <v>15</v>
      </c>
      <c r="F697" t="s">
        <v>16</v>
      </c>
      <c r="G697" t="s">
        <v>43</v>
      </c>
      <c r="H697" t="s">
        <v>44</v>
      </c>
      <c r="I697">
        <v>4</v>
      </c>
      <c r="J697" t="s">
        <v>19</v>
      </c>
      <c r="K697">
        <v>11000</v>
      </c>
      <c r="L697">
        <v>10000</v>
      </c>
      <c r="M697">
        <f t="shared" si="10"/>
        <v>44000</v>
      </c>
      <c r="N697">
        <f>Table44[[#This Row],[Qty]]*Table44[[#This Row],[Cost]]</f>
        <v>40000</v>
      </c>
      <c r="O697">
        <f>Table44[[#This Row],[Total Sales]]-Table44[[#This Row],[COGS]]</f>
        <v>4000</v>
      </c>
      <c r="P697" s="1">
        <f>WEEKDAY(Table44[[#This Row],[Sales Date]])</f>
        <v>7</v>
      </c>
    </row>
    <row r="698" spans="1:16" x14ac:dyDescent="0.3">
      <c r="A698" t="s">
        <v>1424</v>
      </c>
      <c r="B698" s="2">
        <v>44052</v>
      </c>
      <c r="C698" t="s">
        <v>1425</v>
      </c>
      <c r="D698" t="s">
        <v>28</v>
      </c>
      <c r="E698" t="s">
        <v>22</v>
      </c>
      <c r="F698" t="s">
        <v>23</v>
      </c>
      <c r="G698" t="s">
        <v>47</v>
      </c>
      <c r="H698" t="s">
        <v>2370</v>
      </c>
      <c r="I698">
        <v>1</v>
      </c>
      <c r="J698" t="s">
        <v>19</v>
      </c>
      <c r="K698">
        <v>13200.000000000002</v>
      </c>
      <c r="L698">
        <v>12000</v>
      </c>
      <c r="M698">
        <f t="shared" si="10"/>
        <v>13200.000000000002</v>
      </c>
      <c r="N698">
        <f>Table44[[#This Row],[Qty]]*Table44[[#This Row],[Cost]]</f>
        <v>12000</v>
      </c>
      <c r="O698">
        <f>Table44[[#This Row],[Total Sales]]-Table44[[#This Row],[COGS]]</f>
        <v>1200.0000000000018</v>
      </c>
      <c r="P698" s="1">
        <f>WEEKDAY(Table44[[#This Row],[Sales Date]])</f>
        <v>1</v>
      </c>
    </row>
    <row r="699" spans="1:16" x14ac:dyDescent="0.3">
      <c r="A699" t="s">
        <v>1426</v>
      </c>
      <c r="B699" s="2">
        <v>44053</v>
      </c>
      <c r="C699" t="s">
        <v>1427</v>
      </c>
      <c r="D699" t="s">
        <v>28</v>
      </c>
      <c r="E699" t="s">
        <v>29</v>
      </c>
      <c r="F699" t="s">
        <v>30</v>
      </c>
      <c r="G699" t="s">
        <v>50</v>
      </c>
      <c r="H699" t="s">
        <v>37</v>
      </c>
      <c r="I699">
        <v>2</v>
      </c>
      <c r="J699" t="s">
        <v>19</v>
      </c>
      <c r="K699">
        <v>1900</v>
      </c>
      <c r="L699">
        <v>1800</v>
      </c>
      <c r="M699">
        <f t="shared" si="10"/>
        <v>3800</v>
      </c>
      <c r="N699">
        <f>Table44[[#This Row],[Qty]]*Table44[[#This Row],[Cost]]</f>
        <v>3600</v>
      </c>
      <c r="O699">
        <f>Table44[[#This Row],[Total Sales]]-Table44[[#This Row],[COGS]]</f>
        <v>200</v>
      </c>
      <c r="P699" s="1">
        <f>WEEKDAY(Table44[[#This Row],[Sales Date]])</f>
        <v>2</v>
      </c>
    </row>
    <row r="700" spans="1:16" x14ac:dyDescent="0.3">
      <c r="A700" t="s">
        <v>1428</v>
      </c>
      <c r="B700" s="2">
        <v>44054</v>
      </c>
      <c r="C700" t="s">
        <v>1429</v>
      </c>
      <c r="D700" t="s">
        <v>28</v>
      </c>
      <c r="E700" t="s">
        <v>34</v>
      </c>
      <c r="F700" t="s">
        <v>35</v>
      </c>
      <c r="G700" t="s">
        <v>53</v>
      </c>
      <c r="H700" t="s">
        <v>37</v>
      </c>
      <c r="I700">
        <v>2</v>
      </c>
      <c r="J700" t="s">
        <v>19</v>
      </c>
      <c r="K700">
        <v>200</v>
      </c>
      <c r="L700">
        <v>190</v>
      </c>
      <c r="M700">
        <f t="shared" si="10"/>
        <v>400</v>
      </c>
      <c r="N700">
        <f>Table44[[#This Row],[Qty]]*Table44[[#This Row],[Cost]]</f>
        <v>380</v>
      </c>
      <c r="O700">
        <f>Table44[[#This Row],[Total Sales]]-Table44[[#This Row],[COGS]]</f>
        <v>20</v>
      </c>
      <c r="P700" s="1">
        <f>WEEKDAY(Table44[[#This Row],[Sales Date]])</f>
        <v>3</v>
      </c>
    </row>
    <row r="701" spans="1:16" x14ac:dyDescent="0.3">
      <c r="A701" t="s">
        <v>1430</v>
      </c>
      <c r="B701" s="2">
        <v>44055</v>
      </c>
      <c r="C701" t="s">
        <v>1431</v>
      </c>
      <c r="D701" t="s">
        <v>28</v>
      </c>
      <c r="E701" t="s">
        <v>15</v>
      </c>
      <c r="F701" t="s">
        <v>16</v>
      </c>
      <c r="G701" t="s">
        <v>43</v>
      </c>
      <c r="H701" t="s">
        <v>44</v>
      </c>
      <c r="I701">
        <v>4</v>
      </c>
      <c r="J701" t="s">
        <v>19</v>
      </c>
      <c r="K701">
        <v>2250</v>
      </c>
      <c r="L701">
        <v>2200</v>
      </c>
      <c r="M701">
        <f t="shared" si="10"/>
        <v>9000</v>
      </c>
      <c r="N701">
        <f>Table44[[#This Row],[Qty]]*Table44[[#This Row],[Cost]]</f>
        <v>8800</v>
      </c>
      <c r="O701">
        <f>Table44[[#This Row],[Total Sales]]-Table44[[#This Row],[COGS]]</f>
        <v>200</v>
      </c>
      <c r="P701" s="1">
        <f>WEEKDAY(Table44[[#This Row],[Sales Date]])</f>
        <v>4</v>
      </c>
    </row>
    <row r="702" spans="1:16" x14ac:dyDescent="0.3">
      <c r="A702" t="s">
        <v>1432</v>
      </c>
      <c r="B702" s="2">
        <v>44056</v>
      </c>
      <c r="C702" t="s">
        <v>1433</v>
      </c>
      <c r="D702" t="s">
        <v>28</v>
      </c>
      <c r="E702" t="s">
        <v>15</v>
      </c>
      <c r="F702" t="s">
        <v>16</v>
      </c>
      <c r="G702" t="s">
        <v>47</v>
      </c>
      <c r="H702" t="s">
        <v>2370</v>
      </c>
      <c r="I702">
        <v>1</v>
      </c>
      <c r="J702" t="s">
        <v>19</v>
      </c>
      <c r="K702">
        <v>100</v>
      </c>
      <c r="L702">
        <v>90</v>
      </c>
      <c r="M702">
        <f t="shared" si="10"/>
        <v>100</v>
      </c>
      <c r="N702">
        <f>Table44[[#This Row],[Qty]]*Table44[[#This Row],[Cost]]</f>
        <v>90</v>
      </c>
      <c r="O702">
        <f>Table44[[#This Row],[Total Sales]]-Table44[[#This Row],[COGS]]</f>
        <v>10</v>
      </c>
      <c r="P702" s="1">
        <f>WEEKDAY(Table44[[#This Row],[Sales Date]])</f>
        <v>5</v>
      </c>
    </row>
    <row r="703" spans="1:16" x14ac:dyDescent="0.3">
      <c r="A703" t="s">
        <v>1434</v>
      </c>
      <c r="B703" s="2">
        <v>44057</v>
      </c>
      <c r="C703" t="s">
        <v>1435</v>
      </c>
      <c r="D703" t="s">
        <v>28</v>
      </c>
      <c r="E703" t="s">
        <v>22</v>
      </c>
      <c r="F703" t="s">
        <v>23</v>
      </c>
      <c r="G703" t="s">
        <v>50</v>
      </c>
      <c r="H703" t="s">
        <v>37</v>
      </c>
      <c r="I703">
        <v>2</v>
      </c>
      <c r="J703" t="s">
        <v>19</v>
      </c>
      <c r="K703">
        <v>100</v>
      </c>
      <c r="L703">
        <v>80</v>
      </c>
      <c r="M703">
        <f t="shared" si="10"/>
        <v>200</v>
      </c>
      <c r="N703">
        <f>Table44[[#This Row],[Qty]]*Table44[[#This Row],[Cost]]</f>
        <v>160</v>
      </c>
      <c r="O703">
        <f>Table44[[#This Row],[Total Sales]]-Table44[[#This Row],[COGS]]</f>
        <v>40</v>
      </c>
      <c r="P703" s="1">
        <f>WEEKDAY(Table44[[#This Row],[Sales Date]])</f>
        <v>6</v>
      </c>
    </row>
    <row r="704" spans="1:16" x14ac:dyDescent="0.3">
      <c r="A704" t="s">
        <v>1436</v>
      </c>
      <c r="B704" s="2">
        <v>44058</v>
      </c>
      <c r="C704" t="s">
        <v>1437</v>
      </c>
      <c r="D704" t="s">
        <v>28</v>
      </c>
      <c r="E704" t="s">
        <v>29</v>
      </c>
      <c r="F704" t="s">
        <v>30</v>
      </c>
      <c r="G704" t="s">
        <v>53</v>
      </c>
      <c r="H704" t="s">
        <v>37</v>
      </c>
      <c r="I704">
        <v>2</v>
      </c>
      <c r="J704" t="s">
        <v>19</v>
      </c>
      <c r="K704">
        <v>2000</v>
      </c>
      <c r="L704">
        <v>1850</v>
      </c>
      <c r="M704">
        <f t="shared" si="10"/>
        <v>4000</v>
      </c>
      <c r="N704">
        <f>Table44[[#This Row],[Qty]]*Table44[[#This Row],[Cost]]</f>
        <v>3700</v>
      </c>
      <c r="O704">
        <f>Table44[[#This Row],[Total Sales]]-Table44[[#This Row],[COGS]]</f>
        <v>300</v>
      </c>
      <c r="P704" s="1">
        <f>WEEKDAY(Table44[[#This Row],[Sales Date]])</f>
        <v>7</v>
      </c>
    </row>
    <row r="705" spans="1:16" x14ac:dyDescent="0.3">
      <c r="A705" t="s">
        <v>1438</v>
      </c>
      <c r="B705" s="2">
        <v>44059</v>
      </c>
      <c r="C705" t="s">
        <v>1439</v>
      </c>
      <c r="D705" t="s">
        <v>14</v>
      </c>
      <c r="E705" t="s">
        <v>34</v>
      </c>
      <c r="F705" t="s">
        <v>35</v>
      </c>
      <c r="G705" t="s">
        <v>69</v>
      </c>
      <c r="H705" t="s">
        <v>2370</v>
      </c>
      <c r="I705">
        <v>1</v>
      </c>
      <c r="J705" t="s">
        <v>19</v>
      </c>
      <c r="K705">
        <v>9500</v>
      </c>
      <c r="L705">
        <v>8000</v>
      </c>
      <c r="M705">
        <f t="shared" si="10"/>
        <v>9500</v>
      </c>
      <c r="N705">
        <f>Table44[[#This Row],[Qty]]*Table44[[#This Row],[Cost]]</f>
        <v>8000</v>
      </c>
      <c r="O705">
        <f>Table44[[#This Row],[Total Sales]]-Table44[[#This Row],[COGS]]</f>
        <v>1500</v>
      </c>
      <c r="P705" s="1">
        <f>WEEKDAY(Table44[[#This Row],[Sales Date]])</f>
        <v>1</v>
      </c>
    </row>
    <row r="706" spans="1:16" x14ac:dyDescent="0.3">
      <c r="A706" t="s">
        <v>1440</v>
      </c>
      <c r="B706" s="2">
        <v>44060</v>
      </c>
      <c r="C706" t="s">
        <v>1441</v>
      </c>
      <c r="D706" t="s">
        <v>14</v>
      </c>
      <c r="E706" t="s">
        <v>15</v>
      </c>
      <c r="F706" t="s">
        <v>16</v>
      </c>
      <c r="G706" t="s">
        <v>72</v>
      </c>
      <c r="H706" t="s">
        <v>37</v>
      </c>
      <c r="I706">
        <v>1</v>
      </c>
      <c r="J706" t="s">
        <v>19</v>
      </c>
      <c r="K706">
        <v>4700</v>
      </c>
      <c r="L706">
        <v>4000</v>
      </c>
      <c r="M706">
        <f t="shared" ref="M706:M769" si="11">I706*K706</f>
        <v>4700</v>
      </c>
      <c r="N706">
        <f>Table44[[#This Row],[Qty]]*Table44[[#This Row],[Cost]]</f>
        <v>4000</v>
      </c>
      <c r="O706">
        <f>Table44[[#This Row],[Total Sales]]-Table44[[#This Row],[COGS]]</f>
        <v>700</v>
      </c>
      <c r="P706" s="1">
        <f>WEEKDAY(Table44[[#This Row],[Sales Date]])</f>
        <v>2</v>
      </c>
    </row>
    <row r="707" spans="1:16" x14ac:dyDescent="0.3">
      <c r="A707" t="s">
        <v>1442</v>
      </c>
      <c r="B707" s="2">
        <v>44061</v>
      </c>
      <c r="C707" t="s">
        <v>1443</v>
      </c>
      <c r="D707" t="s">
        <v>14</v>
      </c>
      <c r="E707" t="s">
        <v>15</v>
      </c>
      <c r="F707" t="s">
        <v>16</v>
      </c>
      <c r="G707" t="s">
        <v>75</v>
      </c>
      <c r="H707" t="s">
        <v>2370</v>
      </c>
      <c r="I707">
        <v>2</v>
      </c>
      <c r="J707" t="s">
        <v>19</v>
      </c>
      <c r="K707">
        <v>400</v>
      </c>
      <c r="L707">
        <v>360</v>
      </c>
      <c r="M707">
        <f t="shared" si="11"/>
        <v>800</v>
      </c>
      <c r="N707">
        <f>Table44[[#This Row],[Qty]]*Table44[[#This Row],[Cost]]</f>
        <v>720</v>
      </c>
      <c r="O707">
        <f>Table44[[#This Row],[Total Sales]]-Table44[[#This Row],[COGS]]</f>
        <v>80</v>
      </c>
      <c r="P707" s="1">
        <f>WEEKDAY(Table44[[#This Row],[Sales Date]])</f>
        <v>3</v>
      </c>
    </row>
    <row r="708" spans="1:16" x14ac:dyDescent="0.3">
      <c r="A708" t="s">
        <v>1444</v>
      </c>
      <c r="B708" s="2">
        <v>44062</v>
      </c>
      <c r="D708" t="s">
        <v>28</v>
      </c>
      <c r="E708" t="s">
        <v>22</v>
      </c>
      <c r="F708" t="s">
        <v>23</v>
      </c>
      <c r="G708" t="s">
        <v>78</v>
      </c>
      <c r="H708" t="s">
        <v>2370</v>
      </c>
      <c r="I708">
        <v>2</v>
      </c>
      <c r="J708" t="s">
        <v>19</v>
      </c>
      <c r="K708">
        <v>100</v>
      </c>
      <c r="L708">
        <v>90</v>
      </c>
      <c r="M708">
        <f t="shared" si="11"/>
        <v>200</v>
      </c>
      <c r="N708">
        <f>Table44[[#This Row],[Qty]]*Table44[[#This Row],[Cost]]</f>
        <v>180</v>
      </c>
      <c r="O708">
        <f>Table44[[#This Row],[Total Sales]]-Table44[[#This Row],[COGS]]</f>
        <v>20</v>
      </c>
      <c r="P708" s="1">
        <f>WEEKDAY(Table44[[#This Row],[Sales Date]])</f>
        <v>4</v>
      </c>
    </row>
    <row r="709" spans="1:16" x14ac:dyDescent="0.3">
      <c r="A709" t="s">
        <v>1445</v>
      </c>
      <c r="B709" s="2">
        <v>44063</v>
      </c>
      <c r="C709" t="s">
        <v>1446</v>
      </c>
      <c r="D709" t="s">
        <v>28</v>
      </c>
      <c r="E709" t="s">
        <v>29</v>
      </c>
      <c r="F709" t="s">
        <v>30</v>
      </c>
      <c r="G709" t="s">
        <v>81</v>
      </c>
      <c r="H709" t="s">
        <v>44</v>
      </c>
      <c r="I709">
        <v>1</v>
      </c>
      <c r="J709" t="s">
        <v>19</v>
      </c>
      <c r="K709">
        <v>1600</v>
      </c>
      <c r="L709">
        <v>1590</v>
      </c>
      <c r="M709">
        <f t="shared" si="11"/>
        <v>1600</v>
      </c>
      <c r="N709">
        <f>Table44[[#This Row],[Qty]]*Table44[[#This Row],[Cost]]</f>
        <v>1590</v>
      </c>
      <c r="O709">
        <f>Table44[[#This Row],[Total Sales]]-Table44[[#This Row],[COGS]]</f>
        <v>10</v>
      </c>
      <c r="P709" s="1">
        <f>WEEKDAY(Table44[[#This Row],[Sales Date]])</f>
        <v>5</v>
      </c>
    </row>
    <row r="710" spans="1:16" x14ac:dyDescent="0.3">
      <c r="A710" t="s">
        <v>1447</v>
      </c>
      <c r="B710" s="2">
        <v>44064</v>
      </c>
      <c r="C710" t="s">
        <v>1448</v>
      </c>
      <c r="D710" t="s">
        <v>28</v>
      </c>
      <c r="E710" t="s">
        <v>34</v>
      </c>
      <c r="F710" t="s">
        <v>35</v>
      </c>
      <c r="G710" t="s">
        <v>84</v>
      </c>
      <c r="H710" t="s">
        <v>2370</v>
      </c>
      <c r="I710">
        <v>1</v>
      </c>
      <c r="J710" t="s">
        <v>19</v>
      </c>
      <c r="K710">
        <v>50</v>
      </c>
      <c r="L710">
        <v>45</v>
      </c>
      <c r="M710">
        <f t="shared" si="11"/>
        <v>50</v>
      </c>
      <c r="N710">
        <f>Table44[[#This Row],[Qty]]*Table44[[#This Row],[Cost]]</f>
        <v>45</v>
      </c>
      <c r="O710">
        <f>Table44[[#This Row],[Total Sales]]-Table44[[#This Row],[COGS]]</f>
        <v>5</v>
      </c>
      <c r="P710" s="1">
        <f>WEEKDAY(Table44[[#This Row],[Sales Date]])</f>
        <v>6</v>
      </c>
    </row>
    <row r="711" spans="1:16" x14ac:dyDescent="0.3">
      <c r="A711" t="s">
        <v>1449</v>
      </c>
      <c r="B711" s="2">
        <v>44065</v>
      </c>
      <c r="C711" t="s">
        <v>1450</v>
      </c>
      <c r="D711" t="s">
        <v>28</v>
      </c>
      <c r="E711" t="s">
        <v>15</v>
      </c>
      <c r="F711" t="s">
        <v>16</v>
      </c>
      <c r="G711" t="s">
        <v>17</v>
      </c>
      <c r="H711" t="s">
        <v>2370</v>
      </c>
      <c r="I711">
        <v>2</v>
      </c>
      <c r="J711" t="s">
        <v>19</v>
      </c>
      <c r="K711">
        <v>600</v>
      </c>
      <c r="L711">
        <v>450</v>
      </c>
      <c r="M711">
        <f t="shared" si="11"/>
        <v>1200</v>
      </c>
      <c r="N711">
        <f>Table44[[#This Row],[Qty]]*Table44[[#This Row],[Cost]]</f>
        <v>900</v>
      </c>
      <c r="O711">
        <f>Table44[[#This Row],[Total Sales]]-Table44[[#This Row],[COGS]]</f>
        <v>300</v>
      </c>
      <c r="P711" s="1">
        <f>WEEKDAY(Table44[[#This Row],[Sales Date]])</f>
        <v>7</v>
      </c>
    </row>
    <row r="712" spans="1:16" x14ac:dyDescent="0.3">
      <c r="A712" t="s">
        <v>1451</v>
      </c>
      <c r="B712" s="2">
        <v>44066</v>
      </c>
      <c r="C712" t="s">
        <v>1452</v>
      </c>
      <c r="D712" t="s">
        <v>14</v>
      </c>
      <c r="E712" t="s">
        <v>15</v>
      </c>
      <c r="F712" t="s">
        <v>16</v>
      </c>
      <c r="G712" t="s">
        <v>24</v>
      </c>
      <c r="H712" t="s">
        <v>2370</v>
      </c>
      <c r="I712">
        <v>2</v>
      </c>
      <c r="J712" t="s">
        <v>19</v>
      </c>
      <c r="K712">
        <v>170</v>
      </c>
      <c r="L712">
        <v>150</v>
      </c>
      <c r="M712">
        <f t="shared" si="11"/>
        <v>340</v>
      </c>
      <c r="N712">
        <f>Table44[[#This Row],[Qty]]*Table44[[#This Row],[Cost]]</f>
        <v>300</v>
      </c>
      <c r="O712">
        <f>Table44[[#This Row],[Total Sales]]-Table44[[#This Row],[COGS]]</f>
        <v>40</v>
      </c>
      <c r="P712" s="1">
        <f>WEEKDAY(Table44[[#This Row],[Sales Date]])</f>
        <v>1</v>
      </c>
    </row>
    <row r="713" spans="1:16" x14ac:dyDescent="0.3">
      <c r="A713" t="s">
        <v>1453</v>
      </c>
      <c r="B713" s="2">
        <v>44067</v>
      </c>
      <c r="C713" t="s">
        <v>1454</v>
      </c>
      <c r="D713" t="s">
        <v>28</v>
      </c>
      <c r="E713" t="s">
        <v>22</v>
      </c>
      <c r="F713" t="s">
        <v>23</v>
      </c>
      <c r="G713" t="s">
        <v>31</v>
      </c>
      <c r="H713" t="s">
        <v>2370</v>
      </c>
      <c r="I713">
        <v>1</v>
      </c>
      <c r="J713" t="s">
        <v>19</v>
      </c>
      <c r="K713">
        <v>25</v>
      </c>
      <c r="L713">
        <v>20</v>
      </c>
      <c r="M713">
        <f t="shared" si="11"/>
        <v>25</v>
      </c>
      <c r="N713">
        <f>Table44[[#This Row],[Qty]]*Table44[[#This Row],[Cost]]</f>
        <v>20</v>
      </c>
      <c r="O713">
        <f>Table44[[#This Row],[Total Sales]]-Table44[[#This Row],[COGS]]</f>
        <v>5</v>
      </c>
      <c r="P713" s="1">
        <f>WEEKDAY(Table44[[#This Row],[Sales Date]])</f>
        <v>2</v>
      </c>
    </row>
    <row r="714" spans="1:16" x14ac:dyDescent="0.3">
      <c r="A714" t="s">
        <v>1455</v>
      </c>
      <c r="B714" s="2">
        <v>44068</v>
      </c>
      <c r="D714" t="s">
        <v>28</v>
      </c>
      <c r="E714" t="s">
        <v>29</v>
      </c>
      <c r="F714" t="s">
        <v>30</v>
      </c>
      <c r="G714" t="s">
        <v>36</v>
      </c>
      <c r="H714" t="s">
        <v>37</v>
      </c>
      <c r="I714">
        <v>1</v>
      </c>
      <c r="J714" t="s">
        <v>19</v>
      </c>
      <c r="K714">
        <v>6700</v>
      </c>
      <c r="L714">
        <v>5002</v>
      </c>
      <c r="M714">
        <f t="shared" si="11"/>
        <v>6700</v>
      </c>
      <c r="N714">
        <f>Table44[[#This Row],[Qty]]*Table44[[#This Row],[Cost]]</f>
        <v>5002</v>
      </c>
      <c r="O714">
        <f>Table44[[#This Row],[Total Sales]]-Table44[[#This Row],[COGS]]</f>
        <v>1698</v>
      </c>
      <c r="P714" s="1">
        <f>WEEKDAY(Table44[[#This Row],[Sales Date]])</f>
        <v>3</v>
      </c>
    </row>
    <row r="715" spans="1:16" x14ac:dyDescent="0.3">
      <c r="A715" t="s">
        <v>1456</v>
      </c>
      <c r="B715" s="2">
        <v>44069</v>
      </c>
      <c r="C715" t="s">
        <v>1457</v>
      </c>
      <c r="D715" t="s">
        <v>28</v>
      </c>
      <c r="E715" t="s">
        <v>34</v>
      </c>
      <c r="F715" t="s">
        <v>35</v>
      </c>
      <c r="G715" t="s">
        <v>40</v>
      </c>
      <c r="H715" t="s">
        <v>2370</v>
      </c>
      <c r="I715">
        <v>2</v>
      </c>
      <c r="J715" t="s">
        <v>19</v>
      </c>
      <c r="K715">
        <v>6700</v>
      </c>
      <c r="L715">
        <v>5000</v>
      </c>
      <c r="M715">
        <f t="shared" si="11"/>
        <v>13400</v>
      </c>
      <c r="N715">
        <f>Table44[[#This Row],[Qty]]*Table44[[#This Row],[Cost]]</f>
        <v>10000</v>
      </c>
      <c r="O715">
        <f>Table44[[#This Row],[Total Sales]]-Table44[[#This Row],[COGS]]</f>
        <v>3400</v>
      </c>
      <c r="P715" s="1">
        <f>WEEKDAY(Table44[[#This Row],[Sales Date]])</f>
        <v>4</v>
      </c>
    </row>
    <row r="716" spans="1:16" x14ac:dyDescent="0.3">
      <c r="A716" t="s">
        <v>1458</v>
      </c>
      <c r="B716" s="2">
        <v>44070</v>
      </c>
      <c r="C716" t="s">
        <v>1459</v>
      </c>
      <c r="D716" t="s">
        <v>28</v>
      </c>
      <c r="E716" t="s">
        <v>15</v>
      </c>
      <c r="F716" t="s">
        <v>16</v>
      </c>
      <c r="G716" t="s">
        <v>43</v>
      </c>
      <c r="H716" t="s">
        <v>44</v>
      </c>
      <c r="I716">
        <v>2</v>
      </c>
      <c r="J716" t="s">
        <v>19</v>
      </c>
      <c r="K716">
        <v>6700</v>
      </c>
      <c r="L716">
        <v>5001</v>
      </c>
      <c r="M716">
        <f t="shared" si="11"/>
        <v>13400</v>
      </c>
      <c r="N716">
        <f>Table44[[#This Row],[Qty]]*Table44[[#This Row],[Cost]]</f>
        <v>10002</v>
      </c>
      <c r="O716">
        <f>Table44[[#This Row],[Total Sales]]-Table44[[#This Row],[COGS]]</f>
        <v>3398</v>
      </c>
      <c r="P716" s="1">
        <f>WEEKDAY(Table44[[#This Row],[Sales Date]])</f>
        <v>5</v>
      </c>
    </row>
    <row r="717" spans="1:16" x14ac:dyDescent="0.3">
      <c r="A717" t="s">
        <v>1460</v>
      </c>
      <c r="B717" s="2">
        <v>44071</v>
      </c>
      <c r="C717" t="s">
        <v>1461</v>
      </c>
      <c r="D717" t="s">
        <v>28</v>
      </c>
      <c r="E717" t="s">
        <v>15</v>
      </c>
      <c r="F717" t="s">
        <v>16</v>
      </c>
      <c r="G717" t="s">
        <v>47</v>
      </c>
      <c r="H717" t="s">
        <v>2370</v>
      </c>
      <c r="I717">
        <v>1</v>
      </c>
      <c r="J717" t="s">
        <v>19</v>
      </c>
      <c r="K717">
        <v>6700</v>
      </c>
      <c r="L717">
        <v>5002</v>
      </c>
      <c r="M717">
        <f t="shared" si="11"/>
        <v>6700</v>
      </c>
      <c r="N717">
        <f>Table44[[#This Row],[Qty]]*Table44[[#This Row],[Cost]]</f>
        <v>5002</v>
      </c>
      <c r="O717">
        <f>Table44[[#This Row],[Total Sales]]-Table44[[#This Row],[COGS]]</f>
        <v>1698</v>
      </c>
      <c r="P717" s="1">
        <f>WEEKDAY(Table44[[#This Row],[Sales Date]])</f>
        <v>6</v>
      </c>
    </row>
    <row r="718" spans="1:16" x14ac:dyDescent="0.3">
      <c r="A718" t="s">
        <v>1462</v>
      </c>
      <c r="B718" s="2">
        <v>44072</v>
      </c>
      <c r="C718" t="s">
        <v>1463</v>
      </c>
      <c r="D718" t="s">
        <v>28</v>
      </c>
      <c r="E718" t="s">
        <v>22</v>
      </c>
      <c r="F718" t="s">
        <v>23</v>
      </c>
      <c r="G718" t="s">
        <v>50</v>
      </c>
      <c r="H718" t="s">
        <v>37</v>
      </c>
      <c r="I718">
        <v>1</v>
      </c>
      <c r="J718" t="s">
        <v>19</v>
      </c>
      <c r="K718">
        <v>6700</v>
      </c>
      <c r="L718">
        <v>5000</v>
      </c>
      <c r="M718">
        <f t="shared" si="11"/>
        <v>6700</v>
      </c>
      <c r="N718">
        <f>Table44[[#This Row],[Qty]]*Table44[[#This Row],[Cost]]</f>
        <v>5000</v>
      </c>
      <c r="O718">
        <f>Table44[[#This Row],[Total Sales]]-Table44[[#This Row],[COGS]]</f>
        <v>1700</v>
      </c>
      <c r="P718" s="1">
        <f>WEEKDAY(Table44[[#This Row],[Sales Date]])</f>
        <v>7</v>
      </c>
    </row>
    <row r="719" spans="1:16" x14ac:dyDescent="0.3">
      <c r="A719" t="s">
        <v>1464</v>
      </c>
      <c r="B719" s="2">
        <v>44073</v>
      </c>
      <c r="C719" t="s">
        <v>1465</v>
      </c>
      <c r="D719" t="s">
        <v>28</v>
      </c>
      <c r="E719" t="s">
        <v>29</v>
      </c>
      <c r="F719" t="s">
        <v>30</v>
      </c>
      <c r="G719" t="s">
        <v>53</v>
      </c>
      <c r="H719" t="s">
        <v>37</v>
      </c>
      <c r="I719">
        <v>2</v>
      </c>
      <c r="J719" t="s">
        <v>19</v>
      </c>
      <c r="K719">
        <v>6700</v>
      </c>
      <c r="L719">
        <v>5001</v>
      </c>
      <c r="M719">
        <f t="shared" si="11"/>
        <v>13400</v>
      </c>
      <c r="N719">
        <f>Table44[[#This Row],[Qty]]*Table44[[#This Row],[Cost]]</f>
        <v>10002</v>
      </c>
      <c r="O719">
        <f>Table44[[#This Row],[Total Sales]]-Table44[[#This Row],[COGS]]</f>
        <v>3398</v>
      </c>
      <c r="P719" s="1">
        <f>WEEKDAY(Table44[[#This Row],[Sales Date]])</f>
        <v>1</v>
      </c>
    </row>
    <row r="720" spans="1:16" x14ac:dyDescent="0.3">
      <c r="A720" t="s">
        <v>1466</v>
      </c>
      <c r="B720" s="2">
        <v>44074</v>
      </c>
      <c r="C720" t="s">
        <v>1467</v>
      </c>
      <c r="D720" t="s">
        <v>28</v>
      </c>
      <c r="E720" t="s">
        <v>34</v>
      </c>
      <c r="F720" t="s">
        <v>35</v>
      </c>
      <c r="G720" t="s">
        <v>56</v>
      </c>
      <c r="H720" t="s">
        <v>57</v>
      </c>
      <c r="I720">
        <v>2</v>
      </c>
      <c r="J720" t="s">
        <v>19</v>
      </c>
      <c r="K720">
        <v>6700</v>
      </c>
      <c r="L720">
        <v>5002</v>
      </c>
      <c r="M720">
        <f t="shared" si="11"/>
        <v>13400</v>
      </c>
      <c r="N720">
        <f>Table44[[#This Row],[Qty]]*Table44[[#This Row],[Cost]]</f>
        <v>10004</v>
      </c>
      <c r="O720">
        <f>Table44[[#This Row],[Total Sales]]-Table44[[#This Row],[COGS]]</f>
        <v>3396</v>
      </c>
      <c r="P720" s="1">
        <f>WEEKDAY(Table44[[#This Row],[Sales Date]])</f>
        <v>2</v>
      </c>
    </row>
    <row r="721" spans="1:16" x14ac:dyDescent="0.3">
      <c r="A721" t="s">
        <v>1468</v>
      </c>
      <c r="B721" s="2">
        <v>44044</v>
      </c>
      <c r="C721" t="s">
        <v>1469</v>
      </c>
      <c r="D721" t="s">
        <v>28</v>
      </c>
      <c r="E721" t="s">
        <v>15</v>
      </c>
      <c r="F721" t="s">
        <v>16</v>
      </c>
      <c r="G721" t="s">
        <v>60</v>
      </c>
      <c r="H721" t="s">
        <v>44</v>
      </c>
      <c r="I721">
        <v>1</v>
      </c>
      <c r="J721" t="s">
        <v>19</v>
      </c>
      <c r="K721">
        <v>22000</v>
      </c>
      <c r="L721">
        <v>20000</v>
      </c>
      <c r="M721">
        <f t="shared" si="11"/>
        <v>22000</v>
      </c>
      <c r="N721">
        <f>Table44[[#This Row],[Qty]]*Table44[[#This Row],[Cost]]</f>
        <v>20000</v>
      </c>
      <c r="O721">
        <f>Table44[[#This Row],[Total Sales]]-Table44[[#This Row],[COGS]]</f>
        <v>2000</v>
      </c>
      <c r="P721" s="1">
        <f>WEEKDAY(Table44[[#This Row],[Sales Date]])</f>
        <v>7</v>
      </c>
    </row>
    <row r="722" spans="1:16" x14ac:dyDescent="0.3">
      <c r="A722" t="s">
        <v>1470</v>
      </c>
      <c r="B722" s="2">
        <v>44045</v>
      </c>
      <c r="C722" t="s">
        <v>1471</v>
      </c>
      <c r="D722" t="s">
        <v>28</v>
      </c>
      <c r="E722" t="s">
        <v>15</v>
      </c>
      <c r="F722" t="s">
        <v>16</v>
      </c>
      <c r="G722" t="s">
        <v>63</v>
      </c>
      <c r="H722" t="s">
        <v>44</v>
      </c>
      <c r="I722">
        <v>1</v>
      </c>
      <c r="J722" t="s">
        <v>25</v>
      </c>
      <c r="K722">
        <v>11000</v>
      </c>
      <c r="L722">
        <v>10000</v>
      </c>
      <c r="M722">
        <f t="shared" si="11"/>
        <v>11000</v>
      </c>
      <c r="N722">
        <f>Table44[[#This Row],[Qty]]*Table44[[#This Row],[Cost]]</f>
        <v>10000</v>
      </c>
      <c r="O722">
        <f>Table44[[#This Row],[Total Sales]]-Table44[[#This Row],[COGS]]</f>
        <v>1000</v>
      </c>
      <c r="P722" s="1">
        <f>WEEKDAY(Table44[[#This Row],[Sales Date]])</f>
        <v>1</v>
      </c>
    </row>
    <row r="723" spans="1:16" x14ac:dyDescent="0.3">
      <c r="A723" t="s">
        <v>1472</v>
      </c>
      <c r="B723" s="2">
        <v>44046</v>
      </c>
      <c r="C723" t="s">
        <v>1473</v>
      </c>
      <c r="D723" t="s">
        <v>28</v>
      </c>
      <c r="E723" t="s">
        <v>22</v>
      </c>
      <c r="F723" t="s">
        <v>23</v>
      </c>
      <c r="G723" t="s">
        <v>66</v>
      </c>
      <c r="H723" t="s">
        <v>2370</v>
      </c>
      <c r="I723">
        <v>1</v>
      </c>
      <c r="J723" t="s">
        <v>19</v>
      </c>
      <c r="K723">
        <v>8500</v>
      </c>
      <c r="L723">
        <v>7600</v>
      </c>
      <c r="M723">
        <f t="shared" si="11"/>
        <v>8500</v>
      </c>
      <c r="N723">
        <f>Table44[[#This Row],[Qty]]*Table44[[#This Row],[Cost]]</f>
        <v>7600</v>
      </c>
      <c r="O723">
        <f>Table44[[#This Row],[Total Sales]]-Table44[[#This Row],[COGS]]</f>
        <v>900</v>
      </c>
      <c r="P723" s="1">
        <f>WEEKDAY(Table44[[#This Row],[Sales Date]])</f>
        <v>2</v>
      </c>
    </row>
    <row r="724" spans="1:16" x14ac:dyDescent="0.3">
      <c r="A724" t="s">
        <v>1474</v>
      </c>
      <c r="B724" s="2">
        <v>44047</v>
      </c>
      <c r="C724" t="s">
        <v>1475</v>
      </c>
      <c r="D724" t="s">
        <v>28</v>
      </c>
      <c r="E724" t="s">
        <v>29</v>
      </c>
      <c r="F724" t="s">
        <v>30</v>
      </c>
      <c r="G724" t="s">
        <v>69</v>
      </c>
      <c r="H724" t="s">
        <v>2370</v>
      </c>
      <c r="I724">
        <v>2</v>
      </c>
      <c r="J724" t="s">
        <v>25</v>
      </c>
      <c r="K724">
        <v>8500</v>
      </c>
      <c r="L724">
        <v>7600</v>
      </c>
      <c r="M724">
        <f t="shared" si="11"/>
        <v>17000</v>
      </c>
      <c r="N724">
        <f>Table44[[#This Row],[Qty]]*Table44[[#This Row],[Cost]]</f>
        <v>15200</v>
      </c>
      <c r="O724">
        <f>Table44[[#This Row],[Total Sales]]-Table44[[#This Row],[COGS]]</f>
        <v>1800</v>
      </c>
      <c r="P724" s="1">
        <f>WEEKDAY(Table44[[#This Row],[Sales Date]])</f>
        <v>3</v>
      </c>
    </row>
    <row r="725" spans="1:16" x14ac:dyDescent="0.3">
      <c r="A725" t="s">
        <v>1476</v>
      </c>
      <c r="B725" s="2">
        <v>44048</v>
      </c>
      <c r="C725" t="s">
        <v>1477</v>
      </c>
      <c r="D725" t="s">
        <v>28</v>
      </c>
      <c r="E725" t="s">
        <v>34</v>
      </c>
      <c r="F725" t="s">
        <v>35</v>
      </c>
      <c r="G725" t="s">
        <v>72</v>
      </c>
      <c r="H725" t="s">
        <v>37</v>
      </c>
      <c r="I725">
        <v>3</v>
      </c>
      <c r="J725" t="s">
        <v>19</v>
      </c>
      <c r="K725">
        <v>13200.000000000002</v>
      </c>
      <c r="L725">
        <v>12000</v>
      </c>
      <c r="M725">
        <f t="shared" si="11"/>
        <v>39600.000000000007</v>
      </c>
      <c r="N725">
        <f>Table44[[#This Row],[Qty]]*Table44[[#This Row],[Cost]]</f>
        <v>36000</v>
      </c>
      <c r="O725">
        <f>Table44[[#This Row],[Total Sales]]-Table44[[#This Row],[COGS]]</f>
        <v>3600.0000000000073</v>
      </c>
      <c r="P725" s="1">
        <f>WEEKDAY(Table44[[#This Row],[Sales Date]])</f>
        <v>4</v>
      </c>
    </row>
    <row r="726" spans="1:16" x14ac:dyDescent="0.3">
      <c r="A726" t="s">
        <v>1478</v>
      </c>
      <c r="B726" s="2">
        <v>44049</v>
      </c>
      <c r="C726" t="s">
        <v>1479</v>
      </c>
      <c r="D726" t="s">
        <v>14</v>
      </c>
      <c r="E726" t="s">
        <v>15</v>
      </c>
      <c r="F726" t="s">
        <v>16</v>
      </c>
      <c r="G726" t="s">
        <v>75</v>
      </c>
      <c r="H726" t="s">
        <v>2370</v>
      </c>
      <c r="I726">
        <v>2</v>
      </c>
      <c r="J726" t="s">
        <v>19</v>
      </c>
      <c r="K726">
        <v>22000</v>
      </c>
      <c r="L726">
        <v>20000</v>
      </c>
      <c r="M726">
        <f t="shared" si="11"/>
        <v>44000</v>
      </c>
      <c r="N726">
        <f>Table44[[#This Row],[Qty]]*Table44[[#This Row],[Cost]]</f>
        <v>40000</v>
      </c>
      <c r="O726">
        <f>Table44[[#This Row],[Total Sales]]-Table44[[#This Row],[COGS]]</f>
        <v>4000</v>
      </c>
      <c r="P726" s="1">
        <f>WEEKDAY(Table44[[#This Row],[Sales Date]])</f>
        <v>5</v>
      </c>
    </row>
    <row r="727" spans="1:16" x14ac:dyDescent="0.3">
      <c r="A727" t="s">
        <v>1480</v>
      </c>
      <c r="B727" s="2">
        <v>44050</v>
      </c>
      <c r="C727" t="s">
        <v>1481</v>
      </c>
      <c r="D727" t="s">
        <v>14</v>
      </c>
      <c r="E727" t="s">
        <v>15</v>
      </c>
      <c r="F727" t="s">
        <v>16</v>
      </c>
      <c r="G727" t="s">
        <v>78</v>
      </c>
      <c r="H727" t="s">
        <v>2370</v>
      </c>
      <c r="I727">
        <v>2</v>
      </c>
      <c r="J727" t="s">
        <v>19</v>
      </c>
      <c r="K727">
        <v>7700</v>
      </c>
      <c r="L727">
        <v>7000</v>
      </c>
      <c r="M727">
        <f t="shared" si="11"/>
        <v>15400</v>
      </c>
      <c r="N727">
        <f>Table44[[#This Row],[Qty]]*Table44[[#This Row],[Cost]]</f>
        <v>14000</v>
      </c>
      <c r="O727">
        <f>Table44[[#This Row],[Total Sales]]-Table44[[#This Row],[COGS]]</f>
        <v>1400</v>
      </c>
      <c r="P727" s="1">
        <f>WEEKDAY(Table44[[#This Row],[Sales Date]])</f>
        <v>6</v>
      </c>
    </row>
    <row r="728" spans="1:16" x14ac:dyDescent="0.3">
      <c r="A728" t="s">
        <v>1482</v>
      </c>
      <c r="B728" s="2">
        <v>44051</v>
      </c>
      <c r="C728" t="s">
        <v>1483</v>
      </c>
      <c r="D728" t="s">
        <v>14</v>
      </c>
      <c r="E728" t="s">
        <v>22</v>
      </c>
      <c r="F728" t="s">
        <v>23</v>
      </c>
      <c r="G728" t="s">
        <v>81</v>
      </c>
      <c r="H728" t="s">
        <v>44</v>
      </c>
      <c r="I728">
        <v>3</v>
      </c>
      <c r="J728" t="s">
        <v>19</v>
      </c>
      <c r="K728">
        <v>22000</v>
      </c>
      <c r="L728">
        <v>20000</v>
      </c>
      <c r="M728">
        <f t="shared" si="11"/>
        <v>66000</v>
      </c>
      <c r="N728">
        <f>Table44[[#This Row],[Qty]]*Table44[[#This Row],[Cost]]</f>
        <v>60000</v>
      </c>
      <c r="O728">
        <f>Table44[[#This Row],[Total Sales]]-Table44[[#This Row],[COGS]]</f>
        <v>6000</v>
      </c>
      <c r="P728" s="1">
        <f>WEEKDAY(Table44[[#This Row],[Sales Date]])</f>
        <v>7</v>
      </c>
    </row>
    <row r="729" spans="1:16" x14ac:dyDescent="0.3">
      <c r="A729" t="s">
        <v>1484</v>
      </c>
      <c r="B729" s="2">
        <v>44052</v>
      </c>
      <c r="C729" t="s">
        <v>1485</v>
      </c>
      <c r="D729" t="s">
        <v>28</v>
      </c>
      <c r="E729" t="s">
        <v>29</v>
      </c>
      <c r="F729" t="s">
        <v>30</v>
      </c>
      <c r="G729" t="s">
        <v>84</v>
      </c>
      <c r="H729" t="s">
        <v>2370</v>
      </c>
      <c r="I729">
        <v>1</v>
      </c>
      <c r="J729" t="s">
        <v>19</v>
      </c>
      <c r="K729">
        <v>44000</v>
      </c>
      <c r="L729">
        <v>40000</v>
      </c>
      <c r="M729">
        <f t="shared" si="11"/>
        <v>44000</v>
      </c>
      <c r="N729">
        <f>Table44[[#This Row],[Qty]]*Table44[[#This Row],[Cost]]</f>
        <v>40000</v>
      </c>
      <c r="O729">
        <f>Table44[[#This Row],[Total Sales]]-Table44[[#This Row],[COGS]]</f>
        <v>4000</v>
      </c>
      <c r="P729" s="1">
        <f>WEEKDAY(Table44[[#This Row],[Sales Date]])</f>
        <v>1</v>
      </c>
    </row>
    <row r="730" spans="1:16" x14ac:dyDescent="0.3">
      <c r="A730" t="s">
        <v>1486</v>
      </c>
      <c r="B730" s="2">
        <v>44053</v>
      </c>
      <c r="C730" t="s">
        <v>1487</v>
      </c>
      <c r="D730" t="s">
        <v>28</v>
      </c>
      <c r="E730" t="s">
        <v>34</v>
      </c>
      <c r="F730" t="s">
        <v>35</v>
      </c>
      <c r="G730" t="s">
        <v>17</v>
      </c>
      <c r="H730" t="s">
        <v>2370</v>
      </c>
      <c r="I730">
        <v>2</v>
      </c>
      <c r="J730" t="s">
        <v>19</v>
      </c>
      <c r="K730">
        <v>19800</v>
      </c>
      <c r="L730">
        <v>18000</v>
      </c>
      <c r="M730">
        <f t="shared" si="11"/>
        <v>39600</v>
      </c>
      <c r="N730">
        <f>Table44[[#This Row],[Qty]]*Table44[[#This Row],[Cost]]</f>
        <v>36000</v>
      </c>
      <c r="O730">
        <f>Table44[[#This Row],[Total Sales]]-Table44[[#This Row],[COGS]]</f>
        <v>3600</v>
      </c>
      <c r="P730" s="1">
        <f>WEEKDAY(Table44[[#This Row],[Sales Date]])</f>
        <v>2</v>
      </c>
    </row>
    <row r="731" spans="1:16" x14ac:dyDescent="0.3">
      <c r="A731" t="s">
        <v>1488</v>
      </c>
      <c r="B731" s="2">
        <v>44054</v>
      </c>
      <c r="C731" t="s">
        <v>1489</v>
      </c>
      <c r="D731" t="s">
        <v>28</v>
      </c>
      <c r="E731" t="s">
        <v>15</v>
      </c>
      <c r="F731" t="s">
        <v>16</v>
      </c>
      <c r="G731" t="s">
        <v>24</v>
      </c>
      <c r="H731" t="s">
        <v>2370</v>
      </c>
      <c r="I731">
        <v>2</v>
      </c>
      <c r="J731" t="s">
        <v>19</v>
      </c>
      <c r="K731">
        <v>9950</v>
      </c>
      <c r="L731">
        <v>9000</v>
      </c>
      <c r="M731">
        <f t="shared" si="11"/>
        <v>19900</v>
      </c>
      <c r="N731">
        <f>Table44[[#This Row],[Qty]]*Table44[[#This Row],[Cost]]</f>
        <v>18000</v>
      </c>
      <c r="O731">
        <f>Table44[[#This Row],[Total Sales]]-Table44[[#This Row],[COGS]]</f>
        <v>1900</v>
      </c>
      <c r="P731" s="1">
        <f>WEEKDAY(Table44[[#This Row],[Sales Date]])</f>
        <v>3</v>
      </c>
    </row>
    <row r="732" spans="1:16" x14ac:dyDescent="0.3">
      <c r="A732" t="s">
        <v>1490</v>
      </c>
      <c r="B732" s="2">
        <v>44055</v>
      </c>
      <c r="C732" t="s">
        <v>1491</v>
      </c>
      <c r="D732" t="s">
        <v>28</v>
      </c>
      <c r="E732" t="s">
        <v>15</v>
      </c>
      <c r="F732" t="s">
        <v>16</v>
      </c>
      <c r="G732" t="s">
        <v>31</v>
      </c>
      <c r="H732" t="s">
        <v>2370</v>
      </c>
      <c r="I732">
        <v>2</v>
      </c>
      <c r="J732" t="s">
        <v>19</v>
      </c>
      <c r="K732">
        <v>7700</v>
      </c>
      <c r="L732">
        <v>7000</v>
      </c>
      <c r="M732">
        <f t="shared" si="11"/>
        <v>15400</v>
      </c>
      <c r="N732">
        <f>Table44[[#This Row],[Qty]]*Table44[[#This Row],[Cost]]</f>
        <v>14000</v>
      </c>
      <c r="O732">
        <f>Table44[[#This Row],[Total Sales]]-Table44[[#This Row],[COGS]]</f>
        <v>1400</v>
      </c>
      <c r="P732" s="1">
        <f>WEEKDAY(Table44[[#This Row],[Sales Date]])</f>
        <v>4</v>
      </c>
    </row>
    <row r="733" spans="1:16" x14ac:dyDescent="0.3">
      <c r="A733" t="s">
        <v>1492</v>
      </c>
      <c r="B733" s="2">
        <v>44056</v>
      </c>
      <c r="C733" t="s">
        <v>1493</v>
      </c>
      <c r="D733" t="s">
        <v>14</v>
      </c>
      <c r="E733" t="s">
        <v>22</v>
      </c>
      <c r="F733" t="s">
        <v>23</v>
      </c>
      <c r="G733" t="s">
        <v>36</v>
      </c>
      <c r="H733" t="s">
        <v>37</v>
      </c>
      <c r="I733">
        <v>4</v>
      </c>
      <c r="J733" t="s">
        <v>19</v>
      </c>
      <c r="K733">
        <v>11000</v>
      </c>
      <c r="L733">
        <v>10000</v>
      </c>
      <c r="M733">
        <f t="shared" si="11"/>
        <v>44000</v>
      </c>
      <c r="N733">
        <f>Table44[[#This Row],[Qty]]*Table44[[#This Row],[Cost]]</f>
        <v>40000</v>
      </c>
      <c r="O733">
        <f>Table44[[#This Row],[Total Sales]]-Table44[[#This Row],[COGS]]</f>
        <v>4000</v>
      </c>
      <c r="P733" s="1">
        <f>WEEKDAY(Table44[[#This Row],[Sales Date]])</f>
        <v>5</v>
      </c>
    </row>
    <row r="734" spans="1:16" x14ac:dyDescent="0.3">
      <c r="A734" t="s">
        <v>1494</v>
      </c>
      <c r="B734" s="2">
        <v>44057</v>
      </c>
      <c r="C734" t="s">
        <v>1495</v>
      </c>
      <c r="D734" t="s">
        <v>28</v>
      </c>
      <c r="E734" t="s">
        <v>29</v>
      </c>
      <c r="F734" t="s">
        <v>30</v>
      </c>
      <c r="G734" t="s">
        <v>40</v>
      </c>
      <c r="H734" t="s">
        <v>2370</v>
      </c>
      <c r="I734">
        <v>1</v>
      </c>
      <c r="J734" t="s">
        <v>19</v>
      </c>
      <c r="K734">
        <v>13200.000000000002</v>
      </c>
      <c r="L734">
        <v>12000</v>
      </c>
      <c r="M734">
        <f t="shared" si="11"/>
        <v>13200.000000000002</v>
      </c>
      <c r="N734">
        <f>Table44[[#This Row],[Qty]]*Table44[[#This Row],[Cost]]</f>
        <v>12000</v>
      </c>
      <c r="O734">
        <f>Table44[[#This Row],[Total Sales]]-Table44[[#This Row],[COGS]]</f>
        <v>1200.0000000000018</v>
      </c>
      <c r="P734" s="1">
        <f>WEEKDAY(Table44[[#This Row],[Sales Date]])</f>
        <v>6</v>
      </c>
    </row>
    <row r="735" spans="1:16" x14ac:dyDescent="0.3">
      <c r="A735" t="s">
        <v>1496</v>
      </c>
      <c r="B735" s="2">
        <v>44058</v>
      </c>
      <c r="C735" t="s">
        <v>1497</v>
      </c>
      <c r="D735" t="s">
        <v>28</v>
      </c>
      <c r="E735" t="s">
        <v>34</v>
      </c>
      <c r="F735" t="s">
        <v>35</v>
      </c>
      <c r="G735" t="s">
        <v>43</v>
      </c>
      <c r="H735" t="s">
        <v>44</v>
      </c>
      <c r="I735">
        <v>2</v>
      </c>
      <c r="J735" t="s">
        <v>19</v>
      </c>
      <c r="K735">
        <v>9950</v>
      </c>
      <c r="L735">
        <v>9000</v>
      </c>
      <c r="M735">
        <f t="shared" si="11"/>
        <v>19900</v>
      </c>
      <c r="N735">
        <f>Table44[[#This Row],[Qty]]*Table44[[#This Row],[Cost]]</f>
        <v>18000</v>
      </c>
      <c r="O735">
        <f>Table44[[#This Row],[Total Sales]]-Table44[[#This Row],[COGS]]</f>
        <v>1900</v>
      </c>
      <c r="P735" s="1">
        <f>WEEKDAY(Table44[[#This Row],[Sales Date]])</f>
        <v>7</v>
      </c>
    </row>
    <row r="736" spans="1:16" x14ac:dyDescent="0.3">
      <c r="A736" t="s">
        <v>1498</v>
      </c>
      <c r="B736" s="2">
        <v>44059</v>
      </c>
      <c r="C736" t="s">
        <v>1499</v>
      </c>
      <c r="D736" t="s">
        <v>28</v>
      </c>
      <c r="E736" t="s">
        <v>15</v>
      </c>
      <c r="F736" t="s">
        <v>16</v>
      </c>
      <c r="G736" t="s">
        <v>47</v>
      </c>
      <c r="H736" t="s">
        <v>2370</v>
      </c>
      <c r="I736">
        <v>2</v>
      </c>
      <c r="J736" t="s">
        <v>19</v>
      </c>
      <c r="K736">
        <v>7700</v>
      </c>
      <c r="L736">
        <v>7000</v>
      </c>
      <c r="M736">
        <f t="shared" si="11"/>
        <v>15400</v>
      </c>
      <c r="N736">
        <f>Table44[[#This Row],[Qty]]*Table44[[#This Row],[Cost]]</f>
        <v>14000</v>
      </c>
      <c r="O736">
        <f>Table44[[#This Row],[Total Sales]]-Table44[[#This Row],[COGS]]</f>
        <v>1400</v>
      </c>
      <c r="P736" s="1">
        <f>WEEKDAY(Table44[[#This Row],[Sales Date]])</f>
        <v>1</v>
      </c>
    </row>
    <row r="737" spans="1:16" x14ac:dyDescent="0.3">
      <c r="A737" t="s">
        <v>1500</v>
      </c>
      <c r="B737" s="2">
        <v>44060</v>
      </c>
      <c r="C737" t="s">
        <v>1501</v>
      </c>
      <c r="D737" t="s">
        <v>28</v>
      </c>
      <c r="E737" t="s">
        <v>15</v>
      </c>
      <c r="F737" t="s">
        <v>16</v>
      </c>
      <c r="G737" t="s">
        <v>50</v>
      </c>
      <c r="H737" t="s">
        <v>37</v>
      </c>
      <c r="I737">
        <v>4</v>
      </c>
      <c r="J737" t="s">
        <v>19</v>
      </c>
      <c r="K737">
        <v>11000</v>
      </c>
      <c r="L737">
        <v>10000</v>
      </c>
      <c r="M737">
        <f t="shared" si="11"/>
        <v>44000</v>
      </c>
      <c r="N737">
        <f>Table44[[#This Row],[Qty]]*Table44[[#This Row],[Cost]]</f>
        <v>40000</v>
      </c>
      <c r="O737">
        <f>Table44[[#This Row],[Total Sales]]-Table44[[#This Row],[COGS]]</f>
        <v>4000</v>
      </c>
      <c r="P737" s="1">
        <f>WEEKDAY(Table44[[#This Row],[Sales Date]])</f>
        <v>2</v>
      </c>
    </row>
    <row r="738" spans="1:16" x14ac:dyDescent="0.3">
      <c r="A738" t="s">
        <v>1502</v>
      </c>
      <c r="B738" s="2">
        <v>44061</v>
      </c>
      <c r="C738" t="s">
        <v>1503</v>
      </c>
      <c r="D738" t="s">
        <v>28</v>
      </c>
      <c r="E738" t="s">
        <v>22</v>
      </c>
      <c r="F738" t="s">
        <v>23</v>
      </c>
      <c r="G738" t="s">
        <v>53</v>
      </c>
      <c r="H738" t="s">
        <v>37</v>
      </c>
      <c r="I738">
        <v>1</v>
      </c>
      <c r="J738" t="s">
        <v>19</v>
      </c>
      <c r="K738">
        <v>13200.000000000002</v>
      </c>
      <c r="L738">
        <v>12000</v>
      </c>
      <c r="M738">
        <f t="shared" si="11"/>
        <v>13200.000000000002</v>
      </c>
      <c r="N738">
        <f>Table44[[#This Row],[Qty]]*Table44[[#This Row],[Cost]]</f>
        <v>12000</v>
      </c>
      <c r="O738">
        <f>Table44[[#This Row],[Total Sales]]-Table44[[#This Row],[COGS]]</f>
        <v>1200.0000000000018</v>
      </c>
      <c r="P738" s="1">
        <f>WEEKDAY(Table44[[#This Row],[Sales Date]])</f>
        <v>3</v>
      </c>
    </row>
    <row r="739" spans="1:16" x14ac:dyDescent="0.3">
      <c r="A739" t="s">
        <v>1504</v>
      </c>
      <c r="B739" s="2">
        <v>44062</v>
      </c>
      <c r="C739" t="s">
        <v>1505</v>
      </c>
      <c r="D739" t="s">
        <v>28</v>
      </c>
      <c r="E739" t="s">
        <v>29</v>
      </c>
      <c r="F739" t="s">
        <v>30</v>
      </c>
      <c r="G739" t="s">
        <v>56</v>
      </c>
      <c r="H739" t="s">
        <v>57</v>
      </c>
      <c r="I739">
        <v>2</v>
      </c>
      <c r="J739" t="s">
        <v>19</v>
      </c>
      <c r="K739">
        <v>9950</v>
      </c>
      <c r="L739">
        <v>9000</v>
      </c>
      <c r="M739">
        <f t="shared" si="11"/>
        <v>19900</v>
      </c>
      <c r="N739">
        <f>Table44[[#This Row],[Qty]]*Table44[[#This Row],[Cost]]</f>
        <v>18000</v>
      </c>
      <c r="O739">
        <f>Table44[[#This Row],[Total Sales]]-Table44[[#This Row],[COGS]]</f>
        <v>1900</v>
      </c>
      <c r="P739" s="1">
        <f>WEEKDAY(Table44[[#This Row],[Sales Date]])</f>
        <v>4</v>
      </c>
    </row>
    <row r="740" spans="1:16" x14ac:dyDescent="0.3">
      <c r="A740" t="s">
        <v>1506</v>
      </c>
      <c r="B740" s="2">
        <v>44063</v>
      </c>
      <c r="C740" t="s">
        <v>1507</v>
      </c>
      <c r="D740" t="s">
        <v>28</v>
      </c>
      <c r="E740" t="s">
        <v>34</v>
      </c>
      <c r="F740" t="s">
        <v>35</v>
      </c>
      <c r="G740" t="s">
        <v>60</v>
      </c>
      <c r="H740" t="s">
        <v>44</v>
      </c>
      <c r="I740">
        <v>2</v>
      </c>
      <c r="J740" t="s">
        <v>19</v>
      </c>
      <c r="K740">
        <v>7700</v>
      </c>
      <c r="L740">
        <v>7000</v>
      </c>
      <c r="M740">
        <f t="shared" si="11"/>
        <v>15400</v>
      </c>
      <c r="N740">
        <f>Table44[[#This Row],[Qty]]*Table44[[#This Row],[Cost]]</f>
        <v>14000</v>
      </c>
      <c r="O740">
        <f>Table44[[#This Row],[Total Sales]]-Table44[[#This Row],[COGS]]</f>
        <v>1400</v>
      </c>
      <c r="P740" s="1">
        <f>WEEKDAY(Table44[[#This Row],[Sales Date]])</f>
        <v>5</v>
      </c>
    </row>
    <row r="741" spans="1:16" x14ac:dyDescent="0.3">
      <c r="A741" t="s">
        <v>1508</v>
      </c>
      <c r="B741" s="2">
        <v>44064</v>
      </c>
      <c r="C741" t="s">
        <v>1509</v>
      </c>
      <c r="D741" t="s">
        <v>28</v>
      </c>
      <c r="E741" t="s">
        <v>15</v>
      </c>
      <c r="F741" t="s">
        <v>16</v>
      </c>
      <c r="G741" t="s">
        <v>43</v>
      </c>
      <c r="H741" t="s">
        <v>44</v>
      </c>
      <c r="I741">
        <v>1</v>
      </c>
      <c r="J741" t="s">
        <v>19</v>
      </c>
      <c r="K741">
        <v>11000</v>
      </c>
      <c r="L741">
        <v>10000</v>
      </c>
      <c r="M741">
        <f t="shared" si="11"/>
        <v>11000</v>
      </c>
      <c r="N741">
        <f>Table44[[#This Row],[Qty]]*Table44[[#This Row],[Cost]]</f>
        <v>10000</v>
      </c>
      <c r="O741">
        <f>Table44[[#This Row],[Total Sales]]-Table44[[#This Row],[COGS]]</f>
        <v>1000</v>
      </c>
      <c r="P741" s="1">
        <f>WEEKDAY(Table44[[#This Row],[Sales Date]])</f>
        <v>6</v>
      </c>
    </row>
    <row r="742" spans="1:16" x14ac:dyDescent="0.3">
      <c r="A742" t="s">
        <v>1510</v>
      </c>
      <c r="B742" s="2">
        <v>44065</v>
      </c>
      <c r="C742" t="s">
        <v>1511</v>
      </c>
      <c r="D742" t="s">
        <v>28</v>
      </c>
      <c r="E742" t="s">
        <v>15</v>
      </c>
      <c r="F742" t="s">
        <v>16</v>
      </c>
      <c r="G742" t="s">
        <v>47</v>
      </c>
      <c r="H742" t="s">
        <v>2370</v>
      </c>
      <c r="I742">
        <v>1</v>
      </c>
      <c r="J742" t="s">
        <v>19</v>
      </c>
      <c r="K742">
        <v>7700.0000000000009</v>
      </c>
      <c r="L742">
        <v>7000</v>
      </c>
      <c r="M742">
        <f t="shared" si="11"/>
        <v>7700.0000000000009</v>
      </c>
      <c r="N742">
        <f>Table44[[#This Row],[Qty]]*Table44[[#This Row],[Cost]]</f>
        <v>7000</v>
      </c>
      <c r="O742">
        <f>Table44[[#This Row],[Total Sales]]-Table44[[#This Row],[COGS]]</f>
        <v>700.00000000000091</v>
      </c>
      <c r="P742" s="1">
        <f>WEEKDAY(Table44[[#This Row],[Sales Date]])</f>
        <v>7</v>
      </c>
    </row>
    <row r="743" spans="1:16" x14ac:dyDescent="0.3">
      <c r="A743" t="s">
        <v>1512</v>
      </c>
      <c r="B743" s="2">
        <v>44066</v>
      </c>
      <c r="C743" t="s">
        <v>1513</v>
      </c>
      <c r="D743" t="s">
        <v>28</v>
      </c>
      <c r="E743" t="s">
        <v>22</v>
      </c>
      <c r="F743" t="s">
        <v>23</v>
      </c>
      <c r="G743" t="s">
        <v>50</v>
      </c>
      <c r="H743" t="s">
        <v>37</v>
      </c>
      <c r="I743">
        <v>2</v>
      </c>
      <c r="J743" t="s">
        <v>19</v>
      </c>
      <c r="K743">
        <v>9950</v>
      </c>
      <c r="L743">
        <v>9000</v>
      </c>
      <c r="M743">
        <f t="shared" si="11"/>
        <v>19900</v>
      </c>
      <c r="N743">
        <f>Table44[[#This Row],[Qty]]*Table44[[#This Row],[Cost]]</f>
        <v>18000</v>
      </c>
      <c r="O743">
        <f>Table44[[#This Row],[Total Sales]]-Table44[[#This Row],[COGS]]</f>
        <v>1900</v>
      </c>
      <c r="P743" s="1">
        <f>WEEKDAY(Table44[[#This Row],[Sales Date]])</f>
        <v>1</v>
      </c>
    </row>
    <row r="744" spans="1:16" x14ac:dyDescent="0.3">
      <c r="A744" t="s">
        <v>1514</v>
      </c>
      <c r="B744" s="2">
        <v>44067</v>
      </c>
      <c r="C744" t="s">
        <v>1515</v>
      </c>
      <c r="D744" t="s">
        <v>28</v>
      </c>
      <c r="E744" t="s">
        <v>29</v>
      </c>
      <c r="F744" t="s">
        <v>30</v>
      </c>
      <c r="G744" t="s">
        <v>53</v>
      </c>
      <c r="H744" t="s">
        <v>37</v>
      </c>
      <c r="I744">
        <v>2</v>
      </c>
      <c r="J744" t="s">
        <v>19</v>
      </c>
      <c r="K744">
        <v>19800</v>
      </c>
      <c r="L744">
        <v>18000</v>
      </c>
      <c r="M744">
        <f t="shared" si="11"/>
        <v>39600</v>
      </c>
      <c r="N744">
        <f>Table44[[#This Row],[Qty]]*Table44[[#This Row],[Cost]]</f>
        <v>36000</v>
      </c>
      <c r="O744">
        <f>Table44[[#This Row],[Total Sales]]-Table44[[#This Row],[COGS]]</f>
        <v>3600</v>
      </c>
      <c r="P744" s="1">
        <f>WEEKDAY(Table44[[#This Row],[Sales Date]])</f>
        <v>2</v>
      </c>
    </row>
    <row r="745" spans="1:16" x14ac:dyDescent="0.3">
      <c r="A745" t="s">
        <v>1516</v>
      </c>
      <c r="B745" s="2">
        <v>44068</v>
      </c>
      <c r="C745" t="s">
        <v>1517</v>
      </c>
      <c r="D745" t="s">
        <v>28</v>
      </c>
      <c r="E745" t="s">
        <v>34</v>
      </c>
      <c r="F745" t="s">
        <v>35</v>
      </c>
      <c r="G745" t="s">
        <v>75</v>
      </c>
      <c r="H745" t="s">
        <v>2370</v>
      </c>
      <c r="I745">
        <v>1</v>
      </c>
      <c r="J745" t="s">
        <v>19</v>
      </c>
      <c r="K745">
        <v>44000</v>
      </c>
      <c r="L745">
        <v>40000</v>
      </c>
      <c r="M745">
        <f t="shared" si="11"/>
        <v>44000</v>
      </c>
      <c r="N745">
        <f>Table44[[#This Row],[Qty]]*Table44[[#This Row],[Cost]]</f>
        <v>40000</v>
      </c>
      <c r="O745">
        <f>Table44[[#This Row],[Total Sales]]-Table44[[#This Row],[COGS]]</f>
        <v>4000</v>
      </c>
      <c r="P745" s="1">
        <f>WEEKDAY(Table44[[#This Row],[Sales Date]])</f>
        <v>3</v>
      </c>
    </row>
    <row r="746" spans="1:16" x14ac:dyDescent="0.3">
      <c r="A746" t="s">
        <v>1518</v>
      </c>
      <c r="B746" s="2">
        <v>44069</v>
      </c>
      <c r="C746" t="s">
        <v>1519</v>
      </c>
      <c r="D746" t="s">
        <v>28</v>
      </c>
      <c r="E746" t="s">
        <v>15</v>
      </c>
      <c r="F746" t="s">
        <v>16</v>
      </c>
      <c r="G746" t="s">
        <v>78</v>
      </c>
      <c r="H746" t="s">
        <v>2370</v>
      </c>
      <c r="I746">
        <v>1</v>
      </c>
      <c r="J746" t="s">
        <v>19</v>
      </c>
      <c r="K746">
        <v>22000</v>
      </c>
      <c r="L746">
        <v>20000</v>
      </c>
      <c r="M746">
        <f t="shared" si="11"/>
        <v>22000</v>
      </c>
      <c r="N746">
        <f>Table44[[#This Row],[Qty]]*Table44[[#This Row],[Cost]]</f>
        <v>20000</v>
      </c>
      <c r="O746">
        <f>Table44[[#This Row],[Total Sales]]-Table44[[#This Row],[COGS]]</f>
        <v>2000</v>
      </c>
      <c r="P746" s="1">
        <f>WEEKDAY(Table44[[#This Row],[Sales Date]])</f>
        <v>4</v>
      </c>
    </row>
    <row r="747" spans="1:16" x14ac:dyDescent="0.3">
      <c r="A747" t="s">
        <v>1520</v>
      </c>
      <c r="B747" s="2">
        <v>44070</v>
      </c>
      <c r="C747" t="s">
        <v>1521</v>
      </c>
      <c r="D747" t="s">
        <v>14</v>
      </c>
      <c r="E747" t="s">
        <v>15</v>
      </c>
      <c r="F747" t="s">
        <v>16</v>
      </c>
      <c r="G747" t="s">
        <v>81</v>
      </c>
      <c r="H747" t="s">
        <v>44</v>
      </c>
      <c r="I747">
        <v>2</v>
      </c>
      <c r="J747" t="s">
        <v>19</v>
      </c>
      <c r="K747">
        <v>13000</v>
      </c>
      <c r="L747">
        <v>12000</v>
      </c>
      <c r="M747">
        <f t="shared" si="11"/>
        <v>26000</v>
      </c>
      <c r="N747">
        <f>Table44[[#This Row],[Qty]]*Table44[[#This Row],[Cost]]</f>
        <v>24000</v>
      </c>
      <c r="O747">
        <f>Table44[[#This Row],[Total Sales]]-Table44[[#This Row],[COGS]]</f>
        <v>2000</v>
      </c>
      <c r="P747" s="1">
        <f>WEEKDAY(Table44[[#This Row],[Sales Date]])</f>
        <v>5</v>
      </c>
    </row>
    <row r="748" spans="1:16" x14ac:dyDescent="0.3">
      <c r="A748" t="s">
        <v>1522</v>
      </c>
      <c r="B748" s="2">
        <v>44071</v>
      </c>
      <c r="C748" t="s">
        <v>1523</v>
      </c>
      <c r="D748" t="s">
        <v>14</v>
      </c>
      <c r="E748" t="s">
        <v>22</v>
      </c>
      <c r="F748" t="s">
        <v>23</v>
      </c>
      <c r="G748" t="s">
        <v>84</v>
      </c>
      <c r="H748" t="s">
        <v>2370</v>
      </c>
      <c r="I748">
        <v>2</v>
      </c>
      <c r="J748" t="s">
        <v>19</v>
      </c>
      <c r="K748">
        <v>6700</v>
      </c>
      <c r="L748">
        <v>5000</v>
      </c>
      <c r="M748">
        <f t="shared" si="11"/>
        <v>13400</v>
      </c>
      <c r="N748">
        <f>Table44[[#This Row],[Qty]]*Table44[[#This Row],[Cost]]</f>
        <v>10000</v>
      </c>
      <c r="O748">
        <f>Table44[[#This Row],[Total Sales]]-Table44[[#This Row],[COGS]]</f>
        <v>3400</v>
      </c>
      <c r="P748" s="1">
        <f>WEEKDAY(Table44[[#This Row],[Sales Date]])</f>
        <v>6</v>
      </c>
    </row>
    <row r="749" spans="1:16" x14ac:dyDescent="0.3">
      <c r="A749" t="s">
        <v>1524</v>
      </c>
      <c r="B749" s="2">
        <v>44072</v>
      </c>
      <c r="C749" t="s">
        <v>1525</v>
      </c>
      <c r="D749" t="s">
        <v>14</v>
      </c>
      <c r="E749" t="s">
        <v>29</v>
      </c>
      <c r="F749" t="s">
        <v>30</v>
      </c>
      <c r="G749" t="s">
        <v>17</v>
      </c>
      <c r="H749" t="s">
        <v>2370</v>
      </c>
      <c r="I749">
        <v>1</v>
      </c>
      <c r="J749" t="s">
        <v>19</v>
      </c>
      <c r="K749">
        <v>6700</v>
      </c>
      <c r="L749">
        <v>5001</v>
      </c>
      <c r="M749">
        <f t="shared" si="11"/>
        <v>6700</v>
      </c>
      <c r="N749">
        <f>Table44[[#This Row],[Qty]]*Table44[[#This Row],[Cost]]</f>
        <v>5001</v>
      </c>
      <c r="O749">
        <f>Table44[[#This Row],[Total Sales]]-Table44[[#This Row],[COGS]]</f>
        <v>1699</v>
      </c>
      <c r="P749" s="1">
        <f>WEEKDAY(Table44[[#This Row],[Sales Date]])</f>
        <v>7</v>
      </c>
    </row>
    <row r="750" spans="1:16" x14ac:dyDescent="0.3">
      <c r="A750" t="s">
        <v>1526</v>
      </c>
      <c r="B750" s="2">
        <v>44073</v>
      </c>
      <c r="C750" t="s">
        <v>1527</v>
      </c>
      <c r="D750" t="s">
        <v>28</v>
      </c>
      <c r="E750" t="s">
        <v>34</v>
      </c>
      <c r="F750" t="s">
        <v>35</v>
      </c>
      <c r="G750" t="s">
        <v>24</v>
      </c>
      <c r="H750" t="s">
        <v>2370</v>
      </c>
      <c r="I750">
        <v>1</v>
      </c>
      <c r="J750" t="s">
        <v>19</v>
      </c>
      <c r="K750">
        <v>6700</v>
      </c>
      <c r="L750">
        <v>5002</v>
      </c>
      <c r="M750">
        <f t="shared" si="11"/>
        <v>6700</v>
      </c>
      <c r="N750">
        <f>Table44[[#This Row],[Qty]]*Table44[[#This Row],[Cost]]</f>
        <v>5002</v>
      </c>
      <c r="O750">
        <f>Table44[[#This Row],[Total Sales]]-Table44[[#This Row],[COGS]]</f>
        <v>1698</v>
      </c>
      <c r="P750" s="1">
        <f>WEEKDAY(Table44[[#This Row],[Sales Date]])</f>
        <v>1</v>
      </c>
    </row>
    <row r="751" spans="1:16" x14ac:dyDescent="0.3">
      <c r="A751" t="s">
        <v>1528</v>
      </c>
      <c r="B751" s="2">
        <v>44074</v>
      </c>
      <c r="C751" t="s">
        <v>1529</v>
      </c>
      <c r="D751" t="s">
        <v>28</v>
      </c>
      <c r="E751" t="s">
        <v>15</v>
      </c>
      <c r="F751" t="s">
        <v>16</v>
      </c>
      <c r="G751" t="s">
        <v>31</v>
      </c>
      <c r="H751" t="s">
        <v>2370</v>
      </c>
      <c r="I751">
        <v>2</v>
      </c>
      <c r="J751" t="s">
        <v>19</v>
      </c>
      <c r="K751">
        <v>6700</v>
      </c>
      <c r="L751">
        <v>5000</v>
      </c>
      <c r="M751">
        <f t="shared" si="11"/>
        <v>13400</v>
      </c>
      <c r="N751">
        <f>Table44[[#This Row],[Qty]]*Table44[[#This Row],[Cost]]</f>
        <v>10000</v>
      </c>
      <c r="O751">
        <f>Table44[[#This Row],[Total Sales]]-Table44[[#This Row],[COGS]]</f>
        <v>3400</v>
      </c>
      <c r="P751" s="1">
        <f>WEEKDAY(Table44[[#This Row],[Sales Date]])</f>
        <v>2</v>
      </c>
    </row>
    <row r="752" spans="1:16" x14ac:dyDescent="0.3">
      <c r="A752" t="s">
        <v>1530</v>
      </c>
      <c r="B752" s="2">
        <v>44044</v>
      </c>
      <c r="C752" t="s">
        <v>1531</v>
      </c>
      <c r="D752" t="s">
        <v>28</v>
      </c>
      <c r="E752" t="s">
        <v>15</v>
      </c>
      <c r="F752" t="s">
        <v>16</v>
      </c>
      <c r="G752" t="s">
        <v>36</v>
      </c>
      <c r="H752" t="s">
        <v>37</v>
      </c>
      <c r="I752">
        <v>2</v>
      </c>
      <c r="J752" t="s">
        <v>19</v>
      </c>
      <c r="K752">
        <v>6700</v>
      </c>
      <c r="L752">
        <v>5001</v>
      </c>
      <c r="M752">
        <f t="shared" si="11"/>
        <v>13400</v>
      </c>
      <c r="N752">
        <f>Table44[[#This Row],[Qty]]*Table44[[#This Row],[Cost]]</f>
        <v>10002</v>
      </c>
      <c r="O752">
        <f>Table44[[#This Row],[Total Sales]]-Table44[[#This Row],[COGS]]</f>
        <v>3398</v>
      </c>
      <c r="P752" s="1">
        <f>WEEKDAY(Table44[[#This Row],[Sales Date]])</f>
        <v>7</v>
      </c>
    </row>
    <row r="753" spans="1:16" x14ac:dyDescent="0.3">
      <c r="A753" t="s">
        <v>1532</v>
      </c>
      <c r="B753" s="2">
        <v>44045</v>
      </c>
      <c r="C753" t="s">
        <v>1533</v>
      </c>
      <c r="D753" t="s">
        <v>28</v>
      </c>
      <c r="E753" t="s">
        <v>22</v>
      </c>
      <c r="F753" t="s">
        <v>23</v>
      </c>
      <c r="G753" t="s">
        <v>40</v>
      </c>
      <c r="H753" t="s">
        <v>2370</v>
      </c>
      <c r="I753">
        <v>1</v>
      </c>
      <c r="J753" t="s">
        <v>19</v>
      </c>
      <c r="K753">
        <v>6700</v>
      </c>
      <c r="L753">
        <v>5002</v>
      </c>
      <c r="M753">
        <f t="shared" si="11"/>
        <v>6700</v>
      </c>
      <c r="N753">
        <f>Table44[[#This Row],[Qty]]*Table44[[#This Row],[Cost]]</f>
        <v>5002</v>
      </c>
      <c r="O753">
        <f>Table44[[#This Row],[Total Sales]]-Table44[[#This Row],[COGS]]</f>
        <v>1698</v>
      </c>
      <c r="P753" s="1">
        <f>WEEKDAY(Table44[[#This Row],[Sales Date]])</f>
        <v>1</v>
      </c>
    </row>
    <row r="754" spans="1:16" x14ac:dyDescent="0.3">
      <c r="A754" t="s">
        <v>1534</v>
      </c>
      <c r="B754" s="2">
        <v>44046</v>
      </c>
      <c r="C754" t="s">
        <v>1535</v>
      </c>
      <c r="D754" t="s">
        <v>14</v>
      </c>
      <c r="E754" t="s">
        <v>29</v>
      </c>
      <c r="F754" t="s">
        <v>30</v>
      </c>
      <c r="G754" t="s">
        <v>43</v>
      </c>
      <c r="H754" t="s">
        <v>44</v>
      </c>
      <c r="I754">
        <v>1</v>
      </c>
      <c r="J754" t="s">
        <v>19</v>
      </c>
      <c r="K754">
        <v>6700</v>
      </c>
      <c r="L754">
        <v>5000</v>
      </c>
      <c r="M754">
        <f t="shared" si="11"/>
        <v>6700</v>
      </c>
      <c r="N754">
        <f>Table44[[#This Row],[Qty]]*Table44[[#This Row],[Cost]]</f>
        <v>5000</v>
      </c>
      <c r="O754">
        <f>Table44[[#This Row],[Total Sales]]-Table44[[#This Row],[COGS]]</f>
        <v>1700</v>
      </c>
      <c r="P754" s="1">
        <f>WEEKDAY(Table44[[#This Row],[Sales Date]])</f>
        <v>2</v>
      </c>
    </row>
    <row r="755" spans="1:16" x14ac:dyDescent="0.3">
      <c r="A755" t="s">
        <v>1536</v>
      </c>
      <c r="B755" s="2">
        <v>43952</v>
      </c>
      <c r="C755" t="s">
        <v>1537</v>
      </c>
      <c r="D755" t="s">
        <v>28</v>
      </c>
      <c r="E755" t="s">
        <v>34</v>
      </c>
      <c r="F755" t="s">
        <v>35</v>
      </c>
      <c r="G755" t="s">
        <v>17</v>
      </c>
      <c r="H755" t="s">
        <v>2370</v>
      </c>
      <c r="I755">
        <v>1</v>
      </c>
      <c r="J755" t="s">
        <v>19</v>
      </c>
      <c r="K755">
        <v>2250</v>
      </c>
      <c r="L755">
        <v>2200</v>
      </c>
      <c r="M755">
        <f t="shared" si="11"/>
        <v>2250</v>
      </c>
      <c r="N755">
        <f>Table44[[#This Row],[Qty]]*Table44[[#This Row],[Cost]]</f>
        <v>2200</v>
      </c>
      <c r="O755">
        <f>Table44[[#This Row],[Total Sales]]-Table44[[#This Row],[COGS]]</f>
        <v>50</v>
      </c>
      <c r="P755" s="1">
        <f>WEEKDAY(Table44[[#This Row],[Sales Date]])</f>
        <v>6</v>
      </c>
    </row>
    <row r="756" spans="1:16" x14ac:dyDescent="0.3">
      <c r="A756" t="s">
        <v>1538</v>
      </c>
      <c r="B756" s="2">
        <v>43953</v>
      </c>
      <c r="C756" t="s">
        <v>1539</v>
      </c>
      <c r="D756" t="s">
        <v>28</v>
      </c>
      <c r="E756" t="s">
        <v>15</v>
      </c>
      <c r="F756" t="s">
        <v>16</v>
      </c>
      <c r="G756" t="s">
        <v>24</v>
      </c>
      <c r="H756" t="s">
        <v>2370</v>
      </c>
      <c r="I756">
        <v>1</v>
      </c>
      <c r="J756" t="s">
        <v>19</v>
      </c>
      <c r="K756">
        <v>100</v>
      </c>
      <c r="L756">
        <v>90</v>
      </c>
      <c r="M756">
        <f t="shared" si="11"/>
        <v>100</v>
      </c>
      <c r="N756">
        <f>Table44[[#This Row],[Qty]]*Table44[[#This Row],[Cost]]</f>
        <v>90</v>
      </c>
      <c r="O756">
        <f>Table44[[#This Row],[Total Sales]]-Table44[[#This Row],[COGS]]</f>
        <v>10</v>
      </c>
      <c r="P756" s="1">
        <f>WEEKDAY(Table44[[#This Row],[Sales Date]])</f>
        <v>7</v>
      </c>
    </row>
    <row r="757" spans="1:16" x14ac:dyDescent="0.3">
      <c r="A757" t="s">
        <v>1540</v>
      </c>
      <c r="B757" s="2">
        <v>43954</v>
      </c>
      <c r="C757" t="s">
        <v>1541</v>
      </c>
      <c r="D757" t="s">
        <v>28</v>
      </c>
      <c r="E757" t="s">
        <v>34</v>
      </c>
      <c r="F757" t="s">
        <v>35</v>
      </c>
      <c r="G757" t="s">
        <v>31</v>
      </c>
      <c r="H757" t="s">
        <v>2370</v>
      </c>
      <c r="I757">
        <v>2</v>
      </c>
      <c r="J757" t="s">
        <v>19</v>
      </c>
      <c r="K757">
        <v>100</v>
      </c>
      <c r="L757">
        <v>80</v>
      </c>
      <c r="M757">
        <f t="shared" si="11"/>
        <v>200</v>
      </c>
      <c r="N757">
        <f>Table44[[#This Row],[Qty]]*Table44[[#This Row],[Cost]]</f>
        <v>160</v>
      </c>
      <c r="O757">
        <f>Table44[[#This Row],[Total Sales]]-Table44[[#This Row],[COGS]]</f>
        <v>40</v>
      </c>
      <c r="P757" s="1">
        <f>WEEKDAY(Table44[[#This Row],[Sales Date]])</f>
        <v>1</v>
      </c>
    </row>
    <row r="758" spans="1:16" x14ac:dyDescent="0.3">
      <c r="A758" t="s">
        <v>1542</v>
      </c>
      <c r="B758" s="2">
        <v>43955</v>
      </c>
      <c r="C758" t="s">
        <v>1543</v>
      </c>
      <c r="D758" t="s">
        <v>14</v>
      </c>
      <c r="E758" t="s">
        <v>15</v>
      </c>
      <c r="F758" t="s">
        <v>16</v>
      </c>
      <c r="G758" t="s">
        <v>36</v>
      </c>
      <c r="H758" t="s">
        <v>37</v>
      </c>
      <c r="I758">
        <v>2</v>
      </c>
      <c r="J758" t="s">
        <v>19</v>
      </c>
      <c r="K758">
        <v>2000</v>
      </c>
      <c r="L758">
        <v>1850</v>
      </c>
      <c r="M758">
        <f t="shared" si="11"/>
        <v>4000</v>
      </c>
      <c r="N758">
        <f>Table44[[#This Row],[Qty]]*Table44[[#This Row],[Cost]]</f>
        <v>3700</v>
      </c>
      <c r="O758">
        <f>Table44[[#This Row],[Total Sales]]-Table44[[#This Row],[COGS]]</f>
        <v>300</v>
      </c>
      <c r="P758" s="1">
        <f>WEEKDAY(Table44[[#This Row],[Sales Date]])</f>
        <v>2</v>
      </c>
    </row>
    <row r="759" spans="1:16" x14ac:dyDescent="0.3">
      <c r="A759" t="s">
        <v>1544</v>
      </c>
      <c r="B759" s="2">
        <v>43956</v>
      </c>
      <c r="C759" t="s">
        <v>1545</v>
      </c>
      <c r="D759" t="s">
        <v>14</v>
      </c>
      <c r="E759" t="s">
        <v>34</v>
      </c>
      <c r="F759" t="s">
        <v>35</v>
      </c>
      <c r="G759" t="s">
        <v>40</v>
      </c>
      <c r="H759" t="s">
        <v>2370</v>
      </c>
      <c r="I759">
        <v>1</v>
      </c>
      <c r="J759" t="s">
        <v>19</v>
      </c>
      <c r="K759">
        <v>9500</v>
      </c>
      <c r="L759">
        <v>8000</v>
      </c>
      <c r="M759">
        <f t="shared" si="11"/>
        <v>9500</v>
      </c>
      <c r="N759">
        <f>Table44[[#This Row],[Qty]]*Table44[[#This Row],[Cost]]</f>
        <v>8000</v>
      </c>
      <c r="O759">
        <f>Table44[[#This Row],[Total Sales]]-Table44[[#This Row],[COGS]]</f>
        <v>1500</v>
      </c>
      <c r="P759" s="1">
        <f>WEEKDAY(Table44[[#This Row],[Sales Date]])</f>
        <v>3</v>
      </c>
    </row>
    <row r="760" spans="1:16" x14ac:dyDescent="0.3">
      <c r="A760" t="s">
        <v>1546</v>
      </c>
      <c r="B760" s="2">
        <v>43957</v>
      </c>
      <c r="C760" t="s">
        <v>1547</v>
      </c>
      <c r="D760" t="s">
        <v>14</v>
      </c>
      <c r="E760" t="s">
        <v>15</v>
      </c>
      <c r="F760" t="s">
        <v>16</v>
      </c>
      <c r="G760" t="s">
        <v>43</v>
      </c>
      <c r="H760" t="s">
        <v>44</v>
      </c>
      <c r="I760">
        <v>100</v>
      </c>
      <c r="J760" t="s">
        <v>19</v>
      </c>
      <c r="K760">
        <v>4700</v>
      </c>
      <c r="L760">
        <v>4000</v>
      </c>
      <c r="M760">
        <f t="shared" si="11"/>
        <v>470000</v>
      </c>
      <c r="N760">
        <f>Table44[[#This Row],[Qty]]*Table44[[#This Row],[Cost]]</f>
        <v>400000</v>
      </c>
      <c r="O760">
        <f>Table44[[#This Row],[Total Sales]]-Table44[[#This Row],[COGS]]</f>
        <v>70000</v>
      </c>
      <c r="P760" s="1">
        <f>WEEKDAY(Table44[[#This Row],[Sales Date]])</f>
        <v>4</v>
      </c>
    </row>
    <row r="761" spans="1:16" x14ac:dyDescent="0.3">
      <c r="A761" t="s">
        <v>1548</v>
      </c>
      <c r="B761" s="2">
        <v>43958</v>
      </c>
      <c r="C761" t="s">
        <v>1549</v>
      </c>
      <c r="D761" t="s">
        <v>28</v>
      </c>
      <c r="E761" t="s">
        <v>34</v>
      </c>
      <c r="F761" t="s">
        <v>35</v>
      </c>
      <c r="G761" t="s">
        <v>47</v>
      </c>
      <c r="H761" t="s">
        <v>2370</v>
      </c>
      <c r="I761">
        <v>2</v>
      </c>
      <c r="J761" t="s">
        <v>19</v>
      </c>
      <c r="K761">
        <v>400</v>
      </c>
      <c r="L761">
        <v>360</v>
      </c>
      <c r="M761">
        <f t="shared" si="11"/>
        <v>800</v>
      </c>
      <c r="N761">
        <f>Table44[[#This Row],[Qty]]*Table44[[#This Row],[Cost]]</f>
        <v>720</v>
      </c>
      <c r="O761">
        <f>Table44[[#This Row],[Total Sales]]-Table44[[#This Row],[COGS]]</f>
        <v>80</v>
      </c>
      <c r="P761" s="1">
        <f>WEEKDAY(Table44[[#This Row],[Sales Date]])</f>
        <v>5</v>
      </c>
    </row>
    <row r="762" spans="1:16" x14ac:dyDescent="0.3">
      <c r="A762" t="s">
        <v>1550</v>
      </c>
      <c r="B762" s="2">
        <v>43956</v>
      </c>
      <c r="C762" t="s">
        <v>1551</v>
      </c>
      <c r="D762" t="s">
        <v>28</v>
      </c>
      <c r="E762" t="s">
        <v>15</v>
      </c>
      <c r="F762" t="s">
        <v>16</v>
      </c>
      <c r="G762" t="s">
        <v>50</v>
      </c>
      <c r="H762" t="s">
        <v>37</v>
      </c>
      <c r="I762">
        <v>2</v>
      </c>
      <c r="J762" t="s">
        <v>19</v>
      </c>
      <c r="K762">
        <v>100</v>
      </c>
      <c r="L762">
        <v>90</v>
      </c>
      <c r="M762">
        <f t="shared" si="11"/>
        <v>200</v>
      </c>
      <c r="N762">
        <f>Table44[[#This Row],[Qty]]*Table44[[#This Row],[Cost]]</f>
        <v>180</v>
      </c>
      <c r="O762">
        <f>Table44[[#This Row],[Total Sales]]-Table44[[#This Row],[COGS]]</f>
        <v>20</v>
      </c>
      <c r="P762" s="1">
        <f>WEEKDAY(Table44[[#This Row],[Sales Date]])</f>
        <v>3</v>
      </c>
    </row>
    <row r="763" spans="1:16" x14ac:dyDescent="0.3">
      <c r="A763" t="s">
        <v>1552</v>
      </c>
      <c r="B763" s="2">
        <v>43960</v>
      </c>
      <c r="C763" t="s">
        <v>13</v>
      </c>
      <c r="D763" t="s">
        <v>28</v>
      </c>
      <c r="E763" t="s">
        <v>34</v>
      </c>
      <c r="F763" t="s">
        <v>35</v>
      </c>
      <c r="G763" t="s">
        <v>17</v>
      </c>
      <c r="H763" t="s">
        <v>2370</v>
      </c>
      <c r="I763">
        <v>20</v>
      </c>
      <c r="J763" t="s">
        <v>19</v>
      </c>
      <c r="K763">
        <v>1600</v>
      </c>
      <c r="L763">
        <v>1590</v>
      </c>
      <c r="M763">
        <f t="shared" si="11"/>
        <v>32000</v>
      </c>
      <c r="N763">
        <f>Table44[[#This Row],[Qty]]*Table44[[#This Row],[Cost]]</f>
        <v>31800</v>
      </c>
      <c r="O763">
        <f>Table44[[#This Row],[Total Sales]]-Table44[[#This Row],[COGS]]</f>
        <v>200</v>
      </c>
      <c r="P763" s="1">
        <f>WEEKDAY(Table44[[#This Row],[Sales Date]])</f>
        <v>7</v>
      </c>
    </row>
    <row r="764" spans="1:16" x14ac:dyDescent="0.3">
      <c r="A764" t="s">
        <v>1553</v>
      </c>
      <c r="B764" s="2">
        <v>43961</v>
      </c>
      <c r="C764" t="s">
        <v>21</v>
      </c>
      <c r="D764" t="s">
        <v>28</v>
      </c>
      <c r="E764" t="s">
        <v>15</v>
      </c>
      <c r="F764" t="s">
        <v>16</v>
      </c>
      <c r="G764" t="s">
        <v>66</v>
      </c>
      <c r="H764" t="s">
        <v>2370</v>
      </c>
      <c r="I764">
        <v>1</v>
      </c>
      <c r="J764" t="s">
        <v>19</v>
      </c>
      <c r="K764">
        <v>50</v>
      </c>
      <c r="L764">
        <v>45</v>
      </c>
      <c r="M764">
        <f t="shared" si="11"/>
        <v>50</v>
      </c>
      <c r="N764">
        <f>Table44[[#This Row],[Qty]]*Table44[[#This Row],[Cost]]</f>
        <v>45</v>
      </c>
      <c r="O764">
        <f>Table44[[#This Row],[Total Sales]]-Table44[[#This Row],[COGS]]</f>
        <v>5</v>
      </c>
      <c r="P764" s="1">
        <f>WEEKDAY(Table44[[#This Row],[Sales Date]])</f>
        <v>1</v>
      </c>
    </row>
    <row r="765" spans="1:16" x14ac:dyDescent="0.3">
      <c r="A765" t="s">
        <v>1554</v>
      </c>
      <c r="B765" s="2">
        <v>43962</v>
      </c>
      <c r="C765" t="s">
        <v>27</v>
      </c>
      <c r="D765" t="s">
        <v>14</v>
      </c>
      <c r="E765" t="s">
        <v>34</v>
      </c>
      <c r="F765" t="s">
        <v>35</v>
      </c>
      <c r="G765" t="s">
        <v>69</v>
      </c>
      <c r="H765" t="s">
        <v>2370</v>
      </c>
      <c r="I765">
        <v>2</v>
      </c>
      <c r="J765" t="s">
        <v>19</v>
      </c>
      <c r="K765">
        <v>600</v>
      </c>
      <c r="L765">
        <v>450</v>
      </c>
      <c r="M765">
        <f t="shared" si="11"/>
        <v>1200</v>
      </c>
      <c r="N765">
        <f>Table44[[#This Row],[Qty]]*Table44[[#This Row],[Cost]]</f>
        <v>900</v>
      </c>
      <c r="O765">
        <f>Table44[[#This Row],[Total Sales]]-Table44[[#This Row],[COGS]]</f>
        <v>300</v>
      </c>
      <c r="P765" s="1">
        <f>WEEKDAY(Table44[[#This Row],[Sales Date]])</f>
        <v>2</v>
      </c>
    </row>
    <row r="766" spans="1:16" x14ac:dyDescent="0.3">
      <c r="A766" t="s">
        <v>1555</v>
      </c>
      <c r="B766" s="2">
        <v>43963</v>
      </c>
      <c r="C766" t="s">
        <v>33</v>
      </c>
      <c r="D766" t="s">
        <v>28</v>
      </c>
      <c r="E766" t="s">
        <v>15</v>
      </c>
      <c r="F766" t="s">
        <v>16</v>
      </c>
      <c r="G766" t="s">
        <v>53</v>
      </c>
      <c r="H766" t="s">
        <v>37</v>
      </c>
      <c r="I766">
        <v>2</v>
      </c>
      <c r="J766" t="s">
        <v>19</v>
      </c>
      <c r="K766">
        <v>170</v>
      </c>
      <c r="L766">
        <v>150</v>
      </c>
      <c r="M766">
        <f t="shared" si="11"/>
        <v>340</v>
      </c>
      <c r="N766">
        <f>Table44[[#This Row],[Qty]]*Table44[[#This Row],[Cost]]</f>
        <v>300</v>
      </c>
      <c r="O766">
        <f>Table44[[#This Row],[Total Sales]]-Table44[[#This Row],[COGS]]</f>
        <v>40</v>
      </c>
      <c r="P766" s="1">
        <f>WEEKDAY(Table44[[#This Row],[Sales Date]])</f>
        <v>3</v>
      </c>
    </row>
    <row r="767" spans="1:16" x14ac:dyDescent="0.3">
      <c r="A767" t="s">
        <v>1556</v>
      </c>
      <c r="B767" s="2">
        <v>43964</v>
      </c>
      <c r="C767" t="s">
        <v>39</v>
      </c>
      <c r="D767" t="s">
        <v>28</v>
      </c>
      <c r="E767" t="s">
        <v>34</v>
      </c>
      <c r="F767" t="s">
        <v>35</v>
      </c>
      <c r="G767" t="s">
        <v>17</v>
      </c>
      <c r="H767" t="s">
        <v>2370</v>
      </c>
      <c r="I767">
        <v>1</v>
      </c>
      <c r="J767" t="s">
        <v>19</v>
      </c>
      <c r="K767">
        <v>25</v>
      </c>
      <c r="L767">
        <v>20</v>
      </c>
      <c r="M767">
        <f t="shared" si="11"/>
        <v>25</v>
      </c>
      <c r="N767">
        <f>Table44[[#This Row],[Qty]]*Table44[[#This Row],[Cost]]</f>
        <v>20</v>
      </c>
      <c r="O767">
        <f>Table44[[#This Row],[Total Sales]]-Table44[[#This Row],[COGS]]</f>
        <v>5</v>
      </c>
      <c r="P767" s="1">
        <f>WEEKDAY(Table44[[#This Row],[Sales Date]])</f>
        <v>4</v>
      </c>
    </row>
    <row r="768" spans="1:16" x14ac:dyDescent="0.3">
      <c r="A768" t="s">
        <v>1557</v>
      </c>
      <c r="B768" s="2">
        <v>43965</v>
      </c>
      <c r="C768" t="s">
        <v>42</v>
      </c>
      <c r="D768" t="s">
        <v>28</v>
      </c>
      <c r="E768" t="s">
        <v>15</v>
      </c>
      <c r="F768" t="s">
        <v>16</v>
      </c>
      <c r="G768" t="s">
        <v>24</v>
      </c>
      <c r="H768" t="s">
        <v>2370</v>
      </c>
      <c r="I768">
        <v>1</v>
      </c>
      <c r="J768" t="s">
        <v>19</v>
      </c>
      <c r="K768">
        <v>10000</v>
      </c>
      <c r="L768">
        <v>9000</v>
      </c>
      <c r="M768">
        <f t="shared" si="11"/>
        <v>10000</v>
      </c>
      <c r="N768">
        <f>Table44[[#This Row],[Qty]]*Table44[[#This Row],[Cost]]</f>
        <v>9000</v>
      </c>
      <c r="O768">
        <f>Table44[[#This Row],[Total Sales]]-Table44[[#This Row],[COGS]]</f>
        <v>1000</v>
      </c>
      <c r="P768" s="1">
        <f>WEEKDAY(Table44[[#This Row],[Sales Date]])</f>
        <v>5</v>
      </c>
    </row>
    <row r="769" spans="1:16" x14ac:dyDescent="0.3">
      <c r="A769" t="s">
        <v>1558</v>
      </c>
      <c r="B769" s="2">
        <v>43966</v>
      </c>
      <c r="C769" t="s">
        <v>46</v>
      </c>
      <c r="D769" t="s">
        <v>28</v>
      </c>
      <c r="E769" t="s">
        <v>34</v>
      </c>
      <c r="F769" t="s">
        <v>35</v>
      </c>
      <c r="G769" t="s">
        <v>31</v>
      </c>
      <c r="H769" t="s">
        <v>2370</v>
      </c>
      <c r="I769">
        <v>2</v>
      </c>
      <c r="J769" t="s">
        <v>19</v>
      </c>
      <c r="K769">
        <v>6700</v>
      </c>
      <c r="L769">
        <v>5001</v>
      </c>
      <c r="M769">
        <f t="shared" si="11"/>
        <v>13400</v>
      </c>
      <c r="N769">
        <f>Table44[[#This Row],[Qty]]*Table44[[#This Row],[Cost]]</f>
        <v>10002</v>
      </c>
      <c r="O769">
        <f>Table44[[#This Row],[Total Sales]]-Table44[[#This Row],[COGS]]</f>
        <v>3398</v>
      </c>
      <c r="P769" s="1">
        <f>WEEKDAY(Table44[[#This Row],[Sales Date]])</f>
        <v>6</v>
      </c>
    </row>
    <row r="770" spans="1:16" x14ac:dyDescent="0.3">
      <c r="A770" t="s">
        <v>1559</v>
      </c>
      <c r="B770" s="2">
        <v>43967</v>
      </c>
      <c r="C770" t="s">
        <v>49</v>
      </c>
      <c r="D770" t="s">
        <v>28</v>
      </c>
      <c r="E770" t="s">
        <v>15</v>
      </c>
      <c r="F770" t="s">
        <v>16</v>
      </c>
      <c r="G770" t="s">
        <v>36</v>
      </c>
      <c r="H770" t="s">
        <v>37</v>
      </c>
      <c r="I770">
        <v>2</v>
      </c>
      <c r="J770" t="s">
        <v>19</v>
      </c>
      <c r="K770">
        <v>6700</v>
      </c>
      <c r="L770">
        <v>5002</v>
      </c>
      <c r="M770">
        <f t="shared" ref="M770:M833" si="12">I770*K770</f>
        <v>13400</v>
      </c>
      <c r="N770">
        <f>Table44[[#This Row],[Qty]]*Table44[[#This Row],[Cost]]</f>
        <v>10004</v>
      </c>
      <c r="O770">
        <f>Table44[[#This Row],[Total Sales]]-Table44[[#This Row],[COGS]]</f>
        <v>3396</v>
      </c>
      <c r="P770" s="1">
        <f>WEEKDAY(Table44[[#This Row],[Sales Date]])</f>
        <v>7</v>
      </c>
    </row>
    <row r="771" spans="1:16" x14ac:dyDescent="0.3">
      <c r="A771" t="s">
        <v>1560</v>
      </c>
      <c r="B771" s="2">
        <v>43968</v>
      </c>
      <c r="C771" t="s">
        <v>52</v>
      </c>
      <c r="D771" t="s">
        <v>28</v>
      </c>
      <c r="E771" t="s">
        <v>15</v>
      </c>
      <c r="F771" t="s">
        <v>16</v>
      </c>
      <c r="G771" t="s">
        <v>40</v>
      </c>
      <c r="H771" t="s">
        <v>2370</v>
      </c>
      <c r="I771">
        <v>1</v>
      </c>
      <c r="J771" t="s">
        <v>19</v>
      </c>
      <c r="K771">
        <v>22000</v>
      </c>
      <c r="L771">
        <v>20000</v>
      </c>
      <c r="M771">
        <f t="shared" si="12"/>
        <v>22000</v>
      </c>
      <c r="N771">
        <f>Table44[[#This Row],[Qty]]*Table44[[#This Row],[Cost]]</f>
        <v>20000</v>
      </c>
      <c r="O771">
        <f>Table44[[#This Row],[Total Sales]]-Table44[[#This Row],[COGS]]</f>
        <v>2000</v>
      </c>
      <c r="P771" s="1">
        <f>WEEKDAY(Table44[[#This Row],[Sales Date]])</f>
        <v>1</v>
      </c>
    </row>
    <row r="772" spans="1:16" x14ac:dyDescent="0.3">
      <c r="A772" t="s">
        <v>1561</v>
      </c>
      <c r="B772" s="2">
        <v>43966</v>
      </c>
      <c r="C772" t="s">
        <v>55</v>
      </c>
      <c r="D772" t="s">
        <v>28</v>
      </c>
      <c r="E772" t="s">
        <v>15</v>
      </c>
      <c r="F772" t="s">
        <v>16</v>
      </c>
      <c r="G772" t="s">
        <v>43</v>
      </c>
      <c r="H772" t="s">
        <v>44</v>
      </c>
      <c r="I772">
        <v>1</v>
      </c>
      <c r="J772" t="s">
        <v>25</v>
      </c>
      <c r="K772">
        <v>10000</v>
      </c>
      <c r="L772">
        <v>9000</v>
      </c>
      <c r="M772">
        <f t="shared" si="12"/>
        <v>10000</v>
      </c>
      <c r="N772">
        <f>Table44[[#This Row],[Qty]]*Table44[[#This Row],[Cost]]</f>
        <v>9000</v>
      </c>
      <c r="O772">
        <f>Table44[[#This Row],[Total Sales]]-Table44[[#This Row],[COGS]]</f>
        <v>1000</v>
      </c>
      <c r="P772" s="1">
        <f>WEEKDAY(Table44[[#This Row],[Sales Date]])</f>
        <v>6</v>
      </c>
    </row>
    <row r="773" spans="1:16" x14ac:dyDescent="0.3">
      <c r="A773" t="s">
        <v>1562</v>
      </c>
      <c r="B773" s="2">
        <v>43970</v>
      </c>
      <c r="C773" t="s">
        <v>59</v>
      </c>
      <c r="D773" t="s">
        <v>28</v>
      </c>
      <c r="E773" t="s">
        <v>22</v>
      </c>
      <c r="F773" t="s">
        <v>23</v>
      </c>
      <c r="G773" t="s">
        <v>47</v>
      </c>
      <c r="H773" t="s">
        <v>2370</v>
      </c>
      <c r="I773">
        <v>1</v>
      </c>
      <c r="J773" t="s">
        <v>19</v>
      </c>
      <c r="K773">
        <v>8500</v>
      </c>
      <c r="L773">
        <v>7600</v>
      </c>
      <c r="M773">
        <f t="shared" si="12"/>
        <v>8500</v>
      </c>
      <c r="N773">
        <f>Table44[[#This Row],[Qty]]*Table44[[#This Row],[Cost]]</f>
        <v>7600</v>
      </c>
      <c r="O773">
        <f>Table44[[#This Row],[Total Sales]]-Table44[[#This Row],[COGS]]</f>
        <v>900</v>
      </c>
      <c r="P773" s="1">
        <f>WEEKDAY(Table44[[#This Row],[Sales Date]])</f>
        <v>3</v>
      </c>
    </row>
    <row r="774" spans="1:16" x14ac:dyDescent="0.3">
      <c r="A774" t="s">
        <v>1563</v>
      </c>
      <c r="B774" s="2">
        <v>43971</v>
      </c>
      <c r="C774" t="s">
        <v>62</v>
      </c>
      <c r="D774" t="s">
        <v>28</v>
      </c>
      <c r="E774" t="s">
        <v>29</v>
      </c>
      <c r="F774" t="s">
        <v>30</v>
      </c>
      <c r="G774" t="s">
        <v>50</v>
      </c>
      <c r="H774" t="s">
        <v>37</v>
      </c>
      <c r="I774">
        <v>2</v>
      </c>
      <c r="J774" t="s">
        <v>19</v>
      </c>
      <c r="K774">
        <v>8500</v>
      </c>
      <c r="L774">
        <v>7600</v>
      </c>
      <c r="M774">
        <f t="shared" si="12"/>
        <v>17000</v>
      </c>
      <c r="N774">
        <f>Table44[[#This Row],[Qty]]*Table44[[#This Row],[Cost]]</f>
        <v>15200</v>
      </c>
      <c r="O774">
        <f>Table44[[#This Row],[Total Sales]]-Table44[[#This Row],[COGS]]</f>
        <v>1800</v>
      </c>
      <c r="P774" s="1">
        <f>WEEKDAY(Table44[[#This Row],[Sales Date]])</f>
        <v>4</v>
      </c>
    </row>
    <row r="775" spans="1:16" x14ac:dyDescent="0.3">
      <c r="A775" t="s">
        <v>1564</v>
      </c>
      <c r="B775" s="2">
        <v>43972</v>
      </c>
      <c r="C775" t="s">
        <v>65</v>
      </c>
      <c r="D775" t="s">
        <v>28</v>
      </c>
      <c r="E775" t="s">
        <v>34</v>
      </c>
      <c r="F775" t="s">
        <v>35</v>
      </c>
      <c r="G775" t="s">
        <v>17</v>
      </c>
      <c r="H775" t="s">
        <v>2370</v>
      </c>
      <c r="I775">
        <v>3</v>
      </c>
      <c r="J775" t="s">
        <v>19</v>
      </c>
      <c r="K775">
        <v>13200.000000000002</v>
      </c>
      <c r="L775">
        <v>12000</v>
      </c>
      <c r="M775">
        <f t="shared" si="12"/>
        <v>39600.000000000007</v>
      </c>
      <c r="N775">
        <f>Table44[[#This Row],[Qty]]*Table44[[#This Row],[Cost]]</f>
        <v>36000</v>
      </c>
      <c r="O775">
        <f>Table44[[#This Row],[Total Sales]]-Table44[[#This Row],[COGS]]</f>
        <v>3600.0000000000073</v>
      </c>
      <c r="P775" s="1">
        <f>WEEKDAY(Table44[[#This Row],[Sales Date]])</f>
        <v>5</v>
      </c>
    </row>
    <row r="776" spans="1:16" x14ac:dyDescent="0.3">
      <c r="A776" t="s">
        <v>1565</v>
      </c>
      <c r="B776" s="2">
        <v>43973</v>
      </c>
      <c r="C776" t="s">
        <v>68</v>
      </c>
      <c r="D776" t="s">
        <v>28</v>
      </c>
      <c r="E776" t="s">
        <v>15</v>
      </c>
      <c r="F776" t="s">
        <v>16</v>
      </c>
      <c r="G776" t="s">
        <v>66</v>
      </c>
      <c r="H776" t="s">
        <v>2370</v>
      </c>
      <c r="I776">
        <v>2</v>
      </c>
      <c r="J776" t="s">
        <v>19</v>
      </c>
      <c r="K776">
        <v>22000</v>
      </c>
      <c r="L776">
        <v>20000</v>
      </c>
      <c r="M776">
        <f t="shared" si="12"/>
        <v>44000</v>
      </c>
      <c r="N776">
        <f>Table44[[#This Row],[Qty]]*Table44[[#This Row],[Cost]]</f>
        <v>40000</v>
      </c>
      <c r="O776">
        <f>Table44[[#This Row],[Total Sales]]-Table44[[#This Row],[COGS]]</f>
        <v>4000</v>
      </c>
      <c r="P776" s="1">
        <f>WEEKDAY(Table44[[#This Row],[Sales Date]])</f>
        <v>6</v>
      </c>
    </row>
    <row r="777" spans="1:16" x14ac:dyDescent="0.3">
      <c r="A777" t="s">
        <v>1566</v>
      </c>
      <c r="B777" s="2">
        <v>43974</v>
      </c>
      <c r="C777" t="s">
        <v>71</v>
      </c>
      <c r="D777" t="s">
        <v>28</v>
      </c>
      <c r="E777" t="s">
        <v>15</v>
      </c>
      <c r="F777" t="s">
        <v>16</v>
      </c>
      <c r="G777" t="s">
        <v>69</v>
      </c>
      <c r="H777" t="s">
        <v>2370</v>
      </c>
      <c r="I777">
        <v>2</v>
      </c>
      <c r="J777" t="s">
        <v>19</v>
      </c>
      <c r="K777">
        <v>7700</v>
      </c>
      <c r="L777">
        <v>7000</v>
      </c>
      <c r="M777">
        <f t="shared" si="12"/>
        <v>15400</v>
      </c>
      <c r="N777">
        <f>Table44[[#This Row],[Qty]]*Table44[[#This Row],[Cost]]</f>
        <v>14000</v>
      </c>
      <c r="O777">
        <f>Table44[[#This Row],[Total Sales]]-Table44[[#This Row],[COGS]]</f>
        <v>1400</v>
      </c>
      <c r="P777" s="1">
        <f>WEEKDAY(Table44[[#This Row],[Sales Date]])</f>
        <v>7</v>
      </c>
    </row>
    <row r="778" spans="1:16" x14ac:dyDescent="0.3">
      <c r="A778" t="s">
        <v>1567</v>
      </c>
      <c r="B778" s="2">
        <v>43975</v>
      </c>
      <c r="C778" t="s">
        <v>74</v>
      </c>
      <c r="D778" t="s">
        <v>28</v>
      </c>
      <c r="E778" t="s">
        <v>22</v>
      </c>
      <c r="F778" t="s">
        <v>23</v>
      </c>
      <c r="G778" t="s">
        <v>53</v>
      </c>
      <c r="H778" t="s">
        <v>37</v>
      </c>
      <c r="I778">
        <v>3</v>
      </c>
      <c r="J778" t="s">
        <v>19</v>
      </c>
      <c r="K778">
        <v>22000</v>
      </c>
      <c r="L778">
        <v>20000</v>
      </c>
      <c r="M778">
        <f t="shared" si="12"/>
        <v>66000</v>
      </c>
      <c r="N778">
        <f>Table44[[#This Row],[Qty]]*Table44[[#This Row],[Cost]]</f>
        <v>60000</v>
      </c>
      <c r="O778">
        <f>Table44[[#This Row],[Total Sales]]-Table44[[#This Row],[COGS]]</f>
        <v>6000</v>
      </c>
      <c r="P778" s="1">
        <f>WEEKDAY(Table44[[#This Row],[Sales Date]])</f>
        <v>1</v>
      </c>
    </row>
    <row r="779" spans="1:16" x14ac:dyDescent="0.3">
      <c r="A779" t="s">
        <v>1568</v>
      </c>
      <c r="B779" s="2">
        <v>43976</v>
      </c>
      <c r="C779" t="s">
        <v>77</v>
      </c>
      <c r="D779" t="s">
        <v>14</v>
      </c>
      <c r="E779" t="s">
        <v>29</v>
      </c>
      <c r="F779" t="s">
        <v>30</v>
      </c>
      <c r="G779" t="s">
        <v>17</v>
      </c>
      <c r="H779" t="s">
        <v>2370</v>
      </c>
      <c r="I779">
        <v>1</v>
      </c>
      <c r="J779" t="s">
        <v>19</v>
      </c>
      <c r="K779">
        <v>44000</v>
      </c>
      <c r="L779">
        <v>40000</v>
      </c>
      <c r="M779">
        <f t="shared" si="12"/>
        <v>44000</v>
      </c>
      <c r="N779">
        <f>Table44[[#This Row],[Qty]]*Table44[[#This Row],[Cost]]</f>
        <v>40000</v>
      </c>
      <c r="O779">
        <f>Table44[[#This Row],[Total Sales]]-Table44[[#This Row],[COGS]]</f>
        <v>4000</v>
      </c>
      <c r="P779" s="1">
        <f>WEEKDAY(Table44[[#This Row],[Sales Date]])</f>
        <v>2</v>
      </c>
    </row>
    <row r="780" spans="1:16" x14ac:dyDescent="0.3">
      <c r="A780" t="s">
        <v>1569</v>
      </c>
      <c r="B780" s="2">
        <v>43977</v>
      </c>
      <c r="C780" t="s">
        <v>80</v>
      </c>
      <c r="D780" t="s">
        <v>14</v>
      </c>
      <c r="E780" t="s">
        <v>34</v>
      </c>
      <c r="F780" t="s">
        <v>35</v>
      </c>
      <c r="G780" t="s">
        <v>24</v>
      </c>
      <c r="H780" t="s">
        <v>2370</v>
      </c>
      <c r="I780">
        <v>2</v>
      </c>
      <c r="J780" t="s">
        <v>19</v>
      </c>
      <c r="K780">
        <v>19800</v>
      </c>
      <c r="L780">
        <v>18000</v>
      </c>
      <c r="M780">
        <f t="shared" si="12"/>
        <v>39600</v>
      </c>
      <c r="N780">
        <f>Table44[[#This Row],[Qty]]*Table44[[#This Row],[Cost]]</f>
        <v>36000</v>
      </c>
      <c r="O780">
        <f>Table44[[#This Row],[Total Sales]]-Table44[[#This Row],[COGS]]</f>
        <v>3600</v>
      </c>
      <c r="P780" s="1">
        <f>WEEKDAY(Table44[[#This Row],[Sales Date]])</f>
        <v>3</v>
      </c>
    </row>
    <row r="781" spans="1:16" x14ac:dyDescent="0.3">
      <c r="A781" t="s">
        <v>1570</v>
      </c>
      <c r="B781" s="2">
        <v>43978</v>
      </c>
      <c r="C781" t="s">
        <v>83</v>
      </c>
      <c r="D781" t="s">
        <v>14</v>
      </c>
      <c r="E781" t="s">
        <v>15</v>
      </c>
      <c r="F781" t="s">
        <v>16</v>
      </c>
      <c r="G781" t="s">
        <v>31</v>
      </c>
      <c r="H781" t="s">
        <v>2370</v>
      </c>
      <c r="I781">
        <v>2</v>
      </c>
      <c r="J781" t="s">
        <v>19</v>
      </c>
      <c r="K781">
        <v>9950</v>
      </c>
      <c r="L781">
        <v>9000</v>
      </c>
      <c r="M781">
        <f t="shared" si="12"/>
        <v>19900</v>
      </c>
      <c r="N781">
        <f>Table44[[#This Row],[Qty]]*Table44[[#This Row],[Cost]]</f>
        <v>18000</v>
      </c>
      <c r="O781">
        <f>Table44[[#This Row],[Total Sales]]-Table44[[#This Row],[COGS]]</f>
        <v>1900</v>
      </c>
      <c r="P781" s="1">
        <f>WEEKDAY(Table44[[#This Row],[Sales Date]])</f>
        <v>4</v>
      </c>
    </row>
    <row r="782" spans="1:16" x14ac:dyDescent="0.3">
      <c r="A782" t="s">
        <v>1571</v>
      </c>
      <c r="B782" s="2">
        <v>43976</v>
      </c>
      <c r="C782" t="s">
        <v>86</v>
      </c>
      <c r="D782" t="s">
        <v>28</v>
      </c>
      <c r="E782" t="s">
        <v>15</v>
      </c>
      <c r="F782" t="s">
        <v>16</v>
      </c>
      <c r="G782" t="s">
        <v>36</v>
      </c>
      <c r="H782" t="s">
        <v>37</v>
      </c>
      <c r="I782">
        <v>2</v>
      </c>
      <c r="J782" t="s">
        <v>19</v>
      </c>
      <c r="K782">
        <v>7700</v>
      </c>
      <c r="L782">
        <v>7000</v>
      </c>
      <c r="M782">
        <f t="shared" si="12"/>
        <v>15400</v>
      </c>
      <c r="N782">
        <f>Table44[[#This Row],[Qty]]*Table44[[#This Row],[Cost]]</f>
        <v>14000</v>
      </c>
      <c r="O782">
        <f>Table44[[#This Row],[Total Sales]]-Table44[[#This Row],[COGS]]</f>
        <v>1400</v>
      </c>
      <c r="P782" s="1">
        <f>WEEKDAY(Table44[[#This Row],[Sales Date]])</f>
        <v>2</v>
      </c>
    </row>
    <row r="783" spans="1:16" x14ac:dyDescent="0.3">
      <c r="A783" t="s">
        <v>1572</v>
      </c>
      <c r="B783" s="2">
        <v>43980</v>
      </c>
      <c r="C783" t="s">
        <v>88</v>
      </c>
      <c r="D783" t="s">
        <v>28</v>
      </c>
      <c r="E783" t="s">
        <v>22</v>
      </c>
      <c r="F783" t="s">
        <v>23</v>
      </c>
      <c r="G783" t="s">
        <v>40</v>
      </c>
      <c r="H783" t="s">
        <v>2370</v>
      </c>
      <c r="I783">
        <v>4</v>
      </c>
      <c r="J783" t="s">
        <v>19</v>
      </c>
      <c r="K783">
        <v>11000</v>
      </c>
      <c r="L783">
        <v>10000</v>
      </c>
      <c r="M783">
        <f t="shared" si="12"/>
        <v>44000</v>
      </c>
      <c r="N783">
        <f>Table44[[#This Row],[Qty]]*Table44[[#This Row],[Cost]]</f>
        <v>40000</v>
      </c>
      <c r="O783">
        <f>Table44[[#This Row],[Total Sales]]-Table44[[#This Row],[COGS]]</f>
        <v>4000</v>
      </c>
      <c r="P783" s="1">
        <f>WEEKDAY(Table44[[#This Row],[Sales Date]])</f>
        <v>6</v>
      </c>
    </row>
    <row r="784" spans="1:16" x14ac:dyDescent="0.3">
      <c r="A784" t="s">
        <v>1573</v>
      </c>
      <c r="B784" s="2">
        <v>43981</v>
      </c>
      <c r="C784" t="s">
        <v>90</v>
      </c>
      <c r="D784" t="s">
        <v>28</v>
      </c>
      <c r="E784" t="s">
        <v>29</v>
      </c>
      <c r="F784" t="s">
        <v>30</v>
      </c>
      <c r="G784" t="s">
        <v>43</v>
      </c>
      <c r="H784" t="s">
        <v>44</v>
      </c>
      <c r="I784">
        <v>1</v>
      </c>
      <c r="J784" t="s">
        <v>19</v>
      </c>
      <c r="K784">
        <v>13200.000000000002</v>
      </c>
      <c r="L784">
        <v>12000</v>
      </c>
      <c r="M784">
        <f t="shared" si="12"/>
        <v>13200.000000000002</v>
      </c>
      <c r="N784">
        <f>Table44[[#This Row],[Qty]]*Table44[[#This Row],[Cost]]</f>
        <v>12000</v>
      </c>
      <c r="O784">
        <f>Table44[[#This Row],[Total Sales]]-Table44[[#This Row],[COGS]]</f>
        <v>1200.0000000000018</v>
      </c>
      <c r="P784" s="1">
        <f>WEEKDAY(Table44[[#This Row],[Sales Date]])</f>
        <v>7</v>
      </c>
    </row>
    <row r="785" spans="1:16" x14ac:dyDescent="0.3">
      <c r="A785" t="s">
        <v>1574</v>
      </c>
      <c r="B785" s="2">
        <v>43982</v>
      </c>
      <c r="C785" t="s">
        <v>92</v>
      </c>
      <c r="D785" t="s">
        <v>28</v>
      </c>
      <c r="E785" t="s">
        <v>34</v>
      </c>
      <c r="F785" t="s">
        <v>35</v>
      </c>
      <c r="G785" t="s">
        <v>47</v>
      </c>
      <c r="H785" t="s">
        <v>2370</v>
      </c>
      <c r="I785">
        <v>2</v>
      </c>
      <c r="J785" t="s">
        <v>19</v>
      </c>
      <c r="K785">
        <v>9950</v>
      </c>
      <c r="L785">
        <v>9000</v>
      </c>
      <c r="M785">
        <f t="shared" si="12"/>
        <v>19900</v>
      </c>
      <c r="N785">
        <f>Table44[[#This Row],[Qty]]*Table44[[#This Row],[Cost]]</f>
        <v>18000</v>
      </c>
      <c r="O785">
        <f>Table44[[#This Row],[Total Sales]]-Table44[[#This Row],[COGS]]</f>
        <v>1900</v>
      </c>
      <c r="P785" s="1">
        <f>WEEKDAY(Table44[[#This Row],[Sales Date]])</f>
        <v>1</v>
      </c>
    </row>
    <row r="786" spans="1:16" x14ac:dyDescent="0.3">
      <c r="A786" t="s">
        <v>1575</v>
      </c>
      <c r="B786" s="2">
        <v>43952</v>
      </c>
      <c r="C786" t="s">
        <v>94</v>
      </c>
      <c r="D786" t="s">
        <v>14</v>
      </c>
      <c r="E786" t="s">
        <v>15</v>
      </c>
      <c r="F786" t="s">
        <v>16</v>
      </c>
      <c r="G786" t="s">
        <v>50</v>
      </c>
      <c r="H786" t="s">
        <v>37</v>
      </c>
      <c r="I786">
        <v>2</v>
      </c>
      <c r="J786" t="s">
        <v>19</v>
      </c>
      <c r="K786">
        <v>7700</v>
      </c>
      <c r="L786">
        <v>7000</v>
      </c>
      <c r="M786">
        <f t="shared" si="12"/>
        <v>15400</v>
      </c>
      <c r="N786">
        <f>Table44[[#This Row],[Qty]]*Table44[[#This Row],[Cost]]</f>
        <v>14000</v>
      </c>
      <c r="O786">
        <f>Table44[[#This Row],[Total Sales]]-Table44[[#This Row],[COGS]]</f>
        <v>1400</v>
      </c>
      <c r="P786" s="1">
        <f>WEEKDAY(Table44[[#This Row],[Sales Date]])</f>
        <v>6</v>
      </c>
    </row>
    <row r="787" spans="1:16" x14ac:dyDescent="0.3">
      <c r="A787" t="s">
        <v>1576</v>
      </c>
      <c r="B787" s="2">
        <v>43953</v>
      </c>
      <c r="C787" t="s">
        <v>96</v>
      </c>
      <c r="D787" t="s">
        <v>28</v>
      </c>
      <c r="E787" t="s">
        <v>34</v>
      </c>
      <c r="F787" t="s">
        <v>35</v>
      </c>
      <c r="G787" t="s">
        <v>17</v>
      </c>
      <c r="H787" t="s">
        <v>2370</v>
      </c>
      <c r="I787">
        <v>4</v>
      </c>
      <c r="J787" t="s">
        <v>19</v>
      </c>
      <c r="K787">
        <v>11000</v>
      </c>
      <c r="L787">
        <v>10000</v>
      </c>
      <c r="M787">
        <f t="shared" si="12"/>
        <v>44000</v>
      </c>
      <c r="N787">
        <f>Table44[[#This Row],[Qty]]*Table44[[#This Row],[Cost]]</f>
        <v>40000</v>
      </c>
      <c r="O787">
        <f>Table44[[#This Row],[Total Sales]]-Table44[[#This Row],[COGS]]</f>
        <v>4000</v>
      </c>
      <c r="P787" s="1">
        <f>WEEKDAY(Table44[[#This Row],[Sales Date]])</f>
        <v>7</v>
      </c>
    </row>
    <row r="788" spans="1:16" x14ac:dyDescent="0.3">
      <c r="A788" t="s">
        <v>1577</v>
      </c>
      <c r="B788" s="2">
        <v>43954</v>
      </c>
      <c r="C788" t="s">
        <v>98</v>
      </c>
      <c r="D788" t="s">
        <v>28</v>
      </c>
      <c r="E788" t="s">
        <v>15</v>
      </c>
      <c r="F788" t="s">
        <v>16</v>
      </c>
      <c r="G788" t="s">
        <v>66</v>
      </c>
      <c r="H788" t="s">
        <v>2370</v>
      </c>
      <c r="I788">
        <v>1</v>
      </c>
      <c r="J788" t="s">
        <v>19</v>
      </c>
      <c r="K788">
        <v>13200.000000000002</v>
      </c>
      <c r="L788">
        <v>12000</v>
      </c>
      <c r="M788">
        <f t="shared" si="12"/>
        <v>13200.000000000002</v>
      </c>
      <c r="N788">
        <f>Table44[[#This Row],[Qty]]*Table44[[#This Row],[Cost]]</f>
        <v>12000</v>
      </c>
      <c r="O788">
        <f>Table44[[#This Row],[Total Sales]]-Table44[[#This Row],[COGS]]</f>
        <v>1200.0000000000018</v>
      </c>
      <c r="P788" s="1">
        <f>WEEKDAY(Table44[[#This Row],[Sales Date]])</f>
        <v>1</v>
      </c>
    </row>
    <row r="789" spans="1:16" x14ac:dyDescent="0.3">
      <c r="A789" t="s">
        <v>1578</v>
      </c>
      <c r="B789" s="2">
        <v>43955</v>
      </c>
      <c r="C789" t="s">
        <v>100</v>
      </c>
      <c r="D789" t="s">
        <v>28</v>
      </c>
      <c r="E789" t="s">
        <v>34</v>
      </c>
      <c r="F789" t="s">
        <v>35</v>
      </c>
      <c r="G789" t="s">
        <v>69</v>
      </c>
      <c r="H789" t="s">
        <v>2370</v>
      </c>
      <c r="I789">
        <v>2</v>
      </c>
      <c r="J789" t="s">
        <v>19</v>
      </c>
      <c r="K789">
        <v>9950</v>
      </c>
      <c r="L789">
        <v>9000</v>
      </c>
      <c r="M789">
        <f t="shared" si="12"/>
        <v>19900</v>
      </c>
      <c r="N789">
        <f>Table44[[#This Row],[Qty]]*Table44[[#This Row],[Cost]]</f>
        <v>18000</v>
      </c>
      <c r="O789">
        <f>Table44[[#This Row],[Total Sales]]-Table44[[#This Row],[COGS]]</f>
        <v>1900</v>
      </c>
      <c r="P789" s="1">
        <f>WEEKDAY(Table44[[#This Row],[Sales Date]])</f>
        <v>2</v>
      </c>
    </row>
    <row r="790" spans="1:16" x14ac:dyDescent="0.3">
      <c r="A790" t="s">
        <v>1579</v>
      </c>
      <c r="B790" s="2">
        <v>43956</v>
      </c>
      <c r="C790" t="s">
        <v>102</v>
      </c>
      <c r="D790" t="s">
        <v>28</v>
      </c>
      <c r="E790" t="s">
        <v>15</v>
      </c>
      <c r="F790" t="s">
        <v>16</v>
      </c>
      <c r="G790" t="s">
        <v>53</v>
      </c>
      <c r="H790" t="s">
        <v>37</v>
      </c>
      <c r="I790">
        <v>2</v>
      </c>
      <c r="J790" t="s">
        <v>19</v>
      </c>
      <c r="K790">
        <v>7700</v>
      </c>
      <c r="L790">
        <v>7000</v>
      </c>
      <c r="M790">
        <f t="shared" si="12"/>
        <v>15400</v>
      </c>
      <c r="N790">
        <f>Table44[[#This Row],[Qty]]*Table44[[#This Row],[Cost]]</f>
        <v>14000</v>
      </c>
      <c r="O790">
        <f>Table44[[#This Row],[Total Sales]]-Table44[[#This Row],[COGS]]</f>
        <v>1400</v>
      </c>
      <c r="P790" s="1">
        <f>WEEKDAY(Table44[[#This Row],[Sales Date]])</f>
        <v>3</v>
      </c>
    </row>
    <row r="791" spans="1:16" x14ac:dyDescent="0.3">
      <c r="A791" t="s">
        <v>1580</v>
      </c>
      <c r="B791" s="2">
        <v>43957</v>
      </c>
      <c r="C791" t="s">
        <v>104</v>
      </c>
      <c r="D791" t="s">
        <v>28</v>
      </c>
      <c r="E791" t="s">
        <v>34</v>
      </c>
      <c r="F791" t="s">
        <v>35</v>
      </c>
      <c r="G791" t="s">
        <v>17</v>
      </c>
      <c r="H791" t="s">
        <v>2370</v>
      </c>
      <c r="I791">
        <v>1</v>
      </c>
      <c r="J791" t="s">
        <v>19</v>
      </c>
      <c r="K791">
        <v>11000</v>
      </c>
      <c r="L791">
        <v>10000</v>
      </c>
      <c r="M791">
        <f t="shared" si="12"/>
        <v>11000</v>
      </c>
      <c r="N791">
        <f>Table44[[#This Row],[Qty]]*Table44[[#This Row],[Cost]]</f>
        <v>10000</v>
      </c>
      <c r="O791">
        <f>Table44[[#This Row],[Total Sales]]-Table44[[#This Row],[COGS]]</f>
        <v>1000</v>
      </c>
      <c r="P791" s="1">
        <f>WEEKDAY(Table44[[#This Row],[Sales Date]])</f>
        <v>4</v>
      </c>
    </row>
    <row r="792" spans="1:16" x14ac:dyDescent="0.3">
      <c r="A792" t="s">
        <v>1581</v>
      </c>
      <c r="B792" s="2">
        <v>43958</v>
      </c>
      <c r="C792" t="s">
        <v>106</v>
      </c>
      <c r="D792" t="s">
        <v>28</v>
      </c>
      <c r="E792" t="s">
        <v>15</v>
      </c>
      <c r="F792" t="s">
        <v>16</v>
      </c>
      <c r="G792" t="s">
        <v>24</v>
      </c>
      <c r="H792" t="s">
        <v>2370</v>
      </c>
      <c r="I792">
        <v>1</v>
      </c>
      <c r="J792" t="s">
        <v>19</v>
      </c>
      <c r="K792">
        <v>7700.0000000000009</v>
      </c>
      <c r="L792">
        <v>7000</v>
      </c>
      <c r="M792">
        <f t="shared" si="12"/>
        <v>7700.0000000000009</v>
      </c>
      <c r="N792">
        <f>Table44[[#This Row],[Qty]]*Table44[[#This Row],[Cost]]</f>
        <v>7000</v>
      </c>
      <c r="O792">
        <f>Table44[[#This Row],[Total Sales]]-Table44[[#This Row],[COGS]]</f>
        <v>700.00000000000091</v>
      </c>
      <c r="P792" s="1">
        <f>WEEKDAY(Table44[[#This Row],[Sales Date]])</f>
        <v>5</v>
      </c>
    </row>
    <row r="793" spans="1:16" x14ac:dyDescent="0.3">
      <c r="A793" t="s">
        <v>1582</v>
      </c>
      <c r="B793" s="2">
        <v>43956</v>
      </c>
      <c r="C793" t="s">
        <v>108</v>
      </c>
      <c r="D793" t="s">
        <v>28</v>
      </c>
      <c r="E793" t="s">
        <v>34</v>
      </c>
      <c r="F793" t="s">
        <v>35</v>
      </c>
      <c r="G793" t="s">
        <v>31</v>
      </c>
      <c r="H793" t="s">
        <v>2370</v>
      </c>
      <c r="I793">
        <v>2</v>
      </c>
      <c r="J793" t="s">
        <v>19</v>
      </c>
      <c r="K793">
        <v>9950</v>
      </c>
      <c r="L793">
        <v>9000</v>
      </c>
      <c r="M793">
        <f t="shared" si="12"/>
        <v>19900</v>
      </c>
      <c r="N793">
        <f>Table44[[#This Row],[Qty]]*Table44[[#This Row],[Cost]]</f>
        <v>18000</v>
      </c>
      <c r="O793">
        <f>Table44[[#This Row],[Total Sales]]-Table44[[#This Row],[COGS]]</f>
        <v>1900</v>
      </c>
      <c r="P793" s="1">
        <f>WEEKDAY(Table44[[#This Row],[Sales Date]])</f>
        <v>3</v>
      </c>
    </row>
    <row r="794" spans="1:16" x14ac:dyDescent="0.3">
      <c r="A794" t="s">
        <v>1583</v>
      </c>
      <c r="B794" s="2">
        <v>43960</v>
      </c>
      <c r="C794" t="s">
        <v>110</v>
      </c>
      <c r="D794" t="s">
        <v>28</v>
      </c>
      <c r="E794" t="s">
        <v>15</v>
      </c>
      <c r="F794" t="s">
        <v>16</v>
      </c>
      <c r="G794" t="s">
        <v>36</v>
      </c>
      <c r="H794" t="s">
        <v>37</v>
      </c>
      <c r="I794">
        <v>2</v>
      </c>
      <c r="J794" t="s">
        <v>19</v>
      </c>
      <c r="K794">
        <v>19800</v>
      </c>
      <c r="L794">
        <v>18000</v>
      </c>
      <c r="M794">
        <f t="shared" si="12"/>
        <v>39600</v>
      </c>
      <c r="N794">
        <f>Table44[[#This Row],[Qty]]*Table44[[#This Row],[Cost]]</f>
        <v>36000</v>
      </c>
      <c r="O794">
        <f>Table44[[#This Row],[Total Sales]]-Table44[[#This Row],[COGS]]</f>
        <v>3600</v>
      </c>
      <c r="P794" s="1">
        <f>WEEKDAY(Table44[[#This Row],[Sales Date]])</f>
        <v>7</v>
      </c>
    </row>
    <row r="795" spans="1:16" x14ac:dyDescent="0.3">
      <c r="A795" t="s">
        <v>1584</v>
      </c>
      <c r="B795" s="2">
        <v>43961</v>
      </c>
      <c r="C795" t="s">
        <v>112</v>
      </c>
      <c r="D795" t="s">
        <v>28</v>
      </c>
      <c r="E795" t="s">
        <v>34</v>
      </c>
      <c r="F795" t="s">
        <v>35</v>
      </c>
      <c r="G795" t="s">
        <v>40</v>
      </c>
      <c r="H795" t="s">
        <v>2370</v>
      </c>
      <c r="I795">
        <v>1</v>
      </c>
      <c r="J795" t="s">
        <v>19</v>
      </c>
      <c r="K795">
        <v>44000</v>
      </c>
      <c r="L795">
        <v>40000</v>
      </c>
      <c r="M795">
        <f t="shared" si="12"/>
        <v>44000</v>
      </c>
      <c r="N795">
        <f>Table44[[#This Row],[Qty]]*Table44[[#This Row],[Cost]]</f>
        <v>40000</v>
      </c>
      <c r="O795">
        <f>Table44[[#This Row],[Total Sales]]-Table44[[#This Row],[COGS]]</f>
        <v>4000</v>
      </c>
      <c r="P795" s="1">
        <f>WEEKDAY(Table44[[#This Row],[Sales Date]])</f>
        <v>1</v>
      </c>
    </row>
    <row r="796" spans="1:16" x14ac:dyDescent="0.3">
      <c r="A796" t="s">
        <v>1585</v>
      </c>
      <c r="B796" s="2">
        <v>43962</v>
      </c>
      <c r="C796" t="s">
        <v>114</v>
      </c>
      <c r="D796" t="s">
        <v>28</v>
      </c>
      <c r="E796" t="s">
        <v>15</v>
      </c>
      <c r="F796" t="s">
        <v>16</v>
      </c>
      <c r="G796" t="s">
        <v>43</v>
      </c>
      <c r="H796" t="s">
        <v>44</v>
      </c>
      <c r="I796">
        <v>1</v>
      </c>
      <c r="J796" t="s">
        <v>19</v>
      </c>
      <c r="K796">
        <v>22000</v>
      </c>
      <c r="L796">
        <v>20000</v>
      </c>
      <c r="M796">
        <f t="shared" si="12"/>
        <v>22000</v>
      </c>
      <c r="N796">
        <f>Table44[[#This Row],[Qty]]*Table44[[#This Row],[Cost]]</f>
        <v>20000</v>
      </c>
      <c r="O796">
        <f>Table44[[#This Row],[Total Sales]]-Table44[[#This Row],[COGS]]</f>
        <v>2000</v>
      </c>
      <c r="P796" s="1">
        <f>WEEKDAY(Table44[[#This Row],[Sales Date]])</f>
        <v>2</v>
      </c>
    </row>
    <row r="797" spans="1:16" x14ac:dyDescent="0.3">
      <c r="A797" t="s">
        <v>1586</v>
      </c>
      <c r="B797" s="2">
        <v>43963</v>
      </c>
      <c r="C797" t="s">
        <v>116</v>
      </c>
      <c r="D797" t="s">
        <v>28</v>
      </c>
      <c r="E797" t="s">
        <v>34</v>
      </c>
      <c r="F797" t="s">
        <v>35</v>
      </c>
      <c r="G797" t="s">
        <v>47</v>
      </c>
      <c r="H797" t="s">
        <v>2370</v>
      </c>
      <c r="I797">
        <v>2</v>
      </c>
      <c r="J797" t="s">
        <v>19</v>
      </c>
      <c r="K797">
        <v>13000</v>
      </c>
      <c r="L797">
        <v>12000</v>
      </c>
      <c r="M797">
        <f t="shared" si="12"/>
        <v>26000</v>
      </c>
      <c r="N797">
        <f>Table44[[#This Row],[Qty]]*Table44[[#This Row],[Cost]]</f>
        <v>24000</v>
      </c>
      <c r="O797">
        <f>Table44[[#This Row],[Total Sales]]-Table44[[#This Row],[COGS]]</f>
        <v>2000</v>
      </c>
      <c r="P797" s="1">
        <f>WEEKDAY(Table44[[#This Row],[Sales Date]])</f>
        <v>3</v>
      </c>
    </row>
    <row r="798" spans="1:16" x14ac:dyDescent="0.3">
      <c r="A798" t="s">
        <v>1587</v>
      </c>
      <c r="B798" s="2">
        <v>43964</v>
      </c>
      <c r="C798" t="s">
        <v>118</v>
      </c>
      <c r="D798" t="s">
        <v>28</v>
      </c>
      <c r="E798" t="s">
        <v>15</v>
      </c>
      <c r="F798" t="s">
        <v>16</v>
      </c>
      <c r="G798" t="s">
        <v>50</v>
      </c>
      <c r="H798" t="s">
        <v>37</v>
      </c>
      <c r="I798">
        <v>2</v>
      </c>
      <c r="J798" t="s">
        <v>19</v>
      </c>
      <c r="K798">
        <v>6700</v>
      </c>
      <c r="L798">
        <v>5000</v>
      </c>
      <c r="M798">
        <f t="shared" si="12"/>
        <v>13400</v>
      </c>
      <c r="N798">
        <f>Table44[[#This Row],[Qty]]*Table44[[#This Row],[Cost]]</f>
        <v>10000</v>
      </c>
      <c r="O798">
        <f>Table44[[#This Row],[Total Sales]]-Table44[[#This Row],[COGS]]</f>
        <v>3400</v>
      </c>
      <c r="P798" s="1">
        <f>WEEKDAY(Table44[[#This Row],[Sales Date]])</f>
        <v>4</v>
      </c>
    </row>
    <row r="799" spans="1:16" x14ac:dyDescent="0.3">
      <c r="A799" t="s">
        <v>1588</v>
      </c>
      <c r="B799" s="2">
        <v>43965</v>
      </c>
      <c r="C799" t="s">
        <v>120</v>
      </c>
      <c r="D799" t="s">
        <v>28</v>
      </c>
      <c r="E799" t="s">
        <v>34</v>
      </c>
      <c r="F799" t="s">
        <v>35</v>
      </c>
      <c r="G799" t="s">
        <v>17</v>
      </c>
      <c r="H799" t="s">
        <v>2370</v>
      </c>
      <c r="I799">
        <v>1</v>
      </c>
      <c r="J799" t="s">
        <v>19</v>
      </c>
      <c r="K799">
        <v>6700</v>
      </c>
      <c r="L799">
        <v>5001</v>
      </c>
      <c r="M799">
        <f t="shared" si="12"/>
        <v>6700</v>
      </c>
      <c r="N799">
        <f>Table44[[#This Row],[Qty]]*Table44[[#This Row],[Cost]]</f>
        <v>5001</v>
      </c>
      <c r="O799">
        <f>Table44[[#This Row],[Total Sales]]-Table44[[#This Row],[COGS]]</f>
        <v>1699</v>
      </c>
      <c r="P799" s="1">
        <f>WEEKDAY(Table44[[#This Row],[Sales Date]])</f>
        <v>5</v>
      </c>
    </row>
    <row r="800" spans="1:16" x14ac:dyDescent="0.3">
      <c r="A800" t="s">
        <v>1589</v>
      </c>
      <c r="B800" s="2">
        <v>43966</v>
      </c>
      <c r="C800" t="s">
        <v>122</v>
      </c>
      <c r="D800" t="s">
        <v>14</v>
      </c>
      <c r="E800" t="s">
        <v>15</v>
      </c>
      <c r="F800" t="s">
        <v>16</v>
      </c>
      <c r="G800" t="s">
        <v>66</v>
      </c>
      <c r="H800" t="s">
        <v>2370</v>
      </c>
      <c r="I800">
        <v>1</v>
      </c>
      <c r="J800" t="s">
        <v>19</v>
      </c>
      <c r="K800">
        <v>6700</v>
      </c>
      <c r="L800">
        <v>5002</v>
      </c>
      <c r="M800">
        <f t="shared" si="12"/>
        <v>6700</v>
      </c>
      <c r="N800">
        <f>Table44[[#This Row],[Qty]]*Table44[[#This Row],[Cost]]</f>
        <v>5002</v>
      </c>
      <c r="O800">
        <f>Table44[[#This Row],[Total Sales]]-Table44[[#This Row],[COGS]]</f>
        <v>1698</v>
      </c>
      <c r="P800" s="1">
        <f>WEEKDAY(Table44[[#This Row],[Sales Date]])</f>
        <v>6</v>
      </c>
    </row>
    <row r="801" spans="1:16" x14ac:dyDescent="0.3">
      <c r="A801" t="s">
        <v>1590</v>
      </c>
      <c r="B801" s="2">
        <v>43967</v>
      </c>
      <c r="C801" t="s">
        <v>124</v>
      </c>
      <c r="D801" t="s">
        <v>14</v>
      </c>
      <c r="E801" t="s">
        <v>34</v>
      </c>
      <c r="F801" t="s">
        <v>35</v>
      </c>
      <c r="G801" t="s">
        <v>69</v>
      </c>
      <c r="H801" t="s">
        <v>2370</v>
      </c>
      <c r="I801">
        <v>2</v>
      </c>
      <c r="J801" t="s">
        <v>19</v>
      </c>
      <c r="K801">
        <v>6700</v>
      </c>
      <c r="L801">
        <v>5000</v>
      </c>
      <c r="M801">
        <f t="shared" si="12"/>
        <v>13400</v>
      </c>
      <c r="N801">
        <f>Table44[[#This Row],[Qty]]*Table44[[#This Row],[Cost]]</f>
        <v>10000</v>
      </c>
      <c r="O801">
        <f>Table44[[#This Row],[Total Sales]]-Table44[[#This Row],[COGS]]</f>
        <v>3400</v>
      </c>
      <c r="P801" s="1">
        <f>WEEKDAY(Table44[[#This Row],[Sales Date]])</f>
        <v>7</v>
      </c>
    </row>
    <row r="802" spans="1:16" x14ac:dyDescent="0.3">
      <c r="A802" t="s">
        <v>1591</v>
      </c>
      <c r="B802" s="2">
        <v>43968</v>
      </c>
      <c r="C802" t="s">
        <v>126</v>
      </c>
      <c r="D802" t="s">
        <v>14</v>
      </c>
      <c r="E802" t="s">
        <v>15</v>
      </c>
      <c r="F802" t="s">
        <v>16</v>
      </c>
      <c r="G802" t="s">
        <v>53</v>
      </c>
      <c r="H802" t="s">
        <v>37</v>
      </c>
      <c r="I802">
        <v>2</v>
      </c>
      <c r="J802" t="s">
        <v>19</v>
      </c>
      <c r="K802">
        <v>6700</v>
      </c>
      <c r="L802">
        <v>5001</v>
      </c>
      <c r="M802">
        <f t="shared" si="12"/>
        <v>13400</v>
      </c>
      <c r="N802">
        <f>Table44[[#This Row],[Qty]]*Table44[[#This Row],[Cost]]</f>
        <v>10002</v>
      </c>
      <c r="O802">
        <f>Table44[[#This Row],[Total Sales]]-Table44[[#This Row],[COGS]]</f>
        <v>3398</v>
      </c>
      <c r="P802" s="1">
        <f>WEEKDAY(Table44[[#This Row],[Sales Date]])</f>
        <v>1</v>
      </c>
    </row>
    <row r="803" spans="1:16" x14ac:dyDescent="0.3">
      <c r="A803" t="s">
        <v>1592</v>
      </c>
      <c r="B803" s="2">
        <v>43966</v>
      </c>
      <c r="C803" t="s">
        <v>128</v>
      </c>
      <c r="D803" t="s">
        <v>28</v>
      </c>
      <c r="E803" t="s">
        <v>34</v>
      </c>
      <c r="F803" t="s">
        <v>35</v>
      </c>
      <c r="G803" t="s">
        <v>17</v>
      </c>
      <c r="H803" t="s">
        <v>2370</v>
      </c>
      <c r="I803">
        <v>1</v>
      </c>
      <c r="J803" t="s">
        <v>19</v>
      </c>
      <c r="K803">
        <v>6700</v>
      </c>
      <c r="L803">
        <v>5002</v>
      </c>
      <c r="M803">
        <f t="shared" si="12"/>
        <v>6700</v>
      </c>
      <c r="N803">
        <f>Table44[[#This Row],[Qty]]*Table44[[#This Row],[Cost]]</f>
        <v>5002</v>
      </c>
      <c r="O803">
        <f>Table44[[#This Row],[Total Sales]]-Table44[[#This Row],[COGS]]</f>
        <v>1698</v>
      </c>
      <c r="P803" s="1">
        <f>WEEKDAY(Table44[[#This Row],[Sales Date]])</f>
        <v>6</v>
      </c>
    </row>
    <row r="804" spans="1:16" x14ac:dyDescent="0.3">
      <c r="A804" t="s">
        <v>1593</v>
      </c>
      <c r="B804" s="2">
        <v>43970</v>
      </c>
      <c r="C804" t="s">
        <v>130</v>
      </c>
      <c r="D804" t="s">
        <v>28</v>
      </c>
      <c r="E804" t="s">
        <v>15</v>
      </c>
      <c r="F804" t="s">
        <v>16</v>
      </c>
      <c r="G804" t="s">
        <v>24</v>
      </c>
      <c r="H804" t="s">
        <v>2370</v>
      </c>
      <c r="I804">
        <v>1</v>
      </c>
      <c r="J804" t="s">
        <v>19</v>
      </c>
      <c r="K804">
        <v>6700</v>
      </c>
      <c r="L804">
        <v>5000</v>
      </c>
      <c r="M804">
        <f t="shared" si="12"/>
        <v>6700</v>
      </c>
      <c r="N804">
        <f>Table44[[#This Row],[Qty]]*Table44[[#This Row],[Cost]]</f>
        <v>5000</v>
      </c>
      <c r="O804">
        <f>Table44[[#This Row],[Total Sales]]-Table44[[#This Row],[COGS]]</f>
        <v>1700</v>
      </c>
      <c r="P804" s="1">
        <f>WEEKDAY(Table44[[#This Row],[Sales Date]])</f>
        <v>3</v>
      </c>
    </row>
    <row r="805" spans="1:16" x14ac:dyDescent="0.3">
      <c r="A805" t="s">
        <v>1594</v>
      </c>
      <c r="B805" s="2">
        <v>43971</v>
      </c>
      <c r="C805" t="s">
        <v>132</v>
      </c>
      <c r="D805" t="s">
        <v>28</v>
      </c>
      <c r="E805" t="s">
        <v>34</v>
      </c>
      <c r="F805" t="s">
        <v>35</v>
      </c>
      <c r="G805" t="s">
        <v>31</v>
      </c>
      <c r="H805" t="s">
        <v>2370</v>
      </c>
      <c r="I805">
        <v>2</v>
      </c>
      <c r="J805" t="s">
        <v>19</v>
      </c>
      <c r="K805">
        <v>6700</v>
      </c>
      <c r="L805">
        <v>5001</v>
      </c>
      <c r="M805">
        <f t="shared" si="12"/>
        <v>13400</v>
      </c>
      <c r="N805">
        <f>Table44[[#This Row],[Qty]]*Table44[[#This Row],[Cost]]</f>
        <v>10002</v>
      </c>
      <c r="O805">
        <f>Table44[[#This Row],[Total Sales]]-Table44[[#This Row],[COGS]]</f>
        <v>3398</v>
      </c>
      <c r="P805" s="1">
        <f>WEEKDAY(Table44[[#This Row],[Sales Date]])</f>
        <v>4</v>
      </c>
    </row>
    <row r="806" spans="1:16" x14ac:dyDescent="0.3">
      <c r="A806" t="s">
        <v>1595</v>
      </c>
      <c r="B806" s="2">
        <v>43972</v>
      </c>
      <c r="C806" t="s">
        <v>134</v>
      </c>
      <c r="D806" t="s">
        <v>28</v>
      </c>
      <c r="E806" t="s">
        <v>15</v>
      </c>
      <c r="F806" t="s">
        <v>16</v>
      </c>
      <c r="G806" t="s">
        <v>36</v>
      </c>
      <c r="H806" t="s">
        <v>37</v>
      </c>
      <c r="I806">
        <v>2</v>
      </c>
      <c r="J806" t="s">
        <v>19</v>
      </c>
      <c r="K806">
        <v>6700</v>
      </c>
      <c r="L806">
        <v>5002</v>
      </c>
      <c r="M806">
        <f t="shared" si="12"/>
        <v>13400</v>
      </c>
      <c r="N806">
        <f>Table44[[#This Row],[Qty]]*Table44[[#This Row],[Cost]]</f>
        <v>10004</v>
      </c>
      <c r="O806">
        <f>Table44[[#This Row],[Total Sales]]-Table44[[#This Row],[COGS]]</f>
        <v>3396</v>
      </c>
      <c r="P806" s="1">
        <f>WEEKDAY(Table44[[#This Row],[Sales Date]])</f>
        <v>5</v>
      </c>
    </row>
    <row r="807" spans="1:16" x14ac:dyDescent="0.3">
      <c r="A807" t="s">
        <v>1596</v>
      </c>
      <c r="B807" s="2">
        <v>43973</v>
      </c>
      <c r="C807" t="s">
        <v>136</v>
      </c>
      <c r="D807" t="s">
        <v>14</v>
      </c>
      <c r="E807" t="s">
        <v>34</v>
      </c>
      <c r="F807" t="s">
        <v>35</v>
      </c>
      <c r="G807" t="s">
        <v>40</v>
      </c>
      <c r="H807" t="s">
        <v>2370</v>
      </c>
      <c r="I807">
        <v>1</v>
      </c>
      <c r="J807" t="s">
        <v>19</v>
      </c>
      <c r="K807">
        <v>22000</v>
      </c>
      <c r="L807">
        <v>20000</v>
      </c>
      <c r="M807">
        <f t="shared" si="12"/>
        <v>22000</v>
      </c>
      <c r="N807">
        <f>Table44[[#This Row],[Qty]]*Table44[[#This Row],[Cost]]</f>
        <v>20000</v>
      </c>
      <c r="O807">
        <f>Table44[[#This Row],[Total Sales]]-Table44[[#This Row],[COGS]]</f>
        <v>2000</v>
      </c>
      <c r="P807" s="1">
        <f>WEEKDAY(Table44[[#This Row],[Sales Date]])</f>
        <v>6</v>
      </c>
    </row>
    <row r="808" spans="1:16" x14ac:dyDescent="0.3">
      <c r="A808" t="s">
        <v>1597</v>
      </c>
      <c r="B808" s="2">
        <v>43974</v>
      </c>
      <c r="C808" t="s">
        <v>138</v>
      </c>
      <c r="D808" t="s">
        <v>28</v>
      </c>
      <c r="E808" t="s">
        <v>15</v>
      </c>
      <c r="F808" t="s">
        <v>16</v>
      </c>
      <c r="G808" t="s">
        <v>43</v>
      </c>
      <c r="H808" t="s">
        <v>44</v>
      </c>
      <c r="I808">
        <v>1</v>
      </c>
      <c r="J808" t="s">
        <v>25</v>
      </c>
      <c r="K808">
        <v>10000</v>
      </c>
      <c r="L808">
        <v>9000</v>
      </c>
      <c r="M808">
        <f t="shared" si="12"/>
        <v>10000</v>
      </c>
      <c r="N808">
        <f>Table44[[#This Row],[Qty]]*Table44[[#This Row],[Cost]]</f>
        <v>9000</v>
      </c>
      <c r="O808">
        <f>Table44[[#This Row],[Total Sales]]-Table44[[#This Row],[COGS]]</f>
        <v>1000</v>
      </c>
      <c r="P808" s="1">
        <f>WEEKDAY(Table44[[#This Row],[Sales Date]])</f>
        <v>7</v>
      </c>
    </row>
    <row r="809" spans="1:16" x14ac:dyDescent="0.3">
      <c r="A809" t="s">
        <v>1598</v>
      </c>
      <c r="B809" s="2">
        <v>43975</v>
      </c>
      <c r="C809" t="s">
        <v>140</v>
      </c>
      <c r="D809" t="s">
        <v>28</v>
      </c>
      <c r="E809" t="s">
        <v>34</v>
      </c>
      <c r="F809" t="s">
        <v>35</v>
      </c>
      <c r="G809" t="s">
        <v>47</v>
      </c>
      <c r="H809" t="s">
        <v>2370</v>
      </c>
      <c r="I809">
        <v>1</v>
      </c>
      <c r="J809" t="s">
        <v>19</v>
      </c>
      <c r="K809">
        <v>8500</v>
      </c>
      <c r="L809">
        <v>7600</v>
      </c>
      <c r="M809">
        <f t="shared" si="12"/>
        <v>8500</v>
      </c>
      <c r="N809">
        <f>Table44[[#This Row],[Qty]]*Table44[[#This Row],[Cost]]</f>
        <v>7600</v>
      </c>
      <c r="O809">
        <f>Table44[[#This Row],[Total Sales]]-Table44[[#This Row],[COGS]]</f>
        <v>900</v>
      </c>
      <c r="P809" s="1">
        <f>WEEKDAY(Table44[[#This Row],[Sales Date]])</f>
        <v>1</v>
      </c>
    </row>
    <row r="810" spans="1:16" x14ac:dyDescent="0.3">
      <c r="A810" t="s">
        <v>1599</v>
      </c>
      <c r="B810" s="2">
        <v>43976</v>
      </c>
      <c r="C810" t="s">
        <v>142</v>
      </c>
      <c r="D810" t="s">
        <v>28</v>
      </c>
      <c r="E810" t="s">
        <v>15</v>
      </c>
      <c r="F810" t="s">
        <v>16</v>
      </c>
      <c r="G810" t="s">
        <v>50</v>
      </c>
      <c r="H810" t="s">
        <v>37</v>
      </c>
      <c r="I810">
        <v>2</v>
      </c>
      <c r="J810" t="s">
        <v>25</v>
      </c>
      <c r="K810">
        <v>8500</v>
      </c>
      <c r="L810">
        <v>7600</v>
      </c>
      <c r="M810">
        <f t="shared" si="12"/>
        <v>17000</v>
      </c>
      <c r="N810">
        <f>Table44[[#This Row],[Qty]]*Table44[[#This Row],[Cost]]</f>
        <v>15200</v>
      </c>
      <c r="O810">
        <f>Table44[[#This Row],[Total Sales]]-Table44[[#This Row],[COGS]]</f>
        <v>1800</v>
      </c>
      <c r="P810" s="1">
        <f>WEEKDAY(Table44[[#This Row],[Sales Date]])</f>
        <v>2</v>
      </c>
    </row>
    <row r="811" spans="1:16" x14ac:dyDescent="0.3">
      <c r="A811" t="s">
        <v>1600</v>
      </c>
      <c r="B811" s="2">
        <v>43977</v>
      </c>
      <c r="C811" t="s">
        <v>144</v>
      </c>
      <c r="D811" t="s">
        <v>28</v>
      </c>
      <c r="E811" t="s">
        <v>34</v>
      </c>
      <c r="F811" t="s">
        <v>35</v>
      </c>
      <c r="G811" t="s">
        <v>17</v>
      </c>
      <c r="H811" t="s">
        <v>2370</v>
      </c>
      <c r="I811">
        <v>3</v>
      </c>
      <c r="J811" t="s">
        <v>19</v>
      </c>
      <c r="K811">
        <v>13200.000000000002</v>
      </c>
      <c r="L811">
        <v>12000</v>
      </c>
      <c r="M811">
        <f t="shared" si="12"/>
        <v>39600.000000000007</v>
      </c>
      <c r="N811">
        <f>Table44[[#This Row],[Qty]]*Table44[[#This Row],[Cost]]</f>
        <v>36000</v>
      </c>
      <c r="O811">
        <f>Table44[[#This Row],[Total Sales]]-Table44[[#This Row],[COGS]]</f>
        <v>3600.0000000000073</v>
      </c>
      <c r="P811" s="1">
        <f>WEEKDAY(Table44[[#This Row],[Sales Date]])</f>
        <v>3</v>
      </c>
    </row>
    <row r="812" spans="1:16" x14ac:dyDescent="0.3">
      <c r="A812" t="s">
        <v>1601</v>
      </c>
      <c r="B812" s="2">
        <v>43978</v>
      </c>
      <c r="C812" t="s">
        <v>146</v>
      </c>
      <c r="D812" t="s">
        <v>28</v>
      </c>
      <c r="E812" t="s">
        <v>15</v>
      </c>
      <c r="F812" t="s">
        <v>16</v>
      </c>
      <c r="G812" t="s">
        <v>66</v>
      </c>
      <c r="H812" t="s">
        <v>2370</v>
      </c>
      <c r="I812">
        <v>2</v>
      </c>
      <c r="J812" t="s">
        <v>19</v>
      </c>
      <c r="K812">
        <v>22000</v>
      </c>
      <c r="L812">
        <v>20000</v>
      </c>
      <c r="M812">
        <f t="shared" si="12"/>
        <v>44000</v>
      </c>
      <c r="N812">
        <f>Table44[[#This Row],[Qty]]*Table44[[#This Row],[Cost]]</f>
        <v>40000</v>
      </c>
      <c r="O812">
        <f>Table44[[#This Row],[Total Sales]]-Table44[[#This Row],[COGS]]</f>
        <v>4000</v>
      </c>
      <c r="P812" s="1">
        <f>WEEKDAY(Table44[[#This Row],[Sales Date]])</f>
        <v>4</v>
      </c>
    </row>
    <row r="813" spans="1:16" x14ac:dyDescent="0.3">
      <c r="A813" t="s">
        <v>1602</v>
      </c>
      <c r="B813" s="2">
        <v>43976</v>
      </c>
      <c r="D813" t="s">
        <v>28</v>
      </c>
      <c r="E813" t="s">
        <v>34</v>
      </c>
      <c r="F813" t="s">
        <v>35</v>
      </c>
      <c r="G813" t="s">
        <v>69</v>
      </c>
      <c r="H813" t="s">
        <v>2370</v>
      </c>
      <c r="I813">
        <v>2</v>
      </c>
      <c r="J813" t="s">
        <v>19</v>
      </c>
      <c r="K813">
        <v>7700</v>
      </c>
      <c r="L813">
        <v>7000</v>
      </c>
      <c r="M813">
        <f t="shared" si="12"/>
        <v>15400</v>
      </c>
      <c r="N813">
        <f>Table44[[#This Row],[Qty]]*Table44[[#This Row],[Cost]]</f>
        <v>14000</v>
      </c>
      <c r="O813">
        <f>Table44[[#This Row],[Total Sales]]-Table44[[#This Row],[COGS]]</f>
        <v>1400</v>
      </c>
      <c r="P813" s="1">
        <f>WEEKDAY(Table44[[#This Row],[Sales Date]])</f>
        <v>2</v>
      </c>
    </row>
    <row r="814" spans="1:16" x14ac:dyDescent="0.3">
      <c r="A814" t="s">
        <v>1603</v>
      </c>
      <c r="B814" s="2">
        <v>43980</v>
      </c>
      <c r="C814" t="s">
        <v>149</v>
      </c>
      <c r="D814" t="s">
        <v>28</v>
      </c>
      <c r="E814" t="s">
        <v>15</v>
      </c>
      <c r="F814" t="s">
        <v>16</v>
      </c>
      <c r="G814" t="s">
        <v>53</v>
      </c>
      <c r="H814" t="s">
        <v>37</v>
      </c>
      <c r="I814">
        <v>3</v>
      </c>
      <c r="J814" t="s">
        <v>19</v>
      </c>
      <c r="K814">
        <v>22000</v>
      </c>
      <c r="L814">
        <v>20000</v>
      </c>
      <c r="M814">
        <f t="shared" si="12"/>
        <v>66000</v>
      </c>
      <c r="N814">
        <f>Table44[[#This Row],[Qty]]*Table44[[#This Row],[Cost]]</f>
        <v>60000</v>
      </c>
      <c r="O814">
        <f>Table44[[#This Row],[Total Sales]]-Table44[[#This Row],[COGS]]</f>
        <v>6000</v>
      </c>
      <c r="P814" s="1">
        <f>WEEKDAY(Table44[[#This Row],[Sales Date]])</f>
        <v>6</v>
      </c>
    </row>
    <row r="815" spans="1:16" x14ac:dyDescent="0.3">
      <c r="A815" t="s">
        <v>1604</v>
      </c>
      <c r="B815" s="2">
        <v>43981</v>
      </c>
      <c r="C815" t="s">
        <v>151</v>
      </c>
      <c r="D815" t="s">
        <v>28</v>
      </c>
      <c r="E815" t="s">
        <v>34</v>
      </c>
      <c r="F815" t="s">
        <v>35</v>
      </c>
      <c r="G815" t="s">
        <v>17</v>
      </c>
      <c r="H815" t="s">
        <v>2370</v>
      </c>
      <c r="I815">
        <v>1</v>
      </c>
      <c r="J815" t="s">
        <v>19</v>
      </c>
      <c r="K815">
        <v>44000</v>
      </c>
      <c r="L815">
        <v>40000</v>
      </c>
      <c r="M815">
        <f t="shared" si="12"/>
        <v>44000</v>
      </c>
      <c r="N815">
        <f>Table44[[#This Row],[Qty]]*Table44[[#This Row],[Cost]]</f>
        <v>40000</v>
      </c>
      <c r="O815">
        <f>Table44[[#This Row],[Total Sales]]-Table44[[#This Row],[COGS]]</f>
        <v>4000</v>
      </c>
      <c r="P815" s="1">
        <f>WEEKDAY(Table44[[#This Row],[Sales Date]])</f>
        <v>7</v>
      </c>
    </row>
    <row r="816" spans="1:16" x14ac:dyDescent="0.3">
      <c r="A816" t="s">
        <v>1605</v>
      </c>
      <c r="B816" s="2">
        <v>43982</v>
      </c>
      <c r="C816" t="s">
        <v>153</v>
      </c>
      <c r="D816" t="s">
        <v>28</v>
      </c>
      <c r="E816" t="s">
        <v>15</v>
      </c>
      <c r="F816" t="s">
        <v>16</v>
      </c>
      <c r="G816" t="s">
        <v>24</v>
      </c>
      <c r="H816" t="s">
        <v>2370</v>
      </c>
      <c r="I816">
        <v>2</v>
      </c>
      <c r="J816" t="s">
        <v>19</v>
      </c>
      <c r="K816">
        <v>19800</v>
      </c>
      <c r="L816">
        <v>18000</v>
      </c>
      <c r="M816">
        <f t="shared" si="12"/>
        <v>39600</v>
      </c>
      <c r="N816">
        <f>Table44[[#This Row],[Qty]]*Table44[[#This Row],[Cost]]</f>
        <v>36000</v>
      </c>
      <c r="O816">
        <f>Table44[[#This Row],[Total Sales]]-Table44[[#This Row],[COGS]]</f>
        <v>3600</v>
      </c>
      <c r="P816" s="1">
        <f>WEEKDAY(Table44[[#This Row],[Sales Date]])</f>
        <v>1</v>
      </c>
    </row>
    <row r="817" spans="1:16" x14ac:dyDescent="0.3">
      <c r="A817" t="s">
        <v>1606</v>
      </c>
      <c r="B817" s="2">
        <v>43952</v>
      </c>
      <c r="D817" t="s">
        <v>28</v>
      </c>
      <c r="E817" t="s">
        <v>34</v>
      </c>
      <c r="F817" t="s">
        <v>35</v>
      </c>
      <c r="G817" t="s">
        <v>31</v>
      </c>
      <c r="H817" t="s">
        <v>2370</v>
      </c>
      <c r="I817">
        <v>2</v>
      </c>
      <c r="J817" t="s">
        <v>19</v>
      </c>
      <c r="K817">
        <v>9950</v>
      </c>
      <c r="L817">
        <v>9000</v>
      </c>
      <c r="M817">
        <f t="shared" si="12"/>
        <v>19900</v>
      </c>
      <c r="N817">
        <f>Table44[[#This Row],[Qty]]*Table44[[#This Row],[Cost]]</f>
        <v>18000</v>
      </c>
      <c r="O817">
        <f>Table44[[#This Row],[Total Sales]]-Table44[[#This Row],[COGS]]</f>
        <v>1900</v>
      </c>
      <c r="P817" s="1">
        <f>WEEKDAY(Table44[[#This Row],[Sales Date]])</f>
        <v>6</v>
      </c>
    </row>
    <row r="818" spans="1:16" x14ac:dyDescent="0.3">
      <c r="A818" t="s">
        <v>1607</v>
      </c>
      <c r="B818" s="2">
        <v>43953</v>
      </c>
      <c r="C818" t="s">
        <v>156</v>
      </c>
      <c r="D818" t="s">
        <v>28</v>
      </c>
      <c r="E818" t="s">
        <v>15</v>
      </c>
      <c r="F818" t="s">
        <v>16</v>
      </c>
      <c r="G818" t="s">
        <v>36</v>
      </c>
      <c r="H818" t="s">
        <v>37</v>
      </c>
      <c r="I818">
        <v>2</v>
      </c>
      <c r="J818" t="s">
        <v>19</v>
      </c>
      <c r="K818">
        <v>7700</v>
      </c>
      <c r="L818">
        <v>7000</v>
      </c>
      <c r="M818">
        <f t="shared" si="12"/>
        <v>15400</v>
      </c>
      <c r="N818">
        <f>Table44[[#This Row],[Qty]]*Table44[[#This Row],[Cost]]</f>
        <v>14000</v>
      </c>
      <c r="O818">
        <f>Table44[[#This Row],[Total Sales]]-Table44[[#This Row],[COGS]]</f>
        <v>1400</v>
      </c>
      <c r="P818" s="1">
        <f>WEEKDAY(Table44[[#This Row],[Sales Date]])</f>
        <v>7</v>
      </c>
    </row>
    <row r="819" spans="1:16" x14ac:dyDescent="0.3">
      <c r="A819" t="s">
        <v>1608</v>
      </c>
      <c r="B819" s="2">
        <v>43954</v>
      </c>
      <c r="C819" t="s">
        <v>158</v>
      </c>
      <c r="D819" t="s">
        <v>28</v>
      </c>
      <c r="E819" t="s">
        <v>15</v>
      </c>
      <c r="F819" t="s">
        <v>16</v>
      </c>
      <c r="G819" t="s">
        <v>40</v>
      </c>
      <c r="H819" t="s">
        <v>2370</v>
      </c>
      <c r="I819">
        <v>4</v>
      </c>
      <c r="J819" t="s">
        <v>19</v>
      </c>
      <c r="K819">
        <v>11000</v>
      </c>
      <c r="L819">
        <v>10000</v>
      </c>
      <c r="M819">
        <f t="shared" si="12"/>
        <v>44000</v>
      </c>
      <c r="N819">
        <f>Table44[[#This Row],[Qty]]*Table44[[#This Row],[Cost]]</f>
        <v>40000</v>
      </c>
      <c r="O819">
        <f>Table44[[#This Row],[Total Sales]]-Table44[[#This Row],[COGS]]</f>
        <v>4000</v>
      </c>
      <c r="P819" s="1">
        <f>WEEKDAY(Table44[[#This Row],[Sales Date]])</f>
        <v>1</v>
      </c>
    </row>
    <row r="820" spans="1:16" x14ac:dyDescent="0.3">
      <c r="A820" t="s">
        <v>1609</v>
      </c>
      <c r="B820" s="2">
        <v>43955</v>
      </c>
      <c r="C820" t="s">
        <v>160</v>
      </c>
      <c r="D820" t="s">
        <v>28</v>
      </c>
      <c r="E820" t="s">
        <v>15</v>
      </c>
      <c r="F820" t="s">
        <v>16</v>
      </c>
      <c r="G820" t="s">
        <v>43</v>
      </c>
      <c r="H820" t="s">
        <v>44</v>
      </c>
      <c r="I820">
        <v>1</v>
      </c>
      <c r="J820" t="s">
        <v>19</v>
      </c>
      <c r="K820">
        <v>13200.000000000002</v>
      </c>
      <c r="L820">
        <v>12000</v>
      </c>
      <c r="M820">
        <f t="shared" si="12"/>
        <v>13200.000000000002</v>
      </c>
      <c r="N820">
        <f>Table44[[#This Row],[Qty]]*Table44[[#This Row],[Cost]]</f>
        <v>12000</v>
      </c>
      <c r="O820">
        <f>Table44[[#This Row],[Total Sales]]-Table44[[#This Row],[COGS]]</f>
        <v>1200.0000000000018</v>
      </c>
      <c r="P820" s="1">
        <f>WEEKDAY(Table44[[#This Row],[Sales Date]])</f>
        <v>2</v>
      </c>
    </row>
    <row r="821" spans="1:16" x14ac:dyDescent="0.3">
      <c r="A821" t="s">
        <v>1610</v>
      </c>
      <c r="B821" s="2">
        <v>43956</v>
      </c>
      <c r="C821" t="s">
        <v>162</v>
      </c>
      <c r="D821" t="s">
        <v>14</v>
      </c>
      <c r="E821" t="s">
        <v>15</v>
      </c>
      <c r="F821" t="s">
        <v>16</v>
      </c>
      <c r="G821" t="s">
        <v>47</v>
      </c>
      <c r="H821" t="s">
        <v>2370</v>
      </c>
      <c r="I821">
        <v>2</v>
      </c>
      <c r="J821" t="s">
        <v>19</v>
      </c>
      <c r="K821">
        <v>9950</v>
      </c>
      <c r="L821">
        <v>9000</v>
      </c>
      <c r="M821">
        <f t="shared" si="12"/>
        <v>19900</v>
      </c>
      <c r="N821">
        <f>Table44[[#This Row],[Qty]]*Table44[[#This Row],[Cost]]</f>
        <v>18000</v>
      </c>
      <c r="O821">
        <f>Table44[[#This Row],[Total Sales]]-Table44[[#This Row],[COGS]]</f>
        <v>1900</v>
      </c>
      <c r="P821" s="1">
        <f>WEEKDAY(Table44[[#This Row],[Sales Date]])</f>
        <v>3</v>
      </c>
    </row>
    <row r="822" spans="1:16" x14ac:dyDescent="0.3">
      <c r="A822" t="s">
        <v>1611</v>
      </c>
      <c r="B822" s="2">
        <v>43957</v>
      </c>
      <c r="C822" t="s">
        <v>164</v>
      </c>
      <c r="D822" t="s">
        <v>14</v>
      </c>
      <c r="E822" t="s">
        <v>22</v>
      </c>
      <c r="F822" t="s">
        <v>23</v>
      </c>
      <c r="G822" t="s">
        <v>50</v>
      </c>
      <c r="H822" t="s">
        <v>37</v>
      </c>
      <c r="I822">
        <v>2</v>
      </c>
      <c r="J822" t="s">
        <v>19</v>
      </c>
      <c r="K822">
        <v>7700</v>
      </c>
      <c r="L822">
        <v>7000</v>
      </c>
      <c r="M822">
        <f t="shared" si="12"/>
        <v>15400</v>
      </c>
      <c r="N822">
        <f>Table44[[#This Row],[Qty]]*Table44[[#This Row],[Cost]]</f>
        <v>14000</v>
      </c>
      <c r="O822">
        <f>Table44[[#This Row],[Total Sales]]-Table44[[#This Row],[COGS]]</f>
        <v>1400</v>
      </c>
      <c r="P822" s="1">
        <f>WEEKDAY(Table44[[#This Row],[Sales Date]])</f>
        <v>4</v>
      </c>
    </row>
    <row r="823" spans="1:16" x14ac:dyDescent="0.3">
      <c r="A823" t="s">
        <v>1612</v>
      </c>
      <c r="B823" s="2">
        <v>43958</v>
      </c>
      <c r="C823" t="s">
        <v>166</v>
      </c>
      <c r="D823" t="s">
        <v>14</v>
      </c>
      <c r="E823" t="s">
        <v>29</v>
      </c>
      <c r="F823" t="s">
        <v>30</v>
      </c>
      <c r="G823" t="s">
        <v>17</v>
      </c>
      <c r="H823" t="s">
        <v>2370</v>
      </c>
      <c r="I823">
        <v>4</v>
      </c>
      <c r="J823" t="s">
        <v>19</v>
      </c>
      <c r="K823">
        <v>11000</v>
      </c>
      <c r="L823">
        <v>10000</v>
      </c>
      <c r="M823">
        <f t="shared" si="12"/>
        <v>44000</v>
      </c>
      <c r="N823">
        <f>Table44[[#This Row],[Qty]]*Table44[[#This Row],[Cost]]</f>
        <v>40000</v>
      </c>
      <c r="O823">
        <f>Table44[[#This Row],[Total Sales]]-Table44[[#This Row],[COGS]]</f>
        <v>4000</v>
      </c>
      <c r="P823" s="1">
        <f>WEEKDAY(Table44[[#This Row],[Sales Date]])</f>
        <v>5</v>
      </c>
    </row>
    <row r="824" spans="1:16" x14ac:dyDescent="0.3">
      <c r="A824" t="s">
        <v>1613</v>
      </c>
      <c r="B824" s="2">
        <v>43956</v>
      </c>
      <c r="C824" t="s">
        <v>168</v>
      </c>
      <c r="D824" t="s">
        <v>28</v>
      </c>
      <c r="E824" t="s">
        <v>34</v>
      </c>
      <c r="F824" t="s">
        <v>35</v>
      </c>
      <c r="G824" t="s">
        <v>66</v>
      </c>
      <c r="H824" t="s">
        <v>2370</v>
      </c>
      <c r="I824">
        <v>1</v>
      </c>
      <c r="J824" t="s">
        <v>19</v>
      </c>
      <c r="K824">
        <v>13200.000000000002</v>
      </c>
      <c r="L824">
        <v>12000</v>
      </c>
      <c r="M824">
        <f t="shared" si="12"/>
        <v>13200.000000000002</v>
      </c>
      <c r="N824">
        <f>Table44[[#This Row],[Qty]]*Table44[[#This Row],[Cost]]</f>
        <v>12000</v>
      </c>
      <c r="O824">
        <f>Table44[[#This Row],[Total Sales]]-Table44[[#This Row],[COGS]]</f>
        <v>1200.0000000000018</v>
      </c>
      <c r="P824" s="1">
        <f>WEEKDAY(Table44[[#This Row],[Sales Date]])</f>
        <v>3</v>
      </c>
    </row>
    <row r="825" spans="1:16" x14ac:dyDescent="0.3">
      <c r="A825" t="s">
        <v>1614</v>
      </c>
      <c r="B825" s="2">
        <v>43960</v>
      </c>
      <c r="C825" t="s">
        <v>170</v>
      </c>
      <c r="D825" t="s">
        <v>28</v>
      </c>
      <c r="E825" t="s">
        <v>15</v>
      </c>
      <c r="F825" t="s">
        <v>16</v>
      </c>
      <c r="G825" t="s">
        <v>69</v>
      </c>
      <c r="H825" t="s">
        <v>2370</v>
      </c>
      <c r="I825">
        <v>2</v>
      </c>
      <c r="J825" t="s">
        <v>19</v>
      </c>
      <c r="K825">
        <v>1900</v>
      </c>
      <c r="L825">
        <v>1800</v>
      </c>
      <c r="M825">
        <f t="shared" si="12"/>
        <v>3800</v>
      </c>
      <c r="N825">
        <f>Table44[[#This Row],[Qty]]*Table44[[#This Row],[Cost]]</f>
        <v>3600</v>
      </c>
      <c r="O825">
        <f>Table44[[#This Row],[Total Sales]]-Table44[[#This Row],[COGS]]</f>
        <v>200</v>
      </c>
      <c r="P825" s="1">
        <f>WEEKDAY(Table44[[#This Row],[Sales Date]])</f>
        <v>7</v>
      </c>
    </row>
    <row r="826" spans="1:16" x14ac:dyDescent="0.3">
      <c r="A826" t="s">
        <v>1615</v>
      </c>
      <c r="B826" s="2">
        <v>43961</v>
      </c>
      <c r="C826" t="s">
        <v>172</v>
      </c>
      <c r="D826" t="s">
        <v>28</v>
      </c>
      <c r="E826" t="s">
        <v>15</v>
      </c>
      <c r="F826" t="s">
        <v>16</v>
      </c>
      <c r="G826" t="s">
        <v>53</v>
      </c>
      <c r="H826" t="s">
        <v>37</v>
      </c>
      <c r="I826">
        <v>2</v>
      </c>
      <c r="J826" t="s">
        <v>19</v>
      </c>
      <c r="K826">
        <v>200</v>
      </c>
      <c r="L826">
        <v>190</v>
      </c>
      <c r="M826">
        <f t="shared" si="12"/>
        <v>400</v>
      </c>
      <c r="N826">
        <f>Table44[[#This Row],[Qty]]*Table44[[#This Row],[Cost]]</f>
        <v>380</v>
      </c>
      <c r="O826">
        <f>Table44[[#This Row],[Total Sales]]-Table44[[#This Row],[COGS]]</f>
        <v>20</v>
      </c>
      <c r="P826" s="1">
        <f>WEEKDAY(Table44[[#This Row],[Sales Date]])</f>
        <v>1</v>
      </c>
    </row>
    <row r="827" spans="1:16" x14ac:dyDescent="0.3">
      <c r="A827" t="s">
        <v>1616</v>
      </c>
      <c r="B827" s="2">
        <v>43962</v>
      </c>
      <c r="C827" t="s">
        <v>174</v>
      </c>
      <c r="D827" t="s">
        <v>28</v>
      </c>
      <c r="E827" t="s">
        <v>22</v>
      </c>
      <c r="F827" t="s">
        <v>23</v>
      </c>
      <c r="G827" t="s">
        <v>17</v>
      </c>
      <c r="H827" t="s">
        <v>2370</v>
      </c>
      <c r="I827">
        <v>1</v>
      </c>
      <c r="J827" t="s">
        <v>19</v>
      </c>
      <c r="K827">
        <v>2250</v>
      </c>
      <c r="L827">
        <v>2200</v>
      </c>
      <c r="M827">
        <f t="shared" si="12"/>
        <v>2250</v>
      </c>
      <c r="N827">
        <f>Table44[[#This Row],[Qty]]*Table44[[#This Row],[Cost]]</f>
        <v>2200</v>
      </c>
      <c r="O827">
        <f>Table44[[#This Row],[Total Sales]]-Table44[[#This Row],[COGS]]</f>
        <v>50</v>
      </c>
      <c r="P827" s="1">
        <f>WEEKDAY(Table44[[#This Row],[Sales Date]])</f>
        <v>2</v>
      </c>
    </row>
    <row r="828" spans="1:16" x14ac:dyDescent="0.3">
      <c r="A828" t="s">
        <v>1617</v>
      </c>
      <c r="B828" s="2">
        <v>43963</v>
      </c>
      <c r="C828" t="s">
        <v>176</v>
      </c>
      <c r="D828" t="s">
        <v>14</v>
      </c>
      <c r="E828" t="s">
        <v>29</v>
      </c>
      <c r="F828" t="s">
        <v>30</v>
      </c>
      <c r="G828" t="s">
        <v>24</v>
      </c>
      <c r="H828" t="s">
        <v>2370</v>
      </c>
      <c r="I828">
        <v>1</v>
      </c>
      <c r="J828" t="s">
        <v>19</v>
      </c>
      <c r="K828">
        <v>100</v>
      </c>
      <c r="L828">
        <v>90</v>
      </c>
      <c r="M828">
        <f t="shared" si="12"/>
        <v>100</v>
      </c>
      <c r="N828">
        <f>Table44[[#This Row],[Qty]]*Table44[[#This Row],[Cost]]</f>
        <v>90</v>
      </c>
      <c r="O828">
        <f>Table44[[#This Row],[Total Sales]]-Table44[[#This Row],[COGS]]</f>
        <v>10</v>
      </c>
      <c r="P828" s="1">
        <f>WEEKDAY(Table44[[#This Row],[Sales Date]])</f>
        <v>3</v>
      </c>
    </row>
    <row r="829" spans="1:16" x14ac:dyDescent="0.3">
      <c r="A829" t="s">
        <v>1618</v>
      </c>
      <c r="B829" s="2">
        <v>43964</v>
      </c>
      <c r="C829" t="s">
        <v>178</v>
      </c>
      <c r="D829" t="s">
        <v>28</v>
      </c>
      <c r="E829" t="s">
        <v>34</v>
      </c>
      <c r="F829" t="s">
        <v>35</v>
      </c>
      <c r="G829" t="s">
        <v>31</v>
      </c>
      <c r="H829" t="s">
        <v>2370</v>
      </c>
      <c r="I829">
        <v>2</v>
      </c>
      <c r="J829" t="s">
        <v>19</v>
      </c>
      <c r="K829">
        <v>100</v>
      </c>
      <c r="L829">
        <v>80</v>
      </c>
      <c r="M829">
        <f t="shared" si="12"/>
        <v>200</v>
      </c>
      <c r="N829">
        <f>Table44[[#This Row],[Qty]]*Table44[[#This Row],[Cost]]</f>
        <v>160</v>
      </c>
      <c r="O829">
        <f>Table44[[#This Row],[Total Sales]]-Table44[[#This Row],[COGS]]</f>
        <v>40</v>
      </c>
      <c r="P829" s="1">
        <f>WEEKDAY(Table44[[#This Row],[Sales Date]])</f>
        <v>4</v>
      </c>
    </row>
    <row r="830" spans="1:16" x14ac:dyDescent="0.3">
      <c r="A830" t="s">
        <v>1619</v>
      </c>
      <c r="B830" s="2">
        <v>43965</v>
      </c>
      <c r="C830" t="s">
        <v>180</v>
      </c>
      <c r="D830" t="s">
        <v>28</v>
      </c>
      <c r="E830" t="s">
        <v>15</v>
      </c>
      <c r="F830" t="s">
        <v>16</v>
      </c>
      <c r="G830" t="s">
        <v>36</v>
      </c>
      <c r="H830" t="s">
        <v>37</v>
      </c>
      <c r="I830">
        <v>2</v>
      </c>
      <c r="J830" t="s">
        <v>19</v>
      </c>
      <c r="K830">
        <v>2000</v>
      </c>
      <c r="L830">
        <v>1850</v>
      </c>
      <c r="M830">
        <f t="shared" si="12"/>
        <v>4000</v>
      </c>
      <c r="N830">
        <f>Table44[[#This Row],[Qty]]*Table44[[#This Row],[Cost]]</f>
        <v>3700</v>
      </c>
      <c r="O830">
        <f>Table44[[#This Row],[Total Sales]]-Table44[[#This Row],[COGS]]</f>
        <v>300</v>
      </c>
      <c r="P830" s="1">
        <f>WEEKDAY(Table44[[#This Row],[Sales Date]])</f>
        <v>5</v>
      </c>
    </row>
    <row r="831" spans="1:16" x14ac:dyDescent="0.3">
      <c r="A831" t="s">
        <v>1620</v>
      </c>
      <c r="B831" s="2">
        <v>43966</v>
      </c>
      <c r="C831" t="s">
        <v>182</v>
      </c>
      <c r="D831" t="s">
        <v>28</v>
      </c>
      <c r="E831" t="s">
        <v>15</v>
      </c>
      <c r="F831" t="s">
        <v>16</v>
      </c>
      <c r="G831" t="s">
        <v>40</v>
      </c>
      <c r="H831" t="s">
        <v>2370</v>
      </c>
      <c r="I831">
        <v>1</v>
      </c>
      <c r="J831" t="s">
        <v>19</v>
      </c>
      <c r="K831">
        <v>9500</v>
      </c>
      <c r="L831">
        <v>8000</v>
      </c>
      <c r="M831">
        <f t="shared" si="12"/>
        <v>9500</v>
      </c>
      <c r="N831">
        <f>Table44[[#This Row],[Qty]]*Table44[[#This Row],[Cost]]</f>
        <v>8000</v>
      </c>
      <c r="O831">
        <f>Table44[[#This Row],[Total Sales]]-Table44[[#This Row],[COGS]]</f>
        <v>1500</v>
      </c>
      <c r="P831" s="1">
        <f>WEEKDAY(Table44[[#This Row],[Sales Date]])</f>
        <v>6</v>
      </c>
    </row>
    <row r="832" spans="1:16" x14ac:dyDescent="0.3">
      <c r="A832" t="s">
        <v>1621</v>
      </c>
      <c r="B832" s="2">
        <v>43967</v>
      </c>
      <c r="C832" t="s">
        <v>184</v>
      </c>
      <c r="D832" t="s">
        <v>28</v>
      </c>
      <c r="E832" t="s">
        <v>22</v>
      </c>
      <c r="F832" t="s">
        <v>23</v>
      </c>
      <c r="G832" t="s">
        <v>43</v>
      </c>
      <c r="H832" t="s">
        <v>44</v>
      </c>
      <c r="I832">
        <v>1</v>
      </c>
      <c r="J832" t="s">
        <v>19</v>
      </c>
      <c r="K832">
        <v>4700</v>
      </c>
      <c r="L832">
        <v>4000</v>
      </c>
      <c r="M832">
        <f t="shared" si="12"/>
        <v>4700</v>
      </c>
      <c r="N832">
        <f>Table44[[#This Row],[Qty]]*Table44[[#This Row],[Cost]]</f>
        <v>4000</v>
      </c>
      <c r="O832">
        <f>Table44[[#This Row],[Total Sales]]-Table44[[#This Row],[COGS]]</f>
        <v>700</v>
      </c>
      <c r="P832" s="1">
        <f>WEEKDAY(Table44[[#This Row],[Sales Date]])</f>
        <v>7</v>
      </c>
    </row>
    <row r="833" spans="1:16" x14ac:dyDescent="0.3">
      <c r="A833" t="s">
        <v>1622</v>
      </c>
      <c r="B833" s="2">
        <v>43968</v>
      </c>
      <c r="C833" t="s">
        <v>186</v>
      </c>
      <c r="D833" t="s">
        <v>28</v>
      </c>
      <c r="E833" t="s">
        <v>29</v>
      </c>
      <c r="F833" t="s">
        <v>30</v>
      </c>
      <c r="G833" t="s">
        <v>47</v>
      </c>
      <c r="H833" t="s">
        <v>2370</v>
      </c>
      <c r="I833">
        <v>2</v>
      </c>
      <c r="J833" t="s">
        <v>19</v>
      </c>
      <c r="K833">
        <v>400</v>
      </c>
      <c r="L833">
        <v>360</v>
      </c>
      <c r="M833">
        <f t="shared" si="12"/>
        <v>800</v>
      </c>
      <c r="N833">
        <f>Table44[[#This Row],[Qty]]*Table44[[#This Row],[Cost]]</f>
        <v>720</v>
      </c>
      <c r="O833">
        <f>Table44[[#This Row],[Total Sales]]-Table44[[#This Row],[COGS]]</f>
        <v>80</v>
      </c>
      <c r="P833" s="1">
        <f>WEEKDAY(Table44[[#This Row],[Sales Date]])</f>
        <v>1</v>
      </c>
    </row>
    <row r="834" spans="1:16" x14ac:dyDescent="0.3">
      <c r="A834" t="s">
        <v>1623</v>
      </c>
      <c r="B834" s="2">
        <v>43966</v>
      </c>
      <c r="C834" t="s">
        <v>188</v>
      </c>
      <c r="D834" t="s">
        <v>28</v>
      </c>
      <c r="E834" t="s">
        <v>34</v>
      </c>
      <c r="F834" t="s">
        <v>35</v>
      </c>
      <c r="G834" t="s">
        <v>50</v>
      </c>
      <c r="H834" t="s">
        <v>37</v>
      </c>
      <c r="I834">
        <v>2</v>
      </c>
      <c r="J834" t="s">
        <v>19</v>
      </c>
      <c r="K834">
        <v>100</v>
      </c>
      <c r="L834">
        <v>90</v>
      </c>
      <c r="M834">
        <f t="shared" ref="M834:M897" si="13">I834*K834</f>
        <v>200</v>
      </c>
      <c r="N834">
        <f>Table44[[#This Row],[Qty]]*Table44[[#This Row],[Cost]]</f>
        <v>180</v>
      </c>
      <c r="O834">
        <f>Table44[[#This Row],[Total Sales]]-Table44[[#This Row],[COGS]]</f>
        <v>20</v>
      </c>
      <c r="P834" s="1">
        <f>WEEKDAY(Table44[[#This Row],[Sales Date]])</f>
        <v>6</v>
      </c>
    </row>
    <row r="835" spans="1:16" x14ac:dyDescent="0.3">
      <c r="A835" t="s">
        <v>1624</v>
      </c>
      <c r="B835" s="2">
        <v>43970</v>
      </c>
      <c r="C835" t="s">
        <v>190</v>
      </c>
      <c r="D835" t="s">
        <v>28</v>
      </c>
      <c r="E835" t="s">
        <v>15</v>
      </c>
      <c r="F835" t="s">
        <v>16</v>
      </c>
      <c r="G835" t="s">
        <v>17</v>
      </c>
      <c r="H835" t="s">
        <v>2370</v>
      </c>
      <c r="I835">
        <v>1</v>
      </c>
      <c r="J835" t="s">
        <v>19</v>
      </c>
      <c r="K835">
        <v>1600</v>
      </c>
      <c r="L835">
        <v>1590</v>
      </c>
      <c r="M835">
        <f t="shared" si="13"/>
        <v>1600</v>
      </c>
      <c r="N835">
        <f>Table44[[#This Row],[Qty]]*Table44[[#This Row],[Cost]]</f>
        <v>1590</v>
      </c>
      <c r="O835">
        <f>Table44[[#This Row],[Total Sales]]-Table44[[#This Row],[COGS]]</f>
        <v>10</v>
      </c>
      <c r="P835" s="1">
        <f>WEEKDAY(Table44[[#This Row],[Sales Date]])</f>
        <v>3</v>
      </c>
    </row>
    <row r="836" spans="1:16" x14ac:dyDescent="0.3">
      <c r="A836" t="s">
        <v>1625</v>
      </c>
      <c r="B836" s="2">
        <v>43971</v>
      </c>
      <c r="C836" t="s">
        <v>192</v>
      </c>
      <c r="D836" t="s">
        <v>28</v>
      </c>
      <c r="E836" t="s">
        <v>34</v>
      </c>
      <c r="F836" t="s">
        <v>35</v>
      </c>
      <c r="G836" t="s">
        <v>66</v>
      </c>
      <c r="H836" t="s">
        <v>2370</v>
      </c>
      <c r="I836">
        <v>1</v>
      </c>
      <c r="J836" t="s">
        <v>19</v>
      </c>
      <c r="K836">
        <v>50</v>
      </c>
      <c r="L836">
        <v>45</v>
      </c>
      <c r="M836">
        <f t="shared" si="13"/>
        <v>50</v>
      </c>
      <c r="N836">
        <f>Table44[[#This Row],[Qty]]*Table44[[#This Row],[Cost]]</f>
        <v>45</v>
      </c>
      <c r="O836">
        <f>Table44[[#This Row],[Total Sales]]-Table44[[#This Row],[COGS]]</f>
        <v>5</v>
      </c>
      <c r="P836" s="1">
        <f>WEEKDAY(Table44[[#This Row],[Sales Date]])</f>
        <v>4</v>
      </c>
    </row>
    <row r="837" spans="1:16" x14ac:dyDescent="0.3">
      <c r="A837" t="s">
        <v>1626</v>
      </c>
      <c r="B837" s="2">
        <v>43972</v>
      </c>
      <c r="C837" t="s">
        <v>194</v>
      </c>
      <c r="D837" t="s">
        <v>28</v>
      </c>
      <c r="E837" t="s">
        <v>15</v>
      </c>
      <c r="F837" t="s">
        <v>16</v>
      </c>
      <c r="G837" t="s">
        <v>69</v>
      </c>
      <c r="H837" t="s">
        <v>2370</v>
      </c>
      <c r="I837">
        <v>2</v>
      </c>
      <c r="J837" t="s">
        <v>19</v>
      </c>
      <c r="K837">
        <v>600</v>
      </c>
      <c r="L837">
        <v>450</v>
      </c>
      <c r="M837">
        <f t="shared" si="13"/>
        <v>1200</v>
      </c>
      <c r="N837">
        <f>Table44[[#This Row],[Qty]]*Table44[[#This Row],[Cost]]</f>
        <v>900</v>
      </c>
      <c r="O837">
        <f>Table44[[#This Row],[Total Sales]]-Table44[[#This Row],[COGS]]</f>
        <v>300</v>
      </c>
      <c r="P837" s="1">
        <f>WEEKDAY(Table44[[#This Row],[Sales Date]])</f>
        <v>5</v>
      </c>
    </row>
    <row r="838" spans="1:16" x14ac:dyDescent="0.3">
      <c r="A838" t="s">
        <v>1627</v>
      </c>
      <c r="B838" s="2">
        <v>43973</v>
      </c>
      <c r="C838" t="s">
        <v>196</v>
      </c>
      <c r="D838" t="s">
        <v>28</v>
      </c>
      <c r="E838" t="s">
        <v>34</v>
      </c>
      <c r="F838" t="s">
        <v>35</v>
      </c>
      <c r="G838" t="s">
        <v>53</v>
      </c>
      <c r="H838" t="s">
        <v>37</v>
      </c>
      <c r="I838">
        <v>2</v>
      </c>
      <c r="J838" t="s">
        <v>19</v>
      </c>
      <c r="K838">
        <v>170</v>
      </c>
      <c r="L838">
        <v>150</v>
      </c>
      <c r="M838">
        <f t="shared" si="13"/>
        <v>340</v>
      </c>
      <c r="N838">
        <f>Table44[[#This Row],[Qty]]*Table44[[#This Row],[Cost]]</f>
        <v>300</v>
      </c>
      <c r="O838">
        <f>Table44[[#This Row],[Total Sales]]-Table44[[#This Row],[COGS]]</f>
        <v>40</v>
      </c>
      <c r="P838" s="1">
        <f>WEEKDAY(Table44[[#This Row],[Sales Date]])</f>
        <v>6</v>
      </c>
    </row>
    <row r="839" spans="1:16" x14ac:dyDescent="0.3">
      <c r="A839" t="s">
        <v>1628</v>
      </c>
      <c r="B839" s="2">
        <v>43974</v>
      </c>
      <c r="C839" t="s">
        <v>198</v>
      </c>
      <c r="D839" t="s">
        <v>28</v>
      </c>
      <c r="E839" t="s">
        <v>15</v>
      </c>
      <c r="F839" t="s">
        <v>16</v>
      </c>
      <c r="G839" t="s">
        <v>17</v>
      </c>
      <c r="H839" t="s">
        <v>2370</v>
      </c>
      <c r="I839">
        <v>1</v>
      </c>
      <c r="J839" t="s">
        <v>19</v>
      </c>
      <c r="K839">
        <v>25</v>
      </c>
      <c r="L839">
        <v>20</v>
      </c>
      <c r="M839">
        <f t="shared" si="13"/>
        <v>25</v>
      </c>
      <c r="N839">
        <f>Table44[[#This Row],[Qty]]*Table44[[#This Row],[Cost]]</f>
        <v>20</v>
      </c>
      <c r="O839">
        <f>Table44[[#This Row],[Total Sales]]-Table44[[#This Row],[COGS]]</f>
        <v>5</v>
      </c>
      <c r="P839" s="1">
        <f>WEEKDAY(Table44[[#This Row],[Sales Date]])</f>
        <v>7</v>
      </c>
    </row>
    <row r="840" spans="1:16" x14ac:dyDescent="0.3">
      <c r="A840" t="s">
        <v>1629</v>
      </c>
      <c r="B840" s="2">
        <v>43975</v>
      </c>
      <c r="C840" t="s">
        <v>200</v>
      </c>
      <c r="D840" t="s">
        <v>28</v>
      </c>
      <c r="E840" t="s">
        <v>34</v>
      </c>
      <c r="F840" t="s">
        <v>35</v>
      </c>
      <c r="G840" t="s">
        <v>24</v>
      </c>
      <c r="H840" t="s">
        <v>2370</v>
      </c>
      <c r="I840">
        <v>1</v>
      </c>
      <c r="J840" t="s">
        <v>19</v>
      </c>
      <c r="K840">
        <v>6700</v>
      </c>
      <c r="L840">
        <v>5000</v>
      </c>
      <c r="M840">
        <f t="shared" si="13"/>
        <v>6700</v>
      </c>
      <c r="N840">
        <f>Table44[[#This Row],[Qty]]*Table44[[#This Row],[Cost]]</f>
        <v>5000</v>
      </c>
      <c r="O840">
        <f>Table44[[#This Row],[Total Sales]]-Table44[[#This Row],[COGS]]</f>
        <v>1700</v>
      </c>
      <c r="P840" s="1">
        <f>WEEKDAY(Table44[[#This Row],[Sales Date]])</f>
        <v>1</v>
      </c>
    </row>
    <row r="841" spans="1:16" x14ac:dyDescent="0.3">
      <c r="A841" t="s">
        <v>1630</v>
      </c>
      <c r="B841" s="2">
        <v>43976</v>
      </c>
      <c r="C841" t="s">
        <v>202</v>
      </c>
      <c r="D841" t="s">
        <v>28</v>
      </c>
      <c r="E841" t="s">
        <v>15</v>
      </c>
      <c r="F841" t="s">
        <v>16</v>
      </c>
      <c r="G841" t="s">
        <v>31</v>
      </c>
      <c r="H841" t="s">
        <v>2370</v>
      </c>
      <c r="I841">
        <v>2</v>
      </c>
      <c r="J841" t="s">
        <v>19</v>
      </c>
      <c r="K841">
        <v>6700</v>
      </c>
      <c r="L841">
        <v>5001</v>
      </c>
      <c r="M841">
        <f t="shared" si="13"/>
        <v>13400</v>
      </c>
      <c r="N841">
        <f>Table44[[#This Row],[Qty]]*Table44[[#This Row],[Cost]]</f>
        <v>10002</v>
      </c>
      <c r="O841">
        <f>Table44[[#This Row],[Total Sales]]-Table44[[#This Row],[COGS]]</f>
        <v>3398</v>
      </c>
      <c r="P841" s="1">
        <f>WEEKDAY(Table44[[#This Row],[Sales Date]])</f>
        <v>2</v>
      </c>
    </row>
    <row r="842" spans="1:16" x14ac:dyDescent="0.3">
      <c r="A842" t="s">
        <v>1631</v>
      </c>
      <c r="B842" s="2">
        <v>43977</v>
      </c>
      <c r="C842" t="s">
        <v>204</v>
      </c>
      <c r="D842" t="s">
        <v>14</v>
      </c>
      <c r="E842" t="s">
        <v>34</v>
      </c>
      <c r="F842" t="s">
        <v>35</v>
      </c>
      <c r="G842" t="s">
        <v>36</v>
      </c>
      <c r="H842" t="s">
        <v>37</v>
      </c>
      <c r="I842">
        <v>2</v>
      </c>
      <c r="J842" t="s">
        <v>19</v>
      </c>
      <c r="K842">
        <v>6700</v>
      </c>
      <c r="L842">
        <v>5002</v>
      </c>
      <c r="M842">
        <f t="shared" si="13"/>
        <v>13400</v>
      </c>
      <c r="N842">
        <f>Table44[[#This Row],[Qty]]*Table44[[#This Row],[Cost]]</f>
        <v>10004</v>
      </c>
      <c r="O842">
        <f>Table44[[#This Row],[Total Sales]]-Table44[[#This Row],[COGS]]</f>
        <v>3396</v>
      </c>
      <c r="P842" s="1">
        <f>WEEKDAY(Table44[[#This Row],[Sales Date]])</f>
        <v>3</v>
      </c>
    </row>
    <row r="843" spans="1:16" x14ac:dyDescent="0.3">
      <c r="A843" t="s">
        <v>1632</v>
      </c>
      <c r="B843" s="2">
        <v>43978</v>
      </c>
      <c r="C843" t="s">
        <v>206</v>
      </c>
      <c r="D843" t="s">
        <v>14</v>
      </c>
      <c r="E843" t="s">
        <v>15</v>
      </c>
      <c r="F843" t="s">
        <v>16</v>
      </c>
      <c r="G843" t="s">
        <v>40</v>
      </c>
      <c r="H843" t="s">
        <v>2370</v>
      </c>
      <c r="I843">
        <v>1</v>
      </c>
      <c r="J843" t="s">
        <v>19</v>
      </c>
      <c r="K843">
        <v>22000</v>
      </c>
      <c r="L843">
        <v>20000</v>
      </c>
      <c r="M843">
        <f t="shared" si="13"/>
        <v>22000</v>
      </c>
      <c r="N843">
        <f>Table44[[#This Row],[Qty]]*Table44[[#This Row],[Cost]]</f>
        <v>20000</v>
      </c>
      <c r="O843">
        <f>Table44[[#This Row],[Total Sales]]-Table44[[#This Row],[COGS]]</f>
        <v>2000</v>
      </c>
      <c r="P843" s="1">
        <f>WEEKDAY(Table44[[#This Row],[Sales Date]])</f>
        <v>4</v>
      </c>
    </row>
    <row r="844" spans="1:16" x14ac:dyDescent="0.3">
      <c r="A844" t="s">
        <v>1633</v>
      </c>
      <c r="B844" s="2">
        <v>43976</v>
      </c>
      <c r="C844" t="s">
        <v>208</v>
      </c>
      <c r="D844" t="s">
        <v>14</v>
      </c>
      <c r="E844" t="s">
        <v>34</v>
      </c>
      <c r="F844" t="s">
        <v>35</v>
      </c>
      <c r="G844" t="s">
        <v>43</v>
      </c>
      <c r="H844" t="s">
        <v>44</v>
      </c>
      <c r="I844">
        <v>1</v>
      </c>
      <c r="J844" t="s">
        <v>25</v>
      </c>
      <c r="K844">
        <v>11000</v>
      </c>
      <c r="L844">
        <v>10000</v>
      </c>
      <c r="M844">
        <f t="shared" si="13"/>
        <v>11000</v>
      </c>
      <c r="N844">
        <f>Table44[[#This Row],[Qty]]*Table44[[#This Row],[Cost]]</f>
        <v>10000</v>
      </c>
      <c r="O844">
        <f>Table44[[#This Row],[Total Sales]]-Table44[[#This Row],[COGS]]</f>
        <v>1000</v>
      </c>
      <c r="P844" s="1">
        <f>WEEKDAY(Table44[[#This Row],[Sales Date]])</f>
        <v>2</v>
      </c>
    </row>
    <row r="845" spans="1:16" x14ac:dyDescent="0.3">
      <c r="A845" t="s">
        <v>1634</v>
      </c>
      <c r="B845" s="2">
        <v>43980</v>
      </c>
      <c r="C845" t="s">
        <v>210</v>
      </c>
      <c r="D845" t="s">
        <v>28</v>
      </c>
      <c r="E845" t="s">
        <v>15</v>
      </c>
      <c r="F845" t="s">
        <v>16</v>
      </c>
      <c r="G845" t="s">
        <v>47</v>
      </c>
      <c r="H845" t="s">
        <v>2370</v>
      </c>
      <c r="I845">
        <v>1</v>
      </c>
      <c r="J845" t="s">
        <v>19</v>
      </c>
      <c r="K845">
        <v>8500</v>
      </c>
      <c r="L845">
        <v>7600</v>
      </c>
      <c r="M845">
        <f t="shared" si="13"/>
        <v>8500</v>
      </c>
      <c r="N845">
        <f>Table44[[#This Row],[Qty]]*Table44[[#This Row],[Cost]]</f>
        <v>7600</v>
      </c>
      <c r="O845">
        <f>Table44[[#This Row],[Total Sales]]-Table44[[#This Row],[COGS]]</f>
        <v>900</v>
      </c>
      <c r="P845" s="1">
        <f>WEEKDAY(Table44[[#This Row],[Sales Date]])</f>
        <v>6</v>
      </c>
    </row>
    <row r="846" spans="1:16" x14ac:dyDescent="0.3">
      <c r="A846" t="s">
        <v>1635</v>
      </c>
      <c r="B846" s="2">
        <v>43981</v>
      </c>
      <c r="C846" t="s">
        <v>212</v>
      </c>
      <c r="D846" t="s">
        <v>28</v>
      </c>
      <c r="E846" t="s">
        <v>34</v>
      </c>
      <c r="F846" t="s">
        <v>35</v>
      </c>
      <c r="G846" t="s">
        <v>50</v>
      </c>
      <c r="H846" t="s">
        <v>37</v>
      </c>
      <c r="I846">
        <v>2</v>
      </c>
      <c r="J846" t="s">
        <v>19</v>
      </c>
      <c r="K846">
        <v>8500</v>
      </c>
      <c r="L846">
        <v>7600</v>
      </c>
      <c r="M846">
        <f t="shared" si="13"/>
        <v>17000</v>
      </c>
      <c r="N846">
        <f>Table44[[#This Row],[Qty]]*Table44[[#This Row],[Cost]]</f>
        <v>15200</v>
      </c>
      <c r="O846">
        <f>Table44[[#This Row],[Total Sales]]-Table44[[#This Row],[COGS]]</f>
        <v>1800</v>
      </c>
      <c r="P846" s="1">
        <f>WEEKDAY(Table44[[#This Row],[Sales Date]])</f>
        <v>7</v>
      </c>
    </row>
    <row r="847" spans="1:16" x14ac:dyDescent="0.3">
      <c r="A847" t="s">
        <v>1636</v>
      </c>
      <c r="B847" s="2">
        <v>43982</v>
      </c>
      <c r="C847" t="s">
        <v>214</v>
      </c>
      <c r="D847" t="s">
        <v>28</v>
      </c>
      <c r="E847" t="s">
        <v>15</v>
      </c>
      <c r="F847" t="s">
        <v>16</v>
      </c>
      <c r="G847" t="s">
        <v>17</v>
      </c>
      <c r="H847" t="s">
        <v>2370</v>
      </c>
      <c r="I847">
        <v>3</v>
      </c>
      <c r="J847" t="s">
        <v>19</v>
      </c>
      <c r="K847">
        <v>13200.000000000002</v>
      </c>
      <c r="L847">
        <v>12000</v>
      </c>
      <c r="M847">
        <f t="shared" si="13"/>
        <v>39600.000000000007</v>
      </c>
      <c r="N847">
        <f>Table44[[#This Row],[Qty]]*Table44[[#This Row],[Cost]]</f>
        <v>36000</v>
      </c>
      <c r="O847">
        <f>Table44[[#This Row],[Total Sales]]-Table44[[#This Row],[COGS]]</f>
        <v>3600.0000000000073</v>
      </c>
      <c r="P847" s="1">
        <f>WEEKDAY(Table44[[#This Row],[Sales Date]])</f>
        <v>1</v>
      </c>
    </row>
    <row r="848" spans="1:16" x14ac:dyDescent="0.3">
      <c r="A848" t="s">
        <v>1637</v>
      </c>
      <c r="B848" s="2">
        <v>43952</v>
      </c>
      <c r="C848" t="s">
        <v>216</v>
      </c>
      <c r="D848" t="s">
        <v>28</v>
      </c>
      <c r="E848" t="s">
        <v>34</v>
      </c>
      <c r="F848" t="s">
        <v>35</v>
      </c>
      <c r="G848" t="s">
        <v>66</v>
      </c>
      <c r="H848" t="s">
        <v>2370</v>
      </c>
      <c r="I848">
        <v>2</v>
      </c>
      <c r="J848" t="s">
        <v>19</v>
      </c>
      <c r="K848">
        <v>22000</v>
      </c>
      <c r="L848">
        <v>20000</v>
      </c>
      <c r="M848">
        <f t="shared" si="13"/>
        <v>44000</v>
      </c>
      <c r="N848">
        <f>Table44[[#This Row],[Qty]]*Table44[[#This Row],[Cost]]</f>
        <v>40000</v>
      </c>
      <c r="O848">
        <f>Table44[[#This Row],[Total Sales]]-Table44[[#This Row],[COGS]]</f>
        <v>4000</v>
      </c>
      <c r="P848" s="1">
        <f>WEEKDAY(Table44[[#This Row],[Sales Date]])</f>
        <v>6</v>
      </c>
    </row>
    <row r="849" spans="1:16" x14ac:dyDescent="0.3">
      <c r="A849" t="s">
        <v>1638</v>
      </c>
      <c r="B849" s="2">
        <v>43953</v>
      </c>
      <c r="C849" t="s">
        <v>218</v>
      </c>
      <c r="D849" t="s">
        <v>14</v>
      </c>
      <c r="E849" t="s">
        <v>15</v>
      </c>
      <c r="F849" t="s">
        <v>16</v>
      </c>
      <c r="G849" t="s">
        <v>69</v>
      </c>
      <c r="H849" t="s">
        <v>2370</v>
      </c>
      <c r="I849">
        <v>2</v>
      </c>
      <c r="J849" t="s">
        <v>19</v>
      </c>
      <c r="K849">
        <v>7700</v>
      </c>
      <c r="L849">
        <v>7000</v>
      </c>
      <c r="M849">
        <f t="shared" si="13"/>
        <v>15400</v>
      </c>
      <c r="N849">
        <f>Table44[[#This Row],[Qty]]*Table44[[#This Row],[Cost]]</f>
        <v>14000</v>
      </c>
      <c r="O849">
        <f>Table44[[#This Row],[Total Sales]]-Table44[[#This Row],[COGS]]</f>
        <v>1400</v>
      </c>
      <c r="P849" s="1">
        <f>WEEKDAY(Table44[[#This Row],[Sales Date]])</f>
        <v>7</v>
      </c>
    </row>
    <row r="850" spans="1:16" x14ac:dyDescent="0.3">
      <c r="A850" t="s">
        <v>1639</v>
      </c>
      <c r="B850" s="2">
        <v>43954</v>
      </c>
      <c r="C850" t="s">
        <v>220</v>
      </c>
      <c r="D850" t="s">
        <v>28</v>
      </c>
      <c r="E850" t="s">
        <v>34</v>
      </c>
      <c r="F850" t="s">
        <v>35</v>
      </c>
      <c r="G850" t="s">
        <v>53</v>
      </c>
      <c r="H850" t="s">
        <v>37</v>
      </c>
      <c r="I850">
        <v>3</v>
      </c>
      <c r="J850" t="s">
        <v>19</v>
      </c>
      <c r="K850">
        <v>22000</v>
      </c>
      <c r="L850">
        <v>20000</v>
      </c>
      <c r="M850">
        <f t="shared" si="13"/>
        <v>66000</v>
      </c>
      <c r="N850">
        <f>Table44[[#This Row],[Qty]]*Table44[[#This Row],[Cost]]</f>
        <v>60000</v>
      </c>
      <c r="O850">
        <f>Table44[[#This Row],[Total Sales]]-Table44[[#This Row],[COGS]]</f>
        <v>6000</v>
      </c>
      <c r="P850" s="1">
        <f>WEEKDAY(Table44[[#This Row],[Sales Date]])</f>
        <v>1</v>
      </c>
    </row>
    <row r="851" spans="1:16" x14ac:dyDescent="0.3">
      <c r="A851" t="s">
        <v>1640</v>
      </c>
      <c r="B851" s="2">
        <v>43955</v>
      </c>
      <c r="C851" t="s">
        <v>222</v>
      </c>
      <c r="D851" t="s">
        <v>28</v>
      </c>
      <c r="E851" t="s">
        <v>15</v>
      </c>
      <c r="F851" t="s">
        <v>16</v>
      </c>
      <c r="G851" t="s">
        <v>17</v>
      </c>
      <c r="H851" t="s">
        <v>2370</v>
      </c>
      <c r="I851">
        <v>1</v>
      </c>
      <c r="J851" t="s">
        <v>19</v>
      </c>
      <c r="K851">
        <v>44000</v>
      </c>
      <c r="L851">
        <v>40000</v>
      </c>
      <c r="M851">
        <f t="shared" si="13"/>
        <v>44000</v>
      </c>
      <c r="N851">
        <f>Table44[[#This Row],[Qty]]*Table44[[#This Row],[Cost]]</f>
        <v>40000</v>
      </c>
      <c r="O851">
        <f>Table44[[#This Row],[Total Sales]]-Table44[[#This Row],[COGS]]</f>
        <v>4000</v>
      </c>
      <c r="P851" s="1">
        <f>WEEKDAY(Table44[[#This Row],[Sales Date]])</f>
        <v>2</v>
      </c>
    </row>
    <row r="852" spans="1:16" x14ac:dyDescent="0.3">
      <c r="A852" t="s">
        <v>1641</v>
      </c>
      <c r="B852" s="2">
        <v>43956</v>
      </c>
      <c r="C852" t="s">
        <v>224</v>
      </c>
      <c r="D852" t="s">
        <v>28</v>
      </c>
      <c r="E852" t="s">
        <v>34</v>
      </c>
      <c r="F852" t="s">
        <v>35</v>
      </c>
      <c r="G852" t="s">
        <v>24</v>
      </c>
      <c r="H852" t="s">
        <v>2370</v>
      </c>
      <c r="I852">
        <v>2</v>
      </c>
      <c r="J852" t="s">
        <v>19</v>
      </c>
      <c r="K852">
        <v>19800</v>
      </c>
      <c r="L852">
        <v>18000</v>
      </c>
      <c r="M852">
        <f t="shared" si="13"/>
        <v>39600</v>
      </c>
      <c r="N852">
        <f>Table44[[#This Row],[Qty]]*Table44[[#This Row],[Cost]]</f>
        <v>36000</v>
      </c>
      <c r="O852">
        <f>Table44[[#This Row],[Total Sales]]-Table44[[#This Row],[COGS]]</f>
        <v>3600</v>
      </c>
      <c r="P852" s="1">
        <f>WEEKDAY(Table44[[#This Row],[Sales Date]])</f>
        <v>3</v>
      </c>
    </row>
    <row r="853" spans="1:16" x14ac:dyDescent="0.3">
      <c r="A853" t="s">
        <v>1642</v>
      </c>
      <c r="B853" s="2">
        <v>43957</v>
      </c>
      <c r="C853" t="s">
        <v>226</v>
      </c>
      <c r="D853" t="s">
        <v>28</v>
      </c>
      <c r="E853" t="s">
        <v>15</v>
      </c>
      <c r="F853" t="s">
        <v>16</v>
      </c>
      <c r="G853" t="s">
        <v>31</v>
      </c>
      <c r="H853" t="s">
        <v>2370</v>
      </c>
      <c r="I853">
        <v>2</v>
      </c>
      <c r="J853" t="s">
        <v>19</v>
      </c>
      <c r="K853">
        <v>9950</v>
      </c>
      <c r="L853">
        <v>9000</v>
      </c>
      <c r="M853">
        <f t="shared" si="13"/>
        <v>19900</v>
      </c>
      <c r="N853">
        <f>Table44[[#This Row],[Qty]]*Table44[[#This Row],[Cost]]</f>
        <v>18000</v>
      </c>
      <c r="O853">
        <f>Table44[[#This Row],[Total Sales]]-Table44[[#This Row],[COGS]]</f>
        <v>1900</v>
      </c>
      <c r="P853" s="1">
        <f>WEEKDAY(Table44[[#This Row],[Sales Date]])</f>
        <v>4</v>
      </c>
    </row>
    <row r="854" spans="1:16" x14ac:dyDescent="0.3">
      <c r="A854" t="s">
        <v>1643</v>
      </c>
      <c r="B854" s="2">
        <v>43958</v>
      </c>
      <c r="C854" t="s">
        <v>228</v>
      </c>
      <c r="D854" t="s">
        <v>28</v>
      </c>
      <c r="E854" t="s">
        <v>34</v>
      </c>
      <c r="F854" t="s">
        <v>35</v>
      </c>
      <c r="G854" t="s">
        <v>36</v>
      </c>
      <c r="H854" t="s">
        <v>37</v>
      </c>
      <c r="I854">
        <v>2</v>
      </c>
      <c r="J854" t="s">
        <v>19</v>
      </c>
      <c r="K854">
        <v>7700</v>
      </c>
      <c r="L854">
        <v>7000</v>
      </c>
      <c r="M854">
        <f t="shared" si="13"/>
        <v>15400</v>
      </c>
      <c r="N854">
        <f>Table44[[#This Row],[Qty]]*Table44[[#This Row],[Cost]]</f>
        <v>14000</v>
      </c>
      <c r="O854">
        <f>Table44[[#This Row],[Total Sales]]-Table44[[#This Row],[COGS]]</f>
        <v>1400</v>
      </c>
      <c r="P854" s="1">
        <f>WEEKDAY(Table44[[#This Row],[Sales Date]])</f>
        <v>5</v>
      </c>
    </row>
    <row r="855" spans="1:16" x14ac:dyDescent="0.3">
      <c r="A855" t="s">
        <v>1644</v>
      </c>
      <c r="B855" s="2">
        <v>43956</v>
      </c>
      <c r="C855" t="s">
        <v>230</v>
      </c>
      <c r="D855" t="s">
        <v>28</v>
      </c>
      <c r="E855" t="s">
        <v>15</v>
      </c>
      <c r="F855" t="s">
        <v>16</v>
      </c>
      <c r="G855" t="s">
        <v>40</v>
      </c>
      <c r="H855" t="s">
        <v>2370</v>
      </c>
      <c r="I855">
        <v>4</v>
      </c>
      <c r="J855" t="s">
        <v>19</v>
      </c>
      <c r="K855">
        <v>11000</v>
      </c>
      <c r="L855">
        <v>10000</v>
      </c>
      <c r="M855">
        <f t="shared" si="13"/>
        <v>44000</v>
      </c>
      <c r="N855">
        <f>Table44[[#This Row],[Qty]]*Table44[[#This Row],[Cost]]</f>
        <v>40000</v>
      </c>
      <c r="O855">
        <f>Table44[[#This Row],[Total Sales]]-Table44[[#This Row],[COGS]]</f>
        <v>4000</v>
      </c>
      <c r="P855" s="1">
        <f>WEEKDAY(Table44[[#This Row],[Sales Date]])</f>
        <v>3</v>
      </c>
    </row>
    <row r="856" spans="1:16" x14ac:dyDescent="0.3">
      <c r="A856" t="s">
        <v>1645</v>
      </c>
      <c r="B856" s="2">
        <v>43960</v>
      </c>
      <c r="C856" t="s">
        <v>232</v>
      </c>
      <c r="D856" t="s">
        <v>28</v>
      </c>
      <c r="E856" t="s">
        <v>34</v>
      </c>
      <c r="F856" t="s">
        <v>35</v>
      </c>
      <c r="G856" t="s">
        <v>43</v>
      </c>
      <c r="H856" t="s">
        <v>44</v>
      </c>
      <c r="I856">
        <v>1</v>
      </c>
      <c r="J856" t="s">
        <v>19</v>
      </c>
      <c r="K856">
        <v>13200.000000000002</v>
      </c>
      <c r="L856">
        <v>12000</v>
      </c>
      <c r="M856">
        <f t="shared" si="13"/>
        <v>13200.000000000002</v>
      </c>
      <c r="N856">
        <f>Table44[[#This Row],[Qty]]*Table44[[#This Row],[Cost]]</f>
        <v>12000</v>
      </c>
      <c r="O856">
        <f>Table44[[#This Row],[Total Sales]]-Table44[[#This Row],[COGS]]</f>
        <v>1200.0000000000018</v>
      </c>
      <c r="P856" s="1">
        <f>WEEKDAY(Table44[[#This Row],[Sales Date]])</f>
        <v>7</v>
      </c>
    </row>
    <row r="857" spans="1:16" x14ac:dyDescent="0.3">
      <c r="A857" t="s">
        <v>1646</v>
      </c>
      <c r="B857" s="2">
        <v>43961</v>
      </c>
      <c r="C857" t="s">
        <v>234</v>
      </c>
      <c r="D857" t="s">
        <v>28</v>
      </c>
      <c r="E857" t="s">
        <v>15</v>
      </c>
      <c r="F857" t="s">
        <v>16</v>
      </c>
      <c r="G857" t="s">
        <v>47</v>
      </c>
      <c r="H857" t="s">
        <v>2370</v>
      </c>
      <c r="I857">
        <v>2</v>
      </c>
      <c r="J857" t="s">
        <v>19</v>
      </c>
      <c r="K857">
        <v>1900</v>
      </c>
      <c r="L857">
        <v>1800</v>
      </c>
      <c r="M857">
        <f t="shared" si="13"/>
        <v>3800</v>
      </c>
      <c r="N857">
        <f>Table44[[#This Row],[Qty]]*Table44[[#This Row],[Cost]]</f>
        <v>3600</v>
      </c>
      <c r="O857">
        <f>Table44[[#This Row],[Total Sales]]-Table44[[#This Row],[COGS]]</f>
        <v>200</v>
      </c>
      <c r="P857" s="1">
        <f>WEEKDAY(Table44[[#This Row],[Sales Date]])</f>
        <v>1</v>
      </c>
    </row>
    <row r="858" spans="1:16" x14ac:dyDescent="0.3">
      <c r="A858" t="s">
        <v>1647</v>
      </c>
      <c r="B858" s="2">
        <v>43962</v>
      </c>
      <c r="C858" t="s">
        <v>236</v>
      </c>
      <c r="D858" t="s">
        <v>28</v>
      </c>
      <c r="E858" t="s">
        <v>34</v>
      </c>
      <c r="F858" t="s">
        <v>35</v>
      </c>
      <c r="G858" t="s">
        <v>50</v>
      </c>
      <c r="H858" t="s">
        <v>37</v>
      </c>
      <c r="I858">
        <v>2</v>
      </c>
      <c r="J858" t="s">
        <v>19</v>
      </c>
      <c r="K858">
        <v>200</v>
      </c>
      <c r="L858">
        <v>190</v>
      </c>
      <c r="M858">
        <f t="shared" si="13"/>
        <v>400</v>
      </c>
      <c r="N858">
        <f>Table44[[#This Row],[Qty]]*Table44[[#This Row],[Cost]]</f>
        <v>380</v>
      </c>
      <c r="O858">
        <f>Table44[[#This Row],[Total Sales]]-Table44[[#This Row],[COGS]]</f>
        <v>20</v>
      </c>
      <c r="P858" s="1">
        <f>WEEKDAY(Table44[[#This Row],[Sales Date]])</f>
        <v>2</v>
      </c>
    </row>
    <row r="859" spans="1:16" x14ac:dyDescent="0.3">
      <c r="A859" t="s">
        <v>1648</v>
      </c>
      <c r="B859" s="2">
        <v>43963</v>
      </c>
      <c r="C859" t="s">
        <v>238</v>
      </c>
      <c r="D859" t="s">
        <v>28</v>
      </c>
      <c r="E859" t="s">
        <v>15</v>
      </c>
      <c r="F859" t="s">
        <v>16</v>
      </c>
      <c r="G859" t="s">
        <v>17</v>
      </c>
      <c r="H859" t="s">
        <v>2370</v>
      </c>
      <c r="I859">
        <v>4</v>
      </c>
      <c r="J859" t="s">
        <v>19</v>
      </c>
      <c r="K859">
        <v>2250</v>
      </c>
      <c r="L859">
        <v>2200</v>
      </c>
      <c r="M859">
        <f t="shared" si="13"/>
        <v>9000</v>
      </c>
      <c r="N859">
        <f>Table44[[#This Row],[Qty]]*Table44[[#This Row],[Cost]]</f>
        <v>8800</v>
      </c>
      <c r="O859">
        <f>Table44[[#This Row],[Total Sales]]-Table44[[#This Row],[COGS]]</f>
        <v>200</v>
      </c>
      <c r="P859" s="1">
        <f>WEEKDAY(Table44[[#This Row],[Sales Date]])</f>
        <v>3</v>
      </c>
    </row>
    <row r="860" spans="1:16" x14ac:dyDescent="0.3">
      <c r="A860" t="s">
        <v>1649</v>
      </c>
      <c r="B860" s="2">
        <v>43964</v>
      </c>
      <c r="C860" t="s">
        <v>240</v>
      </c>
      <c r="D860" t="s">
        <v>28</v>
      </c>
      <c r="E860" t="s">
        <v>34</v>
      </c>
      <c r="F860" t="s">
        <v>35</v>
      </c>
      <c r="G860" t="s">
        <v>66</v>
      </c>
      <c r="H860" t="s">
        <v>2370</v>
      </c>
      <c r="I860">
        <v>1</v>
      </c>
      <c r="J860" t="s">
        <v>19</v>
      </c>
      <c r="K860">
        <v>100</v>
      </c>
      <c r="L860">
        <v>90</v>
      </c>
      <c r="M860">
        <f t="shared" si="13"/>
        <v>100</v>
      </c>
      <c r="N860">
        <f>Table44[[#This Row],[Qty]]*Table44[[#This Row],[Cost]]</f>
        <v>90</v>
      </c>
      <c r="O860">
        <f>Table44[[#This Row],[Total Sales]]-Table44[[#This Row],[COGS]]</f>
        <v>10</v>
      </c>
      <c r="P860" s="1">
        <f>WEEKDAY(Table44[[#This Row],[Sales Date]])</f>
        <v>4</v>
      </c>
    </row>
    <row r="861" spans="1:16" x14ac:dyDescent="0.3">
      <c r="A861" t="s">
        <v>1650</v>
      </c>
      <c r="B861" s="2">
        <v>43965</v>
      </c>
      <c r="C861" t="s">
        <v>242</v>
      </c>
      <c r="D861" t="s">
        <v>28</v>
      </c>
      <c r="E861" t="s">
        <v>15</v>
      </c>
      <c r="F861" t="s">
        <v>16</v>
      </c>
      <c r="G861" t="s">
        <v>69</v>
      </c>
      <c r="H861" t="s">
        <v>2370</v>
      </c>
      <c r="I861">
        <v>2</v>
      </c>
      <c r="J861" t="s">
        <v>19</v>
      </c>
      <c r="K861">
        <v>100</v>
      </c>
      <c r="L861">
        <v>80</v>
      </c>
      <c r="M861">
        <f t="shared" si="13"/>
        <v>200</v>
      </c>
      <c r="N861">
        <f>Table44[[#This Row],[Qty]]*Table44[[#This Row],[Cost]]</f>
        <v>160</v>
      </c>
      <c r="O861">
        <f>Table44[[#This Row],[Total Sales]]-Table44[[#This Row],[COGS]]</f>
        <v>40</v>
      </c>
      <c r="P861" s="1">
        <f>WEEKDAY(Table44[[#This Row],[Sales Date]])</f>
        <v>5</v>
      </c>
    </row>
    <row r="862" spans="1:16" x14ac:dyDescent="0.3">
      <c r="A862" t="s">
        <v>1651</v>
      </c>
      <c r="B862" s="2">
        <v>43966</v>
      </c>
      <c r="C862" t="s">
        <v>244</v>
      </c>
      <c r="D862" t="s">
        <v>28</v>
      </c>
      <c r="E862" t="s">
        <v>34</v>
      </c>
      <c r="F862" t="s">
        <v>35</v>
      </c>
      <c r="G862" t="s">
        <v>53</v>
      </c>
      <c r="H862" t="s">
        <v>37</v>
      </c>
      <c r="I862">
        <v>2</v>
      </c>
      <c r="J862" t="s">
        <v>19</v>
      </c>
      <c r="K862">
        <v>2000</v>
      </c>
      <c r="L862">
        <v>1850</v>
      </c>
      <c r="M862">
        <f t="shared" si="13"/>
        <v>4000</v>
      </c>
      <c r="N862">
        <f>Table44[[#This Row],[Qty]]*Table44[[#This Row],[Cost]]</f>
        <v>3700</v>
      </c>
      <c r="O862">
        <f>Table44[[#This Row],[Total Sales]]-Table44[[#This Row],[COGS]]</f>
        <v>300</v>
      </c>
      <c r="P862" s="1">
        <f>WEEKDAY(Table44[[#This Row],[Sales Date]])</f>
        <v>6</v>
      </c>
    </row>
    <row r="863" spans="1:16" x14ac:dyDescent="0.3">
      <c r="A863" t="s">
        <v>1652</v>
      </c>
      <c r="B863" s="2">
        <v>43967</v>
      </c>
      <c r="C863" t="s">
        <v>246</v>
      </c>
      <c r="D863" t="s">
        <v>14</v>
      </c>
      <c r="E863" t="s">
        <v>15</v>
      </c>
      <c r="F863" t="s">
        <v>16</v>
      </c>
      <c r="G863" t="s">
        <v>17</v>
      </c>
      <c r="H863" t="s">
        <v>2370</v>
      </c>
      <c r="I863">
        <v>1</v>
      </c>
      <c r="J863" t="s">
        <v>19</v>
      </c>
      <c r="K863">
        <v>9500</v>
      </c>
      <c r="L863">
        <v>8000</v>
      </c>
      <c r="M863">
        <f t="shared" si="13"/>
        <v>9500</v>
      </c>
      <c r="N863">
        <f>Table44[[#This Row],[Qty]]*Table44[[#This Row],[Cost]]</f>
        <v>8000</v>
      </c>
      <c r="O863">
        <f>Table44[[#This Row],[Total Sales]]-Table44[[#This Row],[COGS]]</f>
        <v>1500</v>
      </c>
      <c r="P863" s="1">
        <f>WEEKDAY(Table44[[#This Row],[Sales Date]])</f>
        <v>7</v>
      </c>
    </row>
    <row r="864" spans="1:16" x14ac:dyDescent="0.3">
      <c r="A864" t="s">
        <v>1653</v>
      </c>
      <c r="B864" s="2">
        <v>43968</v>
      </c>
      <c r="C864" t="s">
        <v>248</v>
      </c>
      <c r="D864" t="s">
        <v>14</v>
      </c>
      <c r="E864" t="s">
        <v>34</v>
      </c>
      <c r="F864" t="s">
        <v>35</v>
      </c>
      <c r="G864" t="s">
        <v>24</v>
      </c>
      <c r="H864" t="s">
        <v>2370</v>
      </c>
      <c r="I864">
        <v>1</v>
      </c>
      <c r="J864" t="s">
        <v>19</v>
      </c>
      <c r="K864">
        <v>4700</v>
      </c>
      <c r="L864">
        <v>4000</v>
      </c>
      <c r="M864">
        <f t="shared" si="13"/>
        <v>4700</v>
      </c>
      <c r="N864">
        <f>Table44[[#This Row],[Qty]]*Table44[[#This Row],[Cost]]</f>
        <v>4000</v>
      </c>
      <c r="O864">
        <f>Table44[[#This Row],[Total Sales]]-Table44[[#This Row],[COGS]]</f>
        <v>700</v>
      </c>
      <c r="P864" s="1">
        <f>WEEKDAY(Table44[[#This Row],[Sales Date]])</f>
        <v>1</v>
      </c>
    </row>
    <row r="865" spans="1:16" x14ac:dyDescent="0.3">
      <c r="A865" t="s">
        <v>1654</v>
      </c>
      <c r="B865" s="2">
        <v>43966</v>
      </c>
      <c r="C865" t="s">
        <v>250</v>
      </c>
      <c r="D865" t="s">
        <v>14</v>
      </c>
      <c r="E865" t="s">
        <v>15</v>
      </c>
      <c r="F865" t="s">
        <v>16</v>
      </c>
      <c r="G865" t="s">
        <v>31</v>
      </c>
      <c r="H865" t="s">
        <v>2370</v>
      </c>
      <c r="I865">
        <v>2</v>
      </c>
      <c r="J865" t="s">
        <v>19</v>
      </c>
      <c r="K865">
        <v>400</v>
      </c>
      <c r="L865">
        <v>360</v>
      </c>
      <c r="M865">
        <f t="shared" si="13"/>
        <v>800</v>
      </c>
      <c r="N865">
        <f>Table44[[#This Row],[Qty]]*Table44[[#This Row],[Cost]]</f>
        <v>720</v>
      </c>
      <c r="O865">
        <f>Table44[[#This Row],[Total Sales]]-Table44[[#This Row],[COGS]]</f>
        <v>80</v>
      </c>
      <c r="P865" s="1">
        <f>WEEKDAY(Table44[[#This Row],[Sales Date]])</f>
        <v>6</v>
      </c>
    </row>
    <row r="866" spans="1:16" x14ac:dyDescent="0.3">
      <c r="A866" t="s">
        <v>1655</v>
      </c>
      <c r="B866" s="2">
        <v>43970</v>
      </c>
      <c r="C866" t="s">
        <v>252</v>
      </c>
      <c r="D866" t="s">
        <v>28</v>
      </c>
      <c r="E866" t="s">
        <v>34</v>
      </c>
      <c r="F866" t="s">
        <v>35</v>
      </c>
      <c r="G866" t="s">
        <v>36</v>
      </c>
      <c r="H866" t="s">
        <v>37</v>
      </c>
      <c r="I866">
        <v>2</v>
      </c>
      <c r="J866" t="s">
        <v>19</v>
      </c>
      <c r="K866">
        <v>100</v>
      </c>
      <c r="L866">
        <v>90</v>
      </c>
      <c r="M866">
        <f t="shared" si="13"/>
        <v>200</v>
      </c>
      <c r="N866">
        <f>Table44[[#This Row],[Qty]]*Table44[[#This Row],[Cost]]</f>
        <v>180</v>
      </c>
      <c r="O866">
        <f>Table44[[#This Row],[Total Sales]]-Table44[[#This Row],[COGS]]</f>
        <v>20</v>
      </c>
      <c r="P866" s="1">
        <f>WEEKDAY(Table44[[#This Row],[Sales Date]])</f>
        <v>3</v>
      </c>
    </row>
    <row r="867" spans="1:16" x14ac:dyDescent="0.3">
      <c r="A867" t="s">
        <v>1656</v>
      </c>
      <c r="B867" s="2">
        <v>43971</v>
      </c>
      <c r="C867" t="s">
        <v>254</v>
      </c>
      <c r="D867" t="s">
        <v>28</v>
      </c>
      <c r="E867" t="s">
        <v>15</v>
      </c>
      <c r="F867" t="s">
        <v>16</v>
      </c>
      <c r="G867" t="s">
        <v>40</v>
      </c>
      <c r="H867" t="s">
        <v>2370</v>
      </c>
      <c r="I867">
        <v>1</v>
      </c>
      <c r="J867" t="s">
        <v>19</v>
      </c>
      <c r="K867">
        <v>1600</v>
      </c>
      <c r="L867">
        <v>1590</v>
      </c>
      <c r="M867">
        <f t="shared" si="13"/>
        <v>1600</v>
      </c>
      <c r="N867">
        <f>Table44[[#This Row],[Qty]]*Table44[[#This Row],[Cost]]</f>
        <v>1590</v>
      </c>
      <c r="O867">
        <f>Table44[[#This Row],[Total Sales]]-Table44[[#This Row],[COGS]]</f>
        <v>10</v>
      </c>
      <c r="P867" s="1">
        <f>WEEKDAY(Table44[[#This Row],[Sales Date]])</f>
        <v>4</v>
      </c>
    </row>
    <row r="868" spans="1:16" x14ac:dyDescent="0.3">
      <c r="A868" t="s">
        <v>1657</v>
      </c>
      <c r="B868" s="2">
        <v>43972</v>
      </c>
      <c r="C868" t="s">
        <v>256</v>
      </c>
      <c r="D868" t="s">
        <v>28</v>
      </c>
      <c r="E868" t="s">
        <v>15</v>
      </c>
      <c r="F868" t="s">
        <v>16</v>
      </c>
      <c r="G868" t="s">
        <v>43</v>
      </c>
      <c r="H868" t="s">
        <v>44</v>
      </c>
      <c r="I868">
        <v>1</v>
      </c>
      <c r="J868" t="s">
        <v>19</v>
      </c>
      <c r="K868">
        <v>50</v>
      </c>
      <c r="L868">
        <v>45</v>
      </c>
      <c r="M868">
        <f t="shared" si="13"/>
        <v>50</v>
      </c>
      <c r="N868">
        <f>Table44[[#This Row],[Qty]]*Table44[[#This Row],[Cost]]</f>
        <v>45</v>
      </c>
      <c r="O868">
        <f>Table44[[#This Row],[Total Sales]]-Table44[[#This Row],[COGS]]</f>
        <v>5</v>
      </c>
      <c r="P868" s="1">
        <f>WEEKDAY(Table44[[#This Row],[Sales Date]])</f>
        <v>5</v>
      </c>
    </row>
    <row r="869" spans="1:16" x14ac:dyDescent="0.3">
      <c r="A869" t="s">
        <v>1658</v>
      </c>
      <c r="B869" s="2">
        <v>43973</v>
      </c>
      <c r="C869" t="s">
        <v>258</v>
      </c>
      <c r="D869" t="s">
        <v>28</v>
      </c>
      <c r="E869" t="s">
        <v>15</v>
      </c>
      <c r="F869" t="s">
        <v>16</v>
      </c>
      <c r="G869" t="s">
        <v>47</v>
      </c>
      <c r="H869" t="s">
        <v>2370</v>
      </c>
      <c r="I869">
        <v>2</v>
      </c>
      <c r="J869" t="s">
        <v>19</v>
      </c>
      <c r="K869">
        <v>600</v>
      </c>
      <c r="L869">
        <v>450</v>
      </c>
      <c r="M869">
        <f t="shared" si="13"/>
        <v>1200</v>
      </c>
      <c r="N869">
        <f>Table44[[#This Row],[Qty]]*Table44[[#This Row],[Cost]]</f>
        <v>900</v>
      </c>
      <c r="O869">
        <f>Table44[[#This Row],[Total Sales]]-Table44[[#This Row],[COGS]]</f>
        <v>300</v>
      </c>
      <c r="P869" s="1">
        <f>WEEKDAY(Table44[[#This Row],[Sales Date]])</f>
        <v>6</v>
      </c>
    </row>
    <row r="870" spans="1:16" x14ac:dyDescent="0.3">
      <c r="A870" t="s">
        <v>1659</v>
      </c>
      <c r="B870" s="2">
        <v>43974</v>
      </c>
      <c r="C870" t="s">
        <v>260</v>
      </c>
      <c r="D870" t="s">
        <v>14</v>
      </c>
      <c r="E870" t="s">
        <v>15</v>
      </c>
      <c r="F870" t="s">
        <v>16</v>
      </c>
      <c r="G870" t="s">
        <v>50</v>
      </c>
      <c r="H870" t="s">
        <v>37</v>
      </c>
      <c r="I870">
        <v>2</v>
      </c>
      <c r="J870" t="s">
        <v>19</v>
      </c>
      <c r="K870">
        <v>170</v>
      </c>
      <c r="L870">
        <v>150</v>
      </c>
      <c r="M870">
        <f t="shared" si="13"/>
        <v>340</v>
      </c>
      <c r="N870">
        <f>Table44[[#This Row],[Qty]]*Table44[[#This Row],[Cost]]</f>
        <v>300</v>
      </c>
      <c r="O870">
        <f>Table44[[#This Row],[Total Sales]]-Table44[[#This Row],[COGS]]</f>
        <v>40</v>
      </c>
      <c r="P870" s="1">
        <f>WEEKDAY(Table44[[#This Row],[Sales Date]])</f>
        <v>7</v>
      </c>
    </row>
    <row r="871" spans="1:16" x14ac:dyDescent="0.3">
      <c r="A871" t="s">
        <v>1660</v>
      </c>
      <c r="B871" s="2">
        <v>43975</v>
      </c>
      <c r="C871" t="s">
        <v>262</v>
      </c>
      <c r="D871" t="s">
        <v>28</v>
      </c>
      <c r="E871" t="s">
        <v>22</v>
      </c>
      <c r="F871" t="s">
        <v>23</v>
      </c>
      <c r="G871" t="s">
        <v>17</v>
      </c>
      <c r="H871" t="s">
        <v>2370</v>
      </c>
      <c r="I871">
        <v>1</v>
      </c>
      <c r="J871" t="s">
        <v>19</v>
      </c>
      <c r="K871">
        <v>25</v>
      </c>
      <c r="L871">
        <v>20</v>
      </c>
      <c r="M871">
        <f t="shared" si="13"/>
        <v>25</v>
      </c>
      <c r="N871">
        <f>Table44[[#This Row],[Qty]]*Table44[[#This Row],[Cost]]</f>
        <v>20</v>
      </c>
      <c r="O871">
        <f>Table44[[#This Row],[Total Sales]]-Table44[[#This Row],[COGS]]</f>
        <v>5</v>
      </c>
      <c r="P871" s="1">
        <f>WEEKDAY(Table44[[#This Row],[Sales Date]])</f>
        <v>1</v>
      </c>
    </row>
    <row r="872" spans="1:16" x14ac:dyDescent="0.3">
      <c r="A872" t="s">
        <v>1661</v>
      </c>
      <c r="B872" s="2">
        <v>43976</v>
      </c>
      <c r="C872" t="s">
        <v>264</v>
      </c>
      <c r="D872" t="s">
        <v>28</v>
      </c>
      <c r="E872" t="s">
        <v>29</v>
      </c>
      <c r="F872" t="s">
        <v>30</v>
      </c>
      <c r="G872" t="s">
        <v>66</v>
      </c>
      <c r="H872" t="s">
        <v>2370</v>
      </c>
      <c r="I872">
        <v>1</v>
      </c>
      <c r="J872" t="s">
        <v>19</v>
      </c>
      <c r="K872">
        <v>6700</v>
      </c>
      <c r="L872">
        <v>5002</v>
      </c>
      <c r="M872">
        <f t="shared" si="13"/>
        <v>6700</v>
      </c>
      <c r="N872">
        <f>Table44[[#This Row],[Qty]]*Table44[[#This Row],[Cost]]</f>
        <v>5002</v>
      </c>
      <c r="O872">
        <f>Table44[[#This Row],[Total Sales]]-Table44[[#This Row],[COGS]]</f>
        <v>1698</v>
      </c>
      <c r="P872" s="1">
        <f>WEEKDAY(Table44[[#This Row],[Sales Date]])</f>
        <v>2</v>
      </c>
    </row>
    <row r="873" spans="1:16" x14ac:dyDescent="0.3">
      <c r="A873" t="s">
        <v>1662</v>
      </c>
      <c r="B873" s="2">
        <v>43977</v>
      </c>
      <c r="C873" t="s">
        <v>266</v>
      </c>
      <c r="D873" t="s">
        <v>28</v>
      </c>
      <c r="E873" t="s">
        <v>34</v>
      </c>
      <c r="F873" t="s">
        <v>35</v>
      </c>
      <c r="G873" t="s">
        <v>69</v>
      </c>
      <c r="H873" t="s">
        <v>2370</v>
      </c>
      <c r="I873">
        <v>2</v>
      </c>
      <c r="J873" t="s">
        <v>19</v>
      </c>
      <c r="K873">
        <v>6700</v>
      </c>
      <c r="L873">
        <v>5000</v>
      </c>
      <c r="M873">
        <f t="shared" si="13"/>
        <v>13400</v>
      </c>
      <c r="N873">
        <f>Table44[[#This Row],[Qty]]*Table44[[#This Row],[Cost]]</f>
        <v>10000</v>
      </c>
      <c r="O873">
        <f>Table44[[#This Row],[Total Sales]]-Table44[[#This Row],[COGS]]</f>
        <v>3400</v>
      </c>
      <c r="P873" s="1">
        <f>WEEKDAY(Table44[[#This Row],[Sales Date]])</f>
        <v>3</v>
      </c>
    </row>
    <row r="874" spans="1:16" x14ac:dyDescent="0.3">
      <c r="A874" t="s">
        <v>1663</v>
      </c>
      <c r="B874" s="2">
        <v>43978</v>
      </c>
      <c r="C874" t="s">
        <v>268</v>
      </c>
      <c r="D874" t="s">
        <v>28</v>
      </c>
      <c r="E874" t="s">
        <v>15</v>
      </c>
      <c r="F874" t="s">
        <v>16</v>
      </c>
      <c r="G874" t="s">
        <v>53</v>
      </c>
      <c r="H874" t="s">
        <v>37</v>
      </c>
      <c r="I874">
        <v>2</v>
      </c>
      <c r="J874" t="s">
        <v>19</v>
      </c>
      <c r="K874">
        <v>6700</v>
      </c>
      <c r="L874">
        <v>5001</v>
      </c>
      <c r="M874">
        <f t="shared" si="13"/>
        <v>13400</v>
      </c>
      <c r="N874">
        <f>Table44[[#This Row],[Qty]]*Table44[[#This Row],[Cost]]</f>
        <v>10002</v>
      </c>
      <c r="O874">
        <f>Table44[[#This Row],[Total Sales]]-Table44[[#This Row],[COGS]]</f>
        <v>3398</v>
      </c>
      <c r="P874" s="1">
        <f>WEEKDAY(Table44[[#This Row],[Sales Date]])</f>
        <v>4</v>
      </c>
    </row>
    <row r="875" spans="1:16" x14ac:dyDescent="0.3">
      <c r="A875" t="s">
        <v>1664</v>
      </c>
      <c r="B875" s="2">
        <v>43976</v>
      </c>
      <c r="C875" t="s">
        <v>270</v>
      </c>
      <c r="D875" t="s">
        <v>28</v>
      </c>
      <c r="E875" t="s">
        <v>15</v>
      </c>
      <c r="F875" t="s">
        <v>16</v>
      </c>
      <c r="G875" t="s">
        <v>17</v>
      </c>
      <c r="H875" t="s">
        <v>2370</v>
      </c>
      <c r="I875">
        <v>1</v>
      </c>
      <c r="J875" t="s">
        <v>19</v>
      </c>
      <c r="K875">
        <v>6700</v>
      </c>
      <c r="L875">
        <v>5002</v>
      </c>
      <c r="M875">
        <f t="shared" si="13"/>
        <v>6700</v>
      </c>
      <c r="N875">
        <f>Table44[[#This Row],[Qty]]*Table44[[#This Row],[Cost]]</f>
        <v>5002</v>
      </c>
      <c r="O875">
        <f>Table44[[#This Row],[Total Sales]]-Table44[[#This Row],[COGS]]</f>
        <v>1698</v>
      </c>
      <c r="P875" s="1">
        <f>WEEKDAY(Table44[[#This Row],[Sales Date]])</f>
        <v>2</v>
      </c>
    </row>
    <row r="876" spans="1:16" x14ac:dyDescent="0.3">
      <c r="A876" t="s">
        <v>1665</v>
      </c>
      <c r="B876" s="2">
        <v>43980</v>
      </c>
      <c r="C876" t="s">
        <v>272</v>
      </c>
      <c r="D876" t="s">
        <v>28</v>
      </c>
      <c r="E876" t="s">
        <v>22</v>
      </c>
      <c r="F876" t="s">
        <v>23</v>
      </c>
      <c r="G876" t="s">
        <v>24</v>
      </c>
      <c r="H876" t="s">
        <v>2370</v>
      </c>
      <c r="I876">
        <v>1</v>
      </c>
      <c r="J876" t="s">
        <v>19</v>
      </c>
      <c r="K876">
        <v>6700</v>
      </c>
      <c r="L876">
        <v>5000</v>
      </c>
      <c r="M876">
        <f t="shared" si="13"/>
        <v>6700</v>
      </c>
      <c r="N876">
        <f>Table44[[#This Row],[Qty]]*Table44[[#This Row],[Cost]]</f>
        <v>5000</v>
      </c>
      <c r="O876">
        <f>Table44[[#This Row],[Total Sales]]-Table44[[#This Row],[COGS]]</f>
        <v>1700</v>
      </c>
      <c r="P876" s="1">
        <f>WEEKDAY(Table44[[#This Row],[Sales Date]])</f>
        <v>6</v>
      </c>
    </row>
    <row r="877" spans="1:16" x14ac:dyDescent="0.3">
      <c r="A877" t="s">
        <v>1666</v>
      </c>
      <c r="B877" s="2">
        <v>43981</v>
      </c>
      <c r="C877" t="s">
        <v>274</v>
      </c>
      <c r="D877" t="s">
        <v>28</v>
      </c>
      <c r="E877" t="s">
        <v>29</v>
      </c>
      <c r="F877" t="s">
        <v>30</v>
      </c>
      <c r="G877" t="s">
        <v>31</v>
      </c>
      <c r="H877" t="s">
        <v>2370</v>
      </c>
      <c r="I877">
        <v>2</v>
      </c>
      <c r="J877" t="s">
        <v>19</v>
      </c>
      <c r="K877">
        <v>6700</v>
      </c>
      <c r="L877">
        <v>5001</v>
      </c>
      <c r="M877">
        <f t="shared" si="13"/>
        <v>13400</v>
      </c>
      <c r="N877">
        <f>Table44[[#This Row],[Qty]]*Table44[[#This Row],[Cost]]</f>
        <v>10002</v>
      </c>
      <c r="O877">
        <f>Table44[[#This Row],[Total Sales]]-Table44[[#This Row],[COGS]]</f>
        <v>3398</v>
      </c>
      <c r="P877" s="1">
        <f>WEEKDAY(Table44[[#This Row],[Sales Date]])</f>
        <v>7</v>
      </c>
    </row>
    <row r="878" spans="1:16" x14ac:dyDescent="0.3">
      <c r="A878" t="s">
        <v>1667</v>
      </c>
      <c r="B878" s="2">
        <v>43982</v>
      </c>
      <c r="C878" t="s">
        <v>276</v>
      </c>
      <c r="D878" t="s">
        <v>28</v>
      </c>
      <c r="E878" t="s">
        <v>34</v>
      </c>
      <c r="F878" t="s">
        <v>35</v>
      </c>
      <c r="G878" t="s">
        <v>36</v>
      </c>
      <c r="H878" t="s">
        <v>37</v>
      </c>
      <c r="I878">
        <v>2</v>
      </c>
      <c r="J878" t="s">
        <v>19</v>
      </c>
      <c r="K878">
        <v>6700</v>
      </c>
      <c r="L878">
        <v>5002</v>
      </c>
      <c r="M878">
        <f t="shared" si="13"/>
        <v>13400</v>
      </c>
      <c r="N878">
        <f>Table44[[#This Row],[Qty]]*Table44[[#This Row],[Cost]]</f>
        <v>10004</v>
      </c>
      <c r="O878">
        <f>Table44[[#This Row],[Total Sales]]-Table44[[#This Row],[COGS]]</f>
        <v>3396</v>
      </c>
      <c r="P878" s="1">
        <f>WEEKDAY(Table44[[#This Row],[Sales Date]])</f>
        <v>1</v>
      </c>
    </row>
    <row r="879" spans="1:16" x14ac:dyDescent="0.3">
      <c r="A879" t="s">
        <v>1668</v>
      </c>
      <c r="B879" s="2">
        <v>43952</v>
      </c>
      <c r="C879" t="s">
        <v>278</v>
      </c>
      <c r="D879" t="s">
        <v>28</v>
      </c>
      <c r="E879" t="s">
        <v>15</v>
      </c>
      <c r="F879" t="s">
        <v>16</v>
      </c>
      <c r="G879" t="s">
        <v>40</v>
      </c>
      <c r="H879" t="s">
        <v>2370</v>
      </c>
      <c r="I879">
        <v>1</v>
      </c>
      <c r="J879" t="s">
        <v>19</v>
      </c>
      <c r="K879">
        <v>22000</v>
      </c>
      <c r="L879">
        <v>20000</v>
      </c>
      <c r="M879">
        <f t="shared" si="13"/>
        <v>22000</v>
      </c>
      <c r="N879">
        <f>Table44[[#This Row],[Qty]]*Table44[[#This Row],[Cost]]</f>
        <v>20000</v>
      </c>
      <c r="O879">
        <f>Table44[[#This Row],[Total Sales]]-Table44[[#This Row],[COGS]]</f>
        <v>2000</v>
      </c>
      <c r="P879" s="1">
        <f>WEEKDAY(Table44[[#This Row],[Sales Date]])</f>
        <v>6</v>
      </c>
    </row>
    <row r="880" spans="1:16" x14ac:dyDescent="0.3">
      <c r="A880" t="s">
        <v>1669</v>
      </c>
      <c r="B880" s="2">
        <v>43953</v>
      </c>
      <c r="C880" t="s">
        <v>280</v>
      </c>
      <c r="D880" t="s">
        <v>28</v>
      </c>
      <c r="E880" t="s">
        <v>15</v>
      </c>
      <c r="F880" t="s">
        <v>16</v>
      </c>
      <c r="G880" t="s">
        <v>43</v>
      </c>
      <c r="H880" t="s">
        <v>44</v>
      </c>
      <c r="I880">
        <v>1</v>
      </c>
      <c r="J880" t="s">
        <v>25</v>
      </c>
      <c r="K880">
        <v>11000</v>
      </c>
      <c r="L880">
        <v>10000</v>
      </c>
      <c r="M880">
        <f t="shared" si="13"/>
        <v>11000</v>
      </c>
      <c r="N880">
        <f>Table44[[#This Row],[Qty]]*Table44[[#This Row],[Cost]]</f>
        <v>10000</v>
      </c>
      <c r="O880">
        <f>Table44[[#This Row],[Total Sales]]-Table44[[#This Row],[COGS]]</f>
        <v>1000</v>
      </c>
      <c r="P880" s="1">
        <f>WEEKDAY(Table44[[#This Row],[Sales Date]])</f>
        <v>7</v>
      </c>
    </row>
    <row r="881" spans="1:16" x14ac:dyDescent="0.3">
      <c r="A881" t="s">
        <v>1670</v>
      </c>
      <c r="B881" s="2">
        <v>43954</v>
      </c>
      <c r="C881" t="s">
        <v>282</v>
      </c>
      <c r="D881" t="s">
        <v>28</v>
      </c>
      <c r="E881" t="s">
        <v>22</v>
      </c>
      <c r="F881" t="s">
        <v>23</v>
      </c>
      <c r="G881" t="s">
        <v>47</v>
      </c>
      <c r="H881" t="s">
        <v>2370</v>
      </c>
      <c r="I881">
        <v>1</v>
      </c>
      <c r="J881" t="s">
        <v>19</v>
      </c>
      <c r="K881">
        <v>8500</v>
      </c>
      <c r="L881">
        <v>7600</v>
      </c>
      <c r="M881">
        <f t="shared" si="13"/>
        <v>8500</v>
      </c>
      <c r="N881">
        <f>Table44[[#This Row],[Qty]]*Table44[[#This Row],[Cost]]</f>
        <v>7600</v>
      </c>
      <c r="O881">
        <f>Table44[[#This Row],[Total Sales]]-Table44[[#This Row],[COGS]]</f>
        <v>900</v>
      </c>
      <c r="P881" s="1">
        <f>WEEKDAY(Table44[[#This Row],[Sales Date]])</f>
        <v>1</v>
      </c>
    </row>
    <row r="882" spans="1:16" x14ac:dyDescent="0.3">
      <c r="A882" t="s">
        <v>1671</v>
      </c>
      <c r="B882" s="2">
        <v>43955</v>
      </c>
      <c r="C882" t="s">
        <v>284</v>
      </c>
      <c r="D882" t="s">
        <v>28</v>
      </c>
      <c r="E882" t="s">
        <v>29</v>
      </c>
      <c r="F882" t="s">
        <v>30</v>
      </c>
      <c r="G882" t="s">
        <v>50</v>
      </c>
      <c r="H882" t="s">
        <v>37</v>
      </c>
      <c r="I882">
        <v>2</v>
      </c>
      <c r="J882" t="s">
        <v>25</v>
      </c>
      <c r="K882">
        <v>8500</v>
      </c>
      <c r="L882">
        <v>7600</v>
      </c>
      <c r="M882">
        <f t="shared" si="13"/>
        <v>17000</v>
      </c>
      <c r="N882">
        <f>Table44[[#This Row],[Qty]]*Table44[[#This Row],[Cost]]</f>
        <v>15200</v>
      </c>
      <c r="O882">
        <f>Table44[[#This Row],[Total Sales]]-Table44[[#This Row],[COGS]]</f>
        <v>1800</v>
      </c>
      <c r="P882" s="1">
        <f>WEEKDAY(Table44[[#This Row],[Sales Date]])</f>
        <v>2</v>
      </c>
    </row>
    <row r="883" spans="1:16" x14ac:dyDescent="0.3">
      <c r="A883" t="s">
        <v>1672</v>
      </c>
      <c r="B883" s="2">
        <v>43956</v>
      </c>
      <c r="C883" t="s">
        <v>286</v>
      </c>
      <c r="D883" t="s">
        <v>28</v>
      </c>
      <c r="E883" t="s">
        <v>34</v>
      </c>
      <c r="F883" t="s">
        <v>35</v>
      </c>
      <c r="G883" t="s">
        <v>17</v>
      </c>
      <c r="H883" t="s">
        <v>2370</v>
      </c>
      <c r="I883">
        <v>3</v>
      </c>
      <c r="J883" t="s">
        <v>19</v>
      </c>
      <c r="K883">
        <v>13200.000000000002</v>
      </c>
      <c r="L883">
        <v>12000</v>
      </c>
      <c r="M883">
        <f t="shared" si="13"/>
        <v>39600.000000000007</v>
      </c>
      <c r="N883">
        <f>Table44[[#This Row],[Qty]]*Table44[[#This Row],[Cost]]</f>
        <v>36000</v>
      </c>
      <c r="O883">
        <f>Table44[[#This Row],[Total Sales]]-Table44[[#This Row],[COGS]]</f>
        <v>3600.0000000000073</v>
      </c>
      <c r="P883" s="1">
        <f>WEEKDAY(Table44[[#This Row],[Sales Date]])</f>
        <v>3</v>
      </c>
    </row>
    <row r="884" spans="1:16" x14ac:dyDescent="0.3">
      <c r="A884" t="s">
        <v>1673</v>
      </c>
      <c r="B884" s="2">
        <v>43957</v>
      </c>
      <c r="C884" t="s">
        <v>288</v>
      </c>
      <c r="D884" t="s">
        <v>14</v>
      </c>
      <c r="E884" t="s">
        <v>15</v>
      </c>
      <c r="F884" t="s">
        <v>16</v>
      </c>
      <c r="G884" t="s">
        <v>66</v>
      </c>
      <c r="H884" t="s">
        <v>2370</v>
      </c>
      <c r="I884">
        <v>2</v>
      </c>
      <c r="J884" t="s">
        <v>19</v>
      </c>
      <c r="K884">
        <v>22000</v>
      </c>
      <c r="L884">
        <v>20000</v>
      </c>
      <c r="M884">
        <f t="shared" si="13"/>
        <v>44000</v>
      </c>
      <c r="N884">
        <f>Table44[[#This Row],[Qty]]*Table44[[#This Row],[Cost]]</f>
        <v>40000</v>
      </c>
      <c r="O884">
        <f>Table44[[#This Row],[Total Sales]]-Table44[[#This Row],[COGS]]</f>
        <v>4000</v>
      </c>
      <c r="P884" s="1">
        <f>WEEKDAY(Table44[[#This Row],[Sales Date]])</f>
        <v>4</v>
      </c>
    </row>
    <row r="885" spans="1:16" x14ac:dyDescent="0.3">
      <c r="A885" t="s">
        <v>1674</v>
      </c>
      <c r="B885" s="2">
        <v>43958</v>
      </c>
      <c r="C885" t="s">
        <v>290</v>
      </c>
      <c r="D885" t="s">
        <v>14</v>
      </c>
      <c r="E885" t="s">
        <v>34</v>
      </c>
      <c r="F885" t="s">
        <v>35</v>
      </c>
      <c r="G885" t="s">
        <v>69</v>
      </c>
      <c r="H885" t="s">
        <v>2370</v>
      </c>
      <c r="I885">
        <v>2</v>
      </c>
      <c r="J885" t="s">
        <v>19</v>
      </c>
      <c r="K885">
        <v>7700</v>
      </c>
      <c r="L885">
        <v>7000</v>
      </c>
      <c r="M885">
        <f t="shared" si="13"/>
        <v>15400</v>
      </c>
      <c r="N885">
        <f>Table44[[#This Row],[Qty]]*Table44[[#This Row],[Cost]]</f>
        <v>14000</v>
      </c>
      <c r="O885">
        <f>Table44[[#This Row],[Total Sales]]-Table44[[#This Row],[COGS]]</f>
        <v>1400</v>
      </c>
      <c r="P885" s="1">
        <f>WEEKDAY(Table44[[#This Row],[Sales Date]])</f>
        <v>5</v>
      </c>
    </row>
    <row r="886" spans="1:16" x14ac:dyDescent="0.3">
      <c r="A886" t="s">
        <v>1675</v>
      </c>
      <c r="B886" s="2">
        <v>43956</v>
      </c>
      <c r="C886" t="s">
        <v>292</v>
      </c>
      <c r="D886" t="s">
        <v>14</v>
      </c>
      <c r="E886" t="s">
        <v>15</v>
      </c>
      <c r="F886" t="s">
        <v>16</v>
      </c>
      <c r="G886" t="s">
        <v>53</v>
      </c>
      <c r="H886" t="s">
        <v>37</v>
      </c>
      <c r="I886">
        <v>3</v>
      </c>
      <c r="J886" t="s">
        <v>19</v>
      </c>
      <c r="K886">
        <v>22000</v>
      </c>
      <c r="L886">
        <v>20000</v>
      </c>
      <c r="M886">
        <f t="shared" si="13"/>
        <v>66000</v>
      </c>
      <c r="N886">
        <f>Table44[[#This Row],[Qty]]*Table44[[#This Row],[Cost]]</f>
        <v>60000</v>
      </c>
      <c r="O886">
        <f>Table44[[#This Row],[Total Sales]]-Table44[[#This Row],[COGS]]</f>
        <v>6000</v>
      </c>
      <c r="P886" s="1">
        <f>WEEKDAY(Table44[[#This Row],[Sales Date]])</f>
        <v>3</v>
      </c>
    </row>
    <row r="887" spans="1:16" x14ac:dyDescent="0.3">
      <c r="A887" t="s">
        <v>1676</v>
      </c>
      <c r="B887" s="2">
        <v>43960</v>
      </c>
      <c r="C887" t="s">
        <v>294</v>
      </c>
      <c r="D887" t="s">
        <v>28</v>
      </c>
      <c r="E887" t="s">
        <v>34</v>
      </c>
      <c r="F887" t="s">
        <v>35</v>
      </c>
      <c r="G887" t="s">
        <v>17</v>
      </c>
      <c r="H887" t="s">
        <v>2370</v>
      </c>
      <c r="I887">
        <v>1</v>
      </c>
      <c r="J887" t="s">
        <v>19</v>
      </c>
      <c r="K887">
        <v>44000</v>
      </c>
      <c r="L887">
        <v>40000</v>
      </c>
      <c r="M887">
        <f t="shared" si="13"/>
        <v>44000</v>
      </c>
      <c r="N887">
        <f>Table44[[#This Row],[Qty]]*Table44[[#This Row],[Cost]]</f>
        <v>40000</v>
      </c>
      <c r="O887">
        <f>Table44[[#This Row],[Total Sales]]-Table44[[#This Row],[COGS]]</f>
        <v>4000</v>
      </c>
      <c r="P887" s="1">
        <f>WEEKDAY(Table44[[#This Row],[Sales Date]])</f>
        <v>7</v>
      </c>
    </row>
    <row r="888" spans="1:16" x14ac:dyDescent="0.3">
      <c r="A888" t="s">
        <v>1677</v>
      </c>
      <c r="B888" s="2">
        <v>43961</v>
      </c>
      <c r="C888" t="s">
        <v>296</v>
      </c>
      <c r="D888" t="s">
        <v>28</v>
      </c>
      <c r="E888" t="s">
        <v>15</v>
      </c>
      <c r="F888" t="s">
        <v>16</v>
      </c>
      <c r="G888" t="s">
        <v>24</v>
      </c>
      <c r="H888" t="s">
        <v>2370</v>
      </c>
      <c r="I888">
        <v>2</v>
      </c>
      <c r="J888" t="s">
        <v>19</v>
      </c>
      <c r="K888">
        <v>19800</v>
      </c>
      <c r="L888">
        <v>18000</v>
      </c>
      <c r="M888">
        <f t="shared" si="13"/>
        <v>39600</v>
      </c>
      <c r="N888">
        <f>Table44[[#This Row],[Qty]]*Table44[[#This Row],[Cost]]</f>
        <v>36000</v>
      </c>
      <c r="O888">
        <f>Table44[[#This Row],[Total Sales]]-Table44[[#This Row],[COGS]]</f>
        <v>3600</v>
      </c>
      <c r="P888" s="1">
        <f>WEEKDAY(Table44[[#This Row],[Sales Date]])</f>
        <v>1</v>
      </c>
    </row>
    <row r="889" spans="1:16" x14ac:dyDescent="0.3">
      <c r="A889" t="s">
        <v>1678</v>
      </c>
      <c r="B889" s="2">
        <v>43962</v>
      </c>
      <c r="C889" t="s">
        <v>298</v>
      </c>
      <c r="D889" t="s">
        <v>28</v>
      </c>
      <c r="E889" t="s">
        <v>34</v>
      </c>
      <c r="F889" t="s">
        <v>35</v>
      </c>
      <c r="G889" t="s">
        <v>31</v>
      </c>
      <c r="H889" t="s">
        <v>2370</v>
      </c>
      <c r="I889">
        <v>2</v>
      </c>
      <c r="J889" t="s">
        <v>19</v>
      </c>
      <c r="K889">
        <v>9950</v>
      </c>
      <c r="L889">
        <v>9000</v>
      </c>
      <c r="M889">
        <f t="shared" si="13"/>
        <v>19900</v>
      </c>
      <c r="N889">
        <f>Table44[[#This Row],[Qty]]*Table44[[#This Row],[Cost]]</f>
        <v>18000</v>
      </c>
      <c r="O889">
        <f>Table44[[#This Row],[Total Sales]]-Table44[[#This Row],[COGS]]</f>
        <v>1900</v>
      </c>
      <c r="P889" s="1">
        <f>WEEKDAY(Table44[[#This Row],[Sales Date]])</f>
        <v>2</v>
      </c>
    </row>
    <row r="890" spans="1:16" x14ac:dyDescent="0.3">
      <c r="A890" t="s">
        <v>1679</v>
      </c>
      <c r="B890" s="2">
        <v>43963</v>
      </c>
      <c r="C890" t="s">
        <v>300</v>
      </c>
      <c r="D890" t="s">
        <v>28</v>
      </c>
      <c r="E890" t="s">
        <v>15</v>
      </c>
      <c r="F890" t="s">
        <v>16</v>
      </c>
      <c r="G890" t="s">
        <v>36</v>
      </c>
      <c r="H890" t="s">
        <v>37</v>
      </c>
      <c r="I890">
        <v>2</v>
      </c>
      <c r="J890" t="s">
        <v>19</v>
      </c>
      <c r="K890">
        <v>7700</v>
      </c>
      <c r="L890">
        <v>7000</v>
      </c>
      <c r="M890">
        <f t="shared" si="13"/>
        <v>15400</v>
      </c>
      <c r="N890">
        <f>Table44[[#This Row],[Qty]]*Table44[[#This Row],[Cost]]</f>
        <v>14000</v>
      </c>
      <c r="O890">
        <f>Table44[[#This Row],[Total Sales]]-Table44[[#This Row],[COGS]]</f>
        <v>1400</v>
      </c>
      <c r="P890" s="1">
        <f>WEEKDAY(Table44[[#This Row],[Sales Date]])</f>
        <v>3</v>
      </c>
    </row>
    <row r="891" spans="1:16" x14ac:dyDescent="0.3">
      <c r="A891" t="s">
        <v>1680</v>
      </c>
      <c r="B891" s="2">
        <v>43964</v>
      </c>
      <c r="C891" t="s">
        <v>302</v>
      </c>
      <c r="D891" t="s">
        <v>14</v>
      </c>
      <c r="E891" t="s">
        <v>34</v>
      </c>
      <c r="F891" t="s">
        <v>35</v>
      </c>
      <c r="G891" t="s">
        <v>40</v>
      </c>
      <c r="H891" t="s">
        <v>2370</v>
      </c>
      <c r="I891">
        <v>4</v>
      </c>
      <c r="J891" t="s">
        <v>19</v>
      </c>
      <c r="K891">
        <v>11000</v>
      </c>
      <c r="L891">
        <v>10000</v>
      </c>
      <c r="M891">
        <f t="shared" si="13"/>
        <v>44000</v>
      </c>
      <c r="N891">
        <f>Table44[[#This Row],[Qty]]*Table44[[#This Row],[Cost]]</f>
        <v>40000</v>
      </c>
      <c r="O891">
        <f>Table44[[#This Row],[Total Sales]]-Table44[[#This Row],[COGS]]</f>
        <v>4000</v>
      </c>
      <c r="P891" s="1">
        <f>WEEKDAY(Table44[[#This Row],[Sales Date]])</f>
        <v>4</v>
      </c>
    </row>
    <row r="892" spans="1:16" x14ac:dyDescent="0.3">
      <c r="A892" t="s">
        <v>1681</v>
      </c>
      <c r="B892" s="2">
        <v>43965</v>
      </c>
      <c r="C892" t="s">
        <v>304</v>
      </c>
      <c r="D892" t="s">
        <v>28</v>
      </c>
      <c r="E892" t="s">
        <v>15</v>
      </c>
      <c r="F892" t="s">
        <v>16</v>
      </c>
      <c r="G892" t="s">
        <v>43</v>
      </c>
      <c r="H892" t="s">
        <v>44</v>
      </c>
      <c r="I892">
        <v>1</v>
      </c>
      <c r="J892" t="s">
        <v>19</v>
      </c>
      <c r="K892">
        <v>13200.000000000002</v>
      </c>
      <c r="L892">
        <v>12000</v>
      </c>
      <c r="M892">
        <f t="shared" si="13"/>
        <v>13200.000000000002</v>
      </c>
      <c r="N892">
        <f>Table44[[#This Row],[Qty]]*Table44[[#This Row],[Cost]]</f>
        <v>12000</v>
      </c>
      <c r="O892">
        <f>Table44[[#This Row],[Total Sales]]-Table44[[#This Row],[COGS]]</f>
        <v>1200.0000000000018</v>
      </c>
      <c r="P892" s="1">
        <f>WEEKDAY(Table44[[#This Row],[Sales Date]])</f>
        <v>5</v>
      </c>
    </row>
    <row r="893" spans="1:16" x14ac:dyDescent="0.3">
      <c r="A893" t="s">
        <v>1682</v>
      </c>
      <c r="B893" s="2">
        <v>43966</v>
      </c>
      <c r="C893" t="s">
        <v>306</v>
      </c>
      <c r="D893" t="s">
        <v>28</v>
      </c>
      <c r="E893" t="s">
        <v>34</v>
      </c>
      <c r="F893" t="s">
        <v>35</v>
      </c>
      <c r="G893" t="s">
        <v>47</v>
      </c>
      <c r="H893" t="s">
        <v>2370</v>
      </c>
      <c r="I893">
        <v>2</v>
      </c>
      <c r="J893" t="s">
        <v>19</v>
      </c>
      <c r="K893">
        <v>9950</v>
      </c>
      <c r="L893">
        <v>9000</v>
      </c>
      <c r="M893">
        <f t="shared" si="13"/>
        <v>19900</v>
      </c>
      <c r="N893">
        <f>Table44[[#This Row],[Qty]]*Table44[[#This Row],[Cost]]</f>
        <v>18000</v>
      </c>
      <c r="O893">
        <f>Table44[[#This Row],[Total Sales]]-Table44[[#This Row],[COGS]]</f>
        <v>1900</v>
      </c>
      <c r="P893" s="1">
        <f>WEEKDAY(Table44[[#This Row],[Sales Date]])</f>
        <v>6</v>
      </c>
    </row>
    <row r="894" spans="1:16" x14ac:dyDescent="0.3">
      <c r="A894" t="s">
        <v>1683</v>
      </c>
      <c r="B894" s="2">
        <v>43967</v>
      </c>
      <c r="C894" t="s">
        <v>308</v>
      </c>
      <c r="D894" t="s">
        <v>28</v>
      </c>
      <c r="E894" t="s">
        <v>15</v>
      </c>
      <c r="F894" t="s">
        <v>16</v>
      </c>
      <c r="G894" t="s">
        <v>50</v>
      </c>
      <c r="H894" t="s">
        <v>37</v>
      </c>
      <c r="I894">
        <v>2</v>
      </c>
      <c r="J894" t="s">
        <v>19</v>
      </c>
      <c r="K894">
        <v>7700</v>
      </c>
      <c r="L894">
        <v>7000</v>
      </c>
      <c r="M894">
        <f t="shared" si="13"/>
        <v>15400</v>
      </c>
      <c r="N894">
        <f>Table44[[#This Row],[Qty]]*Table44[[#This Row],[Cost]]</f>
        <v>14000</v>
      </c>
      <c r="O894">
        <f>Table44[[#This Row],[Total Sales]]-Table44[[#This Row],[COGS]]</f>
        <v>1400</v>
      </c>
      <c r="P894" s="1">
        <f>WEEKDAY(Table44[[#This Row],[Sales Date]])</f>
        <v>7</v>
      </c>
    </row>
    <row r="895" spans="1:16" x14ac:dyDescent="0.3">
      <c r="A895" t="s">
        <v>1684</v>
      </c>
      <c r="B895" s="2">
        <v>43968</v>
      </c>
      <c r="C895" t="s">
        <v>310</v>
      </c>
      <c r="D895" t="s">
        <v>28</v>
      </c>
      <c r="E895" t="s">
        <v>34</v>
      </c>
      <c r="F895" t="s">
        <v>35</v>
      </c>
      <c r="G895" t="s">
        <v>17</v>
      </c>
      <c r="H895" t="s">
        <v>2370</v>
      </c>
      <c r="I895">
        <v>4</v>
      </c>
      <c r="J895" t="s">
        <v>19</v>
      </c>
      <c r="K895">
        <v>11000</v>
      </c>
      <c r="L895">
        <v>10000</v>
      </c>
      <c r="M895">
        <f t="shared" si="13"/>
        <v>44000</v>
      </c>
      <c r="N895">
        <f>Table44[[#This Row],[Qty]]*Table44[[#This Row],[Cost]]</f>
        <v>40000</v>
      </c>
      <c r="O895">
        <f>Table44[[#This Row],[Total Sales]]-Table44[[#This Row],[COGS]]</f>
        <v>4000</v>
      </c>
      <c r="P895" s="1">
        <f>WEEKDAY(Table44[[#This Row],[Sales Date]])</f>
        <v>1</v>
      </c>
    </row>
    <row r="896" spans="1:16" x14ac:dyDescent="0.3">
      <c r="A896" t="s">
        <v>1685</v>
      </c>
      <c r="B896" s="2">
        <v>43966</v>
      </c>
      <c r="C896" t="s">
        <v>312</v>
      </c>
      <c r="D896" t="s">
        <v>28</v>
      </c>
      <c r="E896" t="s">
        <v>15</v>
      </c>
      <c r="F896" t="s">
        <v>16</v>
      </c>
      <c r="G896" t="s">
        <v>66</v>
      </c>
      <c r="H896" t="s">
        <v>2370</v>
      </c>
      <c r="I896">
        <v>1</v>
      </c>
      <c r="J896" t="s">
        <v>19</v>
      </c>
      <c r="K896">
        <v>13200.000000000002</v>
      </c>
      <c r="L896">
        <v>12000</v>
      </c>
      <c r="M896">
        <f t="shared" si="13"/>
        <v>13200.000000000002</v>
      </c>
      <c r="N896">
        <f>Table44[[#This Row],[Qty]]*Table44[[#This Row],[Cost]]</f>
        <v>12000</v>
      </c>
      <c r="O896">
        <f>Table44[[#This Row],[Total Sales]]-Table44[[#This Row],[COGS]]</f>
        <v>1200.0000000000018</v>
      </c>
      <c r="P896" s="1">
        <f>WEEKDAY(Table44[[#This Row],[Sales Date]])</f>
        <v>6</v>
      </c>
    </row>
    <row r="897" spans="1:16" x14ac:dyDescent="0.3">
      <c r="A897" t="s">
        <v>1686</v>
      </c>
      <c r="B897" s="2">
        <v>43970</v>
      </c>
      <c r="C897" t="s">
        <v>314</v>
      </c>
      <c r="D897" t="s">
        <v>28</v>
      </c>
      <c r="E897" t="s">
        <v>34</v>
      </c>
      <c r="F897" t="s">
        <v>35</v>
      </c>
      <c r="G897" t="s">
        <v>69</v>
      </c>
      <c r="H897" t="s">
        <v>44</v>
      </c>
      <c r="I897">
        <v>2</v>
      </c>
      <c r="J897" t="s">
        <v>19</v>
      </c>
      <c r="K897">
        <v>9950</v>
      </c>
      <c r="L897">
        <v>9000</v>
      </c>
      <c r="M897">
        <f t="shared" si="13"/>
        <v>19900</v>
      </c>
      <c r="N897">
        <f>Table44[[#This Row],[Qty]]*Table44[[#This Row],[Cost]]</f>
        <v>18000</v>
      </c>
      <c r="O897">
        <f>Table44[[#This Row],[Total Sales]]-Table44[[#This Row],[COGS]]</f>
        <v>1900</v>
      </c>
      <c r="P897" s="1">
        <f>WEEKDAY(Table44[[#This Row],[Sales Date]])</f>
        <v>3</v>
      </c>
    </row>
    <row r="898" spans="1:16" x14ac:dyDescent="0.3">
      <c r="A898" t="s">
        <v>1687</v>
      </c>
      <c r="B898" s="2">
        <v>43971</v>
      </c>
      <c r="C898" t="s">
        <v>316</v>
      </c>
      <c r="D898" t="s">
        <v>28</v>
      </c>
      <c r="E898" t="s">
        <v>15</v>
      </c>
      <c r="F898" t="s">
        <v>16</v>
      </c>
      <c r="G898" t="s">
        <v>24</v>
      </c>
      <c r="H898" t="s">
        <v>2370</v>
      </c>
      <c r="I898">
        <v>2</v>
      </c>
      <c r="J898" t="s">
        <v>19</v>
      </c>
      <c r="K898">
        <v>7700</v>
      </c>
      <c r="L898">
        <v>7000</v>
      </c>
      <c r="M898">
        <f t="shared" ref="M898:M961" si="14">I898*K898</f>
        <v>15400</v>
      </c>
      <c r="N898">
        <f>Table44[[#This Row],[Qty]]*Table44[[#This Row],[Cost]]</f>
        <v>14000</v>
      </c>
      <c r="O898">
        <f>Table44[[#This Row],[Total Sales]]-Table44[[#This Row],[COGS]]</f>
        <v>1400</v>
      </c>
      <c r="P898" s="1">
        <f>WEEKDAY(Table44[[#This Row],[Sales Date]])</f>
        <v>4</v>
      </c>
    </row>
    <row r="899" spans="1:16" x14ac:dyDescent="0.3">
      <c r="A899" t="s">
        <v>1688</v>
      </c>
      <c r="B899" s="2">
        <v>43972</v>
      </c>
      <c r="C899" t="s">
        <v>318</v>
      </c>
      <c r="D899" t="s">
        <v>28</v>
      </c>
      <c r="E899" t="s">
        <v>34</v>
      </c>
      <c r="F899" t="s">
        <v>35</v>
      </c>
      <c r="G899" t="s">
        <v>31</v>
      </c>
      <c r="H899" t="s">
        <v>37</v>
      </c>
      <c r="I899">
        <v>1</v>
      </c>
      <c r="J899" t="s">
        <v>19</v>
      </c>
      <c r="K899">
        <v>11000</v>
      </c>
      <c r="L899">
        <v>10000</v>
      </c>
      <c r="M899">
        <f t="shared" si="14"/>
        <v>11000</v>
      </c>
      <c r="N899">
        <f>Table44[[#This Row],[Qty]]*Table44[[#This Row],[Cost]]</f>
        <v>10000</v>
      </c>
      <c r="O899">
        <f>Table44[[#This Row],[Total Sales]]-Table44[[#This Row],[COGS]]</f>
        <v>1000</v>
      </c>
      <c r="P899" s="1">
        <f>WEEKDAY(Table44[[#This Row],[Sales Date]])</f>
        <v>5</v>
      </c>
    </row>
    <row r="900" spans="1:16" x14ac:dyDescent="0.3">
      <c r="A900" t="s">
        <v>1689</v>
      </c>
      <c r="B900" s="2">
        <v>43973</v>
      </c>
      <c r="C900" t="s">
        <v>320</v>
      </c>
      <c r="D900" t="s">
        <v>28</v>
      </c>
      <c r="E900" t="s">
        <v>15</v>
      </c>
      <c r="F900" t="s">
        <v>16</v>
      </c>
      <c r="G900" t="s">
        <v>36</v>
      </c>
      <c r="H900" t="s">
        <v>2370</v>
      </c>
      <c r="I900">
        <v>1</v>
      </c>
      <c r="J900" t="s">
        <v>19</v>
      </c>
      <c r="K900">
        <v>7700.0000000000009</v>
      </c>
      <c r="L900">
        <v>7000</v>
      </c>
      <c r="M900">
        <f t="shared" si="14"/>
        <v>7700.0000000000009</v>
      </c>
      <c r="N900">
        <f>Table44[[#This Row],[Qty]]*Table44[[#This Row],[Cost]]</f>
        <v>7000</v>
      </c>
      <c r="O900">
        <f>Table44[[#This Row],[Total Sales]]-Table44[[#This Row],[COGS]]</f>
        <v>700.00000000000091</v>
      </c>
      <c r="P900" s="1">
        <f>WEEKDAY(Table44[[#This Row],[Sales Date]])</f>
        <v>6</v>
      </c>
    </row>
    <row r="901" spans="1:16" x14ac:dyDescent="0.3">
      <c r="A901" t="s">
        <v>1690</v>
      </c>
      <c r="B901" s="2">
        <v>43974</v>
      </c>
      <c r="D901" t="s">
        <v>28</v>
      </c>
      <c r="E901" t="s">
        <v>34</v>
      </c>
      <c r="F901" t="s">
        <v>35</v>
      </c>
      <c r="G901" t="s">
        <v>40</v>
      </c>
      <c r="H901" t="s">
        <v>2370</v>
      </c>
      <c r="I901">
        <v>2</v>
      </c>
      <c r="J901" t="s">
        <v>19</v>
      </c>
      <c r="K901">
        <v>9950</v>
      </c>
      <c r="L901">
        <v>9000</v>
      </c>
      <c r="M901">
        <f t="shared" si="14"/>
        <v>19900</v>
      </c>
      <c r="N901">
        <f>Table44[[#This Row],[Qty]]*Table44[[#This Row],[Cost]]</f>
        <v>18000</v>
      </c>
      <c r="O901">
        <f>Table44[[#This Row],[Total Sales]]-Table44[[#This Row],[COGS]]</f>
        <v>1900</v>
      </c>
      <c r="P901" s="1">
        <f>WEEKDAY(Table44[[#This Row],[Sales Date]])</f>
        <v>7</v>
      </c>
    </row>
    <row r="902" spans="1:16" x14ac:dyDescent="0.3">
      <c r="A902" t="s">
        <v>1691</v>
      </c>
      <c r="B902" s="2">
        <v>43975</v>
      </c>
      <c r="C902" t="s">
        <v>323</v>
      </c>
      <c r="D902" t="s">
        <v>28</v>
      </c>
      <c r="E902" t="s">
        <v>15</v>
      </c>
      <c r="F902" t="s">
        <v>16</v>
      </c>
      <c r="G902" t="s">
        <v>43</v>
      </c>
      <c r="H902" t="s">
        <v>44</v>
      </c>
      <c r="I902">
        <v>2</v>
      </c>
      <c r="J902" t="s">
        <v>19</v>
      </c>
      <c r="K902">
        <v>19800</v>
      </c>
      <c r="L902">
        <v>18000</v>
      </c>
      <c r="M902">
        <f t="shared" si="14"/>
        <v>39600</v>
      </c>
      <c r="N902">
        <f>Table44[[#This Row],[Qty]]*Table44[[#This Row],[Cost]]</f>
        <v>36000</v>
      </c>
      <c r="O902">
        <f>Table44[[#This Row],[Total Sales]]-Table44[[#This Row],[COGS]]</f>
        <v>3600</v>
      </c>
      <c r="P902" s="1">
        <f>WEEKDAY(Table44[[#This Row],[Sales Date]])</f>
        <v>1</v>
      </c>
    </row>
    <row r="903" spans="1:16" x14ac:dyDescent="0.3">
      <c r="A903" t="s">
        <v>1692</v>
      </c>
      <c r="B903" s="2">
        <v>43976</v>
      </c>
      <c r="C903" t="s">
        <v>325</v>
      </c>
      <c r="D903" t="s">
        <v>28</v>
      </c>
      <c r="E903" t="s">
        <v>34</v>
      </c>
      <c r="F903" t="s">
        <v>35</v>
      </c>
      <c r="G903" t="s">
        <v>47</v>
      </c>
      <c r="H903" t="s">
        <v>2370</v>
      </c>
      <c r="I903">
        <v>1</v>
      </c>
      <c r="J903" t="s">
        <v>19</v>
      </c>
      <c r="K903">
        <v>44000</v>
      </c>
      <c r="L903">
        <v>40000</v>
      </c>
      <c r="M903">
        <f t="shared" si="14"/>
        <v>44000</v>
      </c>
      <c r="N903">
        <f>Table44[[#This Row],[Qty]]*Table44[[#This Row],[Cost]]</f>
        <v>40000</v>
      </c>
      <c r="O903">
        <f>Table44[[#This Row],[Total Sales]]-Table44[[#This Row],[COGS]]</f>
        <v>4000</v>
      </c>
      <c r="P903" s="1">
        <f>WEEKDAY(Table44[[#This Row],[Sales Date]])</f>
        <v>2</v>
      </c>
    </row>
    <row r="904" spans="1:16" x14ac:dyDescent="0.3">
      <c r="A904" t="s">
        <v>1693</v>
      </c>
      <c r="B904" s="2">
        <v>43977</v>
      </c>
      <c r="C904" t="s">
        <v>327</v>
      </c>
      <c r="D904" t="s">
        <v>28</v>
      </c>
      <c r="E904" t="s">
        <v>15</v>
      </c>
      <c r="F904" t="s">
        <v>16</v>
      </c>
      <c r="G904" t="s">
        <v>50</v>
      </c>
      <c r="H904" t="s">
        <v>37</v>
      </c>
      <c r="I904">
        <v>1</v>
      </c>
      <c r="J904" t="s">
        <v>19</v>
      </c>
      <c r="K904">
        <v>22000</v>
      </c>
      <c r="L904">
        <v>20000</v>
      </c>
      <c r="M904">
        <f t="shared" si="14"/>
        <v>22000</v>
      </c>
      <c r="N904">
        <f>Table44[[#This Row],[Qty]]*Table44[[#This Row],[Cost]]</f>
        <v>20000</v>
      </c>
      <c r="O904">
        <f>Table44[[#This Row],[Total Sales]]-Table44[[#This Row],[COGS]]</f>
        <v>2000</v>
      </c>
      <c r="P904" s="1">
        <f>WEEKDAY(Table44[[#This Row],[Sales Date]])</f>
        <v>3</v>
      </c>
    </row>
    <row r="905" spans="1:16" x14ac:dyDescent="0.3">
      <c r="A905" t="s">
        <v>1694</v>
      </c>
      <c r="B905" s="2">
        <v>43978</v>
      </c>
      <c r="C905" t="s">
        <v>329</v>
      </c>
      <c r="D905" t="s">
        <v>14</v>
      </c>
      <c r="E905" t="s">
        <v>34</v>
      </c>
      <c r="F905" t="s">
        <v>35</v>
      </c>
      <c r="G905" t="s">
        <v>17</v>
      </c>
      <c r="H905" t="s">
        <v>2370</v>
      </c>
      <c r="I905">
        <v>2</v>
      </c>
      <c r="J905" t="s">
        <v>19</v>
      </c>
      <c r="K905">
        <v>13000</v>
      </c>
      <c r="L905">
        <v>12000</v>
      </c>
      <c r="M905">
        <f t="shared" si="14"/>
        <v>26000</v>
      </c>
      <c r="N905">
        <f>Table44[[#This Row],[Qty]]*Table44[[#This Row],[Cost]]</f>
        <v>24000</v>
      </c>
      <c r="O905">
        <f>Table44[[#This Row],[Total Sales]]-Table44[[#This Row],[COGS]]</f>
        <v>2000</v>
      </c>
      <c r="P905" s="1">
        <f>WEEKDAY(Table44[[#This Row],[Sales Date]])</f>
        <v>4</v>
      </c>
    </row>
    <row r="906" spans="1:16" x14ac:dyDescent="0.3">
      <c r="A906" t="s">
        <v>1695</v>
      </c>
      <c r="B906" s="2">
        <v>43976</v>
      </c>
      <c r="C906" t="s">
        <v>331</v>
      </c>
      <c r="D906" t="s">
        <v>14</v>
      </c>
      <c r="E906" t="s">
        <v>15</v>
      </c>
      <c r="F906" t="s">
        <v>16</v>
      </c>
      <c r="G906" t="s">
        <v>66</v>
      </c>
      <c r="H906" t="s">
        <v>2370</v>
      </c>
      <c r="I906">
        <v>2</v>
      </c>
      <c r="J906" t="s">
        <v>19</v>
      </c>
      <c r="K906">
        <v>6700</v>
      </c>
      <c r="L906">
        <v>5000</v>
      </c>
      <c r="M906">
        <f t="shared" si="14"/>
        <v>13400</v>
      </c>
      <c r="N906">
        <f>Table44[[#This Row],[Qty]]*Table44[[#This Row],[Cost]]</f>
        <v>10000</v>
      </c>
      <c r="O906">
        <f>Table44[[#This Row],[Total Sales]]-Table44[[#This Row],[COGS]]</f>
        <v>3400</v>
      </c>
      <c r="P906" s="1">
        <f>WEEKDAY(Table44[[#This Row],[Sales Date]])</f>
        <v>2</v>
      </c>
    </row>
    <row r="907" spans="1:16" x14ac:dyDescent="0.3">
      <c r="A907" t="s">
        <v>1696</v>
      </c>
      <c r="B907" s="2">
        <v>43980</v>
      </c>
      <c r="C907" t="s">
        <v>333</v>
      </c>
      <c r="D907" t="s">
        <v>14</v>
      </c>
      <c r="E907" t="s">
        <v>34</v>
      </c>
      <c r="F907" t="s">
        <v>35</v>
      </c>
      <c r="G907" t="s">
        <v>66</v>
      </c>
      <c r="H907" t="s">
        <v>44</v>
      </c>
      <c r="I907">
        <v>1</v>
      </c>
      <c r="J907" t="s">
        <v>19</v>
      </c>
      <c r="K907">
        <v>6700</v>
      </c>
      <c r="L907">
        <v>5001</v>
      </c>
      <c r="M907">
        <f t="shared" si="14"/>
        <v>6700</v>
      </c>
      <c r="N907">
        <f>Table44[[#This Row],[Qty]]*Table44[[#This Row],[Cost]]</f>
        <v>5001</v>
      </c>
      <c r="O907">
        <f>Table44[[#This Row],[Total Sales]]-Table44[[#This Row],[COGS]]</f>
        <v>1699</v>
      </c>
      <c r="P907" s="1">
        <f>WEEKDAY(Table44[[#This Row],[Sales Date]])</f>
        <v>6</v>
      </c>
    </row>
    <row r="908" spans="1:16" x14ac:dyDescent="0.3">
      <c r="A908" t="s">
        <v>1697</v>
      </c>
      <c r="B908" s="2">
        <v>43981</v>
      </c>
      <c r="C908" t="s">
        <v>335</v>
      </c>
      <c r="D908" t="s">
        <v>28</v>
      </c>
      <c r="E908" t="s">
        <v>15</v>
      </c>
      <c r="F908" t="s">
        <v>16</v>
      </c>
      <c r="G908" t="s">
        <v>66</v>
      </c>
      <c r="H908" t="s">
        <v>2370</v>
      </c>
      <c r="I908">
        <v>1</v>
      </c>
      <c r="J908" t="s">
        <v>19</v>
      </c>
      <c r="K908">
        <v>6700</v>
      </c>
      <c r="L908">
        <v>5002</v>
      </c>
      <c r="M908">
        <f t="shared" si="14"/>
        <v>6700</v>
      </c>
      <c r="N908">
        <f>Table44[[#This Row],[Qty]]*Table44[[#This Row],[Cost]]</f>
        <v>5002</v>
      </c>
      <c r="O908">
        <f>Table44[[#This Row],[Total Sales]]-Table44[[#This Row],[COGS]]</f>
        <v>1698</v>
      </c>
      <c r="P908" s="1">
        <f>WEEKDAY(Table44[[#This Row],[Sales Date]])</f>
        <v>7</v>
      </c>
    </row>
    <row r="909" spans="1:16" x14ac:dyDescent="0.3">
      <c r="A909" t="s">
        <v>1698</v>
      </c>
      <c r="B909" s="2">
        <v>43982</v>
      </c>
      <c r="C909" t="s">
        <v>337</v>
      </c>
      <c r="D909" t="s">
        <v>28</v>
      </c>
      <c r="E909" t="s">
        <v>34</v>
      </c>
      <c r="F909" t="s">
        <v>35</v>
      </c>
      <c r="G909" t="s">
        <v>66</v>
      </c>
      <c r="H909" t="s">
        <v>37</v>
      </c>
      <c r="I909">
        <v>2</v>
      </c>
      <c r="J909" t="s">
        <v>19</v>
      </c>
      <c r="K909">
        <v>6700</v>
      </c>
      <c r="L909">
        <v>5000</v>
      </c>
      <c r="M909">
        <f t="shared" si="14"/>
        <v>13400</v>
      </c>
      <c r="N909">
        <f>Table44[[#This Row],[Qty]]*Table44[[#This Row],[Cost]]</f>
        <v>10000</v>
      </c>
      <c r="O909">
        <f>Table44[[#This Row],[Total Sales]]-Table44[[#This Row],[COGS]]</f>
        <v>3400</v>
      </c>
      <c r="P909" s="1">
        <f>WEEKDAY(Table44[[#This Row],[Sales Date]])</f>
        <v>1</v>
      </c>
    </row>
    <row r="910" spans="1:16" x14ac:dyDescent="0.3">
      <c r="A910" t="s">
        <v>1699</v>
      </c>
      <c r="B910" s="2">
        <v>43952</v>
      </c>
      <c r="C910" t="s">
        <v>339</v>
      </c>
      <c r="D910" t="s">
        <v>28</v>
      </c>
      <c r="E910" t="s">
        <v>15</v>
      </c>
      <c r="F910" t="s">
        <v>16</v>
      </c>
      <c r="G910" t="s">
        <v>66</v>
      </c>
      <c r="H910" t="s">
        <v>2370</v>
      </c>
      <c r="I910">
        <v>2</v>
      </c>
      <c r="J910" t="s">
        <v>19</v>
      </c>
      <c r="K910">
        <v>6700</v>
      </c>
      <c r="L910">
        <v>5001</v>
      </c>
      <c r="M910">
        <f t="shared" si="14"/>
        <v>13400</v>
      </c>
      <c r="N910">
        <f>Table44[[#This Row],[Qty]]*Table44[[#This Row],[Cost]]</f>
        <v>10002</v>
      </c>
      <c r="O910">
        <f>Table44[[#This Row],[Total Sales]]-Table44[[#This Row],[COGS]]</f>
        <v>3398</v>
      </c>
      <c r="P910" s="1">
        <f>WEEKDAY(Table44[[#This Row],[Sales Date]])</f>
        <v>6</v>
      </c>
    </row>
    <row r="911" spans="1:16" x14ac:dyDescent="0.3">
      <c r="A911" t="s">
        <v>1700</v>
      </c>
      <c r="B911" s="2">
        <v>43953</v>
      </c>
      <c r="C911" t="s">
        <v>341</v>
      </c>
      <c r="D911" t="s">
        <v>28</v>
      </c>
      <c r="E911" t="s">
        <v>34</v>
      </c>
      <c r="F911" t="s">
        <v>35</v>
      </c>
      <c r="G911" t="s">
        <v>66</v>
      </c>
      <c r="H911" t="s">
        <v>2370</v>
      </c>
      <c r="I911">
        <v>1</v>
      </c>
      <c r="J911" t="s">
        <v>19</v>
      </c>
      <c r="K911">
        <v>6700</v>
      </c>
      <c r="L911">
        <v>5002</v>
      </c>
      <c r="M911">
        <f t="shared" si="14"/>
        <v>6700</v>
      </c>
      <c r="N911">
        <f>Table44[[#This Row],[Qty]]*Table44[[#This Row],[Cost]]</f>
        <v>5002</v>
      </c>
      <c r="O911">
        <f>Table44[[#This Row],[Total Sales]]-Table44[[#This Row],[COGS]]</f>
        <v>1698</v>
      </c>
      <c r="P911" s="1">
        <f>WEEKDAY(Table44[[#This Row],[Sales Date]])</f>
        <v>7</v>
      </c>
    </row>
    <row r="912" spans="1:16" x14ac:dyDescent="0.3">
      <c r="A912" t="s">
        <v>1701</v>
      </c>
      <c r="B912" s="2">
        <v>43954</v>
      </c>
      <c r="D912" t="s">
        <v>14</v>
      </c>
      <c r="E912" t="s">
        <v>15</v>
      </c>
      <c r="F912" t="s">
        <v>16</v>
      </c>
      <c r="G912" t="s">
        <v>66</v>
      </c>
      <c r="H912" t="s">
        <v>44</v>
      </c>
      <c r="I912">
        <v>1</v>
      </c>
      <c r="J912" t="s">
        <v>19</v>
      </c>
      <c r="K912">
        <v>6700</v>
      </c>
      <c r="L912">
        <v>5000</v>
      </c>
      <c r="M912">
        <f t="shared" si="14"/>
        <v>6700</v>
      </c>
      <c r="N912">
        <f>Table44[[#This Row],[Qty]]*Table44[[#This Row],[Cost]]</f>
        <v>5000</v>
      </c>
      <c r="O912">
        <f>Table44[[#This Row],[Total Sales]]-Table44[[#This Row],[COGS]]</f>
        <v>1700</v>
      </c>
      <c r="P912" s="1">
        <f>WEEKDAY(Table44[[#This Row],[Sales Date]])</f>
        <v>1</v>
      </c>
    </row>
    <row r="913" spans="1:16" x14ac:dyDescent="0.3">
      <c r="A913" t="s">
        <v>1702</v>
      </c>
      <c r="B913" s="2">
        <v>43983</v>
      </c>
      <c r="C913" t="s">
        <v>344</v>
      </c>
      <c r="D913" t="s">
        <v>28</v>
      </c>
      <c r="E913" t="s">
        <v>34</v>
      </c>
      <c r="F913" t="s">
        <v>35</v>
      </c>
      <c r="G913" t="s">
        <v>17</v>
      </c>
      <c r="H913" t="s">
        <v>2370</v>
      </c>
      <c r="I913">
        <v>1</v>
      </c>
      <c r="J913" t="s">
        <v>19</v>
      </c>
      <c r="K913">
        <v>2250</v>
      </c>
      <c r="L913">
        <v>2200</v>
      </c>
      <c r="M913">
        <f t="shared" si="14"/>
        <v>2250</v>
      </c>
      <c r="N913">
        <f>Table44[[#This Row],[Qty]]*Table44[[#This Row],[Cost]]</f>
        <v>2200</v>
      </c>
      <c r="O913">
        <f>Table44[[#This Row],[Total Sales]]-Table44[[#This Row],[COGS]]</f>
        <v>50</v>
      </c>
      <c r="P913" s="1">
        <f>WEEKDAY(Table44[[#This Row],[Sales Date]])</f>
        <v>2</v>
      </c>
    </row>
    <row r="914" spans="1:16" x14ac:dyDescent="0.3">
      <c r="A914" t="s">
        <v>1703</v>
      </c>
      <c r="B914" s="2">
        <v>43984</v>
      </c>
      <c r="C914" t="s">
        <v>346</v>
      </c>
      <c r="D914" t="s">
        <v>28</v>
      </c>
      <c r="E914" t="s">
        <v>15</v>
      </c>
      <c r="F914" t="s">
        <v>16</v>
      </c>
      <c r="G914" t="s">
        <v>24</v>
      </c>
      <c r="H914" t="s">
        <v>2370</v>
      </c>
      <c r="I914">
        <v>1</v>
      </c>
      <c r="J914" t="s">
        <v>19</v>
      </c>
      <c r="K914">
        <v>100</v>
      </c>
      <c r="L914">
        <v>90</v>
      </c>
      <c r="M914">
        <f t="shared" si="14"/>
        <v>100</v>
      </c>
      <c r="N914">
        <f>Table44[[#This Row],[Qty]]*Table44[[#This Row],[Cost]]</f>
        <v>90</v>
      </c>
      <c r="O914">
        <f>Table44[[#This Row],[Total Sales]]-Table44[[#This Row],[COGS]]</f>
        <v>10</v>
      </c>
      <c r="P914" s="1">
        <f>WEEKDAY(Table44[[#This Row],[Sales Date]])</f>
        <v>3</v>
      </c>
    </row>
    <row r="915" spans="1:16" x14ac:dyDescent="0.3">
      <c r="A915" t="s">
        <v>1704</v>
      </c>
      <c r="B915" s="2">
        <v>43985</v>
      </c>
      <c r="C915" t="s">
        <v>348</v>
      </c>
      <c r="D915" t="s">
        <v>28</v>
      </c>
      <c r="E915" t="s">
        <v>34</v>
      </c>
      <c r="F915" t="s">
        <v>35</v>
      </c>
      <c r="G915" t="s">
        <v>31</v>
      </c>
      <c r="H915" t="s">
        <v>2370</v>
      </c>
      <c r="I915">
        <v>2</v>
      </c>
      <c r="J915" t="s">
        <v>19</v>
      </c>
      <c r="K915">
        <v>100</v>
      </c>
      <c r="L915">
        <v>80</v>
      </c>
      <c r="M915">
        <f t="shared" si="14"/>
        <v>200</v>
      </c>
      <c r="N915">
        <f>Table44[[#This Row],[Qty]]*Table44[[#This Row],[Cost]]</f>
        <v>160</v>
      </c>
      <c r="O915">
        <f>Table44[[#This Row],[Total Sales]]-Table44[[#This Row],[COGS]]</f>
        <v>40</v>
      </c>
      <c r="P915" s="1">
        <f>WEEKDAY(Table44[[#This Row],[Sales Date]])</f>
        <v>4</v>
      </c>
    </row>
    <row r="916" spans="1:16" x14ac:dyDescent="0.3">
      <c r="A916" t="s">
        <v>1705</v>
      </c>
      <c r="B916" s="2">
        <v>43986</v>
      </c>
      <c r="C916" t="s">
        <v>350</v>
      </c>
      <c r="D916" t="s">
        <v>14</v>
      </c>
      <c r="E916" t="s">
        <v>15</v>
      </c>
      <c r="F916" t="s">
        <v>16</v>
      </c>
      <c r="G916" t="s">
        <v>36</v>
      </c>
      <c r="H916" t="s">
        <v>37</v>
      </c>
      <c r="I916">
        <v>2</v>
      </c>
      <c r="J916" t="s">
        <v>19</v>
      </c>
      <c r="K916">
        <v>2000</v>
      </c>
      <c r="L916">
        <v>1850</v>
      </c>
      <c r="M916">
        <f t="shared" si="14"/>
        <v>4000</v>
      </c>
      <c r="N916">
        <f>Table44[[#This Row],[Qty]]*Table44[[#This Row],[Cost]]</f>
        <v>3700</v>
      </c>
      <c r="O916">
        <f>Table44[[#This Row],[Total Sales]]-Table44[[#This Row],[COGS]]</f>
        <v>300</v>
      </c>
      <c r="P916" s="1">
        <f>WEEKDAY(Table44[[#This Row],[Sales Date]])</f>
        <v>5</v>
      </c>
    </row>
    <row r="917" spans="1:16" x14ac:dyDescent="0.3">
      <c r="A917" t="s">
        <v>1706</v>
      </c>
      <c r="B917" s="2">
        <v>43988</v>
      </c>
      <c r="C917" t="s">
        <v>352</v>
      </c>
      <c r="D917" t="s">
        <v>14</v>
      </c>
      <c r="E917" t="s">
        <v>15</v>
      </c>
      <c r="F917" t="s">
        <v>16</v>
      </c>
      <c r="G917" t="s">
        <v>40</v>
      </c>
      <c r="H917" t="s">
        <v>2370</v>
      </c>
      <c r="I917">
        <v>1</v>
      </c>
      <c r="J917" t="s">
        <v>19</v>
      </c>
      <c r="K917">
        <v>9500</v>
      </c>
      <c r="L917">
        <v>8000</v>
      </c>
      <c r="M917">
        <f t="shared" si="14"/>
        <v>9500</v>
      </c>
      <c r="N917">
        <f>Table44[[#This Row],[Qty]]*Table44[[#This Row],[Cost]]</f>
        <v>8000</v>
      </c>
      <c r="O917">
        <f>Table44[[#This Row],[Total Sales]]-Table44[[#This Row],[COGS]]</f>
        <v>1500</v>
      </c>
      <c r="P917" s="1">
        <f>WEEKDAY(Table44[[#This Row],[Sales Date]])</f>
        <v>7</v>
      </c>
    </row>
    <row r="918" spans="1:16" x14ac:dyDescent="0.3">
      <c r="A918" t="s">
        <v>1707</v>
      </c>
      <c r="B918" s="2">
        <v>43988</v>
      </c>
      <c r="C918" t="s">
        <v>354</v>
      </c>
      <c r="D918" t="s">
        <v>14</v>
      </c>
      <c r="E918" t="s">
        <v>22</v>
      </c>
      <c r="F918" t="s">
        <v>23</v>
      </c>
      <c r="G918" t="s">
        <v>43</v>
      </c>
      <c r="H918" t="s">
        <v>44</v>
      </c>
      <c r="I918">
        <v>100</v>
      </c>
      <c r="J918" t="s">
        <v>19</v>
      </c>
      <c r="K918">
        <v>4700</v>
      </c>
      <c r="L918">
        <v>4000</v>
      </c>
      <c r="M918">
        <f t="shared" si="14"/>
        <v>470000</v>
      </c>
      <c r="N918">
        <f>Table44[[#This Row],[Qty]]*Table44[[#This Row],[Cost]]</f>
        <v>400000</v>
      </c>
      <c r="O918">
        <f>Table44[[#This Row],[Total Sales]]-Table44[[#This Row],[COGS]]</f>
        <v>70000</v>
      </c>
      <c r="P918" s="1">
        <f>WEEKDAY(Table44[[#This Row],[Sales Date]])</f>
        <v>7</v>
      </c>
    </row>
    <row r="919" spans="1:16" x14ac:dyDescent="0.3">
      <c r="A919" t="s">
        <v>1708</v>
      </c>
      <c r="B919" s="2">
        <v>43989</v>
      </c>
      <c r="C919" t="s">
        <v>356</v>
      </c>
      <c r="D919" t="s">
        <v>28</v>
      </c>
      <c r="E919" t="s">
        <v>29</v>
      </c>
      <c r="F919" t="s">
        <v>30</v>
      </c>
      <c r="G919" t="s">
        <v>47</v>
      </c>
      <c r="H919" t="s">
        <v>2370</v>
      </c>
      <c r="I919">
        <v>2</v>
      </c>
      <c r="J919" t="s">
        <v>19</v>
      </c>
      <c r="K919">
        <v>400</v>
      </c>
      <c r="L919">
        <v>360</v>
      </c>
      <c r="M919">
        <f t="shared" si="14"/>
        <v>800</v>
      </c>
      <c r="N919">
        <f>Table44[[#This Row],[Qty]]*Table44[[#This Row],[Cost]]</f>
        <v>720</v>
      </c>
      <c r="O919">
        <f>Table44[[#This Row],[Total Sales]]-Table44[[#This Row],[COGS]]</f>
        <v>80</v>
      </c>
      <c r="P919" s="1">
        <f>WEEKDAY(Table44[[#This Row],[Sales Date]])</f>
        <v>1</v>
      </c>
    </row>
    <row r="920" spans="1:16" x14ac:dyDescent="0.3">
      <c r="A920" t="s">
        <v>1709</v>
      </c>
      <c r="B920" s="2">
        <v>43988</v>
      </c>
      <c r="C920" t="s">
        <v>358</v>
      </c>
      <c r="D920" t="s">
        <v>28</v>
      </c>
      <c r="E920" t="s">
        <v>34</v>
      </c>
      <c r="F920" t="s">
        <v>35</v>
      </c>
      <c r="G920" t="s">
        <v>50</v>
      </c>
      <c r="H920" t="s">
        <v>37</v>
      </c>
      <c r="I920">
        <v>2</v>
      </c>
      <c r="J920" t="s">
        <v>19</v>
      </c>
      <c r="K920">
        <v>100</v>
      </c>
      <c r="L920">
        <v>90</v>
      </c>
      <c r="M920">
        <f t="shared" si="14"/>
        <v>200</v>
      </c>
      <c r="N920">
        <f>Table44[[#This Row],[Qty]]*Table44[[#This Row],[Cost]]</f>
        <v>180</v>
      </c>
      <c r="O920">
        <f>Table44[[#This Row],[Total Sales]]-Table44[[#This Row],[COGS]]</f>
        <v>20</v>
      </c>
      <c r="P920" s="1">
        <f>WEEKDAY(Table44[[#This Row],[Sales Date]])</f>
        <v>7</v>
      </c>
    </row>
    <row r="921" spans="1:16" x14ac:dyDescent="0.3">
      <c r="A921" t="s">
        <v>1710</v>
      </c>
      <c r="B921" s="2">
        <v>43991</v>
      </c>
      <c r="C921" t="s">
        <v>360</v>
      </c>
      <c r="D921" t="s">
        <v>28</v>
      </c>
      <c r="E921" t="s">
        <v>15</v>
      </c>
      <c r="F921" t="s">
        <v>16</v>
      </c>
      <c r="G921" t="s">
        <v>17</v>
      </c>
      <c r="H921" t="s">
        <v>2370</v>
      </c>
      <c r="I921">
        <v>20</v>
      </c>
      <c r="J921" t="s">
        <v>19</v>
      </c>
      <c r="K921">
        <v>1600</v>
      </c>
      <c r="L921">
        <v>1590</v>
      </c>
      <c r="M921">
        <f t="shared" si="14"/>
        <v>32000</v>
      </c>
      <c r="N921">
        <f>Table44[[#This Row],[Qty]]*Table44[[#This Row],[Cost]]</f>
        <v>31800</v>
      </c>
      <c r="O921">
        <f>Table44[[#This Row],[Total Sales]]-Table44[[#This Row],[COGS]]</f>
        <v>200</v>
      </c>
      <c r="P921" s="1">
        <f>WEEKDAY(Table44[[#This Row],[Sales Date]])</f>
        <v>3</v>
      </c>
    </row>
    <row r="922" spans="1:16" x14ac:dyDescent="0.3">
      <c r="A922" t="s">
        <v>1711</v>
      </c>
      <c r="B922" s="2">
        <v>43992</v>
      </c>
      <c r="C922" t="s">
        <v>362</v>
      </c>
      <c r="D922" t="s">
        <v>28</v>
      </c>
      <c r="E922" t="s">
        <v>15</v>
      </c>
      <c r="F922" t="s">
        <v>16</v>
      </c>
      <c r="G922" t="s">
        <v>24</v>
      </c>
      <c r="H922" t="s">
        <v>2370</v>
      </c>
      <c r="I922">
        <v>1</v>
      </c>
      <c r="J922" t="s">
        <v>19</v>
      </c>
      <c r="K922">
        <v>50</v>
      </c>
      <c r="L922">
        <v>45</v>
      </c>
      <c r="M922">
        <f t="shared" si="14"/>
        <v>50</v>
      </c>
      <c r="N922">
        <f>Table44[[#This Row],[Qty]]*Table44[[#This Row],[Cost]]</f>
        <v>45</v>
      </c>
      <c r="O922">
        <f>Table44[[#This Row],[Total Sales]]-Table44[[#This Row],[COGS]]</f>
        <v>5</v>
      </c>
      <c r="P922" s="1">
        <f>WEEKDAY(Table44[[#This Row],[Sales Date]])</f>
        <v>4</v>
      </c>
    </row>
    <row r="923" spans="1:16" x14ac:dyDescent="0.3">
      <c r="A923" t="s">
        <v>1712</v>
      </c>
      <c r="B923" s="2">
        <v>43993</v>
      </c>
      <c r="C923" t="s">
        <v>364</v>
      </c>
      <c r="D923" t="s">
        <v>14</v>
      </c>
      <c r="E923" t="s">
        <v>22</v>
      </c>
      <c r="F923" t="s">
        <v>23</v>
      </c>
      <c r="G923" t="s">
        <v>31</v>
      </c>
      <c r="H923" t="s">
        <v>2370</v>
      </c>
      <c r="I923">
        <v>2</v>
      </c>
      <c r="J923" t="s">
        <v>19</v>
      </c>
      <c r="K923">
        <v>600</v>
      </c>
      <c r="L923">
        <v>450</v>
      </c>
      <c r="M923">
        <f t="shared" si="14"/>
        <v>1200</v>
      </c>
      <c r="N923">
        <f>Table44[[#This Row],[Qty]]*Table44[[#This Row],[Cost]]</f>
        <v>900</v>
      </c>
      <c r="O923">
        <f>Table44[[#This Row],[Total Sales]]-Table44[[#This Row],[COGS]]</f>
        <v>300</v>
      </c>
      <c r="P923" s="1">
        <f>WEEKDAY(Table44[[#This Row],[Sales Date]])</f>
        <v>5</v>
      </c>
    </row>
    <row r="924" spans="1:16" x14ac:dyDescent="0.3">
      <c r="A924" t="s">
        <v>1713</v>
      </c>
      <c r="B924" s="2">
        <v>43994</v>
      </c>
      <c r="C924" t="s">
        <v>366</v>
      </c>
      <c r="D924" t="s">
        <v>28</v>
      </c>
      <c r="E924" t="s">
        <v>29</v>
      </c>
      <c r="F924" t="s">
        <v>30</v>
      </c>
      <c r="G924" t="s">
        <v>36</v>
      </c>
      <c r="H924" t="s">
        <v>37</v>
      </c>
      <c r="I924">
        <v>2</v>
      </c>
      <c r="J924" t="s">
        <v>19</v>
      </c>
      <c r="K924">
        <v>170</v>
      </c>
      <c r="L924">
        <v>150</v>
      </c>
      <c r="M924">
        <f t="shared" si="14"/>
        <v>340</v>
      </c>
      <c r="N924">
        <f>Table44[[#This Row],[Qty]]*Table44[[#This Row],[Cost]]</f>
        <v>300</v>
      </c>
      <c r="O924">
        <f>Table44[[#This Row],[Total Sales]]-Table44[[#This Row],[COGS]]</f>
        <v>40</v>
      </c>
      <c r="P924" s="1">
        <f>WEEKDAY(Table44[[#This Row],[Sales Date]])</f>
        <v>6</v>
      </c>
    </row>
    <row r="925" spans="1:16" x14ac:dyDescent="0.3">
      <c r="A925" t="s">
        <v>1714</v>
      </c>
      <c r="B925" s="2">
        <v>43995</v>
      </c>
      <c r="C925" t="s">
        <v>368</v>
      </c>
      <c r="D925" t="s">
        <v>28</v>
      </c>
      <c r="E925" t="s">
        <v>34</v>
      </c>
      <c r="F925" t="s">
        <v>35</v>
      </c>
      <c r="G925" t="s">
        <v>66</v>
      </c>
      <c r="H925" t="s">
        <v>2370</v>
      </c>
      <c r="I925">
        <v>1</v>
      </c>
      <c r="J925" t="s">
        <v>19</v>
      </c>
      <c r="K925">
        <v>25</v>
      </c>
      <c r="L925">
        <v>20</v>
      </c>
      <c r="M925">
        <f t="shared" si="14"/>
        <v>25</v>
      </c>
      <c r="N925">
        <f>Table44[[#This Row],[Qty]]*Table44[[#This Row],[Cost]]</f>
        <v>20</v>
      </c>
      <c r="O925">
        <f>Table44[[#This Row],[Total Sales]]-Table44[[#This Row],[COGS]]</f>
        <v>5</v>
      </c>
      <c r="P925" s="1">
        <f>WEEKDAY(Table44[[#This Row],[Sales Date]])</f>
        <v>7</v>
      </c>
    </row>
    <row r="926" spans="1:16" x14ac:dyDescent="0.3">
      <c r="A926" t="s">
        <v>1715</v>
      </c>
      <c r="B926" s="2">
        <v>43996</v>
      </c>
      <c r="C926" t="s">
        <v>370</v>
      </c>
      <c r="D926" t="s">
        <v>28</v>
      </c>
      <c r="E926" t="s">
        <v>15</v>
      </c>
      <c r="F926" t="s">
        <v>16</v>
      </c>
      <c r="G926" t="s">
        <v>69</v>
      </c>
      <c r="H926" t="s">
        <v>2370</v>
      </c>
      <c r="I926">
        <v>1</v>
      </c>
      <c r="J926" t="s">
        <v>19</v>
      </c>
      <c r="K926">
        <v>10000</v>
      </c>
      <c r="L926">
        <v>9000</v>
      </c>
      <c r="M926">
        <f t="shared" si="14"/>
        <v>10000</v>
      </c>
      <c r="N926">
        <f>Table44[[#This Row],[Qty]]*Table44[[#This Row],[Cost]]</f>
        <v>9000</v>
      </c>
      <c r="O926">
        <f>Table44[[#This Row],[Total Sales]]-Table44[[#This Row],[COGS]]</f>
        <v>1000</v>
      </c>
      <c r="P926" s="1">
        <f>WEEKDAY(Table44[[#This Row],[Sales Date]])</f>
        <v>1</v>
      </c>
    </row>
    <row r="927" spans="1:16" x14ac:dyDescent="0.3">
      <c r="A927" t="s">
        <v>1716</v>
      </c>
      <c r="B927" s="2">
        <v>43998</v>
      </c>
      <c r="C927" t="s">
        <v>372</v>
      </c>
      <c r="D927" t="s">
        <v>28</v>
      </c>
      <c r="E927" t="s">
        <v>15</v>
      </c>
      <c r="F927" t="s">
        <v>16</v>
      </c>
      <c r="G927" t="s">
        <v>43</v>
      </c>
      <c r="H927" t="s">
        <v>44</v>
      </c>
      <c r="I927">
        <v>2</v>
      </c>
      <c r="J927" t="s">
        <v>19</v>
      </c>
      <c r="K927">
        <v>6700</v>
      </c>
      <c r="L927">
        <v>5001</v>
      </c>
      <c r="M927">
        <f t="shared" si="14"/>
        <v>13400</v>
      </c>
      <c r="N927">
        <f>Table44[[#This Row],[Qty]]*Table44[[#This Row],[Cost]]</f>
        <v>10002</v>
      </c>
      <c r="O927">
        <f>Table44[[#This Row],[Total Sales]]-Table44[[#This Row],[COGS]]</f>
        <v>3398</v>
      </c>
      <c r="P927" s="1">
        <f>WEEKDAY(Table44[[#This Row],[Sales Date]])</f>
        <v>3</v>
      </c>
    </row>
    <row r="928" spans="1:16" x14ac:dyDescent="0.3">
      <c r="A928" t="s">
        <v>1717</v>
      </c>
      <c r="B928" s="2">
        <v>43998</v>
      </c>
      <c r="C928" t="s">
        <v>374</v>
      </c>
      <c r="D928" t="s">
        <v>28</v>
      </c>
      <c r="E928" t="s">
        <v>22</v>
      </c>
      <c r="F928" t="s">
        <v>23</v>
      </c>
      <c r="G928" t="s">
        <v>47</v>
      </c>
      <c r="H928" t="s">
        <v>2370</v>
      </c>
      <c r="I928">
        <v>2</v>
      </c>
      <c r="J928" t="s">
        <v>19</v>
      </c>
      <c r="K928">
        <v>6700</v>
      </c>
      <c r="L928">
        <v>5002</v>
      </c>
      <c r="M928">
        <f t="shared" si="14"/>
        <v>13400</v>
      </c>
      <c r="N928">
        <f>Table44[[#This Row],[Qty]]*Table44[[#This Row],[Cost]]</f>
        <v>10004</v>
      </c>
      <c r="O928">
        <f>Table44[[#This Row],[Total Sales]]-Table44[[#This Row],[COGS]]</f>
        <v>3396</v>
      </c>
      <c r="P928" s="1">
        <f>WEEKDAY(Table44[[#This Row],[Sales Date]])</f>
        <v>3</v>
      </c>
    </row>
    <row r="929" spans="1:16" x14ac:dyDescent="0.3">
      <c r="A929" t="s">
        <v>1718</v>
      </c>
      <c r="B929" s="2">
        <v>43999</v>
      </c>
      <c r="C929" t="s">
        <v>376</v>
      </c>
      <c r="D929" t="s">
        <v>28</v>
      </c>
      <c r="E929" t="s">
        <v>29</v>
      </c>
      <c r="F929" t="s">
        <v>30</v>
      </c>
      <c r="G929" t="s">
        <v>50</v>
      </c>
      <c r="H929" t="s">
        <v>37</v>
      </c>
      <c r="I929">
        <v>1</v>
      </c>
      <c r="J929" t="s">
        <v>19</v>
      </c>
      <c r="K929">
        <v>22000</v>
      </c>
      <c r="L929">
        <v>20000</v>
      </c>
      <c r="M929">
        <f t="shared" si="14"/>
        <v>22000</v>
      </c>
      <c r="N929">
        <f>Table44[[#This Row],[Qty]]*Table44[[#This Row],[Cost]]</f>
        <v>20000</v>
      </c>
      <c r="O929">
        <f>Table44[[#This Row],[Total Sales]]-Table44[[#This Row],[COGS]]</f>
        <v>2000</v>
      </c>
      <c r="P929" s="1">
        <f>WEEKDAY(Table44[[#This Row],[Sales Date]])</f>
        <v>4</v>
      </c>
    </row>
    <row r="930" spans="1:16" x14ac:dyDescent="0.3">
      <c r="A930" t="s">
        <v>1719</v>
      </c>
      <c r="B930" s="2">
        <v>43998</v>
      </c>
      <c r="C930" t="s">
        <v>378</v>
      </c>
      <c r="D930" t="s">
        <v>28</v>
      </c>
      <c r="E930" t="s">
        <v>34</v>
      </c>
      <c r="F930" t="s">
        <v>35</v>
      </c>
      <c r="G930" t="s">
        <v>53</v>
      </c>
      <c r="H930" t="s">
        <v>37</v>
      </c>
      <c r="I930">
        <v>1</v>
      </c>
      <c r="J930" t="s">
        <v>25</v>
      </c>
      <c r="K930">
        <v>10000</v>
      </c>
      <c r="L930">
        <v>9000</v>
      </c>
      <c r="M930">
        <f t="shared" si="14"/>
        <v>10000</v>
      </c>
      <c r="N930">
        <f>Table44[[#This Row],[Qty]]*Table44[[#This Row],[Cost]]</f>
        <v>9000</v>
      </c>
      <c r="O930">
        <f>Table44[[#This Row],[Total Sales]]-Table44[[#This Row],[COGS]]</f>
        <v>1000</v>
      </c>
      <c r="P930" s="1">
        <f>WEEKDAY(Table44[[#This Row],[Sales Date]])</f>
        <v>3</v>
      </c>
    </row>
    <row r="931" spans="1:16" x14ac:dyDescent="0.3">
      <c r="A931" t="s">
        <v>1720</v>
      </c>
      <c r="B931" s="2">
        <v>44001</v>
      </c>
      <c r="C931" t="s">
        <v>380</v>
      </c>
      <c r="D931" t="s">
        <v>28</v>
      </c>
      <c r="E931" t="s">
        <v>15</v>
      </c>
      <c r="F931" t="s">
        <v>16</v>
      </c>
      <c r="G931" t="s">
        <v>84</v>
      </c>
      <c r="H931" t="s">
        <v>2370</v>
      </c>
      <c r="I931">
        <v>1</v>
      </c>
      <c r="J931" t="s">
        <v>19</v>
      </c>
      <c r="K931">
        <v>8500</v>
      </c>
      <c r="L931">
        <v>7600</v>
      </c>
      <c r="M931">
        <f t="shared" si="14"/>
        <v>8500</v>
      </c>
      <c r="N931">
        <f>Table44[[#This Row],[Qty]]*Table44[[#This Row],[Cost]]</f>
        <v>7600</v>
      </c>
      <c r="O931">
        <f>Table44[[#This Row],[Total Sales]]-Table44[[#This Row],[COGS]]</f>
        <v>900</v>
      </c>
      <c r="P931" s="1">
        <f>WEEKDAY(Table44[[#This Row],[Sales Date]])</f>
        <v>6</v>
      </c>
    </row>
    <row r="932" spans="1:16" x14ac:dyDescent="0.3">
      <c r="A932" t="s">
        <v>1721</v>
      </c>
      <c r="B932" s="2">
        <v>44002</v>
      </c>
      <c r="C932" t="s">
        <v>382</v>
      </c>
      <c r="D932" t="s">
        <v>28</v>
      </c>
      <c r="E932" t="s">
        <v>15</v>
      </c>
      <c r="F932" t="s">
        <v>16</v>
      </c>
      <c r="G932" t="s">
        <v>17</v>
      </c>
      <c r="H932" t="s">
        <v>2370</v>
      </c>
      <c r="I932">
        <v>2</v>
      </c>
      <c r="J932" t="s">
        <v>19</v>
      </c>
      <c r="K932">
        <v>8500</v>
      </c>
      <c r="L932">
        <v>7600</v>
      </c>
      <c r="M932">
        <f t="shared" si="14"/>
        <v>17000</v>
      </c>
      <c r="N932">
        <f>Table44[[#This Row],[Qty]]*Table44[[#This Row],[Cost]]</f>
        <v>15200</v>
      </c>
      <c r="O932">
        <f>Table44[[#This Row],[Total Sales]]-Table44[[#This Row],[COGS]]</f>
        <v>1800</v>
      </c>
      <c r="P932" s="1">
        <f>WEEKDAY(Table44[[#This Row],[Sales Date]])</f>
        <v>7</v>
      </c>
    </row>
    <row r="933" spans="1:16" x14ac:dyDescent="0.3">
      <c r="A933" t="s">
        <v>1722</v>
      </c>
      <c r="B933" s="2">
        <v>44003</v>
      </c>
      <c r="C933" t="s">
        <v>384</v>
      </c>
      <c r="D933" t="s">
        <v>28</v>
      </c>
      <c r="E933" t="s">
        <v>22</v>
      </c>
      <c r="F933" t="s">
        <v>23</v>
      </c>
      <c r="G933" t="s">
        <v>24</v>
      </c>
      <c r="H933" t="s">
        <v>2370</v>
      </c>
      <c r="I933">
        <v>3</v>
      </c>
      <c r="J933" t="s">
        <v>19</v>
      </c>
      <c r="K933">
        <v>13200.000000000002</v>
      </c>
      <c r="L933">
        <v>12000</v>
      </c>
      <c r="M933">
        <f t="shared" si="14"/>
        <v>39600.000000000007</v>
      </c>
      <c r="N933">
        <f>Table44[[#This Row],[Qty]]*Table44[[#This Row],[Cost]]</f>
        <v>36000</v>
      </c>
      <c r="O933">
        <f>Table44[[#This Row],[Total Sales]]-Table44[[#This Row],[COGS]]</f>
        <v>3600.0000000000073</v>
      </c>
      <c r="P933" s="1">
        <f>WEEKDAY(Table44[[#This Row],[Sales Date]])</f>
        <v>1</v>
      </c>
    </row>
    <row r="934" spans="1:16" x14ac:dyDescent="0.3">
      <c r="A934" t="s">
        <v>1723</v>
      </c>
      <c r="B934" s="2">
        <v>44004</v>
      </c>
      <c r="C934" t="s">
        <v>386</v>
      </c>
      <c r="D934" t="s">
        <v>28</v>
      </c>
      <c r="E934" t="s">
        <v>29</v>
      </c>
      <c r="F934" t="s">
        <v>30</v>
      </c>
      <c r="G934" t="s">
        <v>31</v>
      </c>
      <c r="H934" t="s">
        <v>2370</v>
      </c>
      <c r="I934">
        <v>2</v>
      </c>
      <c r="J934" t="s">
        <v>19</v>
      </c>
      <c r="K934">
        <v>22000</v>
      </c>
      <c r="L934">
        <v>20000</v>
      </c>
      <c r="M934">
        <f t="shared" si="14"/>
        <v>44000</v>
      </c>
      <c r="N934">
        <f>Table44[[#This Row],[Qty]]*Table44[[#This Row],[Cost]]</f>
        <v>40000</v>
      </c>
      <c r="O934">
        <f>Table44[[#This Row],[Total Sales]]-Table44[[#This Row],[COGS]]</f>
        <v>4000</v>
      </c>
      <c r="P934" s="1">
        <f>WEEKDAY(Table44[[#This Row],[Sales Date]])</f>
        <v>2</v>
      </c>
    </row>
    <row r="935" spans="1:16" x14ac:dyDescent="0.3">
      <c r="A935" t="s">
        <v>1724</v>
      </c>
      <c r="B935" s="2">
        <v>44005</v>
      </c>
      <c r="C935" t="s">
        <v>388</v>
      </c>
      <c r="D935" t="s">
        <v>28</v>
      </c>
      <c r="E935" t="s">
        <v>34</v>
      </c>
      <c r="F935" t="s">
        <v>35</v>
      </c>
      <c r="G935" t="s">
        <v>36</v>
      </c>
      <c r="H935" t="s">
        <v>37</v>
      </c>
      <c r="I935">
        <v>2</v>
      </c>
      <c r="J935" t="s">
        <v>19</v>
      </c>
      <c r="K935">
        <v>7700</v>
      </c>
      <c r="L935">
        <v>7000</v>
      </c>
      <c r="M935">
        <f t="shared" si="14"/>
        <v>15400</v>
      </c>
      <c r="N935">
        <f>Table44[[#This Row],[Qty]]*Table44[[#This Row],[Cost]]</f>
        <v>14000</v>
      </c>
      <c r="O935">
        <f>Table44[[#This Row],[Total Sales]]-Table44[[#This Row],[COGS]]</f>
        <v>1400</v>
      </c>
      <c r="P935" s="1">
        <f>WEEKDAY(Table44[[#This Row],[Sales Date]])</f>
        <v>3</v>
      </c>
    </row>
    <row r="936" spans="1:16" x14ac:dyDescent="0.3">
      <c r="A936" t="s">
        <v>1725</v>
      </c>
      <c r="B936" s="2">
        <v>44006</v>
      </c>
      <c r="C936" t="s">
        <v>390</v>
      </c>
      <c r="D936" t="s">
        <v>28</v>
      </c>
      <c r="E936" t="s">
        <v>15</v>
      </c>
      <c r="F936" t="s">
        <v>16</v>
      </c>
      <c r="G936" t="s">
        <v>40</v>
      </c>
      <c r="H936" t="s">
        <v>2370</v>
      </c>
      <c r="I936">
        <v>3</v>
      </c>
      <c r="J936" t="s">
        <v>19</v>
      </c>
      <c r="K936">
        <v>22000</v>
      </c>
      <c r="L936">
        <v>20000</v>
      </c>
      <c r="M936">
        <f t="shared" si="14"/>
        <v>66000</v>
      </c>
      <c r="N936">
        <f>Table44[[#This Row],[Qty]]*Table44[[#This Row],[Cost]]</f>
        <v>60000</v>
      </c>
      <c r="O936">
        <f>Table44[[#This Row],[Total Sales]]-Table44[[#This Row],[COGS]]</f>
        <v>6000</v>
      </c>
      <c r="P936" s="1">
        <f>WEEKDAY(Table44[[#This Row],[Sales Date]])</f>
        <v>4</v>
      </c>
    </row>
    <row r="937" spans="1:16" x14ac:dyDescent="0.3">
      <c r="A937" t="s">
        <v>1726</v>
      </c>
      <c r="B937" s="2">
        <v>44008</v>
      </c>
      <c r="C937" t="s">
        <v>392</v>
      </c>
      <c r="D937" t="s">
        <v>14</v>
      </c>
      <c r="E937" t="s">
        <v>15</v>
      </c>
      <c r="F937" t="s">
        <v>16</v>
      </c>
      <c r="G937" t="s">
        <v>43</v>
      </c>
      <c r="H937" t="s">
        <v>44</v>
      </c>
      <c r="I937">
        <v>1</v>
      </c>
      <c r="J937" t="s">
        <v>19</v>
      </c>
      <c r="K937">
        <v>44000</v>
      </c>
      <c r="L937">
        <v>40000</v>
      </c>
      <c r="M937">
        <f t="shared" si="14"/>
        <v>44000</v>
      </c>
      <c r="N937">
        <f>Table44[[#This Row],[Qty]]*Table44[[#This Row],[Cost]]</f>
        <v>40000</v>
      </c>
      <c r="O937">
        <f>Table44[[#This Row],[Total Sales]]-Table44[[#This Row],[COGS]]</f>
        <v>4000</v>
      </c>
      <c r="P937" s="1">
        <f>WEEKDAY(Table44[[#This Row],[Sales Date]])</f>
        <v>6</v>
      </c>
    </row>
    <row r="938" spans="1:16" x14ac:dyDescent="0.3">
      <c r="A938" t="s">
        <v>1727</v>
      </c>
      <c r="B938" s="2">
        <v>44008</v>
      </c>
      <c r="C938" t="s">
        <v>394</v>
      </c>
      <c r="D938" t="s">
        <v>14</v>
      </c>
      <c r="E938" t="s">
        <v>22</v>
      </c>
      <c r="F938" t="s">
        <v>23</v>
      </c>
      <c r="G938" t="s">
        <v>47</v>
      </c>
      <c r="H938" t="s">
        <v>2370</v>
      </c>
      <c r="I938">
        <v>2</v>
      </c>
      <c r="J938" t="s">
        <v>19</v>
      </c>
      <c r="K938">
        <v>19800</v>
      </c>
      <c r="L938">
        <v>18000</v>
      </c>
      <c r="M938">
        <f t="shared" si="14"/>
        <v>39600</v>
      </c>
      <c r="N938">
        <f>Table44[[#This Row],[Qty]]*Table44[[#This Row],[Cost]]</f>
        <v>36000</v>
      </c>
      <c r="O938">
        <f>Table44[[#This Row],[Total Sales]]-Table44[[#This Row],[COGS]]</f>
        <v>3600</v>
      </c>
      <c r="P938" s="1">
        <f>WEEKDAY(Table44[[#This Row],[Sales Date]])</f>
        <v>6</v>
      </c>
    </row>
    <row r="939" spans="1:16" x14ac:dyDescent="0.3">
      <c r="A939" t="s">
        <v>1728</v>
      </c>
      <c r="B939" s="2">
        <v>44009</v>
      </c>
      <c r="C939" t="s">
        <v>396</v>
      </c>
      <c r="D939" t="s">
        <v>14</v>
      </c>
      <c r="E939" t="s">
        <v>29</v>
      </c>
      <c r="F939" t="s">
        <v>30</v>
      </c>
      <c r="G939" t="s">
        <v>50</v>
      </c>
      <c r="H939" t="s">
        <v>37</v>
      </c>
      <c r="I939">
        <v>2</v>
      </c>
      <c r="J939" t="s">
        <v>19</v>
      </c>
      <c r="K939">
        <v>9950</v>
      </c>
      <c r="L939">
        <v>9000</v>
      </c>
      <c r="M939">
        <f t="shared" si="14"/>
        <v>19900</v>
      </c>
      <c r="N939">
        <f>Table44[[#This Row],[Qty]]*Table44[[#This Row],[Cost]]</f>
        <v>18000</v>
      </c>
      <c r="O939">
        <f>Table44[[#This Row],[Total Sales]]-Table44[[#This Row],[COGS]]</f>
        <v>1900</v>
      </c>
      <c r="P939" s="1">
        <f>WEEKDAY(Table44[[#This Row],[Sales Date]])</f>
        <v>7</v>
      </c>
    </row>
    <row r="940" spans="1:16" x14ac:dyDescent="0.3">
      <c r="A940" t="s">
        <v>1729</v>
      </c>
      <c r="B940" s="2">
        <v>44008</v>
      </c>
      <c r="C940" t="s">
        <v>398</v>
      </c>
      <c r="D940" t="s">
        <v>28</v>
      </c>
      <c r="E940" t="s">
        <v>34</v>
      </c>
      <c r="F940" t="s">
        <v>35</v>
      </c>
      <c r="G940" t="s">
        <v>53</v>
      </c>
      <c r="H940" t="s">
        <v>37</v>
      </c>
      <c r="I940">
        <v>2</v>
      </c>
      <c r="J940" t="s">
        <v>19</v>
      </c>
      <c r="K940">
        <v>7700</v>
      </c>
      <c r="L940">
        <v>7000</v>
      </c>
      <c r="M940">
        <f t="shared" si="14"/>
        <v>15400</v>
      </c>
      <c r="N940">
        <f>Table44[[#This Row],[Qty]]*Table44[[#This Row],[Cost]]</f>
        <v>14000</v>
      </c>
      <c r="O940">
        <f>Table44[[#This Row],[Total Sales]]-Table44[[#This Row],[COGS]]</f>
        <v>1400</v>
      </c>
      <c r="P940" s="1">
        <f>WEEKDAY(Table44[[#This Row],[Sales Date]])</f>
        <v>6</v>
      </c>
    </row>
    <row r="941" spans="1:16" x14ac:dyDescent="0.3">
      <c r="A941" t="s">
        <v>1730</v>
      </c>
      <c r="B941" s="2">
        <v>44011</v>
      </c>
      <c r="C941" t="s">
        <v>400</v>
      </c>
      <c r="D941" t="s">
        <v>28</v>
      </c>
      <c r="E941" t="s">
        <v>15</v>
      </c>
      <c r="F941" t="s">
        <v>16</v>
      </c>
      <c r="G941" t="s">
        <v>56</v>
      </c>
      <c r="H941" t="s">
        <v>57</v>
      </c>
      <c r="I941">
        <v>4</v>
      </c>
      <c r="J941" t="s">
        <v>19</v>
      </c>
      <c r="K941">
        <v>11000</v>
      </c>
      <c r="L941">
        <v>10000</v>
      </c>
      <c r="M941">
        <f t="shared" si="14"/>
        <v>44000</v>
      </c>
      <c r="N941">
        <f>Table44[[#This Row],[Qty]]*Table44[[#This Row],[Cost]]</f>
        <v>40000</v>
      </c>
      <c r="O941">
        <f>Table44[[#This Row],[Total Sales]]-Table44[[#This Row],[COGS]]</f>
        <v>4000</v>
      </c>
      <c r="P941" s="1">
        <f>WEEKDAY(Table44[[#This Row],[Sales Date]])</f>
        <v>2</v>
      </c>
    </row>
    <row r="942" spans="1:16" x14ac:dyDescent="0.3">
      <c r="A942" t="s">
        <v>1731</v>
      </c>
      <c r="B942" s="2">
        <v>44012</v>
      </c>
      <c r="C942" t="s">
        <v>402</v>
      </c>
      <c r="D942" t="s">
        <v>28</v>
      </c>
      <c r="E942" t="s">
        <v>15</v>
      </c>
      <c r="F942" t="s">
        <v>16</v>
      </c>
      <c r="G942" t="s">
        <v>60</v>
      </c>
      <c r="H942" t="s">
        <v>44</v>
      </c>
      <c r="I942">
        <v>1</v>
      </c>
      <c r="J942" t="s">
        <v>19</v>
      </c>
      <c r="K942">
        <v>13200.000000000002</v>
      </c>
      <c r="L942">
        <v>12000</v>
      </c>
      <c r="M942">
        <f t="shared" si="14"/>
        <v>13200.000000000002</v>
      </c>
      <c r="N942">
        <f>Table44[[#This Row],[Qty]]*Table44[[#This Row],[Cost]]</f>
        <v>12000</v>
      </c>
      <c r="O942">
        <f>Table44[[#This Row],[Total Sales]]-Table44[[#This Row],[COGS]]</f>
        <v>1200.0000000000018</v>
      </c>
      <c r="P942" s="1">
        <f>WEEKDAY(Table44[[#This Row],[Sales Date]])</f>
        <v>3</v>
      </c>
    </row>
    <row r="943" spans="1:16" x14ac:dyDescent="0.3">
      <c r="A943" t="s">
        <v>1732</v>
      </c>
      <c r="B943" s="2">
        <v>43985</v>
      </c>
      <c r="C943" t="s">
        <v>404</v>
      </c>
      <c r="D943" t="s">
        <v>28</v>
      </c>
      <c r="E943" t="s">
        <v>22</v>
      </c>
      <c r="F943" t="s">
        <v>23</v>
      </c>
      <c r="G943" t="s">
        <v>63</v>
      </c>
      <c r="H943" t="s">
        <v>44</v>
      </c>
      <c r="I943">
        <v>2</v>
      </c>
      <c r="J943" t="s">
        <v>19</v>
      </c>
      <c r="K943">
        <v>9950</v>
      </c>
      <c r="L943">
        <v>9000</v>
      </c>
      <c r="M943">
        <f t="shared" si="14"/>
        <v>19900</v>
      </c>
      <c r="N943">
        <f>Table44[[#This Row],[Qty]]*Table44[[#This Row],[Cost]]</f>
        <v>18000</v>
      </c>
      <c r="O943">
        <f>Table44[[#This Row],[Total Sales]]-Table44[[#This Row],[COGS]]</f>
        <v>1900</v>
      </c>
      <c r="P943" s="1">
        <f>WEEKDAY(Table44[[#This Row],[Sales Date]])</f>
        <v>4</v>
      </c>
    </row>
    <row r="944" spans="1:16" x14ac:dyDescent="0.3">
      <c r="A944" t="s">
        <v>1733</v>
      </c>
      <c r="B944" s="2">
        <v>43983</v>
      </c>
      <c r="C944" t="s">
        <v>406</v>
      </c>
      <c r="D944" t="s">
        <v>14</v>
      </c>
      <c r="E944" t="s">
        <v>29</v>
      </c>
      <c r="F944" t="s">
        <v>30</v>
      </c>
      <c r="G944" t="s">
        <v>66</v>
      </c>
      <c r="H944" t="s">
        <v>2370</v>
      </c>
      <c r="I944">
        <v>2</v>
      </c>
      <c r="J944" t="s">
        <v>19</v>
      </c>
      <c r="K944">
        <v>7700</v>
      </c>
      <c r="L944">
        <v>7000</v>
      </c>
      <c r="M944">
        <f t="shared" si="14"/>
        <v>15400</v>
      </c>
      <c r="N944">
        <f>Table44[[#This Row],[Qty]]*Table44[[#This Row],[Cost]]</f>
        <v>14000</v>
      </c>
      <c r="O944">
        <f>Table44[[#This Row],[Total Sales]]-Table44[[#This Row],[COGS]]</f>
        <v>1400</v>
      </c>
      <c r="P944" s="1">
        <f>WEEKDAY(Table44[[#This Row],[Sales Date]])</f>
        <v>2</v>
      </c>
    </row>
    <row r="945" spans="1:16" x14ac:dyDescent="0.3">
      <c r="A945" t="s">
        <v>1734</v>
      </c>
      <c r="B945" s="2">
        <v>43984</v>
      </c>
      <c r="C945" t="s">
        <v>408</v>
      </c>
      <c r="D945" t="s">
        <v>28</v>
      </c>
      <c r="E945" t="s">
        <v>34</v>
      </c>
      <c r="F945" t="s">
        <v>35</v>
      </c>
      <c r="G945" t="s">
        <v>69</v>
      </c>
      <c r="H945" t="s">
        <v>2370</v>
      </c>
      <c r="I945">
        <v>4</v>
      </c>
      <c r="J945" t="s">
        <v>19</v>
      </c>
      <c r="K945">
        <v>11000</v>
      </c>
      <c r="L945">
        <v>10000</v>
      </c>
      <c r="M945">
        <f t="shared" si="14"/>
        <v>44000</v>
      </c>
      <c r="N945">
        <f>Table44[[#This Row],[Qty]]*Table44[[#This Row],[Cost]]</f>
        <v>40000</v>
      </c>
      <c r="O945">
        <f>Table44[[#This Row],[Total Sales]]-Table44[[#This Row],[COGS]]</f>
        <v>4000</v>
      </c>
      <c r="P945" s="1">
        <f>WEEKDAY(Table44[[#This Row],[Sales Date]])</f>
        <v>3</v>
      </c>
    </row>
    <row r="946" spans="1:16" x14ac:dyDescent="0.3">
      <c r="A946" t="s">
        <v>1735</v>
      </c>
      <c r="B946" s="2">
        <v>43985</v>
      </c>
      <c r="C946" t="s">
        <v>410</v>
      </c>
      <c r="D946" t="s">
        <v>28</v>
      </c>
      <c r="E946" t="s">
        <v>15</v>
      </c>
      <c r="F946" t="s">
        <v>16</v>
      </c>
      <c r="G946" t="s">
        <v>72</v>
      </c>
      <c r="H946" t="s">
        <v>37</v>
      </c>
      <c r="I946">
        <v>1</v>
      </c>
      <c r="J946" t="s">
        <v>19</v>
      </c>
      <c r="K946">
        <v>13200.000000000002</v>
      </c>
      <c r="L946">
        <v>12000</v>
      </c>
      <c r="M946">
        <f t="shared" si="14"/>
        <v>13200.000000000002</v>
      </c>
      <c r="N946">
        <f>Table44[[#This Row],[Qty]]*Table44[[#This Row],[Cost]]</f>
        <v>12000</v>
      </c>
      <c r="O946">
        <f>Table44[[#This Row],[Total Sales]]-Table44[[#This Row],[COGS]]</f>
        <v>1200.0000000000018</v>
      </c>
      <c r="P946" s="1">
        <f>WEEKDAY(Table44[[#This Row],[Sales Date]])</f>
        <v>4</v>
      </c>
    </row>
    <row r="947" spans="1:16" x14ac:dyDescent="0.3">
      <c r="A947" t="s">
        <v>1736</v>
      </c>
      <c r="B947" s="2">
        <v>43986</v>
      </c>
      <c r="C947" t="s">
        <v>412</v>
      </c>
      <c r="D947" t="s">
        <v>28</v>
      </c>
      <c r="E947" t="s">
        <v>34</v>
      </c>
      <c r="F947" t="s">
        <v>35</v>
      </c>
      <c r="G947" t="s">
        <v>43</v>
      </c>
      <c r="H947" t="s">
        <v>44</v>
      </c>
      <c r="I947">
        <v>2</v>
      </c>
      <c r="J947" t="s">
        <v>19</v>
      </c>
      <c r="K947">
        <v>9950</v>
      </c>
      <c r="L947">
        <v>9000</v>
      </c>
      <c r="M947">
        <f t="shared" si="14"/>
        <v>19900</v>
      </c>
      <c r="N947">
        <f>Table44[[#This Row],[Qty]]*Table44[[#This Row],[Cost]]</f>
        <v>18000</v>
      </c>
      <c r="O947">
        <f>Table44[[#This Row],[Total Sales]]-Table44[[#This Row],[COGS]]</f>
        <v>1900</v>
      </c>
      <c r="P947" s="1">
        <f>WEEKDAY(Table44[[#This Row],[Sales Date]])</f>
        <v>5</v>
      </c>
    </row>
    <row r="948" spans="1:16" x14ac:dyDescent="0.3">
      <c r="A948" t="s">
        <v>1737</v>
      </c>
      <c r="B948" s="2">
        <v>43988</v>
      </c>
      <c r="C948" t="s">
        <v>414</v>
      </c>
      <c r="D948" t="s">
        <v>28</v>
      </c>
      <c r="E948" t="s">
        <v>15</v>
      </c>
      <c r="F948" t="s">
        <v>16</v>
      </c>
      <c r="G948" t="s">
        <v>47</v>
      </c>
      <c r="H948" t="s">
        <v>2370</v>
      </c>
      <c r="I948">
        <v>2</v>
      </c>
      <c r="J948" t="s">
        <v>19</v>
      </c>
      <c r="K948">
        <v>7700</v>
      </c>
      <c r="L948">
        <v>7000</v>
      </c>
      <c r="M948">
        <f t="shared" si="14"/>
        <v>15400</v>
      </c>
      <c r="N948">
        <f>Table44[[#This Row],[Qty]]*Table44[[#This Row],[Cost]]</f>
        <v>14000</v>
      </c>
      <c r="O948">
        <f>Table44[[#This Row],[Total Sales]]-Table44[[#This Row],[COGS]]</f>
        <v>1400</v>
      </c>
      <c r="P948" s="1">
        <f>WEEKDAY(Table44[[#This Row],[Sales Date]])</f>
        <v>7</v>
      </c>
    </row>
    <row r="949" spans="1:16" x14ac:dyDescent="0.3">
      <c r="A949" t="s">
        <v>1738</v>
      </c>
      <c r="B949" s="2">
        <v>43988</v>
      </c>
      <c r="C949" t="s">
        <v>416</v>
      </c>
      <c r="D949" t="s">
        <v>28</v>
      </c>
      <c r="E949" t="s">
        <v>34</v>
      </c>
      <c r="F949" t="s">
        <v>35</v>
      </c>
      <c r="G949" t="s">
        <v>50</v>
      </c>
      <c r="H949" t="s">
        <v>37</v>
      </c>
      <c r="I949">
        <v>1</v>
      </c>
      <c r="J949" t="s">
        <v>19</v>
      </c>
      <c r="K949">
        <v>11000</v>
      </c>
      <c r="L949">
        <v>10000</v>
      </c>
      <c r="M949">
        <f t="shared" si="14"/>
        <v>11000</v>
      </c>
      <c r="N949">
        <f>Table44[[#This Row],[Qty]]*Table44[[#This Row],[Cost]]</f>
        <v>10000</v>
      </c>
      <c r="O949">
        <f>Table44[[#This Row],[Total Sales]]-Table44[[#This Row],[COGS]]</f>
        <v>1000</v>
      </c>
      <c r="P949" s="1">
        <f>WEEKDAY(Table44[[#This Row],[Sales Date]])</f>
        <v>7</v>
      </c>
    </row>
    <row r="950" spans="1:16" x14ac:dyDescent="0.3">
      <c r="A950" t="s">
        <v>1739</v>
      </c>
      <c r="B950" s="2">
        <v>43989</v>
      </c>
      <c r="C950" t="s">
        <v>418</v>
      </c>
      <c r="D950" t="s">
        <v>28</v>
      </c>
      <c r="E950" t="s">
        <v>15</v>
      </c>
      <c r="F950" t="s">
        <v>16</v>
      </c>
      <c r="G950" t="s">
        <v>53</v>
      </c>
      <c r="H950" t="s">
        <v>37</v>
      </c>
      <c r="I950">
        <v>1</v>
      </c>
      <c r="J950" t="s">
        <v>19</v>
      </c>
      <c r="K950">
        <v>7700.0000000000009</v>
      </c>
      <c r="L950">
        <v>7000</v>
      </c>
      <c r="M950">
        <f t="shared" si="14"/>
        <v>7700.0000000000009</v>
      </c>
      <c r="N950">
        <f>Table44[[#This Row],[Qty]]*Table44[[#This Row],[Cost]]</f>
        <v>7000</v>
      </c>
      <c r="O950">
        <f>Table44[[#This Row],[Total Sales]]-Table44[[#This Row],[COGS]]</f>
        <v>700.00000000000091</v>
      </c>
      <c r="P950" s="1">
        <f>WEEKDAY(Table44[[#This Row],[Sales Date]])</f>
        <v>1</v>
      </c>
    </row>
    <row r="951" spans="1:16" x14ac:dyDescent="0.3">
      <c r="A951" t="s">
        <v>1740</v>
      </c>
      <c r="B951" s="2">
        <v>43988</v>
      </c>
      <c r="C951" t="s">
        <v>420</v>
      </c>
      <c r="D951" t="s">
        <v>28</v>
      </c>
      <c r="E951" t="s">
        <v>34</v>
      </c>
      <c r="F951" t="s">
        <v>35</v>
      </c>
      <c r="G951" t="s">
        <v>17</v>
      </c>
      <c r="H951" t="s">
        <v>2370</v>
      </c>
      <c r="I951">
        <v>2</v>
      </c>
      <c r="J951" t="s">
        <v>19</v>
      </c>
      <c r="K951">
        <v>9950</v>
      </c>
      <c r="L951">
        <v>9000</v>
      </c>
      <c r="M951">
        <f t="shared" si="14"/>
        <v>19900</v>
      </c>
      <c r="N951">
        <f>Table44[[#This Row],[Qty]]*Table44[[#This Row],[Cost]]</f>
        <v>18000</v>
      </c>
      <c r="O951">
        <f>Table44[[#This Row],[Total Sales]]-Table44[[#This Row],[COGS]]</f>
        <v>1900</v>
      </c>
      <c r="P951" s="1">
        <f>WEEKDAY(Table44[[#This Row],[Sales Date]])</f>
        <v>7</v>
      </c>
    </row>
    <row r="952" spans="1:16" x14ac:dyDescent="0.3">
      <c r="A952" t="s">
        <v>1741</v>
      </c>
      <c r="B952" s="2">
        <v>43991</v>
      </c>
      <c r="C952" t="s">
        <v>422</v>
      </c>
      <c r="D952" t="s">
        <v>28</v>
      </c>
      <c r="E952" t="s">
        <v>15</v>
      </c>
      <c r="F952" t="s">
        <v>16</v>
      </c>
      <c r="G952" t="s">
        <v>24</v>
      </c>
      <c r="H952" t="s">
        <v>2370</v>
      </c>
      <c r="I952">
        <v>2</v>
      </c>
      <c r="J952" t="s">
        <v>19</v>
      </c>
      <c r="K952">
        <v>19800</v>
      </c>
      <c r="L952">
        <v>18000</v>
      </c>
      <c r="M952">
        <f t="shared" si="14"/>
        <v>39600</v>
      </c>
      <c r="N952">
        <f>Table44[[#This Row],[Qty]]*Table44[[#This Row],[Cost]]</f>
        <v>36000</v>
      </c>
      <c r="O952">
        <f>Table44[[#This Row],[Total Sales]]-Table44[[#This Row],[COGS]]</f>
        <v>3600</v>
      </c>
      <c r="P952" s="1">
        <f>WEEKDAY(Table44[[#This Row],[Sales Date]])</f>
        <v>3</v>
      </c>
    </row>
    <row r="953" spans="1:16" x14ac:dyDescent="0.3">
      <c r="A953" t="s">
        <v>1742</v>
      </c>
      <c r="B953" s="2">
        <v>43992</v>
      </c>
      <c r="C953" t="s">
        <v>424</v>
      </c>
      <c r="D953" t="s">
        <v>28</v>
      </c>
      <c r="E953" t="s">
        <v>34</v>
      </c>
      <c r="F953" t="s">
        <v>35</v>
      </c>
      <c r="G953" t="s">
        <v>17</v>
      </c>
      <c r="H953" t="s">
        <v>2370</v>
      </c>
      <c r="I953">
        <v>1</v>
      </c>
      <c r="J953" t="s">
        <v>19</v>
      </c>
      <c r="K953">
        <v>44000</v>
      </c>
      <c r="L953">
        <v>40000</v>
      </c>
      <c r="M953">
        <f t="shared" si="14"/>
        <v>44000</v>
      </c>
      <c r="N953">
        <f>Table44[[#This Row],[Qty]]*Table44[[#This Row],[Cost]]</f>
        <v>40000</v>
      </c>
      <c r="O953">
        <f>Table44[[#This Row],[Total Sales]]-Table44[[#This Row],[COGS]]</f>
        <v>4000</v>
      </c>
      <c r="P953" s="1">
        <f>WEEKDAY(Table44[[#This Row],[Sales Date]])</f>
        <v>4</v>
      </c>
    </row>
    <row r="954" spans="1:16" x14ac:dyDescent="0.3">
      <c r="A954" t="s">
        <v>1743</v>
      </c>
      <c r="B954" s="2">
        <v>43993</v>
      </c>
      <c r="C954" t="s">
        <v>426</v>
      </c>
      <c r="D954" t="s">
        <v>28</v>
      </c>
      <c r="E954" t="s">
        <v>15</v>
      </c>
      <c r="F954" t="s">
        <v>16</v>
      </c>
      <c r="G954" t="s">
        <v>24</v>
      </c>
      <c r="H954" t="s">
        <v>2370</v>
      </c>
      <c r="I954">
        <v>1</v>
      </c>
      <c r="J954" t="s">
        <v>19</v>
      </c>
      <c r="K954">
        <v>22000</v>
      </c>
      <c r="L954">
        <v>20000</v>
      </c>
      <c r="M954">
        <f t="shared" si="14"/>
        <v>22000</v>
      </c>
      <c r="N954">
        <f>Table44[[#This Row],[Qty]]*Table44[[#This Row],[Cost]]</f>
        <v>20000</v>
      </c>
      <c r="O954">
        <f>Table44[[#This Row],[Total Sales]]-Table44[[#This Row],[COGS]]</f>
        <v>2000</v>
      </c>
      <c r="P954" s="1">
        <f>WEEKDAY(Table44[[#This Row],[Sales Date]])</f>
        <v>5</v>
      </c>
    </row>
    <row r="955" spans="1:16" x14ac:dyDescent="0.3">
      <c r="A955" t="s">
        <v>1744</v>
      </c>
      <c r="B955" s="2">
        <v>43994</v>
      </c>
      <c r="C955" t="s">
        <v>428</v>
      </c>
      <c r="D955" t="s">
        <v>28</v>
      </c>
      <c r="E955" t="s">
        <v>34</v>
      </c>
      <c r="F955" t="s">
        <v>35</v>
      </c>
      <c r="G955" t="s">
        <v>31</v>
      </c>
      <c r="H955" t="s">
        <v>2370</v>
      </c>
      <c r="I955">
        <v>2</v>
      </c>
      <c r="J955" t="s">
        <v>19</v>
      </c>
      <c r="K955">
        <v>13000</v>
      </c>
      <c r="L955">
        <v>12000</v>
      </c>
      <c r="M955">
        <f t="shared" si="14"/>
        <v>26000</v>
      </c>
      <c r="N955">
        <f>Table44[[#This Row],[Qty]]*Table44[[#This Row],[Cost]]</f>
        <v>24000</v>
      </c>
      <c r="O955">
        <f>Table44[[#This Row],[Total Sales]]-Table44[[#This Row],[COGS]]</f>
        <v>2000</v>
      </c>
      <c r="P955" s="1">
        <f>WEEKDAY(Table44[[#This Row],[Sales Date]])</f>
        <v>6</v>
      </c>
    </row>
    <row r="956" spans="1:16" x14ac:dyDescent="0.3">
      <c r="A956" t="s">
        <v>1745</v>
      </c>
      <c r="B956" s="2">
        <v>43995</v>
      </c>
      <c r="C956" t="s">
        <v>430</v>
      </c>
      <c r="D956" t="s">
        <v>28</v>
      </c>
      <c r="E956" t="s">
        <v>15</v>
      </c>
      <c r="F956" t="s">
        <v>16</v>
      </c>
      <c r="G956" t="s">
        <v>36</v>
      </c>
      <c r="H956" t="s">
        <v>37</v>
      </c>
      <c r="I956">
        <v>2</v>
      </c>
      <c r="J956" t="s">
        <v>19</v>
      </c>
      <c r="K956">
        <v>6700</v>
      </c>
      <c r="L956">
        <v>5000</v>
      </c>
      <c r="M956">
        <f t="shared" si="14"/>
        <v>13400</v>
      </c>
      <c r="N956">
        <f>Table44[[#This Row],[Qty]]*Table44[[#This Row],[Cost]]</f>
        <v>10000</v>
      </c>
      <c r="O956">
        <f>Table44[[#This Row],[Total Sales]]-Table44[[#This Row],[COGS]]</f>
        <v>3400</v>
      </c>
      <c r="P956" s="1">
        <f>WEEKDAY(Table44[[#This Row],[Sales Date]])</f>
        <v>7</v>
      </c>
    </row>
    <row r="957" spans="1:16" x14ac:dyDescent="0.3">
      <c r="A957" t="s">
        <v>1746</v>
      </c>
      <c r="B957" s="2">
        <v>43996</v>
      </c>
      <c r="C957" t="s">
        <v>432</v>
      </c>
      <c r="D957" t="s">
        <v>28</v>
      </c>
      <c r="E957" t="s">
        <v>34</v>
      </c>
      <c r="F957" t="s">
        <v>35</v>
      </c>
      <c r="G957" t="s">
        <v>47</v>
      </c>
      <c r="H957" t="s">
        <v>2370</v>
      </c>
      <c r="I957">
        <v>1</v>
      </c>
      <c r="J957" t="s">
        <v>19</v>
      </c>
      <c r="K957">
        <v>6700</v>
      </c>
      <c r="L957">
        <v>5001</v>
      </c>
      <c r="M957">
        <f t="shared" si="14"/>
        <v>6700</v>
      </c>
      <c r="N957">
        <f>Table44[[#This Row],[Qty]]*Table44[[#This Row],[Cost]]</f>
        <v>5001</v>
      </c>
      <c r="O957">
        <f>Table44[[#This Row],[Total Sales]]-Table44[[#This Row],[COGS]]</f>
        <v>1699</v>
      </c>
      <c r="P957" s="1">
        <f>WEEKDAY(Table44[[#This Row],[Sales Date]])</f>
        <v>1</v>
      </c>
    </row>
    <row r="958" spans="1:16" x14ac:dyDescent="0.3">
      <c r="A958" t="s">
        <v>1747</v>
      </c>
      <c r="B958" s="2">
        <v>43998</v>
      </c>
      <c r="C958" t="s">
        <v>434</v>
      </c>
      <c r="D958" t="s">
        <v>14</v>
      </c>
      <c r="E958" t="s">
        <v>15</v>
      </c>
      <c r="F958" t="s">
        <v>16</v>
      </c>
      <c r="G958" t="s">
        <v>50</v>
      </c>
      <c r="H958" t="s">
        <v>37</v>
      </c>
      <c r="I958">
        <v>1</v>
      </c>
      <c r="J958" t="s">
        <v>19</v>
      </c>
      <c r="K958">
        <v>6700</v>
      </c>
      <c r="L958">
        <v>5002</v>
      </c>
      <c r="M958">
        <f t="shared" si="14"/>
        <v>6700</v>
      </c>
      <c r="N958">
        <f>Table44[[#This Row],[Qty]]*Table44[[#This Row],[Cost]]</f>
        <v>5002</v>
      </c>
      <c r="O958">
        <f>Table44[[#This Row],[Total Sales]]-Table44[[#This Row],[COGS]]</f>
        <v>1698</v>
      </c>
      <c r="P958" s="1">
        <f>WEEKDAY(Table44[[#This Row],[Sales Date]])</f>
        <v>3</v>
      </c>
    </row>
    <row r="959" spans="1:16" x14ac:dyDescent="0.3">
      <c r="A959" t="s">
        <v>1748</v>
      </c>
      <c r="B959" s="2">
        <v>43998</v>
      </c>
      <c r="C959" t="s">
        <v>436</v>
      </c>
      <c r="D959" t="s">
        <v>14</v>
      </c>
      <c r="E959" t="s">
        <v>34</v>
      </c>
      <c r="F959" t="s">
        <v>35</v>
      </c>
      <c r="G959" t="s">
        <v>53</v>
      </c>
      <c r="H959" t="s">
        <v>37</v>
      </c>
      <c r="I959">
        <v>2</v>
      </c>
      <c r="J959" t="s">
        <v>19</v>
      </c>
      <c r="K959">
        <v>6700</v>
      </c>
      <c r="L959">
        <v>5000</v>
      </c>
      <c r="M959">
        <f t="shared" si="14"/>
        <v>13400</v>
      </c>
      <c r="N959">
        <f>Table44[[#This Row],[Qty]]*Table44[[#This Row],[Cost]]</f>
        <v>10000</v>
      </c>
      <c r="O959">
        <f>Table44[[#This Row],[Total Sales]]-Table44[[#This Row],[COGS]]</f>
        <v>3400</v>
      </c>
      <c r="P959" s="1">
        <f>WEEKDAY(Table44[[#This Row],[Sales Date]])</f>
        <v>3</v>
      </c>
    </row>
    <row r="960" spans="1:16" x14ac:dyDescent="0.3">
      <c r="A960" t="s">
        <v>1749</v>
      </c>
      <c r="B960" s="2">
        <v>43999</v>
      </c>
      <c r="C960" t="s">
        <v>438</v>
      </c>
      <c r="D960" t="s">
        <v>14</v>
      </c>
      <c r="E960" t="s">
        <v>15</v>
      </c>
      <c r="F960" t="s">
        <v>16</v>
      </c>
      <c r="G960" t="s">
        <v>43</v>
      </c>
      <c r="H960" t="s">
        <v>44</v>
      </c>
      <c r="I960">
        <v>2</v>
      </c>
      <c r="J960" t="s">
        <v>19</v>
      </c>
      <c r="K960">
        <v>6700</v>
      </c>
      <c r="L960">
        <v>5001</v>
      </c>
      <c r="M960">
        <f t="shared" si="14"/>
        <v>13400</v>
      </c>
      <c r="N960">
        <f>Table44[[#This Row],[Qty]]*Table44[[#This Row],[Cost]]</f>
        <v>10002</v>
      </c>
      <c r="O960">
        <f>Table44[[#This Row],[Total Sales]]-Table44[[#This Row],[COGS]]</f>
        <v>3398</v>
      </c>
      <c r="P960" s="1">
        <f>WEEKDAY(Table44[[#This Row],[Sales Date]])</f>
        <v>4</v>
      </c>
    </row>
    <row r="961" spans="1:16" x14ac:dyDescent="0.3">
      <c r="A961" t="s">
        <v>1750</v>
      </c>
      <c r="B961" s="2">
        <v>43998</v>
      </c>
      <c r="C961" t="s">
        <v>440</v>
      </c>
      <c r="D961" t="s">
        <v>28</v>
      </c>
      <c r="E961" t="s">
        <v>34</v>
      </c>
      <c r="F961" t="s">
        <v>35</v>
      </c>
      <c r="G961" t="s">
        <v>47</v>
      </c>
      <c r="H961" t="s">
        <v>2370</v>
      </c>
      <c r="I961">
        <v>1</v>
      </c>
      <c r="J961" t="s">
        <v>19</v>
      </c>
      <c r="K961">
        <v>6700</v>
      </c>
      <c r="L961">
        <v>5002</v>
      </c>
      <c r="M961">
        <f t="shared" si="14"/>
        <v>6700</v>
      </c>
      <c r="N961">
        <f>Table44[[#This Row],[Qty]]*Table44[[#This Row],[Cost]]</f>
        <v>5002</v>
      </c>
      <c r="O961">
        <f>Table44[[#This Row],[Total Sales]]-Table44[[#This Row],[COGS]]</f>
        <v>1698</v>
      </c>
      <c r="P961" s="1">
        <f>WEEKDAY(Table44[[#This Row],[Sales Date]])</f>
        <v>3</v>
      </c>
    </row>
    <row r="962" spans="1:16" x14ac:dyDescent="0.3">
      <c r="A962" t="s">
        <v>1751</v>
      </c>
      <c r="B962" s="2">
        <v>44001</v>
      </c>
      <c r="C962" t="s">
        <v>442</v>
      </c>
      <c r="D962" t="s">
        <v>28</v>
      </c>
      <c r="E962" t="s">
        <v>15</v>
      </c>
      <c r="F962" t="s">
        <v>16</v>
      </c>
      <c r="G962" t="s">
        <v>50</v>
      </c>
      <c r="H962" t="s">
        <v>37</v>
      </c>
      <c r="I962">
        <v>1</v>
      </c>
      <c r="J962" t="s">
        <v>19</v>
      </c>
      <c r="K962">
        <v>6700</v>
      </c>
      <c r="L962">
        <v>5000</v>
      </c>
      <c r="M962">
        <f t="shared" ref="M962:M1025" si="15">I962*K962</f>
        <v>6700</v>
      </c>
      <c r="N962">
        <f>Table44[[#This Row],[Qty]]*Table44[[#This Row],[Cost]]</f>
        <v>5000</v>
      </c>
      <c r="O962">
        <f>Table44[[#This Row],[Total Sales]]-Table44[[#This Row],[COGS]]</f>
        <v>1700</v>
      </c>
      <c r="P962" s="1">
        <f>WEEKDAY(Table44[[#This Row],[Sales Date]])</f>
        <v>6</v>
      </c>
    </row>
    <row r="963" spans="1:16" x14ac:dyDescent="0.3">
      <c r="A963" t="s">
        <v>1752</v>
      </c>
      <c r="B963" s="2">
        <v>44002</v>
      </c>
      <c r="C963" t="s">
        <v>444</v>
      </c>
      <c r="D963" t="s">
        <v>28</v>
      </c>
      <c r="E963" t="s">
        <v>34</v>
      </c>
      <c r="F963" t="s">
        <v>35</v>
      </c>
      <c r="G963" t="s">
        <v>53</v>
      </c>
      <c r="H963" t="s">
        <v>37</v>
      </c>
      <c r="I963">
        <v>2</v>
      </c>
      <c r="J963" t="s">
        <v>19</v>
      </c>
      <c r="K963">
        <v>6700</v>
      </c>
      <c r="L963">
        <v>5001</v>
      </c>
      <c r="M963">
        <f t="shared" si="15"/>
        <v>13400</v>
      </c>
      <c r="N963">
        <f>Table44[[#This Row],[Qty]]*Table44[[#This Row],[Cost]]</f>
        <v>10002</v>
      </c>
      <c r="O963">
        <f>Table44[[#This Row],[Total Sales]]-Table44[[#This Row],[COGS]]</f>
        <v>3398</v>
      </c>
      <c r="P963" s="1">
        <f>WEEKDAY(Table44[[#This Row],[Sales Date]])</f>
        <v>7</v>
      </c>
    </row>
    <row r="964" spans="1:16" x14ac:dyDescent="0.3">
      <c r="A964" t="s">
        <v>1753</v>
      </c>
      <c r="B964" s="2">
        <v>44003</v>
      </c>
      <c r="C964" t="s">
        <v>446</v>
      </c>
      <c r="D964" t="s">
        <v>28</v>
      </c>
      <c r="E964" t="s">
        <v>15</v>
      </c>
      <c r="F964" t="s">
        <v>16</v>
      </c>
      <c r="G964" t="s">
        <v>69</v>
      </c>
      <c r="H964" t="s">
        <v>2370</v>
      </c>
      <c r="I964">
        <v>2</v>
      </c>
      <c r="J964" t="s">
        <v>19</v>
      </c>
      <c r="K964">
        <v>6700</v>
      </c>
      <c r="L964">
        <v>5002</v>
      </c>
      <c r="M964">
        <f t="shared" si="15"/>
        <v>13400</v>
      </c>
      <c r="N964">
        <f>Table44[[#This Row],[Qty]]*Table44[[#This Row],[Cost]]</f>
        <v>10004</v>
      </c>
      <c r="O964">
        <f>Table44[[#This Row],[Total Sales]]-Table44[[#This Row],[COGS]]</f>
        <v>3396</v>
      </c>
      <c r="P964" s="1">
        <f>WEEKDAY(Table44[[#This Row],[Sales Date]])</f>
        <v>1</v>
      </c>
    </row>
    <row r="965" spans="1:16" x14ac:dyDescent="0.3">
      <c r="A965" t="s">
        <v>1754</v>
      </c>
      <c r="B965" s="2">
        <v>44004</v>
      </c>
      <c r="C965" t="s">
        <v>448</v>
      </c>
      <c r="D965" t="s">
        <v>14</v>
      </c>
      <c r="E965" t="s">
        <v>34</v>
      </c>
      <c r="F965" t="s">
        <v>35</v>
      </c>
      <c r="G965" t="s">
        <v>72</v>
      </c>
      <c r="H965" t="s">
        <v>37</v>
      </c>
      <c r="I965">
        <v>1</v>
      </c>
      <c r="J965" t="s">
        <v>19</v>
      </c>
      <c r="K965">
        <v>22000</v>
      </c>
      <c r="L965">
        <v>20000</v>
      </c>
      <c r="M965">
        <f t="shared" si="15"/>
        <v>22000</v>
      </c>
      <c r="N965">
        <f>Table44[[#This Row],[Qty]]*Table44[[#This Row],[Cost]]</f>
        <v>20000</v>
      </c>
      <c r="O965">
        <f>Table44[[#This Row],[Total Sales]]-Table44[[#This Row],[COGS]]</f>
        <v>2000</v>
      </c>
      <c r="P965" s="1">
        <f>WEEKDAY(Table44[[#This Row],[Sales Date]])</f>
        <v>2</v>
      </c>
    </row>
    <row r="966" spans="1:16" x14ac:dyDescent="0.3">
      <c r="A966" t="s">
        <v>1755</v>
      </c>
      <c r="B966" s="2">
        <v>44005</v>
      </c>
      <c r="C966" t="s">
        <v>450</v>
      </c>
      <c r="D966" t="s">
        <v>28</v>
      </c>
      <c r="E966" t="s">
        <v>15</v>
      </c>
      <c r="F966" t="s">
        <v>16</v>
      </c>
      <c r="G966" t="s">
        <v>75</v>
      </c>
      <c r="H966" t="s">
        <v>2370</v>
      </c>
      <c r="I966">
        <v>1</v>
      </c>
      <c r="J966" t="s">
        <v>25</v>
      </c>
      <c r="K966">
        <v>10000</v>
      </c>
      <c r="L966">
        <v>9000</v>
      </c>
      <c r="M966">
        <f t="shared" si="15"/>
        <v>10000</v>
      </c>
      <c r="N966">
        <f>Table44[[#This Row],[Qty]]*Table44[[#This Row],[Cost]]</f>
        <v>9000</v>
      </c>
      <c r="O966">
        <f>Table44[[#This Row],[Total Sales]]-Table44[[#This Row],[COGS]]</f>
        <v>1000</v>
      </c>
      <c r="P966" s="1">
        <f>WEEKDAY(Table44[[#This Row],[Sales Date]])</f>
        <v>3</v>
      </c>
    </row>
    <row r="967" spans="1:16" x14ac:dyDescent="0.3">
      <c r="A967" t="s">
        <v>1756</v>
      </c>
      <c r="B967" s="2">
        <v>44006</v>
      </c>
      <c r="C967" t="s">
        <v>452</v>
      </c>
      <c r="D967" t="s">
        <v>28</v>
      </c>
      <c r="E967" t="s">
        <v>15</v>
      </c>
      <c r="F967" t="s">
        <v>16</v>
      </c>
      <c r="G967" t="s">
        <v>78</v>
      </c>
      <c r="H967" t="s">
        <v>2370</v>
      </c>
      <c r="I967">
        <v>1</v>
      </c>
      <c r="J967" t="s">
        <v>19</v>
      </c>
      <c r="K967">
        <v>8500</v>
      </c>
      <c r="L967">
        <v>7600</v>
      </c>
      <c r="M967">
        <f t="shared" si="15"/>
        <v>8500</v>
      </c>
      <c r="N967">
        <f>Table44[[#This Row],[Qty]]*Table44[[#This Row],[Cost]]</f>
        <v>7600</v>
      </c>
      <c r="O967">
        <f>Table44[[#This Row],[Total Sales]]-Table44[[#This Row],[COGS]]</f>
        <v>900</v>
      </c>
      <c r="P967" s="1">
        <f>WEEKDAY(Table44[[#This Row],[Sales Date]])</f>
        <v>4</v>
      </c>
    </row>
    <row r="968" spans="1:16" x14ac:dyDescent="0.3">
      <c r="A968" t="s">
        <v>1757</v>
      </c>
      <c r="B968" s="2">
        <v>44008</v>
      </c>
      <c r="C968" t="s">
        <v>454</v>
      </c>
      <c r="D968" t="s">
        <v>28</v>
      </c>
      <c r="E968" t="s">
        <v>22</v>
      </c>
      <c r="F968" t="s">
        <v>23</v>
      </c>
      <c r="G968" t="s">
        <v>81</v>
      </c>
      <c r="H968" t="s">
        <v>44</v>
      </c>
      <c r="I968">
        <v>2</v>
      </c>
      <c r="J968" t="s">
        <v>25</v>
      </c>
      <c r="K968">
        <v>8500</v>
      </c>
      <c r="L968">
        <v>7600</v>
      </c>
      <c r="M968">
        <f t="shared" si="15"/>
        <v>17000</v>
      </c>
      <c r="N968">
        <f>Table44[[#This Row],[Qty]]*Table44[[#This Row],[Cost]]</f>
        <v>15200</v>
      </c>
      <c r="O968">
        <f>Table44[[#This Row],[Total Sales]]-Table44[[#This Row],[COGS]]</f>
        <v>1800</v>
      </c>
      <c r="P968" s="1">
        <f>WEEKDAY(Table44[[#This Row],[Sales Date]])</f>
        <v>6</v>
      </c>
    </row>
    <row r="969" spans="1:16" x14ac:dyDescent="0.3">
      <c r="A969" t="s">
        <v>1758</v>
      </c>
      <c r="B969" s="2">
        <v>44008</v>
      </c>
      <c r="C969" t="s">
        <v>456</v>
      </c>
      <c r="D969" t="s">
        <v>28</v>
      </c>
      <c r="E969" t="s">
        <v>29</v>
      </c>
      <c r="F969" t="s">
        <v>30</v>
      </c>
      <c r="G969" t="s">
        <v>84</v>
      </c>
      <c r="H969" t="s">
        <v>2370</v>
      </c>
      <c r="I969">
        <v>3</v>
      </c>
      <c r="J969" t="s">
        <v>19</v>
      </c>
      <c r="K969">
        <v>13200.000000000002</v>
      </c>
      <c r="L969">
        <v>12000</v>
      </c>
      <c r="M969">
        <f t="shared" si="15"/>
        <v>39600.000000000007</v>
      </c>
      <c r="N969">
        <f>Table44[[#This Row],[Qty]]*Table44[[#This Row],[Cost]]</f>
        <v>36000</v>
      </c>
      <c r="O969">
        <f>Table44[[#This Row],[Total Sales]]-Table44[[#This Row],[COGS]]</f>
        <v>3600.0000000000073</v>
      </c>
      <c r="P969" s="1">
        <f>WEEKDAY(Table44[[#This Row],[Sales Date]])</f>
        <v>6</v>
      </c>
    </row>
    <row r="970" spans="1:16" x14ac:dyDescent="0.3">
      <c r="A970" t="s">
        <v>1759</v>
      </c>
      <c r="B970" s="2">
        <v>44009</v>
      </c>
      <c r="C970" t="s">
        <v>458</v>
      </c>
      <c r="D970" t="s">
        <v>28</v>
      </c>
      <c r="E970" t="s">
        <v>34</v>
      </c>
      <c r="F970" t="s">
        <v>35</v>
      </c>
      <c r="G970" t="s">
        <v>17</v>
      </c>
      <c r="H970" t="s">
        <v>2370</v>
      </c>
      <c r="I970">
        <v>2</v>
      </c>
      <c r="J970" t="s">
        <v>19</v>
      </c>
      <c r="K970">
        <v>22000</v>
      </c>
      <c r="L970">
        <v>20000</v>
      </c>
      <c r="M970">
        <f t="shared" si="15"/>
        <v>44000</v>
      </c>
      <c r="N970">
        <f>Table44[[#This Row],[Qty]]*Table44[[#This Row],[Cost]]</f>
        <v>40000</v>
      </c>
      <c r="O970">
        <f>Table44[[#This Row],[Total Sales]]-Table44[[#This Row],[COGS]]</f>
        <v>4000</v>
      </c>
      <c r="P970" s="1">
        <f>WEEKDAY(Table44[[#This Row],[Sales Date]])</f>
        <v>7</v>
      </c>
    </row>
    <row r="971" spans="1:16" x14ac:dyDescent="0.3">
      <c r="A971" t="s">
        <v>1760</v>
      </c>
      <c r="B971" s="2">
        <v>44008</v>
      </c>
      <c r="C971" t="s">
        <v>460</v>
      </c>
      <c r="D971" t="s">
        <v>28</v>
      </c>
      <c r="E971" t="s">
        <v>15</v>
      </c>
      <c r="F971" t="s">
        <v>16</v>
      </c>
      <c r="G971" t="s">
        <v>24</v>
      </c>
      <c r="H971" t="s">
        <v>2370</v>
      </c>
      <c r="I971">
        <v>2</v>
      </c>
      <c r="J971" t="s">
        <v>19</v>
      </c>
      <c r="K971">
        <v>7700</v>
      </c>
      <c r="L971">
        <v>7000</v>
      </c>
      <c r="M971">
        <f t="shared" si="15"/>
        <v>15400</v>
      </c>
      <c r="N971">
        <f>Table44[[#This Row],[Qty]]*Table44[[#This Row],[Cost]]</f>
        <v>14000</v>
      </c>
      <c r="O971">
        <f>Table44[[#This Row],[Total Sales]]-Table44[[#This Row],[COGS]]</f>
        <v>1400</v>
      </c>
      <c r="P971" s="1">
        <f>WEEKDAY(Table44[[#This Row],[Sales Date]])</f>
        <v>6</v>
      </c>
    </row>
    <row r="972" spans="1:16" x14ac:dyDescent="0.3">
      <c r="A972" t="s">
        <v>1761</v>
      </c>
      <c r="B972" s="2">
        <v>44011</v>
      </c>
      <c r="C972" t="s">
        <v>462</v>
      </c>
      <c r="D972" t="s">
        <v>28</v>
      </c>
      <c r="E972" t="s">
        <v>15</v>
      </c>
      <c r="F972" t="s">
        <v>16</v>
      </c>
      <c r="G972" t="s">
        <v>43</v>
      </c>
      <c r="H972" t="s">
        <v>44</v>
      </c>
      <c r="I972">
        <v>3</v>
      </c>
      <c r="J972" t="s">
        <v>19</v>
      </c>
      <c r="K972">
        <v>22000</v>
      </c>
      <c r="L972">
        <v>20000</v>
      </c>
      <c r="M972">
        <f t="shared" si="15"/>
        <v>66000</v>
      </c>
      <c r="N972">
        <f>Table44[[#This Row],[Qty]]*Table44[[#This Row],[Cost]]</f>
        <v>60000</v>
      </c>
      <c r="O972">
        <f>Table44[[#This Row],[Total Sales]]-Table44[[#This Row],[COGS]]</f>
        <v>6000</v>
      </c>
      <c r="P972" s="1">
        <f>WEEKDAY(Table44[[#This Row],[Sales Date]])</f>
        <v>2</v>
      </c>
    </row>
    <row r="973" spans="1:16" x14ac:dyDescent="0.3">
      <c r="A973" t="s">
        <v>1762</v>
      </c>
      <c r="B973" s="2">
        <v>44012</v>
      </c>
      <c r="C973" t="s">
        <v>464</v>
      </c>
      <c r="D973" t="s">
        <v>28</v>
      </c>
      <c r="E973" t="s">
        <v>22</v>
      </c>
      <c r="F973" t="s">
        <v>23</v>
      </c>
      <c r="G973" t="s">
        <v>47</v>
      </c>
      <c r="H973" t="s">
        <v>2370</v>
      </c>
      <c r="I973">
        <v>1</v>
      </c>
      <c r="J973" t="s">
        <v>19</v>
      </c>
      <c r="K973">
        <v>44000</v>
      </c>
      <c r="L973">
        <v>40000</v>
      </c>
      <c r="M973">
        <f t="shared" si="15"/>
        <v>44000</v>
      </c>
      <c r="N973">
        <f>Table44[[#This Row],[Qty]]*Table44[[#This Row],[Cost]]</f>
        <v>40000</v>
      </c>
      <c r="O973">
        <f>Table44[[#This Row],[Total Sales]]-Table44[[#This Row],[COGS]]</f>
        <v>4000</v>
      </c>
      <c r="P973" s="1">
        <f>WEEKDAY(Table44[[#This Row],[Sales Date]])</f>
        <v>3</v>
      </c>
    </row>
    <row r="974" spans="1:16" x14ac:dyDescent="0.3">
      <c r="A974" t="s">
        <v>1763</v>
      </c>
      <c r="B974" s="2">
        <v>43983</v>
      </c>
      <c r="D974" t="s">
        <v>28</v>
      </c>
      <c r="E974" t="s">
        <v>29</v>
      </c>
      <c r="F974" t="s">
        <v>30</v>
      </c>
      <c r="G974" t="s">
        <v>17</v>
      </c>
      <c r="H974" t="s">
        <v>2370</v>
      </c>
      <c r="I974">
        <v>2</v>
      </c>
      <c r="J974" t="s">
        <v>19</v>
      </c>
      <c r="K974">
        <v>19800</v>
      </c>
      <c r="L974">
        <v>18000</v>
      </c>
      <c r="M974">
        <f t="shared" si="15"/>
        <v>39600</v>
      </c>
      <c r="N974">
        <f>Table44[[#This Row],[Qty]]*Table44[[#This Row],[Cost]]</f>
        <v>36000</v>
      </c>
      <c r="O974">
        <f>Table44[[#This Row],[Total Sales]]-Table44[[#This Row],[COGS]]</f>
        <v>3600</v>
      </c>
      <c r="P974" s="1">
        <f>WEEKDAY(Table44[[#This Row],[Sales Date]])</f>
        <v>2</v>
      </c>
    </row>
    <row r="975" spans="1:16" x14ac:dyDescent="0.3">
      <c r="A975" t="s">
        <v>1764</v>
      </c>
      <c r="B975" s="2">
        <v>43983</v>
      </c>
      <c r="C975" t="s">
        <v>467</v>
      </c>
      <c r="D975" t="s">
        <v>28</v>
      </c>
      <c r="E975" t="s">
        <v>34</v>
      </c>
      <c r="F975" t="s">
        <v>35</v>
      </c>
      <c r="G975" t="s">
        <v>24</v>
      </c>
      <c r="H975" t="s">
        <v>2370</v>
      </c>
      <c r="I975">
        <v>2</v>
      </c>
      <c r="J975" t="s">
        <v>19</v>
      </c>
      <c r="K975">
        <v>9950</v>
      </c>
      <c r="L975">
        <v>9000</v>
      </c>
      <c r="M975">
        <f t="shared" si="15"/>
        <v>19900</v>
      </c>
      <c r="N975">
        <f>Table44[[#This Row],[Qty]]*Table44[[#This Row],[Cost]]</f>
        <v>18000</v>
      </c>
      <c r="O975">
        <f>Table44[[#This Row],[Total Sales]]-Table44[[#This Row],[COGS]]</f>
        <v>1900</v>
      </c>
      <c r="P975" s="1">
        <f>WEEKDAY(Table44[[#This Row],[Sales Date]])</f>
        <v>2</v>
      </c>
    </row>
    <row r="976" spans="1:16" x14ac:dyDescent="0.3">
      <c r="A976" t="s">
        <v>1765</v>
      </c>
      <c r="B976" s="2">
        <v>43984</v>
      </c>
      <c r="C976" t="s">
        <v>469</v>
      </c>
      <c r="D976" t="s">
        <v>28</v>
      </c>
      <c r="E976" t="s">
        <v>15</v>
      </c>
      <c r="F976" t="s">
        <v>16</v>
      </c>
      <c r="G976" t="s">
        <v>31</v>
      </c>
      <c r="H976" t="s">
        <v>2370</v>
      </c>
      <c r="I976">
        <v>2</v>
      </c>
      <c r="J976" t="s">
        <v>19</v>
      </c>
      <c r="K976">
        <v>7700</v>
      </c>
      <c r="L976">
        <v>7000</v>
      </c>
      <c r="M976">
        <f t="shared" si="15"/>
        <v>15400</v>
      </c>
      <c r="N976">
        <f>Table44[[#This Row],[Qty]]*Table44[[#This Row],[Cost]]</f>
        <v>14000</v>
      </c>
      <c r="O976">
        <f>Table44[[#This Row],[Total Sales]]-Table44[[#This Row],[COGS]]</f>
        <v>1400</v>
      </c>
      <c r="P976" s="1">
        <f>WEEKDAY(Table44[[#This Row],[Sales Date]])</f>
        <v>3</v>
      </c>
    </row>
    <row r="977" spans="1:16" x14ac:dyDescent="0.3">
      <c r="A977" t="s">
        <v>1766</v>
      </c>
      <c r="B977" s="2">
        <v>43985</v>
      </c>
      <c r="C977" t="s">
        <v>471</v>
      </c>
      <c r="D977" t="s">
        <v>28</v>
      </c>
      <c r="E977" t="s">
        <v>15</v>
      </c>
      <c r="F977" t="s">
        <v>16</v>
      </c>
      <c r="G977" t="s">
        <v>36</v>
      </c>
      <c r="H977" t="s">
        <v>37</v>
      </c>
      <c r="I977">
        <v>4</v>
      </c>
      <c r="J977" t="s">
        <v>19</v>
      </c>
      <c r="K977">
        <v>11000</v>
      </c>
      <c r="L977">
        <v>10000</v>
      </c>
      <c r="M977">
        <f t="shared" si="15"/>
        <v>44000</v>
      </c>
      <c r="N977">
        <f>Table44[[#This Row],[Qty]]*Table44[[#This Row],[Cost]]</f>
        <v>40000</v>
      </c>
      <c r="O977">
        <f>Table44[[#This Row],[Total Sales]]-Table44[[#This Row],[COGS]]</f>
        <v>4000</v>
      </c>
      <c r="P977" s="1">
        <f>WEEKDAY(Table44[[#This Row],[Sales Date]])</f>
        <v>4</v>
      </c>
    </row>
    <row r="978" spans="1:16" x14ac:dyDescent="0.3">
      <c r="A978" t="s">
        <v>1767</v>
      </c>
      <c r="B978" s="2">
        <v>43986</v>
      </c>
      <c r="C978" t="s">
        <v>473</v>
      </c>
      <c r="D978" t="s">
        <v>28</v>
      </c>
      <c r="E978" t="s">
        <v>22</v>
      </c>
      <c r="F978" t="s">
        <v>23</v>
      </c>
      <c r="G978" t="s">
        <v>53</v>
      </c>
      <c r="H978" t="s">
        <v>37</v>
      </c>
      <c r="I978">
        <v>1</v>
      </c>
      <c r="J978" t="s">
        <v>19</v>
      </c>
      <c r="K978">
        <v>13200.000000000002</v>
      </c>
      <c r="L978">
        <v>12000</v>
      </c>
      <c r="M978">
        <f t="shared" si="15"/>
        <v>13200.000000000002</v>
      </c>
      <c r="N978">
        <f>Table44[[#This Row],[Qty]]*Table44[[#This Row],[Cost]]</f>
        <v>12000</v>
      </c>
      <c r="O978">
        <f>Table44[[#This Row],[Total Sales]]-Table44[[#This Row],[COGS]]</f>
        <v>1200.0000000000018</v>
      </c>
      <c r="P978" s="1">
        <f>WEEKDAY(Table44[[#This Row],[Sales Date]])</f>
        <v>5</v>
      </c>
    </row>
    <row r="979" spans="1:16" x14ac:dyDescent="0.3">
      <c r="A979" t="s">
        <v>1768</v>
      </c>
      <c r="B979" s="2">
        <v>43988</v>
      </c>
      <c r="C979" t="s">
        <v>475</v>
      </c>
      <c r="D979" t="s">
        <v>14</v>
      </c>
      <c r="E979" t="s">
        <v>29</v>
      </c>
      <c r="F979" t="s">
        <v>30</v>
      </c>
      <c r="G979" t="s">
        <v>56</v>
      </c>
      <c r="H979" t="s">
        <v>57</v>
      </c>
      <c r="I979">
        <v>2</v>
      </c>
      <c r="J979" t="s">
        <v>19</v>
      </c>
      <c r="K979">
        <v>9950</v>
      </c>
      <c r="L979">
        <v>9000</v>
      </c>
      <c r="M979">
        <f t="shared" si="15"/>
        <v>19900</v>
      </c>
      <c r="N979">
        <f>Table44[[#This Row],[Qty]]*Table44[[#This Row],[Cost]]</f>
        <v>18000</v>
      </c>
      <c r="O979">
        <f>Table44[[#This Row],[Total Sales]]-Table44[[#This Row],[COGS]]</f>
        <v>1900</v>
      </c>
      <c r="P979" s="1">
        <f>WEEKDAY(Table44[[#This Row],[Sales Date]])</f>
        <v>7</v>
      </c>
    </row>
    <row r="980" spans="1:16" x14ac:dyDescent="0.3">
      <c r="A980" t="s">
        <v>1769</v>
      </c>
      <c r="B980" s="2">
        <v>43988</v>
      </c>
      <c r="C980" t="s">
        <v>477</v>
      </c>
      <c r="D980" t="s">
        <v>14</v>
      </c>
      <c r="E980" t="s">
        <v>34</v>
      </c>
      <c r="F980" t="s">
        <v>35</v>
      </c>
      <c r="G980" t="s">
        <v>60</v>
      </c>
      <c r="H980" t="s">
        <v>44</v>
      </c>
      <c r="I980">
        <v>2</v>
      </c>
      <c r="J980" t="s">
        <v>19</v>
      </c>
      <c r="K980">
        <v>7700</v>
      </c>
      <c r="L980">
        <v>7000</v>
      </c>
      <c r="M980">
        <f t="shared" si="15"/>
        <v>15400</v>
      </c>
      <c r="N980">
        <f>Table44[[#This Row],[Qty]]*Table44[[#This Row],[Cost]]</f>
        <v>14000</v>
      </c>
      <c r="O980">
        <f>Table44[[#This Row],[Total Sales]]-Table44[[#This Row],[COGS]]</f>
        <v>1400</v>
      </c>
      <c r="P980" s="1">
        <f>WEEKDAY(Table44[[#This Row],[Sales Date]])</f>
        <v>7</v>
      </c>
    </row>
    <row r="981" spans="1:16" x14ac:dyDescent="0.3">
      <c r="A981" t="s">
        <v>1770</v>
      </c>
      <c r="B981" s="2">
        <v>43989</v>
      </c>
      <c r="C981" t="s">
        <v>479</v>
      </c>
      <c r="D981" t="s">
        <v>14</v>
      </c>
      <c r="E981" t="s">
        <v>15</v>
      </c>
      <c r="F981" t="s">
        <v>16</v>
      </c>
      <c r="G981" t="s">
        <v>63</v>
      </c>
      <c r="H981" t="s">
        <v>44</v>
      </c>
      <c r="I981">
        <v>4</v>
      </c>
      <c r="J981" t="s">
        <v>19</v>
      </c>
      <c r="K981">
        <v>11000</v>
      </c>
      <c r="L981">
        <v>10000</v>
      </c>
      <c r="M981">
        <f t="shared" si="15"/>
        <v>44000</v>
      </c>
      <c r="N981">
        <f>Table44[[#This Row],[Qty]]*Table44[[#This Row],[Cost]]</f>
        <v>40000</v>
      </c>
      <c r="O981">
        <f>Table44[[#This Row],[Total Sales]]-Table44[[#This Row],[COGS]]</f>
        <v>4000</v>
      </c>
      <c r="P981" s="1">
        <f>WEEKDAY(Table44[[#This Row],[Sales Date]])</f>
        <v>1</v>
      </c>
    </row>
    <row r="982" spans="1:16" x14ac:dyDescent="0.3">
      <c r="A982" t="s">
        <v>1771</v>
      </c>
      <c r="B982" s="2">
        <v>43988</v>
      </c>
      <c r="C982" t="s">
        <v>481</v>
      </c>
      <c r="D982" t="s">
        <v>28</v>
      </c>
      <c r="E982" t="s">
        <v>15</v>
      </c>
      <c r="F982" t="s">
        <v>16</v>
      </c>
      <c r="G982" t="s">
        <v>66</v>
      </c>
      <c r="H982" t="s">
        <v>2370</v>
      </c>
      <c r="I982">
        <v>1</v>
      </c>
      <c r="J982" t="s">
        <v>19</v>
      </c>
      <c r="K982">
        <v>13200.000000000002</v>
      </c>
      <c r="L982">
        <v>12000</v>
      </c>
      <c r="M982">
        <f t="shared" si="15"/>
        <v>13200.000000000002</v>
      </c>
      <c r="N982">
        <f>Table44[[#This Row],[Qty]]*Table44[[#This Row],[Cost]]</f>
        <v>12000</v>
      </c>
      <c r="O982">
        <f>Table44[[#This Row],[Total Sales]]-Table44[[#This Row],[COGS]]</f>
        <v>1200.0000000000018</v>
      </c>
      <c r="P982" s="1">
        <f>WEEKDAY(Table44[[#This Row],[Sales Date]])</f>
        <v>7</v>
      </c>
    </row>
    <row r="983" spans="1:16" x14ac:dyDescent="0.3">
      <c r="A983" t="s">
        <v>1772</v>
      </c>
      <c r="B983" s="2">
        <v>43991</v>
      </c>
      <c r="C983" t="s">
        <v>483</v>
      </c>
      <c r="D983" t="s">
        <v>28</v>
      </c>
      <c r="E983" t="s">
        <v>22</v>
      </c>
      <c r="F983" t="s">
        <v>23</v>
      </c>
      <c r="G983" t="s">
        <v>69</v>
      </c>
      <c r="H983" t="s">
        <v>2370</v>
      </c>
      <c r="I983">
        <v>2</v>
      </c>
      <c r="J983" t="s">
        <v>19</v>
      </c>
      <c r="K983">
        <v>1900</v>
      </c>
      <c r="L983">
        <v>1800</v>
      </c>
      <c r="M983">
        <f t="shared" si="15"/>
        <v>3800</v>
      </c>
      <c r="N983">
        <f>Table44[[#This Row],[Qty]]*Table44[[#This Row],[Cost]]</f>
        <v>3600</v>
      </c>
      <c r="O983">
        <f>Table44[[#This Row],[Total Sales]]-Table44[[#This Row],[COGS]]</f>
        <v>200</v>
      </c>
      <c r="P983" s="1">
        <f>WEEKDAY(Table44[[#This Row],[Sales Date]])</f>
        <v>3</v>
      </c>
    </row>
    <row r="984" spans="1:16" x14ac:dyDescent="0.3">
      <c r="A984" t="s">
        <v>1773</v>
      </c>
      <c r="B984" s="2">
        <v>43992</v>
      </c>
      <c r="C984" t="s">
        <v>485</v>
      </c>
      <c r="D984" t="s">
        <v>28</v>
      </c>
      <c r="E984" t="s">
        <v>29</v>
      </c>
      <c r="F984" t="s">
        <v>30</v>
      </c>
      <c r="G984" t="s">
        <v>72</v>
      </c>
      <c r="H984" t="s">
        <v>37</v>
      </c>
      <c r="I984">
        <v>2</v>
      </c>
      <c r="J984" t="s">
        <v>19</v>
      </c>
      <c r="K984">
        <v>200</v>
      </c>
      <c r="L984">
        <v>190</v>
      </c>
      <c r="M984">
        <f t="shared" si="15"/>
        <v>400</v>
      </c>
      <c r="N984">
        <f>Table44[[#This Row],[Qty]]*Table44[[#This Row],[Cost]]</f>
        <v>380</v>
      </c>
      <c r="O984">
        <f>Table44[[#This Row],[Total Sales]]-Table44[[#This Row],[COGS]]</f>
        <v>20</v>
      </c>
      <c r="P984" s="1">
        <f>WEEKDAY(Table44[[#This Row],[Sales Date]])</f>
        <v>4</v>
      </c>
    </row>
    <row r="985" spans="1:16" x14ac:dyDescent="0.3">
      <c r="A985" t="s">
        <v>1774</v>
      </c>
      <c r="B985" s="2">
        <v>43993</v>
      </c>
      <c r="C985" t="s">
        <v>487</v>
      </c>
      <c r="D985" t="s">
        <v>28</v>
      </c>
      <c r="E985" t="s">
        <v>34</v>
      </c>
      <c r="F985" t="s">
        <v>35</v>
      </c>
      <c r="G985" t="s">
        <v>75</v>
      </c>
      <c r="H985" t="s">
        <v>2370</v>
      </c>
      <c r="I985">
        <v>1</v>
      </c>
      <c r="J985" t="s">
        <v>19</v>
      </c>
      <c r="K985">
        <v>2250</v>
      </c>
      <c r="L985">
        <v>2200</v>
      </c>
      <c r="M985">
        <f t="shared" si="15"/>
        <v>2250</v>
      </c>
      <c r="N985">
        <f>Table44[[#This Row],[Qty]]*Table44[[#This Row],[Cost]]</f>
        <v>2200</v>
      </c>
      <c r="O985">
        <f>Table44[[#This Row],[Total Sales]]-Table44[[#This Row],[COGS]]</f>
        <v>50</v>
      </c>
      <c r="P985" s="1">
        <f>WEEKDAY(Table44[[#This Row],[Sales Date]])</f>
        <v>5</v>
      </c>
    </row>
    <row r="986" spans="1:16" x14ac:dyDescent="0.3">
      <c r="A986" t="s">
        <v>1775</v>
      </c>
      <c r="B986" s="2">
        <v>43994</v>
      </c>
      <c r="C986" t="s">
        <v>489</v>
      </c>
      <c r="D986" t="s">
        <v>14</v>
      </c>
      <c r="E986" t="s">
        <v>15</v>
      </c>
      <c r="F986" t="s">
        <v>16</v>
      </c>
      <c r="G986" t="s">
        <v>78</v>
      </c>
      <c r="H986" t="s">
        <v>2370</v>
      </c>
      <c r="I986">
        <v>1</v>
      </c>
      <c r="J986" t="s">
        <v>19</v>
      </c>
      <c r="K986">
        <v>100</v>
      </c>
      <c r="L986">
        <v>90</v>
      </c>
      <c r="M986">
        <f t="shared" si="15"/>
        <v>100</v>
      </c>
      <c r="N986">
        <f>Table44[[#This Row],[Qty]]*Table44[[#This Row],[Cost]]</f>
        <v>90</v>
      </c>
      <c r="O986">
        <f>Table44[[#This Row],[Total Sales]]-Table44[[#This Row],[COGS]]</f>
        <v>10</v>
      </c>
      <c r="P986" s="1">
        <f>WEEKDAY(Table44[[#This Row],[Sales Date]])</f>
        <v>6</v>
      </c>
    </row>
    <row r="987" spans="1:16" x14ac:dyDescent="0.3">
      <c r="A987" t="s">
        <v>1776</v>
      </c>
      <c r="B987" s="2">
        <v>43995</v>
      </c>
      <c r="C987" t="s">
        <v>491</v>
      </c>
      <c r="D987" t="s">
        <v>28</v>
      </c>
      <c r="E987" t="s">
        <v>15</v>
      </c>
      <c r="F987" t="s">
        <v>16</v>
      </c>
      <c r="G987" t="s">
        <v>81</v>
      </c>
      <c r="H987" t="s">
        <v>44</v>
      </c>
      <c r="I987">
        <v>2</v>
      </c>
      <c r="J987" t="s">
        <v>19</v>
      </c>
      <c r="K987">
        <v>100</v>
      </c>
      <c r="L987">
        <v>80</v>
      </c>
      <c r="M987">
        <f t="shared" si="15"/>
        <v>200</v>
      </c>
      <c r="N987">
        <f>Table44[[#This Row],[Qty]]*Table44[[#This Row],[Cost]]</f>
        <v>160</v>
      </c>
      <c r="O987">
        <f>Table44[[#This Row],[Total Sales]]-Table44[[#This Row],[COGS]]</f>
        <v>40</v>
      </c>
      <c r="P987" s="1">
        <f>WEEKDAY(Table44[[#This Row],[Sales Date]])</f>
        <v>7</v>
      </c>
    </row>
    <row r="988" spans="1:16" x14ac:dyDescent="0.3">
      <c r="A988" t="s">
        <v>1777</v>
      </c>
      <c r="B988" s="2">
        <v>43996</v>
      </c>
      <c r="C988" t="s">
        <v>493</v>
      </c>
      <c r="D988" t="s">
        <v>28</v>
      </c>
      <c r="E988" t="s">
        <v>22</v>
      </c>
      <c r="F988" t="s">
        <v>23</v>
      </c>
      <c r="G988" t="s">
        <v>84</v>
      </c>
      <c r="H988" t="s">
        <v>2370</v>
      </c>
      <c r="I988">
        <v>2</v>
      </c>
      <c r="J988" t="s">
        <v>19</v>
      </c>
      <c r="K988">
        <v>2000</v>
      </c>
      <c r="L988">
        <v>1850</v>
      </c>
      <c r="M988">
        <f t="shared" si="15"/>
        <v>4000</v>
      </c>
      <c r="N988">
        <f>Table44[[#This Row],[Qty]]*Table44[[#This Row],[Cost]]</f>
        <v>3700</v>
      </c>
      <c r="O988">
        <f>Table44[[#This Row],[Total Sales]]-Table44[[#This Row],[COGS]]</f>
        <v>300</v>
      </c>
      <c r="P988" s="1">
        <f>WEEKDAY(Table44[[#This Row],[Sales Date]])</f>
        <v>1</v>
      </c>
    </row>
    <row r="989" spans="1:16" x14ac:dyDescent="0.3">
      <c r="A989" t="s">
        <v>1778</v>
      </c>
      <c r="B989" s="2">
        <v>43998</v>
      </c>
      <c r="C989" t="s">
        <v>495</v>
      </c>
      <c r="D989" t="s">
        <v>28</v>
      </c>
      <c r="E989" t="s">
        <v>29</v>
      </c>
      <c r="F989" t="s">
        <v>30</v>
      </c>
      <c r="G989" t="s">
        <v>17</v>
      </c>
      <c r="H989" t="s">
        <v>2370</v>
      </c>
      <c r="I989">
        <v>1</v>
      </c>
      <c r="J989" t="s">
        <v>19</v>
      </c>
      <c r="K989">
        <v>9500</v>
      </c>
      <c r="L989">
        <v>8000</v>
      </c>
      <c r="M989">
        <f t="shared" si="15"/>
        <v>9500</v>
      </c>
      <c r="N989">
        <f>Table44[[#This Row],[Qty]]*Table44[[#This Row],[Cost]]</f>
        <v>8000</v>
      </c>
      <c r="O989">
        <f>Table44[[#This Row],[Total Sales]]-Table44[[#This Row],[COGS]]</f>
        <v>1500</v>
      </c>
      <c r="P989" s="1">
        <f>WEEKDAY(Table44[[#This Row],[Sales Date]])</f>
        <v>3</v>
      </c>
    </row>
    <row r="990" spans="1:16" x14ac:dyDescent="0.3">
      <c r="A990" t="s">
        <v>1779</v>
      </c>
      <c r="B990" s="2">
        <v>43998</v>
      </c>
      <c r="C990" t="s">
        <v>497</v>
      </c>
      <c r="D990" t="s">
        <v>28</v>
      </c>
      <c r="E990" t="s">
        <v>34</v>
      </c>
      <c r="F990" t="s">
        <v>35</v>
      </c>
      <c r="G990" t="s">
        <v>24</v>
      </c>
      <c r="H990" t="s">
        <v>2370</v>
      </c>
      <c r="I990">
        <v>1</v>
      </c>
      <c r="J990" t="s">
        <v>19</v>
      </c>
      <c r="K990">
        <v>4700</v>
      </c>
      <c r="L990">
        <v>4000</v>
      </c>
      <c r="M990">
        <f t="shared" si="15"/>
        <v>4700</v>
      </c>
      <c r="N990">
        <f>Table44[[#This Row],[Qty]]*Table44[[#This Row],[Cost]]</f>
        <v>4000</v>
      </c>
      <c r="O990">
        <f>Table44[[#This Row],[Total Sales]]-Table44[[#This Row],[COGS]]</f>
        <v>700</v>
      </c>
      <c r="P990" s="1">
        <f>WEEKDAY(Table44[[#This Row],[Sales Date]])</f>
        <v>3</v>
      </c>
    </row>
    <row r="991" spans="1:16" x14ac:dyDescent="0.3">
      <c r="A991" t="s">
        <v>1780</v>
      </c>
      <c r="B991" s="2">
        <v>43999</v>
      </c>
      <c r="C991" t="s">
        <v>499</v>
      </c>
      <c r="D991" t="s">
        <v>28</v>
      </c>
      <c r="E991" t="s">
        <v>15</v>
      </c>
      <c r="F991" t="s">
        <v>16</v>
      </c>
      <c r="G991" t="s">
        <v>31</v>
      </c>
      <c r="H991" t="s">
        <v>2370</v>
      </c>
      <c r="I991">
        <v>2</v>
      </c>
      <c r="J991" t="s">
        <v>19</v>
      </c>
      <c r="K991">
        <v>400</v>
      </c>
      <c r="L991">
        <v>360</v>
      </c>
      <c r="M991">
        <f t="shared" si="15"/>
        <v>800</v>
      </c>
      <c r="N991">
        <f>Table44[[#This Row],[Qty]]*Table44[[#This Row],[Cost]]</f>
        <v>720</v>
      </c>
      <c r="O991">
        <f>Table44[[#This Row],[Total Sales]]-Table44[[#This Row],[COGS]]</f>
        <v>80</v>
      </c>
      <c r="P991" s="1">
        <f>WEEKDAY(Table44[[#This Row],[Sales Date]])</f>
        <v>4</v>
      </c>
    </row>
    <row r="992" spans="1:16" x14ac:dyDescent="0.3">
      <c r="A992" t="s">
        <v>1781</v>
      </c>
      <c r="B992" s="2">
        <v>43998</v>
      </c>
      <c r="C992" t="s">
        <v>501</v>
      </c>
      <c r="D992" t="s">
        <v>28</v>
      </c>
      <c r="E992" t="s">
        <v>15</v>
      </c>
      <c r="F992" t="s">
        <v>16</v>
      </c>
      <c r="G992" t="s">
        <v>36</v>
      </c>
      <c r="H992" t="s">
        <v>37</v>
      </c>
      <c r="I992">
        <v>2</v>
      </c>
      <c r="J992" t="s">
        <v>19</v>
      </c>
      <c r="K992">
        <v>100</v>
      </c>
      <c r="L992">
        <v>90</v>
      </c>
      <c r="M992">
        <f t="shared" si="15"/>
        <v>200</v>
      </c>
      <c r="N992">
        <f>Table44[[#This Row],[Qty]]*Table44[[#This Row],[Cost]]</f>
        <v>180</v>
      </c>
      <c r="O992">
        <f>Table44[[#This Row],[Total Sales]]-Table44[[#This Row],[COGS]]</f>
        <v>20</v>
      </c>
      <c r="P992" s="1">
        <f>WEEKDAY(Table44[[#This Row],[Sales Date]])</f>
        <v>3</v>
      </c>
    </row>
    <row r="993" spans="1:16" x14ac:dyDescent="0.3">
      <c r="A993" t="s">
        <v>1782</v>
      </c>
      <c r="B993" s="2">
        <v>44001</v>
      </c>
      <c r="C993" t="s">
        <v>503</v>
      </c>
      <c r="D993" t="s">
        <v>28</v>
      </c>
      <c r="E993" t="s">
        <v>22</v>
      </c>
      <c r="F993" t="s">
        <v>23</v>
      </c>
      <c r="G993" t="s">
        <v>40</v>
      </c>
      <c r="H993" t="s">
        <v>2370</v>
      </c>
      <c r="I993">
        <v>1</v>
      </c>
      <c r="J993" t="s">
        <v>19</v>
      </c>
      <c r="K993">
        <v>1600</v>
      </c>
      <c r="L993">
        <v>1590</v>
      </c>
      <c r="M993">
        <f t="shared" si="15"/>
        <v>1600</v>
      </c>
      <c r="N993">
        <f>Table44[[#This Row],[Qty]]*Table44[[#This Row],[Cost]]</f>
        <v>1590</v>
      </c>
      <c r="O993">
        <f>Table44[[#This Row],[Total Sales]]-Table44[[#This Row],[COGS]]</f>
        <v>10</v>
      </c>
      <c r="P993" s="1">
        <f>WEEKDAY(Table44[[#This Row],[Sales Date]])</f>
        <v>6</v>
      </c>
    </row>
    <row r="994" spans="1:16" x14ac:dyDescent="0.3">
      <c r="A994" t="s">
        <v>1783</v>
      </c>
      <c r="B994" s="2">
        <v>44002</v>
      </c>
      <c r="C994" t="s">
        <v>505</v>
      </c>
      <c r="D994" t="s">
        <v>28</v>
      </c>
      <c r="E994" t="s">
        <v>29</v>
      </c>
      <c r="F994" t="s">
        <v>30</v>
      </c>
      <c r="G994" t="s">
        <v>17</v>
      </c>
      <c r="H994" t="s">
        <v>2370</v>
      </c>
      <c r="I994">
        <v>1</v>
      </c>
      <c r="J994" t="s">
        <v>19</v>
      </c>
      <c r="K994">
        <v>50</v>
      </c>
      <c r="L994">
        <v>45</v>
      </c>
      <c r="M994">
        <f t="shared" si="15"/>
        <v>50</v>
      </c>
      <c r="N994">
        <f>Table44[[#This Row],[Qty]]*Table44[[#This Row],[Cost]]</f>
        <v>45</v>
      </c>
      <c r="O994">
        <f>Table44[[#This Row],[Total Sales]]-Table44[[#This Row],[COGS]]</f>
        <v>5</v>
      </c>
      <c r="P994" s="1">
        <f>WEEKDAY(Table44[[#This Row],[Sales Date]])</f>
        <v>7</v>
      </c>
    </row>
    <row r="995" spans="1:16" x14ac:dyDescent="0.3">
      <c r="A995" t="s">
        <v>1784</v>
      </c>
      <c r="B995" s="2">
        <v>44003</v>
      </c>
      <c r="C995" t="s">
        <v>507</v>
      </c>
      <c r="D995" t="s">
        <v>28</v>
      </c>
      <c r="E995" t="s">
        <v>34</v>
      </c>
      <c r="F995" t="s">
        <v>35</v>
      </c>
      <c r="G995" t="s">
        <v>24</v>
      </c>
      <c r="H995" t="s">
        <v>2370</v>
      </c>
      <c r="I995">
        <v>2</v>
      </c>
      <c r="J995" t="s">
        <v>19</v>
      </c>
      <c r="K995">
        <v>600</v>
      </c>
      <c r="L995">
        <v>450</v>
      </c>
      <c r="M995">
        <f t="shared" si="15"/>
        <v>1200</v>
      </c>
      <c r="N995">
        <f>Table44[[#This Row],[Qty]]*Table44[[#This Row],[Cost]]</f>
        <v>900</v>
      </c>
      <c r="O995">
        <f>Table44[[#This Row],[Total Sales]]-Table44[[#This Row],[COGS]]</f>
        <v>300</v>
      </c>
      <c r="P995" s="1">
        <f>WEEKDAY(Table44[[#This Row],[Sales Date]])</f>
        <v>1</v>
      </c>
    </row>
    <row r="996" spans="1:16" x14ac:dyDescent="0.3">
      <c r="A996" t="s">
        <v>1785</v>
      </c>
      <c r="B996" s="2">
        <v>44004</v>
      </c>
      <c r="C996" t="s">
        <v>509</v>
      </c>
      <c r="D996" t="s">
        <v>28</v>
      </c>
      <c r="E996" t="s">
        <v>15</v>
      </c>
      <c r="F996" t="s">
        <v>16</v>
      </c>
      <c r="G996" t="s">
        <v>31</v>
      </c>
      <c r="H996" t="s">
        <v>2370</v>
      </c>
      <c r="I996">
        <v>2</v>
      </c>
      <c r="J996" t="s">
        <v>19</v>
      </c>
      <c r="K996">
        <v>170</v>
      </c>
      <c r="L996">
        <v>150</v>
      </c>
      <c r="M996">
        <f t="shared" si="15"/>
        <v>340</v>
      </c>
      <c r="N996">
        <f>Table44[[#This Row],[Qty]]*Table44[[#This Row],[Cost]]</f>
        <v>300</v>
      </c>
      <c r="O996">
        <f>Table44[[#This Row],[Total Sales]]-Table44[[#This Row],[COGS]]</f>
        <v>40</v>
      </c>
      <c r="P996" s="1">
        <f>WEEKDAY(Table44[[#This Row],[Sales Date]])</f>
        <v>2</v>
      </c>
    </row>
    <row r="997" spans="1:16" x14ac:dyDescent="0.3">
      <c r="A997" t="s">
        <v>1786</v>
      </c>
      <c r="B997" s="2">
        <v>44005</v>
      </c>
      <c r="C997" t="s">
        <v>511</v>
      </c>
      <c r="D997" t="s">
        <v>28</v>
      </c>
      <c r="E997" t="s">
        <v>15</v>
      </c>
      <c r="F997" t="s">
        <v>16</v>
      </c>
      <c r="G997" t="s">
        <v>36</v>
      </c>
      <c r="H997" t="s">
        <v>37</v>
      </c>
      <c r="I997">
        <v>1</v>
      </c>
      <c r="J997" t="s">
        <v>19</v>
      </c>
      <c r="K997">
        <v>25</v>
      </c>
      <c r="L997">
        <v>20</v>
      </c>
      <c r="M997">
        <f t="shared" si="15"/>
        <v>25</v>
      </c>
      <c r="N997">
        <f>Table44[[#This Row],[Qty]]*Table44[[#This Row],[Cost]]</f>
        <v>20</v>
      </c>
      <c r="O997">
        <f>Table44[[#This Row],[Total Sales]]-Table44[[#This Row],[COGS]]</f>
        <v>5</v>
      </c>
      <c r="P997" s="1">
        <f>WEEKDAY(Table44[[#This Row],[Sales Date]])</f>
        <v>3</v>
      </c>
    </row>
    <row r="998" spans="1:16" x14ac:dyDescent="0.3">
      <c r="A998" t="s">
        <v>1787</v>
      </c>
      <c r="B998" s="2">
        <v>44006</v>
      </c>
      <c r="C998" t="s">
        <v>513</v>
      </c>
      <c r="D998" t="s">
        <v>28</v>
      </c>
      <c r="E998" t="s">
        <v>22</v>
      </c>
      <c r="F998" t="s">
        <v>23</v>
      </c>
      <c r="G998" t="s">
        <v>56</v>
      </c>
      <c r="H998" t="s">
        <v>57</v>
      </c>
      <c r="I998">
        <v>1</v>
      </c>
      <c r="J998" t="s">
        <v>19</v>
      </c>
      <c r="K998">
        <v>6700</v>
      </c>
      <c r="L998">
        <v>5000</v>
      </c>
      <c r="M998">
        <f t="shared" si="15"/>
        <v>6700</v>
      </c>
      <c r="N998">
        <f>Table44[[#This Row],[Qty]]*Table44[[#This Row],[Cost]]</f>
        <v>5000</v>
      </c>
      <c r="O998">
        <f>Table44[[#This Row],[Total Sales]]-Table44[[#This Row],[COGS]]</f>
        <v>1700</v>
      </c>
      <c r="P998" s="1">
        <f>WEEKDAY(Table44[[#This Row],[Sales Date]])</f>
        <v>4</v>
      </c>
    </row>
    <row r="999" spans="1:16" x14ac:dyDescent="0.3">
      <c r="A999" t="s">
        <v>1788</v>
      </c>
      <c r="B999" s="2">
        <v>44008</v>
      </c>
      <c r="C999" t="s">
        <v>515</v>
      </c>
      <c r="D999" t="s">
        <v>28</v>
      </c>
      <c r="E999" t="s">
        <v>29</v>
      </c>
      <c r="F999" t="s">
        <v>30</v>
      </c>
      <c r="G999" t="s">
        <v>60</v>
      </c>
      <c r="H999" t="s">
        <v>44</v>
      </c>
      <c r="I999">
        <v>2</v>
      </c>
      <c r="J999" t="s">
        <v>19</v>
      </c>
      <c r="K999">
        <v>6700</v>
      </c>
      <c r="L999">
        <v>5001</v>
      </c>
      <c r="M999">
        <f t="shared" si="15"/>
        <v>13400</v>
      </c>
      <c r="N999">
        <f>Table44[[#This Row],[Qty]]*Table44[[#This Row],[Cost]]</f>
        <v>10002</v>
      </c>
      <c r="O999">
        <f>Table44[[#This Row],[Total Sales]]-Table44[[#This Row],[COGS]]</f>
        <v>3398</v>
      </c>
      <c r="P999" s="1">
        <f>WEEKDAY(Table44[[#This Row],[Sales Date]])</f>
        <v>6</v>
      </c>
    </row>
    <row r="1000" spans="1:16" x14ac:dyDescent="0.3">
      <c r="A1000" t="s">
        <v>1789</v>
      </c>
      <c r="B1000" s="2">
        <v>44008</v>
      </c>
      <c r="C1000" t="s">
        <v>517</v>
      </c>
      <c r="D1000" t="s">
        <v>14</v>
      </c>
      <c r="E1000" t="s">
        <v>34</v>
      </c>
      <c r="F1000" t="s">
        <v>35</v>
      </c>
      <c r="G1000" t="s">
        <v>63</v>
      </c>
      <c r="H1000" t="s">
        <v>44</v>
      </c>
      <c r="I1000">
        <v>2</v>
      </c>
      <c r="J1000" t="s">
        <v>19</v>
      </c>
      <c r="K1000">
        <v>6700</v>
      </c>
      <c r="L1000">
        <v>5002</v>
      </c>
      <c r="M1000">
        <f t="shared" si="15"/>
        <v>13400</v>
      </c>
      <c r="N1000">
        <f>Table44[[#This Row],[Qty]]*Table44[[#This Row],[Cost]]</f>
        <v>10004</v>
      </c>
      <c r="O1000">
        <f>Table44[[#This Row],[Total Sales]]-Table44[[#This Row],[COGS]]</f>
        <v>3396</v>
      </c>
      <c r="P1000" s="1">
        <f>WEEKDAY(Table44[[#This Row],[Sales Date]])</f>
        <v>6</v>
      </c>
    </row>
    <row r="1001" spans="1:16" x14ac:dyDescent="0.3">
      <c r="A1001" t="s">
        <v>1790</v>
      </c>
      <c r="B1001" s="2">
        <v>44009</v>
      </c>
      <c r="C1001" t="s">
        <v>519</v>
      </c>
      <c r="D1001" t="s">
        <v>14</v>
      </c>
      <c r="E1001" t="s">
        <v>15</v>
      </c>
      <c r="F1001" t="s">
        <v>16</v>
      </c>
      <c r="G1001" t="s">
        <v>66</v>
      </c>
      <c r="H1001" t="s">
        <v>2370</v>
      </c>
      <c r="I1001">
        <v>1</v>
      </c>
      <c r="J1001" t="s">
        <v>19</v>
      </c>
      <c r="K1001">
        <v>22000</v>
      </c>
      <c r="L1001">
        <v>20000</v>
      </c>
      <c r="M1001">
        <f t="shared" si="15"/>
        <v>22000</v>
      </c>
      <c r="N1001">
        <f>Table44[[#This Row],[Qty]]*Table44[[#This Row],[Cost]]</f>
        <v>20000</v>
      </c>
      <c r="O1001">
        <f>Table44[[#This Row],[Total Sales]]-Table44[[#This Row],[COGS]]</f>
        <v>2000</v>
      </c>
      <c r="P1001" s="1">
        <f>WEEKDAY(Table44[[#This Row],[Sales Date]])</f>
        <v>7</v>
      </c>
    </row>
    <row r="1002" spans="1:16" x14ac:dyDescent="0.3">
      <c r="A1002" t="s">
        <v>1791</v>
      </c>
      <c r="B1002" s="2">
        <v>44008</v>
      </c>
      <c r="C1002" t="s">
        <v>521</v>
      </c>
      <c r="D1002" t="s">
        <v>14</v>
      </c>
      <c r="E1002" t="s">
        <v>15</v>
      </c>
      <c r="F1002" t="s">
        <v>16</v>
      </c>
      <c r="G1002" t="s">
        <v>69</v>
      </c>
      <c r="H1002" t="s">
        <v>2370</v>
      </c>
      <c r="I1002">
        <v>1</v>
      </c>
      <c r="J1002" t="s">
        <v>25</v>
      </c>
      <c r="K1002">
        <v>11000</v>
      </c>
      <c r="L1002">
        <v>10000</v>
      </c>
      <c r="M1002">
        <f t="shared" si="15"/>
        <v>11000</v>
      </c>
      <c r="N1002">
        <f>Table44[[#This Row],[Qty]]*Table44[[#This Row],[Cost]]</f>
        <v>10000</v>
      </c>
      <c r="O1002">
        <f>Table44[[#This Row],[Total Sales]]-Table44[[#This Row],[COGS]]</f>
        <v>1000</v>
      </c>
      <c r="P1002" s="1">
        <f>WEEKDAY(Table44[[#This Row],[Sales Date]])</f>
        <v>6</v>
      </c>
    </row>
    <row r="1003" spans="1:16" x14ac:dyDescent="0.3">
      <c r="A1003" t="s">
        <v>1792</v>
      </c>
      <c r="B1003" s="2">
        <v>44011</v>
      </c>
      <c r="C1003" t="s">
        <v>523</v>
      </c>
      <c r="D1003" t="s">
        <v>28</v>
      </c>
      <c r="E1003" t="s">
        <v>22</v>
      </c>
      <c r="F1003" t="s">
        <v>23</v>
      </c>
      <c r="G1003" t="s">
        <v>72</v>
      </c>
      <c r="H1003" t="s">
        <v>37</v>
      </c>
      <c r="I1003">
        <v>1</v>
      </c>
      <c r="J1003" t="s">
        <v>19</v>
      </c>
      <c r="K1003">
        <v>8500</v>
      </c>
      <c r="L1003">
        <v>7600</v>
      </c>
      <c r="M1003">
        <f t="shared" si="15"/>
        <v>8500</v>
      </c>
      <c r="N1003">
        <f>Table44[[#This Row],[Qty]]*Table44[[#This Row],[Cost]]</f>
        <v>7600</v>
      </c>
      <c r="O1003">
        <f>Table44[[#This Row],[Total Sales]]-Table44[[#This Row],[COGS]]</f>
        <v>900</v>
      </c>
      <c r="P1003" s="1">
        <f>WEEKDAY(Table44[[#This Row],[Sales Date]])</f>
        <v>2</v>
      </c>
    </row>
    <row r="1004" spans="1:16" x14ac:dyDescent="0.3">
      <c r="A1004" t="s">
        <v>1793</v>
      </c>
      <c r="B1004" s="2">
        <v>44012</v>
      </c>
      <c r="C1004" t="s">
        <v>525</v>
      </c>
      <c r="D1004" t="s">
        <v>28</v>
      </c>
      <c r="E1004" t="s">
        <v>29</v>
      </c>
      <c r="F1004" t="s">
        <v>30</v>
      </c>
      <c r="G1004" t="s">
        <v>43</v>
      </c>
      <c r="H1004" t="s">
        <v>44</v>
      </c>
      <c r="I1004">
        <v>2</v>
      </c>
      <c r="J1004" t="s">
        <v>19</v>
      </c>
      <c r="K1004">
        <v>8500</v>
      </c>
      <c r="L1004">
        <v>7600</v>
      </c>
      <c r="M1004">
        <f t="shared" si="15"/>
        <v>17000</v>
      </c>
      <c r="N1004">
        <f>Table44[[#This Row],[Qty]]*Table44[[#This Row],[Cost]]</f>
        <v>15200</v>
      </c>
      <c r="O1004">
        <f>Table44[[#This Row],[Total Sales]]-Table44[[#This Row],[COGS]]</f>
        <v>1800</v>
      </c>
      <c r="P1004" s="1">
        <f>WEEKDAY(Table44[[#This Row],[Sales Date]])</f>
        <v>3</v>
      </c>
    </row>
    <row r="1005" spans="1:16" x14ac:dyDescent="0.3">
      <c r="A1005" t="s">
        <v>1794</v>
      </c>
      <c r="B1005" s="2">
        <v>43983</v>
      </c>
      <c r="C1005" t="s">
        <v>527</v>
      </c>
      <c r="D1005" t="s">
        <v>28</v>
      </c>
      <c r="E1005" t="s">
        <v>34</v>
      </c>
      <c r="F1005" t="s">
        <v>35</v>
      </c>
      <c r="G1005" t="s">
        <v>47</v>
      </c>
      <c r="H1005" t="s">
        <v>2370</v>
      </c>
      <c r="I1005">
        <v>3</v>
      </c>
      <c r="J1005" t="s">
        <v>19</v>
      </c>
      <c r="K1005">
        <v>13200.000000000002</v>
      </c>
      <c r="L1005">
        <v>12000</v>
      </c>
      <c r="M1005">
        <f t="shared" si="15"/>
        <v>39600.000000000007</v>
      </c>
      <c r="N1005">
        <f>Table44[[#This Row],[Qty]]*Table44[[#This Row],[Cost]]</f>
        <v>36000</v>
      </c>
      <c r="O1005">
        <f>Table44[[#This Row],[Total Sales]]-Table44[[#This Row],[COGS]]</f>
        <v>3600.0000000000073</v>
      </c>
      <c r="P1005" s="1">
        <f>WEEKDAY(Table44[[#This Row],[Sales Date]])</f>
        <v>2</v>
      </c>
    </row>
    <row r="1006" spans="1:16" x14ac:dyDescent="0.3">
      <c r="A1006" t="s">
        <v>1795</v>
      </c>
      <c r="B1006" s="2">
        <v>43983</v>
      </c>
      <c r="C1006" t="s">
        <v>529</v>
      </c>
      <c r="D1006" t="s">
        <v>28</v>
      </c>
      <c r="E1006" t="s">
        <v>15</v>
      </c>
      <c r="F1006" t="s">
        <v>16</v>
      </c>
      <c r="G1006" t="s">
        <v>50</v>
      </c>
      <c r="H1006" t="s">
        <v>37</v>
      </c>
      <c r="I1006">
        <v>2</v>
      </c>
      <c r="J1006" t="s">
        <v>19</v>
      </c>
      <c r="K1006">
        <v>22000</v>
      </c>
      <c r="L1006">
        <v>20000</v>
      </c>
      <c r="M1006">
        <f t="shared" si="15"/>
        <v>44000</v>
      </c>
      <c r="N1006">
        <f>Table44[[#This Row],[Qty]]*Table44[[#This Row],[Cost]]</f>
        <v>40000</v>
      </c>
      <c r="O1006">
        <f>Table44[[#This Row],[Total Sales]]-Table44[[#This Row],[COGS]]</f>
        <v>4000</v>
      </c>
      <c r="P1006" s="1">
        <f>WEEKDAY(Table44[[#This Row],[Sales Date]])</f>
        <v>2</v>
      </c>
    </row>
    <row r="1007" spans="1:16" x14ac:dyDescent="0.3">
      <c r="A1007" t="s">
        <v>1796</v>
      </c>
      <c r="B1007" s="2">
        <v>43984</v>
      </c>
      <c r="C1007" t="s">
        <v>531</v>
      </c>
      <c r="D1007" t="s">
        <v>14</v>
      </c>
      <c r="E1007" t="s">
        <v>15</v>
      </c>
      <c r="F1007" t="s">
        <v>16</v>
      </c>
      <c r="G1007" t="s">
        <v>53</v>
      </c>
      <c r="H1007" t="s">
        <v>37</v>
      </c>
      <c r="I1007">
        <v>2</v>
      </c>
      <c r="J1007" t="s">
        <v>19</v>
      </c>
      <c r="K1007">
        <v>7700</v>
      </c>
      <c r="L1007">
        <v>7000</v>
      </c>
      <c r="M1007">
        <f t="shared" si="15"/>
        <v>15400</v>
      </c>
      <c r="N1007">
        <f>Table44[[#This Row],[Qty]]*Table44[[#This Row],[Cost]]</f>
        <v>14000</v>
      </c>
      <c r="O1007">
        <f>Table44[[#This Row],[Total Sales]]-Table44[[#This Row],[COGS]]</f>
        <v>1400</v>
      </c>
      <c r="P1007" s="1">
        <f>WEEKDAY(Table44[[#This Row],[Sales Date]])</f>
        <v>3</v>
      </c>
    </row>
    <row r="1008" spans="1:16" x14ac:dyDescent="0.3">
      <c r="A1008" t="s">
        <v>1797</v>
      </c>
      <c r="B1008" s="2">
        <v>43985</v>
      </c>
      <c r="C1008" t="s">
        <v>533</v>
      </c>
      <c r="D1008" t="s">
        <v>28</v>
      </c>
      <c r="E1008" t="s">
        <v>22</v>
      </c>
      <c r="F1008" t="s">
        <v>23</v>
      </c>
      <c r="G1008" t="s">
        <v>17</v>
      </c>
      <c r="H1008" t="s">
        <v>2370</v>
      </c>
      <c r="I1008">
        <v>3</v>
      </c>
      <c r="J1008" t="s">
        <v>19</v>
      </c>
      <c r="K1008">
        <v>22000</v>
      </c>
      <c r="L1008">
        <v>20000</v>
      </c>
      <c r="M1008">
        <f t="shared" si="15"/>
        <v>66000</v>
      </c>
      <c r="N1008">
        <f>Table44[[#This Row],[Qty]]*Table44[[#This Row],[Cost]]</f>
        <v>60000</v>
      </c>
      <c r="O1008">
        <f>Table44[[#This Row],[Total Sales]]-Table44[[#This Row],[COGS]]</f>
        <v>6000</v>
      </c>
      <c r="P1008" s="1">
        <f>WEEKDAY(Table44[[#This Row],[Sales Date]])</f>
        <v>4</v>
      </c>
    </row>
    <row r="1009" spans="1:16" x14ac:dyDescent="0.3">
      <c r="A1009" t="s">
        <v>1798</v>
      </c>
      <c r="B1009" s="2">
        <v>43986</v>
      </c>
      <c r="C1009" t="s">
        <v>535</v>
      </c>
      <c r="D1009" t="s">
        <v>28</v>
      </c>
      <c r="E1009" t="s">
        <v>29</v>
      </c>
      <c r="F1009" t="s">
        <v>30</v>
      </c>
      <c r="G1009" t="s">
        <v>24</v>
      </c>
      <c r="H1009" t="s">
        <v>2370</v>
      </c>
      <c r="I1009">
        <v>1</v>
      </c>
      <c r="J1009" t="s">
        <v>19</v>
      </c>
      <c r="K1009">
        <v>44000</v>
      </c>
      <c r="L1009">
        <v>40000</v>
      </c>
      <c r="M1009">
        <f t="shared" si="15"/>
        <v>44000</v>
      </c>
      <c r="N1009">
        <f>Table44[[#This Row],[Qty]]*Table44[[#This Row],[Cost]]</f>
        <v>40000</v>
      </c>
      <c r="O1009">
        <f>Table44[[#This Row],[Total Sales]]-Table44[[#This Row],[COGS]]</f>
        <v>4000</v>
      </c>
      <c r="P1009" s="1">
        <f>WEEKDAY(Table44[[#This Row],[Sales Date]])</f>
        <v>5</v>
      </c>
    </row>
    <row r="1010" spans="1:16" x14ac:dyDescent="0.3">
      <c r="A1010" t="s">
        <v>1799</v>
      </c>
      <c r="B1010" s="2">
        <v>43988</v>
      </c>
      <c r="C1010" t="s">
        <v>537</v>
      </c>
      <c r="D1010" t="s">
        <v>28</v>
      </c>
      <c r="E1010" t="s">
        <v>34</v>
      </c>
      <c r="F1010" t="s">
        <v>35</v>
      </c>
      <c r="G1010" t="s">
        <v>31</v>
      </c>
      <c r="H1010" t="s">
        <v>2370</v>
      </c>
      <c r="I1010">
        <v>2</v>
      </c>
      <c r="J1010" t="s">
        <v>19</v>
      </c>
      <c r="K1010">
        <v>19800</v>
      </c>
      <c r="L1010">
        <v>18000</v>
      </c>
      <c r="M1010">
        <f t="shared" si="15"/>
        <v>39600</v>
      </c>
      <c r="N1010">
        <f>Table44[[#This Row],[Qty]]*Table44[[#This Row],[Cost]]</f>
        <v>36000</v>
      </c>
      <c r="O1010">
        <f>Table44[[#This Row],[Total Sales]]-Table44[[#This Row],[COGS]]</f>
        <v>3600</v>
      </c>
      <c r="P1010" s="1">
        <f>WEEKDAY(Table44[[#This Row],[Sales Date]])</f>
        <v>7</v>
      </c>
    </row>
    <row r="1011" spans="1:16" x14ac:dyDescent="0.3">
      <c r="A1011" t="s">
        <v>1800</v>
      </c>
      <c r="B1011" s="2">
        <v>43988</v>
      </c>
      <c r="C1011" t="s">
        <v>539</v>
      </c>
      <c r="D1011" t="s">
        <v>28</v>
      </c>
      <c r="E1011" t="s">
        <v>15</v>
      </c>
      <c r="F1011" t="s">
        <v>16</v>
      </c>
      <c r="G1011" t="s">
        <v>36</v>
      </c>
      <c r="H1011" t="s">
        <v>37</v>
      </c>
      <c r="I1011">
        <v>2</v>
      </c>
      <c r="J1011" t="s">
        <v>19</v>
      </c>
      <c r="K1011">
        <v>9950</v>
      </c>
      <c r="L1011">
        <v>9000</v>
      </c>
      <c r="M1011">
        <f t="shared" si="15"/>
        <v>19900</v>
      </c>
      <c r="N1011">
        <f>Table44[[#This Row],[Qty]]*Table44[[#This Row],[Cost]]</f>
        <v>18000</v>
      </c>
      <c r="O1011">
        <f>Table44[[#This Row],[Total Sales]]-Table44[[#This Row],[COGS]]</f>
        <v>1900</v>
      </c>
      <c r="P1011" s="1">
        <f>WEEKDAY(Table44[[#This Row],[Sales Date]])</f>
        <v>7</v>
      </c>
    </row>
    <row r="1012" spans="1:16" x14ac:dyDescent="0.3">
      <c r="A1012" t="s">
        <v>1801</v>
      </c>
      <c r="B1012" s="2">
        <v>43989</v>
      </c>
      <c r="C1012" t="s">
        <v>541</v>
      </c>
      <c r="D1012" t="s">
        <v>28</v>
      </c>
      <c r="E1012" t="s">
        <v>15</v>
      </c>
      <c r="F1012" t="s">
        <v>16</v>
      </c>
      <c r="G1012" t="s">
        <v>40</v>
      </c>
      <c r="H1012" t="s">
        <v>2370</v>
      </c>
      <c r="I1012">
        <v>2</v>
      </c>
      <c r="J1012" t="s">
        <v>19</v>
      </c>
      <c r="K1012">
        <v>7700</v>
      </c>
      <c r="L1012">
        <v>7000</v>
      </c>
      <c r="M1012">
        <f t="shared" si="15"/>
        <v>15400</v>
      </c>
      <c r="N1012">
        <f>Table44[[#This Row],[Qty]]*Table44[[#This Row],[Cost]]</f>
        <v>14000</v>
      </c>
      <c r="O1012">
        <f>Table44[[#This Row],[Total Sales]]-Table44[[#This Row],[COGS]]</f>
        <v>1400</v>
      </c>
      <c r="P1012" s="1">
        <f>WEEKDAY(Table44[[#This Row],[Sales Date]])</f>
        <v>1</v>
      </c>
    </row>
    <row r="1013" spans="1:16" x14ac:dyDescent="0.3">
      <c r="A1013" t="s">
        <v>1802</v>
      </c>
      <c r="B1013" s="2">
        <v>43988</v>
      </c>
      <c r="C1013" t="s">
        <v>543</v>
      </c>
      <c r="D1013" t="s">
        <v>28</v>
      </c>
      <c r="E1013" t="s">
        <v>22</v>
      </c>
      <c r="F1013" t="s">
        <v>23</v>
      </c>
      <c r="G1013" t="s">
        <v>43</v>
      </c>
      <c r="H1013" t="s">
        <v>44</v>
      </c>
      <c r="I1013">
        <v>4</v>
      </c>
      <c r="J1013" t="s">
        <v>19</v>
      </c>
      <c r="K1013">
        <v>11000</v>
      </c>
      <c r="L1013">
        <v>10000</v>
      </c>
      <c r="M1013">
        <f t="shared" si="15"/>
        <v>44000</v>
      </c>
      <c r="N1013">
        <f>Table44[[#This Row],[Qty]]*Table44[[#This Row],[Cost]]</f>
        <v>40000</v>
      </c>
      <c r="O1013">
        <f>Table44[[#This Row],[Total Sales]]-Table44[[#This Row],[COGS]]</f>
        <v>4000</v>
      </c>
      <c r="P1013" s="1">
        <f>WEEKDAY(Table44[[#This Row],[Sales Date]])</f>
        <v>7</v>
      </c>
    </row>
    <row r="1014" spans="1:16" x14ac:dyDescent="0.3">
      <c r="A1014" t="s">
        <v>1803</v>
      </c>
      <c r="B1014" s="2">
        <v>43991</v>
      </c>
      <c r="C1014" t="s">
        <v>545</v>
      </c>
      <c r="D1014" t="s">
        <v>28</v>
      </c>
      <c r="E1014" t="s">
        <v>29</v>
      </c>
      <c r="F1014" t="s">
        <v>30</v>
      </c>
      <c r="G1014" t="s">
        <v>17</v>
      </c>
      <c r="H1014" t="s">
        <v>2370</v>
      </c>
      <c r="I1014">
        <v>1</v>
      </c>
      <c r="J1014" t="s">
        <v>19</v>
      </c>
      <c r="K1014">
        <v>13200.000000000002</v>
      </c>
      <c r="L1014">
        <v>12000</v>
      </c>
      <c r="M1014">
        <f t="shared" si="15"/>
        <v>13200.000000000002</v>
      </c>
      <c r="N1014">
        <f>Table44[[#This Row],[Qty]]*Table44[[#This Row],[Cost]]</f>
        <v>12000</v>
      </c>
      <c r="O1014">
        <f>Table44[[#This Row],[Total Sales]]-Table44[[#This Row],[COGS]]</f>
        <v>1200.0000000000018</v>
      </c>
      <c r="P1014" s="1">
        <f>WEEKDAY(Table44[[#This Row],[Sales Date]])</f>
        <v>3</v>
      </c>
    </row>
    <row r="1015" spans="1:16" x14ac:dyDescent="0.3">
      <c r="A1015" t="s">
        <v>1804</v>
      </c>
      <c r="B1015" s="2">
        <v>43992</v>
      </c>
      <c r="C1015" t="s">
        <v>547</v>
      </c>
      <c r="D1015" t="s">
        <v>28</v>
      </c>
      <c r="E1015" t="s">
        <v>34</v>
      </c>
      <c r="F1015" t="s">
        <v>35</v>
      </c>
      <c r="G1015" t="s">
        <v>24</v>
      </c>
      <c r="H1015" t="s">
        <v>2370</v>
      </c>
      <c r="I1015">
        <v>2</v>
      </c>
      <c r="J1015" t="s">
        <v>19</v>
      </c>
      <c r="K1015">
        <v>1900</v>
      </c>
      <c r="L1015">
        <v>1800</v>
      </c>
      <c r="M1015">
        <f t="shared" si="15"/>
        <v>3800</v>
      </c>
      <c r="N1015">
        <f>Table44[[#This Row],[Qty]]*Table44[[#This Row],[Cost]]</f>
        <v>3600</v>
      </c>
      <c r="O1015">
        <f>Table44[[#This Row],[Total Sales]]-Table44[[#This Row],[COGS]]</f>
        <v>200</v>
      </c>
      <c r="P1015" s="1">
        <f>WEEKDAY(Table44[[#This Row],[Sales Date]])</f>
        <v>4</v>
      </c>
    </row>
    <row r="1016" spans="1:16" x14ac:dyDescent="0.3">
      <c r="A1016" t="s">
        <v>1805</v>
      </c>
      <c r="B1016" s="2">
        <v>43993</v>
      </c>
      <c r="C1016" t="s">
        <v>549</v>
      </c>
      <c r="D1016" t="s">
        <v>28</v>
      </c>
      <c r="E1016" t="s">
        <v>15</v>
      </c>
      <c r="F1016" t="s">
        <v>16</v>
      </c>
      <c r="G1016" t="s">
        <v>31</v>
      </c>
      <c r="H1016" t="s">
        <v>2370</v>
      </c>
      <c r="I1016">
        <v>2</v>
      </c>
      <c r="J1016" t="s">
        <v>19</v>
      </c>
      <c r="K1016">
        <v>200</v>
      </c>
      <c r="L1016">
        <v>190</v>
      </c>
      <c r="M1016">
        <f t="shared" si="15"/>
        <v>400</v>
      </c>
      <c r="N1016">
        <f>Table44[[#This Row],[Qty]]*Table44[[#This Row],[Cost]]</f>
        <v>380</v>
      </c>
      <c r="O1016">
        <f>Table44[[#This Row],[Total Sales]]-Table44[[#This Row],[COGS]]</f>
        <v>20</v>
      </c>
      <c r="P1016" s="1">
        <f>WEEKDAY(Table44[[#This Row],[Sales Date]])</f>
        <v>5</v>
      </c>
    </row>
    <row r="1017" spans="1:16" x14ac:dyDescent="0.3">
      <c r="A1017" t="s">
        <v>1806</v>
      </c>
      <c r="B1017" s="2">
        <v>43994</v>
      </c>
      <c r="C1017" t="s">
        <v>551</v>
      </c>
      <c r="D1017" t="s">
        <v>28</v>
      </c>
      <c r="E1017" t="s">
        <v>15</v>
      </c>
      <c r="F1017" t="s">
        <v>16</v>
      </c>
      <c r="G1017" t="s">
        <v>36</v>
      </c>
      <c r="H1017" t="s">
        <v>37</v>
      </c>
      <c r="I1017">
        <v>4</v>
      </c>
      <c r="J1017" t="s">
        <v>19</v>
      </c>
      <c r="K1017">
        <v>2250</v>
      </c>
      <c r="L1017">
        <v>2200</v>
      </c>
      <c r="M1017">
        <f t="shared" si="15"/>
        <v>9000</v>
      </c>
      <c r="N1017">
        <f>Table44[[#This Row],[Qty]]*Table44[[#This Row],[Cost]]</f>
        <v>8800</v>
      </c>
      <c r="O1017">
        <f>Table44[[#This Row],[Total Sales]]-Table44[[#This Row],[COGS]]</f>
        <v>200</v>
      </c>
      <c r="P1017" s="1">
        <f>WEEKDAY(Table44[[#This Row],[Sales Date]])</f>
        <v>6</v>
      </c>
    </row>
    <row r="1018" spans="1:16" x14ac:dyDescent="0.3">
      <c r="A1018" t="s">
        <v>1807</v>
      </c>
      <c r="B1018" s="2">
        <v>43995</v>
      </c>
      <c r="C1018" t="s">
        <v>553</v>
      </c>
      <c r="D1018" t="s">
        <v>28</v>
      </c>
      <c r="E1018" t="s">
        <v>22</v>
      </c>
      <c r="F1018" t="s">
        <v>23</v>
      </c>
      <c r="G1018" t="s">
        <v>47</v>
      </c>
      <c r="H1018" t="s">
        <v>2370</v>
      </c>
      <c r="I1018">
        <v>1</v>
      </c>
      <c r="J1018" t="s">
        <v>19</v>
      </c>
      <c r="K1018">
        <v>100</v>
      </c>
      <c r="L1018">
        <v>90</v>
      </c>
      <c r="M1018">
        <f t="shared" si="15"/>
        <v>100</v>
      </c>
      <c r="N1018">
        <f>Table44[[#This Row],[Qty]]*Table44[[#This Row],[Cost]]</f>
        <v>90</v>
      </c>
      <c r="O1018">
        <f>Table44[[#This Row],[Total Sales]]-Table44[[#This Row],[COGS]]</f>
        <v>10</v>
      </c>
      <c r="P1018" s="1">
        <f>WEEKDAY(Table44[[#This Row],[Sales Date]])</f>
        <v>7</v>
      </c>
    </row>
    <row r="1019" spans="1:16" x14ac:dyDescent="0.3">
      <c r="A1019" t="s">
        <v>1808</v>
      </c>
      <c r="B1019" s="2">
        <v>43996</v>
      </c>
      <c r="C1019" t="s">
        <v>555</v>
      </c>
      <c r="D1019" t="s">
        <v>28</v>
      </c>
      <c r="E1019" t="s">
        <v>29</v>
      </c>
      <c r="F1019" t="s">
        <v>30</v>
      </c>
      <c r="G1019" t="s">
        <v>50</v>
      </c>
      <c r="H1019" t="s">
        <v>37</v>
      </c>
      <c r="I1019">
        <v>2</v>
      </c>
      <c r="J1019" t="s">
        <v>19</v>
      </c>
      <c r="K1019">
        <v>100</v>
      </c>
      <c r="L1019">
        <v>80</v>
      </c>
      <c r="M1019">
        <f t="shared" si="15"/>
        <v>200</v>
      </c>
      <c r="N1019">
        <f>Table44[[#This Row],[Qty]]*Table44[[#This Row],[Cost]]</f>
        <v>160</v>
      </c>
      <c r="O1019">
        <f>Table44[[#This Row],[Total Sales]]-Table44[[#This Row],[COGS]]</f>
        <v>40</v>
      </c>
      <c r="P1019" s="1">
        <f>WEEKDAY(Table44[[#This Row],[Sales Date]])</f>
        <v>1</v>
      </c>
    </row>
    <row r="1020" spans="1:16" x14ac:dyDescent="0.3">
      <c r="A1020" t="s">
        <v>1809</v>
      </c>
      <c r="B1020" s="2">
        <v>43998</v>
      </c>
      <c r="C1020" t="s">
        <v>557</v>
      </c>
      <c r="D1020" t="s">
        <v>28</v>
      </c>
      <c r="E1020" t="s">
        <v>34</v>
      </c>
      <c r="F1020" t="s">
        <v>35</v>
      </c>
      <c r="G1020" t="s">
        <v>53</v>
      </c>
      <c r="H1020" t="s">
        <v>37</v>
      </c>
      <c r="I1020">
        <v>2</v>
      </c>
      <c r="J1020" t="s">
        <v>19</v>
      </c>
      <c r="K1020">
        <v>2000</v>
      </c>
      <c r="L1020">
        <v>1850</v>
      </c>
      <c r="M1020">
        <f t="shared" si="15"/>
        <v>4000</v>
      </c>
      <c r="N1020">
        <f>Table44[[#This Row],[Qty]]*Table44[[#This Row],[Cost]]</f>
        <v>3700</v>
      </c>
      <c r="O1020">
        <f>Table44[[#This Row],[Total Sales]]-Table44[[#This Row],[COGS]]</f>
        <v>300</v>
      </c>
      <c r="P1020" s="1">
        <f>WEEKDAY(Table44[[#This Row],[Sales Date]])</f>
        <v>3</v>
      </c>
    </row>
    <row r="1021" spans="1:16" x14ac:dyDescent="0.3">
      <c r="A1021" t="s">
        <v>1810</v>
      </c>
      <c r="B1021" s="2">
        <v>43998</v>
      </c>
      <c r="C1021" t="s">
        <v>559</v>
      </c>
      <c r="D1021" t="s">
        <v>14</v>
      </c>
      <c r="E1021" t="s">
        <v>15</v>
      </c>
      <c r="F1021" t="s">
        <v>16</v>
      </c>
      <c r="G1021" t="s">
        <v>69</v>
      </c>
      <c r="H1021" t="s">
        <v>2370</v>
      </c>
      <c r="I1021">
        <v>1</v>
      </c>
      <c r="J1021" t="s">
        <v>19</v>
      </c>
      <c r="K1021">
        <v>9500</v>
      </c>
      <c r="L1021">
        <v>8000</v>
      </c>
      <c r="M1021">
        <f t="shared" si="15"/>
        <v>9500</v>
      </c>
      <c r="N1021">
        <f>Table44[[#This Row],[Qty]]*Table44[[#This Row],[Cost]]</f>
        <v>8000</v>
      </c>
      <c r="O1021">
        <f>Table44[[#This Row],[Total Sales]]-Table44[[#This Row],[COGS]]</f>
        <v>1500</v>
      </c>
      <c r="P1021" s="1">
        <f>WEEKDAY(Table44[[#This Row],[Sales Date]])</f>
        <v>3</v>
      </c>
    </row>
    <row r="1022" spans="1:16" x14ac:dyDescent="0.3">
      <c r="A1022" t="s">
        <v>1811</v>
      </c>
      <c r="B1022" s="2">
        <v>43999</v>
      </c>
      <c r="C1022" t="s">
        <v>561</v>
      </c>
      <c r="D1022" t="s">
        <v>14</v>
      </c>
      <c r="E1022" t="s">
        <v>15</v>
      </c>
      <c r="F1022" t="s">
        <v>16</v>
      </c>
      <c r="G1022" t="s">
        <v>72</v>
      </c>
      <c r="H1022" t="s">
        <v>37</v>
      </c>
      <c r="I1022">
        <v>1</v>
      </c>
      <c r="J1022" t="s">
        <v>19</v>
      </c>
      <c r="K1022">
        <v>4700</v>
      </c>
      <c r="L1022">
        <v>4000</v>
      </c>
      <c r="M1022">
        <f t="shared" si="15"/>
        <v>4700</v>
      </c>
      <c r="N1022">
        <f>Table44[[#This Row],[Qty]]*Table44[[#This Row],[Cost]]</f>
        <v>4000</v>
      </c>
      <c r="O1022">
        <f>Table44[[#This Row],[Total Sales]]-Table44[[#This Row],[COGS]]</f>
        <v>700</v>
      </c>
      <c r="P1022" s="1">
        <f>WEEKDAY(Table44[[#This Row],[Sales Date]])</f>
        <v>4</v>
      </c>
    </row>
    <row r="1023" spans="1:16" x14ac:dyDescent="0.3">
      <c r="A1023" t="s">
        <v>1812</v>
      </c>
      <c r="B1023" s="2">
        <v>43998</v>
      </c>
      <c r="C1023" t="s">
        <v>563</v>
      </c>
      <c r="D1023" t="s">
        <v>14</v>
      </c>
      <c r="E1023" t="s">
        <v>22</v>
      </c>
      <c r="F1023" t="s">
        <v>23</v>
      </c>
      <c r="G1023" t="s">
        <v>75</v>
      </c>
      <c r="H1023" t="s">
        <v>2370</v>
      </c>
      <c r="I1023">
        <v>2</v>
      </c>
      <c r="J1023" t="s">
        <v>19</v>
      </c>
      <c r="K1023">
        <v>400</v>
      </c>
      <c r="L1023">
        <v>360</v>
      </c>
      <c r="M1023">
        <f t="shared" si="15"/>
        <v>800</v>
      </c>
      <c r="N1023">
        <f>Table44[[#This Row],[Qty]]*Table44[[#This Row],[Cost]]</f>
        <v>720</v>
      </c>
      <c r="O1023">
        <f>Table44[[#This Row],[Total Sales]]-Table44[[#This Row],[COGS]]</f>
        <v>80</v>
      </c>
      <c r="P1023" s="1">
        <f>WEEKDAY(Table44[[#This Row],[Sales Date]])</f>
        <v>3</v>
      </c>
    </row>
    <row r="1024" spans="1:16" x14ac:dyDescent="0.3">
      <c r="A1024" t="s">
        <v>1813</v>
      </c>
      <c r="B1024" s="2">
        <v>44001</v>
      </c>
      <c r="C1024" t="s">
        <v>565</v>
      </c>
      <c r="D1024" t="s">
        <v>28</v>
      </c>
      <c r="E1024" t="s">
        <v>29</v>
      </c>
      <c r="F1024" t="s">
        <v>30</v>
      </c>
      <c r="G1024" t="s">
        <v>78</v>
      </c>
      <c r="H1024" t="s">
        <v>2370</v>
      </c>
      <c r="I1024">
        <v>2</v>
      </c>
      <c r="J1024" t="s">
        <v>19</v>
      </c>
      <c r="K1024">
        <v>100</v>
      </c>
      <c r="L1024">
        <v>90</v>
      </c>
      <c r="M1024">
        <f t="shared" si="15"/>
        <v>200</v>
      </c>
      <c r="N1024">
        <f>Table44[[#This Row],[Qty]]*Table44[[#This Row],[Cost]]</f>
        <v>180</v>
      </c>
      <c r="O1024">
        <f>Table44[[#This Row],[Total Sales]]-Table44[[#This Row],[COGS]]</f>
        <v>20</v>
      </c>
      <c r="P1024" s="1">
        <f>WEEKDAY(Table44[[#This Row],[Sales Date]])</f>
        <v>6</v>
      </c>
    </row>
    <row r="1025" spans="1:16" x14ac:dyDescent="0.3">
      <c r="A1025" t="s">
        <v>1814</v>
      </c>
      <c r="B1025" s="2">
        <v>44002</v>
      </c>
      <c r="C1025" t="s">
        <v>567</v>
      </c>
      <c r="D1025" t="s">
        <v>28</v>
      </c>
      <c r="E1025" t="s">
        <v>34</v>
      </c>
      <c r="F1025" t="s">
        <v>35</v>
      </c>
      <c r="G1025" t="s">
        <v>81</v>
      </c>
      <c r="H1025" t="s">
        <v>44</v>
      </c>
      <c r="I1025">
        <v>1</v>
      </c>
      <c r="J1025" t="s">
        <v>19</v>
      </c>
      <c r="K1025">
        <v>1600</v>
      </c>
      <c r="L1025">
        <v>1590</v>
      </c>
      <c r="M1025">
        <f t="shared" si="15"/>
        <v>1600</v>
      </c>
      <c r="N1025">
        <f>Table44[[#This Row],[Qty]]*Table44[[#This Row],[Cost]]</f>
        <v>1590</v>
      </c>
      <c r="O1025">
        <f>Table44[[#This Row],[Total Sales]]-Table44[[#This Row],[COGS]]</f>
        <v>10</v>
      </c>
      <c r="P1025" s="1">
        <f>WEEKDAY(Table44[[#This Row],[Sales Date]])</f>
        <v>7</v>
      </c>
    </row>
    <row r="1026" spans="1:16" x14ac:dyDescent="0.3">
      <c r="A1026" t="s">
        <v>1815</v>
      </c>
      <c r="B1026" s="2">
        <v>44003</v>
      </c>
      <c r="C1026" t="s">
        <v>569</v>
      </c>
      <c r="D1026" t="s">
        <v>28</v>
      </c>
      <c r="E1026" t="s">
        <v>15</v>
      </c>
      <c r="F1026" t="s">
        <v>16</v>
      </c>
      <c r="G1026" t="s">
        <v>84</v>
      </c>
      <c r="H1026" t="s">
        <v>2370</v>
      </c>
      <c r="I1026">
        <v>1</v>
      </c>
      <c r="J1026" t="s">
        <v>19</v>
      </c>
      <c r="K1026">
        <v>50</v>
      </c>
      <c r="L1026">
        <v>45</v>
      </c>
      <c r="M1026">
        <f t="shared" ref="M1026:M1089" si="16">I1026*K1026</f>
        <v>50</v>
      </c>
      <c r="N1026">
        <f>Table44[[#This Row],[Qty]]*Table44[[#This Row],[Cost]]</f>
        <v>45</v>
      </c>
      <c r="O1026">
        <f>Table44[[#This Row],[Total Sales]]-Table44[[#This Row],[COGS]]</f>
        <v>5</v>
      </c>
      <c r="P1026" s="1">
        <f>WEEKDAY(Table44[[#This Row],[Sales Date]])</f>
        <v>1</v>
      </c>
    </row>
    <row r="1027" spans="1:16" x14ac:dyDescent="0.3">
      <c r="A1027" t="s">
        <v>1816</v>
      </c>
      <c r="B1027" s="2">
        <v>44004</v>
      </c>
      <c r="C1027" t="s">
        <v>571</v>
      </c>
      <c r="D1027" t="s">
        <v>28</v>
      </c>
      <c r="E1027" t="s">
        <v>15</v>
      </c>
      <c r="F1027" t="s">
        <v>16</v>
      </c>
      <c r="G1027" t="s">
        <v>17</v>
      </c>
      <c r="H1027" t="s">
        <v>2370</v>
      </c>
      <c r="I1027">
        <v>2</v>
      </c>
      <c r="J1027" t="s">
        <v>19</v>
      </c>
      <c r="K1027">
        <v>600</v>
      </c>
      <c r="L1027">
        <v>450</v>
      </c>
      <c r="M1027">
        <f t="shared" si="16"/>
        <v>1200</v>
      </c>
      <c r="N1027">
        <f>Table44[[#This Row],[Qty]]*Table44[[#This Row],[Cost]]</f>
        <v>900</v>
      </c>
      <c r="O1027">
        <f>Table44[[#This Row],[Total Sales]]-Table44[[#This Row],[COGS]]</f>
        <v>300</v>
      </c>
      <c r="P1027" s="1">
        <f>WEEKDAY(Table44[[#This Row],[Sales Date]])</f>
        <v>2</v>
      </c>
    </row>
    <row r="1028" spans="1:16" x14ac:dyDescent="0.3">
      <c r="A1028" t="s">
        <v>1817</v>
      </c>
      <c r="B1028" s="2">
        <v>44005</v>
      </c>
      <c r="C1028" t="s">
        <v>573</v>
      </c>
      <c r="D1028" t="s">
        <v>14</v>
      </c>
      <c r="E1028" t="s">
        <v>22</v>
      </c>
      <c r="F1028" t="s">
        <v>23</v>
      </c>
      <c r="G1028" t="s">
        <v>24</v>
      </c>
      <c r="H1028" t="s">
        <v>2370</v>
      </c>
      <c r="I1028">
        <v>2</v>
      </c>
      <c r="J1028" t="s">
        <v>19</v>
      </c>
      <c r="K1028">
        <v>170</v>
      </c>
      <c r="L1028">
        <v>150</v>
      </c>
      <c r="M1028">
        <f t="shared" si="16"/>
        <v>340</v>
      </c>
      <c r="N1028">
        <f>Table44[[#This Row],[Qty]]*Table44[[#This Row],[Cost]]</f>
        <v>300</v>
      </c>
      <c r="O1028">
        <f>Table44[[#This Row],[Total Sales]]-Table44[[#This Row],[COGS]]</f>
        <v>40</v>
      </c>
      <c r="P1028" s="1">
        <f>WEEKDAY(Table44[[#This Row],[Sales Date]])</f>
        <v>3</v>
      </c>
    </row>
    <row r="1029" spans="1:16" x14ac:dyDescent="0.3">
      <c r="A1029" t="s">
        <v>1818</v>
      </c>
      <c r="B1029" s="2">
        <v>44006</v>
      </c>
      <c r="C1029" t="s">
        <v>575</v>
      </c>
      <c r="D1029" t="s">
        <v>28</v>
      </c>
      <c r="E1029" t="s">
        <v>29</v>
      </c>
      <c r="F1029" t="s">
        <v>30</v>
      </c>
      <c r="G1029" t="s">
        <v>31</v>
      </c>
      <c r="H1029" t="s">
        <v>2370</v>
      </c>
      <c r="I1029">
        <v>1</v>
      </c>
      <c r="J1029" t="s">
        <v>19</v>
      </c>
      <c r="K1029">
        <v>25</v>
      </c>
      <c r="L1029">
        <v>20</v>
      </c>
      <c r="M1029">
        <f t="shared" si="16"/>
        <v>25</v>
      </c>
      <c r="N1029">
        <f>Table44[[#This Row],[Qty]]*Table44[[#This Row],[Cost]]</f>
        <v>20</v>
      </c>
      <c r="O1029">
        <f>Table44[[#This Row],[Total Sales]]-Table44[[#This Row],[COGS]]</f>
        <v>5</v>
      </c>
      <c r="P1029" s="1">
        <f>WEEKDAY(Table44[[#This Row],[Sales Date]])</f>
        <v>4</v>
      </c>
    </row>
    <row r="1030" spans="1:16" x14ac:dyDescent="0.3">
      <c r="A1030" t="s">
        <v>1819</v>
      </c>
      <c r="B1030" s="2">
        <v>44008</v>
      </c>
      <c r="C1030" t="s">
        <v>577</v>
      </c>
      <c r="D1030" t="s">
        <v>28</v>
      </c>
      <c r="E1030" t="s">
        <v>34</v>
      </c>
      <c r="F1030" t="s">
        <v>35</v>
      </c>
      <c r="G1030" t="s">
        <v>36</v>
      </c>
      <c r="H1030" t="s">
        <v>37</v>
      </c>
      <c r="I1030">
        <v>1</v>
      </c>
      <c r="J1030" t="s">
        <v>19</v>
      </c>
      <c r="K1030">
        <v>6700</v>
      </c>
      <c r="L1030">
        <v>5002</v>
      </c>
      <c r="M1030">
        <f t="shared" si="16"/>
        <v>6700</v>
      </c>
      <c r="N1030">
        <f>Table44[[#This Row],[Qty]]*Table44[[#This Row],[Cost]]</f>
        <v>5002</v>
      </c>
      <c r="O1030">
        <f>Table44[[#This Row],[Total Sales]]-Table44[[#This Row],[COGS]]</f>
        <v>1698</v>
      </c>
      <c r="P1030" s="1">
        <f>WEEKDAY(Table44[[#This Row],[Sales Date]])</f>
        <v>6</v>
      </c>
    </row>
    <row r="1031" spans="1:16" x14ac:dyDescent="0.3">
      <c r="A1031" t="s">
        <v>1820</v>
      </c>
      <c r="B1031" s="2">
        <v>44008</v>
      </c>
      <c r="D1031" t="s">
        <v>28</v>
      </c>
      <c r="E1031" t="s">
        <v>15</v>
      </c>
      <c r="F1031" t="s">
        <v>16</v>
      </c>
      <c r="G1031" t="s">
        <v>40</v>
      </c>
      <c r="H1031" t="s">
        <v>2370</v>
      </c>
      <c r="I1031">
        <v>2</v>
      </c>
      <c r="J1031" t="s">
        <v>19</v>
      </c>
      <c r="K1031">
        <v>6700</v>
      </c>
      <c r="L1031">
        <v>5000</v>
      </c>
      <c r="M1031">
        <f t="shared" si="16"/>
        <v>13400</v>
      </c>
      <c r="N1031">
        <f>Table44[[#This Row],[Qty]]*Table44[[#This Row],[Cost]]</f>
        <v>10000</v>
      </c>
      <c r="O1031">
        <f>Table44[[#This Row],[Total Sales]]-Table44[[#This Row],[COGS]]</f>
        <v>3400</v>
      </c>
      <c r="P1031" s="1">
        <f>WEEKDAY(Table44[[#This Row],[Sales Date]])</f>
        <v>6</v>
      </c>
    </row>
    <row r="1032" spans="1:16" x14ac:dyDescent="0.3">
      <c r="A1032" t="s">
        <v>1821</v>
      </c>
      <c r="B1032" s="2">
        <v>44009</v>
      </c>
      <c r="C1032" t="s">
        <v>580</v>
      </c>
      <c r="D1032" t="s">
        <v>28</v>
      </c>
      <c r="E1032" t="s">
        <v>15</v>
      </c>
      <c r="F1032" t="s">
        <v>16</v>
      </c>
      <c r="G1032" t="s">
        <v>43</v>
      </c>
      <c r="H1032" t="s">
        <v>44</v>
      </c>
      <c r="I1032">
        <v>2</v>
      </c>
      <c r="J1032" t="s">
        <v>19</v>
      </c>
      <c r="K1032">
        <v>6700</v>
      </c>
      <c r="L1032">
        <v>5001</v>
      </c>
      <c r="M1032">
        <f t="shared" si="16"/>
        <v>13400</v>
      </c>
      <c r="N1032">
        <f>Table44[[#This Row],[Qty]]*Table44[[#This Row],[Cost]]</f>
        <v>10002</v>
      </c>
      <c r="O1032">
        <f>Table44[[#This Row],[Total Sales]]-Table44[[#This Row],[COGS]]</f>
        <v>3398</v>
      </c>
      <c r="P1032" s="1">
        <f>WEEKDAY(Table44[[#This Row],[Sales Date]])</f>
        <v>7</v>
      </c>
    </row>
    <row r="1033" spans="1:16" x14ac:dyDescent="0.3">
      <c r="A1033" t="s">
        <v>1822</v>
      </c>
      <c r="B1033" s="2">
        <v>44008</v>
      </c>
      <c r="C1033" t="s">
        <v>582</v>
      </c>
      <c r="D1033" t="s">
        <v>28</v>
      </c>
      <c r="E1033" t="s">
        <v>22</v>
      </c>
      <c r="F1033" t="s">
        <v>23</v>
      </c>
      <c r="G1033" t="s">
        <v>47</v>
      </c>
      <c r="H1033" t="s">
        <v>2370</v>
      </c>
      <c r="I1033">
        <v>1</v>
      </c>
      <c r="J1033" t="s">
        <v>19</v>
      </c>
      <c r="K1033">
        <v>6700</v>
      </c>
      <c r="L1033">
        <v>5002</v>
      </c>
      <c r="M1033">
        <f t="shared" si="16"/>
        <v>6700</v>
      </c>
      <c r="N1033">
        <f>Table44[[#This Row],[Qty]]*Table44[[#This Row],[Cost]]</f>
        <v>5002</v>
      </c>
      <c r="O1033">
        <f>Table44[[#This Row],[Total Sales]]-Table44[[#This Row],[COGS]]</f>
        <v>1698</v>
      </c>
      <c r="P1033" s="1">
        <f>WEEKDAY(Table44[[#This Row],[Sales Date]])</f>
        <v>6</v>
      </c>
    </row>
    <row r="1034" spans="1:16" x14ac:dyDescent="0.3">
      <c r="A1034" t="s">
        <v>1823</v>
      </c>
      <c r="B1034" s="2">
        <v>44011</v>
      </c>
      <c r="C1034" t="s">
        <v>584</v>
      </c>
      <c r="D1034" t="s">
        <v>28</v>
      </c>
      <c r="E1034" t="s">
        <v>29</v>
      </c>
      <c r="F1034" t="s">
        <v>30</v>
      </c>
      <c r="G1034" t="s">
        <v>17</v>
      </c>
      <c r="H1034" t="s">
        <v>2370</v>
      </c>
      <c r="I1034">
        <v>1</v>
      </c>
      <c r="J1034" t="s">
        <v>19</v>
      </c>
      <c r="K1034">
        <v>6700</v>
      </c>
      <c r="L1034">
        <v>5000</v>
      </c>
      <c r="M1034">
        <f t="shared" si="16"/>
        <v>6700</v>
      </c>
      <c r="N1034">
        <f>Table44[[#This Row],[Qty]]*Table44[[#This Row],[Cost]]</f>
        <v>5000</v>
      </c>
      <c r="O1034">
        <f>Table44[[#This Row],[Total Sales]]-Table44[[#This Row],[COGS]]</f>
        <v>1700</v>
      </c>
      <c r="P1034" s="1">
        <f>WEEKDAY(Table44[[#This Row],[Sales Date]])</f>
        <v>2</v>
      </c>
    </row>
    <row r="1035" spans="1:16" x14ac:dyDescent="0.3">
      <c r="A1035" t="s">
        <v>1824</v>
      </c>
      <c r="B1035" s="2">
        <v>44012</v>
      </c>
      <c r="D1035" t="s">
        <v>28</v>
      </c>
      <c r="E1035" t="s">
        <v>34</v>
      </c>
      <c r="F1035" t="s">
        <v>35</v>
      </c>
      <c r="G1035" t="s">
        <v>24</v>
      </c>
      <c r="H1035" t="s">
        <v>2370</v>
      </c>
      <c r="I1035">
        <v>2</v>
      </c>
      <c r="J1035" t="s">
        <v>19</v>
      </c>
      <c r="K1035">
        <v>6700</v>
      </c>
      <c r="L1035">
        <v>5001</v>
      </c>
      <c r="M1035">
        <f t="shared" si="16"/>
        <v>13400</v>
      </c>
      <c r="N1035">
        <f>Table44[[#This Row],[Qty]]*Table44[[#This Row],[Cost]]</f>
        <v>10002</v>
      </c>
      <c r="O1035">
        <f>Table44[[#This Row],[Total Sales]]-Table44[[#This Row],[COGS]]</f>
        <v>3398</v>
      </c>
      <c r="P1035" s="1">
        <f>WEEKDAY(Table44[[#This Row],[Sales Date]])</f>
        <v>3</v>
      </c>
    </row>
    <row r="1036" spans="1:16" x14ac:dyDescent="0.3">
      <c r="A1036" t="s">
        <v>1825</v>
      </c>
      <c r="B1036" s="2">
        <v>43983</v>
      </c>
      <c r="C1036" t="s">
        <v>587</v>
      </c>
      <c r="D1036" t="s">
        <v>28</v>
      </c>
      <c r="E1036" t="s">
        <v>15</v>
      </c>
      <c r="F1036" t="s">
        <v>16</v>
      </c>
      <c r="G1036" t="s">
        <v>31</v>
      </c>
      <c r="H1036" t="s">
        <v>2370</v>
      </c>
      <c r="I1036">
        <v>2</v>
      </c>
      <c r="J1036" t="s">
        <v>19</v>
      </c>
      <c r="K1036">
        <v>6700</v>
      </c>
      <c r="L1036">
        <v>5002</v>
      </c>
      <c r="M1036">
        <f t="shared" si="16"/>
        <v>13400</v>
      </c>
      <c r="N1036">
        <f>Table44[[#This Row],[Qty]]*Table44[[#This Row],[Cost]]</f>
        <v>10004</v>
      </c>
      <c r="O1036">
        <f>Table44[[#This Row],[Total Sales]]-Table44[[#This Row],[COGS]]</f>
        <v>3396</v>
      </c>
      <c r="P1036" s="1">
        <f>WEEKDAY(Table44[[#This Row],[Sales Date]])</f>
        <v>2</v>
      </c>
    </row>
    <row r="1037" spans="1:16" x14ac:dyDescent="0.3">
      <c r="A1037" t="s">
        <v>1826</v>
      </c>
      <c r="B1037" s="2">
        <v>43983</v>
      </c>
      <c r="C1037" t="s">
        <v>589</v>
      </c>
      <c r="D1037" t="s">
        <v>28</v>
      </c>
      <c r="E1037" t="s">
        <v>15</v>
      </c>
      <c r="F1037" t="s">
        <v>16</v>
      </c>
      <c r="G1037" t="s">
        <v>36</v>
      </c>
      <c r="H1037" t="s">
        <v>37</v>
      </c>
      <c r="I1037">
        <v>1</v>
      </c>
      <c r="J1037" t="s">
        <v>19</v>
      </c>
      <c r="K1037">
        <v>22000</v>
      </c>
      <c r="L1037">
        <v>20000</v>
      </c>
      <c r="M1037">
        <f t="shared" si="16"/>
        <v>22000</v>
      </c>
      <c r="N1037">
        <f>Table44[[#This Row],[Qty]]*Table44[[#This Row],[Cost]]</f>
        <v>20000</v>
      </c>
      <c r="O1037">
        <f>Table44[[#This Row],[Total Sales]]-Table44[[#This Row],[COGS]]</f>
        <v>2000</v>
      </c>
      <c r="P1037" s="1">
        <f>WEEKDAY(Table44[[#This Row],[Sales Date]])</f>
        <v>2</v>
      </c>
    </row>
    <row r="1038" spans="1:16" x14ac:dyDescent="0.3">
      <c r="A1038" t="s">
        <v>1827</v>
      </c>
      <c r="B1038" s="2">
        <v>43984</v>
      </c>
      <c r="C1038" t="s">
        <v>591</v>
      </c>
      <c r="D1038" t="s">
        <v>28</v>
      </c>
      <c r="E1038" t="s">
        <v>22</v>
      </c>
      <c r="F1038" t="s">
        <v>23</v>
      </c>
      <c r="G1038" t="s">
        <v>63</v>
      </c>
      <c r="H1038" t="s">
        <v>44</v>
      </c>
      <c r="I1038">
        <v>1</v>
      </c>
      <c r="J1038" t="s">
        <v>25</v>
      </c>
      <c r="K1038">
        <v>11000</v>
      </c>
      <c r="L1038">
        <v>10000</v>
      </c>
      <c r="M1038">
        <f t="shared" si="16"/>
        <v>11000</v>
      </c>
      <c r="N1038">
        <f>Table44[[#This Row],[Qty]]*Table44[[#This Row],[Cost]]</f>
        <v>10000</v>
      </c>
      <c r="O1038">
        <f>Table44[[#This Row],[Total Sales]]-Table44[[#This Row],[COGS]]</f>
        <v>1000</v>
      </c>
      <c r="P1038" s="1">
        <f>WEEKDAY(Table44[[#This Row],[Sales Date]])</f>
        <v>3</v>
      </c>
    </row>
    <row r="1039" spans="1:16" x14ac:dyDescent="0.3">
      <c r="A1039" t="s">
        <v>1828</v>
      </c>
      <c r="B1039" s="2">
        <v>43985</v>
      </c>
      <c r="C1039" t="s">
        <v>593</v>
      </c>
      <c r="D1039" t="s">
        <v>28</v>
      </c>
      <c r="E1039" t="s">
        <v>29</v>
      </c>
      <c r="F1039" t="s">
        <v>30</v>
      </c>
      <c r="G1039" t="s">
        <v>66</v>
      </c>
      <c r="H1039" t="s">
        <v>2370</v>
      </c>
      <c r="I1039">
        <v>1</v>
      </c>
      <c r="J1039" t="s">
        <v>19</v>
      </c>
      <c r="K1039">
        <v>8500</v>
      </c>
      <c r="L1039">
        <v>7600</v>
      </c>
      <c r="M1039">
        <f t="shared" si="16"/>
        <v>8500</v>
      </c>
      <c r="N1039">
        <f>Table44[[#This Row],[Qty]]*Table44[[#This Row],[Cost]]</f>
        <v>7600</v>
      </c>
      <c r="O1039">
        <f>Table44[[#This Row],[Total Sales]]-Table44[[#This Row],[COGS]]</f>
        <v>900</v>
      </c>
      <c r="P1039" s="1">
        <f>WEEKDAY(Table44[[#This Row],[Sales Date]])</f>
        <v>4</v>
      </c>
    </row>
    <row r="1040" spans="1:16" x14ac:dyDescent="0.3">
      <c r="A1040" t="s">
        <v>1829</v>
      </c>
      <c r="B1040" s="2">
        <v>43986</v>
      </c>
      <c r="C1040" t="s">
        <v>595</v>
      </c>
      <c r="D1040" t="s">
        <v>28</v>
      </c>
      <c r="E1040" t="s">
        <v>34</v>
      </c>
      <c r="F1040" t="s">
        <v>35</v>
      </c>
      <c r="G1040" t="s">
        <v>69</v>
      </c>
      <c r="H1040" t="s">
        <v>2370</v>
      </c>
      <c r="I1040">
        <v>2</v>
      </c>
      <c r="J1040" t="s">
        <v>25</v>
      </c>
      <c r="K1040">
        <v>8500</v>
      </c>
      <c r="L1040">
        <v>7600</v>
      </c>
      <c r="M1040">
        <f t="shared" si="16"/>
        <v>17000</v>
      </c>
      <c r="N1040">
        <f>Table44[[#This Row],[Qty]]*Table44[[#This Row],[Cost]]</f>
        <v>15200</v>
      </c>
      <c r="O1040">
        <f>Table44[[#This Row],[Total Sales]]-Table44[[#This Row],[COGS]]</f>
        <v>1800</v>
      </c>
      <c r="P1040" s="1">
        <f>WEEKDAY(Table44[[#This Row],[Sales Date]])</f>
        <v>5</v>
      </c>
    </row>
    <row r="1041" spans="1:16" x14ac:dyDescent="0.3">
      <c r="A1041" t="s">
        <v>1830</v>
      </c>
      <c r="B1041" s="2">
        <v>43988</v>
      </c>
      <c r="C1041" t="s">
        <v>597</v>
      </c>
      <c r="D1041" t="s">
        <v>28</v>
      </c>
      <c r="E1041" t="s">
        <v>15</v>
      </c>
      <c r="F1041" t="s">
        <v>16</v>
      </c>
      <c r="G1041" t="s">
        <v>72</v>
      </c>
      <c r="H1041" t="s">
        <v>37</v>
      </c>
      <c r="I1041">
        <v>3</v>
      </c>
      <c r="J1041" t="s">
        <v>19</v>
      </c>
      <c r="K1041">
        <v>13200.000000000002</v>
      </c>
      <c r="L1041">
        <v>12000</v>
      </c>
      <c r="M1041">
        <f t="shared" si="16"/>
        <v>39600.000000000007</v>
      </c>
      <c r="N1041">
        <f>Table44[[#This Row],[Qty]]*Table44[[#This Row],[Cost]]</f>
        <v>36000</v>
      </c>
      <c r="O1041">
        <f>Table44[[#This Row],[Total Sales]]-Table44[[#This Row],[COGS]]</f>
        <v>3600.0000000000073</v>
      </c>
      <c r="P1041" s="1">
        <f>WEEKDAY(Table44[[#This Row],[Sales Date]])</f>
        <v>7</v>
      </c>
    </row>
    <row r="1042" spans="1:16" x14ac:dyDescent="0.3">
      <c r="A1042" t="s">
        <v>1831</v>
      </c>
      <c r="B1042" s="2">
        <v>43988</v>
      </c>
      <c r="C1042" t="s">
        <v>599</v>
      </c>
      <c r="D1042" t="s">
        <v>14</v>
      </c>
      <c r="E1042" t="s">
        <v>15</v>
      </c>
      <c r="F1042" t="s">
        <v>16</v>
      </c>
      <c r="G1042" t="s">
        <v>75</v>
      </c>
      <c r="H1042" t="s">
        <v>2370</v>
      </c>
      <c r="I1042">
        <v>2</v>
      </c>
      <c r="J1042" t="s">
        <v>19</v>
      </c>
      <c r="K1042">
        <v>22000</v>
      </c>
      <c r="L1042">
        <v>20000</v>
      </c>
      <c r="M1042">
        <f t="shared" si="16"/>
        <v>44000</v>
      </c>
      <c r="N1042">
        <f>Table44[[#This Row],[Qty]]*Table44[[#This Row],[Cost]]</f>
        <v>40000</v>
      </c>
      <c r="O1042">
        <f>Table44[[#This Row],[Total Sales]]-Table44[[#This Row],[COGS]]</f>
        <v>4000</v>
      </c>
      <c r="P1042" s="1">
        <f>WEEKDAY(Table44[[#This Row],[Sales Date]])</f>
        <v>7</v>
      </c>
    </row>
    <row r="1043" spans="1:16" x14ac:dyDescent="0.3">
      <c r="A1043" t="s">
        <v>1832</v>
      </c>
      <c r="B1043" s="2">
        <v>43989</v>
      </c>
      <c r="C1043" t="s">
        <v>601</v>
      </c>
      <c r="D1043" t="s">
        <v>14</v>
      </c>
      <c r="E1043" t="s">
        <v>22</v>
      </c>
      <c r="F1043" t="s">
        <v>23</v>
      </c>
      <c r="G1043" t="s">
        <v>78</v>
      </c>
      <c r="H1043" t="s">
        <v>2370</v>
      </c>
      <c r="I1043">
        <v>2</v>
      </c>
      <c r="J1043" t="s">
        <v>19</v>
      </c>
      <c r="K1043">
        <v>7700</v>
      </c>
      <c r="L1043">
        <v>7000</v>
      </c>
      <c r="M1043">
        <f t="shared" si="16"/>
        <v>15400</v>
      </c>
      <c r="N1043">
        <f>Table44[[#This Row],[Qty]]*Table44[[#This Row],[Cost]]</f>
        <v>14000</v>
      </c>
      <c r="O1043">
        <f>Table44[[#This Row],[Total Sales]]-Table44[[#This Row],[COGS]]</f>
        <v>1400</v>
      </c>
      <c r="P1043" s="1">
        <f>WEEKDAY(Table44[[#This Row],[Sales Date]])</f>
        <v>1</v>
      </c>
    </row>
    <row r="1044" spans="1:16" x14ac:dyDescent="0.3">
      <c r="A1044" t="s">
        <v>1833</v>
      </c>
      <c r="B1044" s="2">
        <v>43988</v>
      </c>
      <c r="C1044" t="s">
        <v>603</v>
      </c>
      <c r="D1044" t="s">
        <v>14</v>
      </c>
      <c r="E1044" t="s">
        <v>29</v>
      </c>
      <c r="F1044" t="s">
        <v>30</v>
      </c>
      <c r="G1044" t="s">
        <v>81</v>
      </c>
      <c r="H1044" t="s">
        <v>44</v>
      </c>
      <c r="I1044">
        <v>3</v>
      </c>
      <c r="J1044" t="s">
        <v>19</v>
      </c>
      <c r="K1044">
        <v>22000</v>
      </c>
      <c r="L1044">
        <v>20000</v>
      </c>
      <c r="M1044">
        <f t="shared" si="16"/>
        <v>66000</v>
      </c>
      <c r="N1044">
        <f>Table44[[#This Row],[Qty]]*Table44[[#This Row],[Cost]]</f>
        <v>60000</v>
      </c>
      <c r="O1044">
        <f>Table44[[#This Row],[Total Sales]]-Table44[[#This Row],[COGS]]</f>
        <v>6000</v>
      </c>
      <c r="P1044" s="1">
        <f>WEEKDAY(Table44[[#This Row],[Sales Date]])</f>
        <v>7</v>
      </c>
    </row>
    <row r="1045" spans="1:16" x14ac:dyDescent="0.3">
      <c r="A1045" t="s">
        <v>1834</v>
      </c>
      <c r="B1045" s="2">
        <v>43991</v>
      </c>
      <c r="C1045" t="s">
        <v>605</v>
      </c>
      <c r="D1045" t="s">
        <v>28</v>
      </c>
      <c r="E1045" t="s">
        <v>34</v>
      </c>
      <c r="F1045" t="s">
        <v>35</v>
      </c>
      <c r="G1045" t="s">
        <v>84</v>
      </c>
      <c r="H1045" t="s">
        <v>2370</v>
      </c>
      <c r="I1045">
        <v>1</v>
      </c>
      <c r="J1045" t="s">
        <v>19</v>
      </c>
      <c r="K1045">
        <v>44000</v>
      </c>
      <c r="L1045">
        <v>40000</v>
      </c>
      <c r="M1045">
        <f t="shared" si="16"/>
        <v>44000</v>
      </c>
      <c r="N1045">
        <f>Table44[[#This Row],[Qty]]*Table44[[#This Row],[Cost]]</f>
        <v>40000</v>
      </c>
      <c r="O1045">
        <f>Table44[[#This Row],[Total Sales]]-Table44[[#This Row],[COGS]]</f>
        <v>4000</v>
      </c>
      <c r="P1045" s="1">
        <f>WEEKDAY(Table44[[#This Row],[Sales Date]])</f>
        <v>3</v>
      </c>
    </row>
    <row r="1046" spans="1:16" x14ac:dyDescent="0.3">
      <c r="A1046" t="s">
        <v>1835</v>
      </c>
      <c r="B1046" s="2">
        <v>43992</v>
      </c>
      <c r="C1046" t="s">
        <v>607</v>
      </c>
      <c r="D1046" t="s">
        <v>28</v>
      </c>
      <c r="E1046" t="s">
        <v>15</v>
      </c>
      <c r="F1046" t="s">
        <v>16</v>
      </c>
      <c r="G1046" t="s">
        <v>17</v>
      </c>
      <c r="H1046" t="s">
        <v>2370</v>
      </c>
      <c r="I1046">
        <v>2</v>
      </c>
      <c r="J1046" t="s">
        <v>19</v>
      </c>
      <c r="K1046">
        <v>19800</v>
      </c>
      <c r="L1046">
        <v>18000</v>
      </c>
      <c r="M1046">
        <f t="shared" si="16"/>
        <v>39600</v>
      </c>
      <c r="N1046">
        <f>Table44[[#This Row],[Qty]]*Table44[[#This Row],[Cost]]</f>
        <v>36000</v>
      </c>
      <c r="O1046">
        <f>Table44[[#This Row],[Total Sales]]-Table44[[#This Row],[COGS]]</f>
        <v>3600</v>
      </c>
      <c r="P1046" s="1">
        <f>WEEKDAY(Table44[[#This Row],[Sales Date]])</f>
        <v>4</v>
      </c>
    </row>
    <row r="1047" spans="1:16" x14ac:dyDescent="0.3">
      <c r="A1047" t="s">
        <v>1836</v>
      </c>
      <c r="B1047" s="2">
        <v>43993</v>
      </c>
      <c r="C1047" t="s">
        <v>609</v>
      </c>
      <c r="D1047" t="s">
        <v>28</v>
      </c>
      <c r="E1047" t="s">
        <v>15</v>
      </c>
      <c r="F1047" t="s">
        <v>16</v>
      </c>
      <c r="G1047" t="s">
        <v>24</v>
      </c>
      <c r="H1047" t="s">
        <v>2370</v>
      </c>
      <c r="I1047">
        <v>2</v>
      </c>
      <c r="J1047" t="s">
        <v>19</v>
      </c>
      <c r="K1047">
        <v>9950</v>
      </c>
      <c r="L1047">
        <v>9000</v>
      </c>
      <c r="M1047">
        <f t="shared" si="16"/>
        <v>19900</v>
      </c>
      <c r="N1047">
        <f>Table44[[#This Row],[Qty]]*Table44[[#This Row],[Cost]]</f>
        <v>18000</v>
      </c>
      <c r="O1047">
        <f>Table44[[#This Row],[Total Sales]]-Table44[[#This Row],[COGS]]</f>
        <v>1900</v>
      </c>
      <c r="P1047" s="1">
        <f>WEEKDAY(Table44[[#This Row],[Sales Date]])</f>
        <v>5</v>
      </c>
    </row>
    <row r="1048" spans="1:16" x14ac:dyDescent="0.3">
      <c r="A1048" t="s">
        <v>1837</v>
      </c>
      <c r="B1048" s="2">
        <v>43994</v>
      </c>
      <c r="C1048" t="s">
        <v>611</v>
      </c>
      <c r="D1048" t="s">
        <v>28</v>
      </c>
      <c r="E1048" t="s">
        <v>22</v>
      </c>
      <c r="F1048" t="s">
        <v>23</v>
      </c>
      <c r="G1048" t="s">
        <v>31</v>
      </c>
      <c r="H1048" t="s">
        <v>2370</v>
      </c>
      <c r="I1048">
        <v>2</v>
      </c>
      <c r="J1048" t="s">
        <v>19</v>
      </c>
      <c r="K1048">
        <v>7700</v>
      </c>
      <c r="L1048">
        <v>7000</v>
      </c>
      <c r="M1048">
        <f t="shared" si="16"/>
        <v>15400</v>
      </c>
      <c r="N1048">
        <f>Table44[[#This Row],[Qty]]*Table44[[#This Row],[Cost]]</f>
        <v>14000</v>
      </c>
      <c r="O1048">
        <f>Table44[[#This Row],[Total Sales]]-Table44[[#This Row],[COGS]]</f>
        <v>1400</v>
      </c>
      <c r="P1048" s="1">
        <f>WEEKDAY(Table44[[#This Row],[Sales Date]])</f>
        <v>6</v>
      </c>
    </row>
    <row r="1049" spans="1:16" x14ac:dyDescent="0.3">
      <c r="A1049" t="s">
        <v>1838</v>
      </c>
      <c r="B1049" s="2">
        <v>43995</v>
      </c>
      <c r="C1049" t="s">
        <v>613</v>
      </c>
      <c r="D1049" t="s">
        <v>14</v>
      </c>
      <c r="E1049" t="s">
        <v>29</v>
      </c>
      <c r="F1049" t="s">
        <v>30</v>
      </c>
      <c r="G1049" t="s">
        <v>36</v>
      </c>
      <c r="H1049" t="s">
        <v>37</v>
      </c>
      <c r="I1049">
        <v>4</v>
      </c>
      <c r="J1049" t="s">
        <v>19</v>
      </c>
      <c r="K1049">
        <v>11000</v>
      </c>
      <c r="L1049">
        <v>10000</v>
      </c>
      <c r="M1049">
        <f t="shared" si="16"/>
        <v>44000</v>
      </c>
      <c r="N1049">
        <f>Table44[[#This Row],[Qty]]*Table44[[#This Row],[Cost]]</f>
        <v>40000</v>
      </c>
      <c r="O1049">
        <f>Table44[[#This Row],[Total Sales]]-Table44[[#This Row],[COGS]]</f>
        <v>4000</v>
      </c>
      <c r="P1049" s="1">
        <f>WEEKDAY(Table44[[#This Row],[Sales Date]])</f>
        <v>7</v>
      </c>
    </row>
    <row r="1050" spans="1:16" x14ac:dyDescent="0.3">
      <c r="A1050" t="s">
        <v>1839</v>
      </c>
      <c r="B1050" s="2">
        <v>43996</v>
      </c>
      <c r="C1050" t="s">
        <v>615</v>
      </c>
      <c r="D1050" t="s">
        <v>28</v>
      </c>
      <c r="E1050" t="s">
        <v>34</v>
      </c>
      <c r="F1050" t="s">
        <v>35</v>
      </c>
      <c r="G1050" t="s">
        <v>40</v>
      </c>
      <c r="H1050" t="s">
        <v>2370</v>
      </c>
      <c r="I1050">
        <v>1</v>
      </c>
      <c r="J1050" t="s">
        <v>19</v>
      </c>
      <c r="K1050">
        <v>13200.000000000002</v>
      </c>
      <c r="L1050">
        <v>12000</v>
      </c>
      <c r="M1050">
        <f t="shared" si="16"/>
        <v>13200.000000000002</v>
      </c>
      <c r="N1050">
        <f>Table44[[#This Row],[Qty]]*Table44[[#This Row],[Cost]]</f>
        <v>12000</v>
      </c>
      <c r="O1050">
        <f>Table44[[#This Row],[Total Sales]]-Table44[[#This Row],[COGS]]</f>
        <v>1200.0000000000018</v>
      </c>
      <c r="P1050" s="1">
        <f>WEEKDAY(Table44[[#This Row],[Sales Date]])</f>
        <v>1</v>
      </c>
    </row>
    <row r="1051" spans="1:16" x14ac:dyDescent="0.3">
      <c r="A1051" t="s">
        <v>1840</v>
      </c>
      <c r="B1051" s="2">
        <v>43998</v>
      </c>
      <c r="C1051" t="s">
        <v>617</v>
      </c>
      <c r="D1051" t="s">
        <v>28</v>
      </c>
      <c r="E1051" t="s">
        <v>15</v>
      </c>
      <c r="F1051" t="s">
        <v>16</v>
      </c>
      <c r="G1051" t="s">
        <v>43</v>
      </c>
      <c r="H1051" t="s">
        <v>44</v>
      </c>
      <c r="I1051">
        <v>2</v>
      </c>
      <c r="J1051" t="s">
        <v>19</v>
      </c>
      <c r="K1051">
        <v>9950</v>
      </c>
      <c r="L1051">
        <v>9000</v>
      </c>
      <c r="M1051">
        <f t="shared" si="16"/>
        <v>19900</v>
      </c>
      <c r="N1051">
        <f>Table44[[#This Row],[Qty]]*Table44[[#This Row],[Cost]]</f>
        <v>18000</v>
      </c>
      <c r="O1051">
        <f>Table44[[#This Row],[Total Sales]]-Table44[[#This Row],[COGS]]</f>
        <v>1900</v>
      </c>
      <c r="P1051" s="1">
        <f>WEEKDAY(Table44[[#This Row],[Sales Date]])</f>
        <v>3</v>
      </c>
    </row>
    <row r="1052" spans="1:16" x14ac:dyDescent="0.3">
      <c r="A1052" t="s">
        <v>1841</v>
      </c>
      <c r="B1052" s="2">
        <v>43998</v>
      </c>
      <c r="C1052" t="s">
        <v>619</v>
      </c>
      <c r="D1052" t="s">
        <v>28</v>
      </c>
      <c r="E1052" t="s">
        <v>15</v>
      </c>
      <c r="F1052" t="s">
        <v>16</v>
      </c>
      <c r="G1052" t="s">
        <v>47</v>
      </c>
      <c r="H1052" t="s">
        <v>2370</v>
      </c>
      <c r="I1052">
        <v>2</v>
      </c>
      <c r="J1052" t="s">
        <v>19</v>
      </c>
      <c r="K1052">
        <v>7700</v>
      </c>
      <c r="L1052">
        <v>7000</v>
      </c>
      <c r="M1052">
        <f t="shared" si="16"/>
        <v>15400</v>
      </c>
      <c r="N1052">
        <f>Table44[[#This Row],[Qty]]*Table44[[#This Row],[Cost]]</f>
        <v>14000</v>
      </c>
      <c r="O1052">
        <f>Table44[[#This Row],[Total Sales]]-Table44[[#This Row],[COGS]]</f>
        <v>1400</v>
      </c>
      <c r="P1052" s="1">
        <f>WEEKDAY(Table44[[#This Row],[Sales Date]])</f>
        <v>3</v>
      </c>
    </row>
    <row r="1053" spans="1:16" x14ac:dyDescent="0.3">
      <c r="A1053" t="s">
        <v>1842</v>
      </c>
      <c r="B1053" s="2">
        <v>43999</v>
      </c>
      <c r="C1053" t="s">
        <v>621</v>
      </c>
      <c r="D1053" t="s">
        <v>28</v>
      </c>
      <c r="E1053" t="s">
        <v>22</v>
      </c>
      <c r="F1053" t="s">
        <v>23</v>
      </c>
      <c r="G1053" t="s">
        <v>50</v>
      </c>
      <c r="H1053" t="s">
        <v>37</v>
      </c>
      <c r="I1053">
        <v>4</v>
      </c>
      <c r="J1053" t="s">
        <v>19</v>
      </c>
      <c r="K1053">
        <v>11000</v>
      </c>
      <c r="L1053">
        <v>10000</v>
      </c>
      <c r="M1053">
        <f t="shared" si="16"/>
        <v>44000</v>
      </c>
      <c r="N1053">
        <f>Table44[[#This Row],[Qty]]*Table44[[#This Row],[Cost]]</f>
        <v>40000</v>
      </c>
      <c r="O1053">
        <f>Table44[[#This Row],[Total Sales]]-Table44[[#This Row],[COGS]]</f>
        <v>4000</v>
      </c>
      <c r="P1053" s="1">
        <f>WEEKDAY(Table44[[#This Row],[Sales Date]])</f>
        <v>4</v>
      </c>
    </row>
    <row r="1054" spans="1:16" x14ac:dyDescent="0.3">
      <c r="A1054" t="s">
        <v>1843</v>
      </c>
      <c r="B1054" s="2">
        <v>43998</v>
      </c>
      <c r="C1054" t="s">
        <v>623</v>
      </c>
      <c r="D1054" t="s">
        <v>28</v>
      </c>
      <c r="E1054" t="s">
        <v>29</v>
      </c>
      <c r="F1054" t="s">
        <v>30</v>
      </c>
      <c r="G1054" t="s">
        <v>17</v>
      </c>
      <c r="H1054" t="s">
        <v>2370</v>
      </c>
      <c r="I1054">
        <v>1</v>
      </c>
      <c r="J1054" t="s">
        <v>19</v>
      </c>
      <c r="K1054">
        <v>13200.000000000002</v>
      </c>
      <c r="L1054">
        <v>12000</v>
      </c>
      <c r="M1054">
        <f t="shared" si="16"/>
        <v>13200.000000000002</v>
      </c>
      <c r="N1054">
        <f>Table44[[#This Row],[Qty]]*Table44[[#This Row],[Cost]]</f>
        <v>12000</v>
      </c>
      <c r="O1054">
        <f>Table44[[#This Row],[Total Sales]]-Table44[[#This Row],[COGS]]</f>
        <v>1200.0000000000018</v>
      </c>
      <c r="P1054" s="1">
        <f>WEEKDAY(Table44[[#This Row],[Sales Date]])</f>
        <v>3</v>
      </c>
    </row>
    <row r="1055" spans="1:16" x14ac:dyDescent="0.3">
      <c r="A1055" t="s">
        <v>1844</v>
      </c>
      <c r="B1055" s="2">
        <v>44001</v>
      </c>
      <c r="C1055" t="s">
        <v>625</v>
      </c>
      <c r="D1055" t="s">
        <v>28</v>
      </c>
      <c r="E1055" t="s">
        <v>34</v>
      </c>
      <c r="F1055" t="s">
        <v>35</v>
      </c>
      <c r="G1055" t="s">
        <v>24</v>
      </c>
      <c r="H1055" t="s">
        <v>2370</v>
      </c>
      <c r="I1055">
        <v>2</v>
      </c>
      <c r="J1055" t="s">
        <v>19</v>
      </c>
      <c r="K1055">
        <v>9950</v>
      </c>
      <c r="L1055">
        <v>9000</v>
      </c>
      <c r="M1055">
        <f t="shared" si="16"/>
        <v>19900</v>
      </c>
      <c r="N1055">
        <f>Table44[[#This Row],[Qty]]*Table44[[#This Row],[Cost]]</f>
        <v>18000</v>
      </c>
      <c r="O1055">
        <f>Table44[[#This Row],[Total Sales]]-Table44[[#This Row],[COGS]]</f>
        <v>1900</v>
      </c>
      <c r="P1055" s="1">
        <f>WEEKDAY(Table44[[#This Row],[Sales Date]])</f>
        <v>6</v>
      </c>
    </row>
    <row r="1056" spans="1:16" x14ac:dyDescent="0.3">
      <c r="A1056" t="s">
        <v>1845</v>
      </c>
      <c r="B1056" s="2">
        <v>44002</v>
      </c>
      <c r="C1056" t="s">
        <v>627</v>
      </c>
      <c r="D1056" t="s">
        <v>28</v>
      </c>
      <c r="E1056" t="s">
        <v>34</v>
      </c>
      <c r="F1056" t="s">
        <v>35</v>
      </c>
      <c r="G1056" t="s">
        <v>31</v>
      </c>
      <c r="H1056" t="s">
        <v>2370</v>
      </c>
      <c r="I1056">
        <v>2</v>
      </c>
      <c r="J1056" t="s">
        <v>19</v>
      </c>
      <c r="K1056">
        <v>7700</v>
      </c>
      <c r="L1056">
        <v>7000</v>
      </c>
      <c r="M1056">
        <f t="shared" si="16"/>
        <v>15400</v>
      </c>
      <c r="N1056">
        <f>Table44[[#This Row],[Qty]]*Table44[[#This Row],[Cost]]</f>
        <v>14000</v>
      </c>
      <c r="O1056">
        <f>Table44[[#This Row],[Total Sales]]-Table44[[#This Row],[COGS]]</f>
        <v>1400</v>
      </c>
      <c r="P1056" s="1">
        <f>WEEKDAY(Table44[[#This Row],[Sales Date]])</f>
        <v>7</v>
      </c>
    </row>
    <row r="1057" spans="1:16" x14ac:dyDescent="0.3">
      <c r="A1057" t="s">
        <v>1846</v>
      </c>
      <c r="B1057" s="2">
        <v>44003</v>
      </c>
      <c r="C1057" t="s">
        <v>629</v>
      </c>
      <c r="D1057" t="s">
        <v>28</v>
      </c>
      <c r="E1057" t="s">
        <v>34</v>
      </c>
      <c r="F1057" t="s">
        <v>35</v>
      </c>
      <c r="G1057" t="s">
        <v>36</v>
      </c>
      <c r="H1057" t="s">
        <v>37</v>
      </c>
      <c r="I1057">
        <v>1</v>
      </c>
      <c r="J1057" t="s">
        <v>19</v>
      </c>
      <c r="K1057">
        <v>11000</v>
      </c>
      <c r="L1057">
        <v>10000</v>
      </c>
      <c r="M1057">
        <f t="shared" si="16"/>
        <v>11000</v>
      </c>
      <c r="N1057">
        <f>Table44[[#This Row],[Qty]]*Table44[[#This Row],[Cost]]</f>
        <v>10000</v>
      </c>
      <c r="O1057">
        <f>Table44[[#This Row],[Total Sales]]-Table44[[#This Row],[COGS]]</f>
        <v>1000</v>
      </c>
      <c r="P1057" s="1">
        <f>WEEKDAY(Table44[[#This Row],[Sales Date]])</f>
        <v>1</v>
      </c>
    </row>
    <row r="1058" spans="1:16" x14ac:dyDescent="0.3">
      <c r="A1058" t="s">
        <v>1847</v>
      </c>
      <c r="B1058" s="2">
        <v>44004</v>
      </c>
      <c r="D1058" t="s">
        <v>28</v>
      </c>
      <c r="E1058" t="s">
        <v>34</v>
      </c>
      <c r="F1058" t="s">
        <v>35</v>
      </c>
      <c r="G1058" t="s">
        <v>47</v>
      </c>
      <c r="H1058" t="s">
        <v>2370</v>
      </c>
      <c r="I1058">
        <v>1</v>
      </c>
      <c r="J1058" t="s">
        <v>19</v>
      </c>
      <c r="K1058">
        <v>7700.0000000000009</v>
      </c>
      <c r="L1058">
        <v>7000</v>
      </c>
      <c r="M1058">
        <f t="shared" si="16"/>
        <v>7700.0000000000009</v>
      </c>
      <c r="N1058">
        <f>Table44[[#This Row],[Qty]]*Table44[[#This Row],[Cost]]</f>
        <v>7000</v>
      </c>
      <c r="O1058">
        <f>Table44[[#This Row],[Total Sales]]-Table44[[#This Row],[COGS]]</f>
        <v>700.00000000000091</v>
      </c>
      <c r="P1058" s="1">
        <f>WEEKDAY(Table44[[#This Row],[Sales Date]])</f>
        <v>2</v>
      </c>
    </row>
    <row r="1059" spans="1:16" x14ac:dyDescent="0.3">
      <c r="A1059" t="s">
        <v>1848</v>
      </c>
      <c r="B1059" s="2">
        <v>44005</v>
      </c>
      <c r="C1059" t="s">
        <v>632</v>
      </c>
      <c r="D1059" t="s">
        <v>28</v>
      </c>
      <c r="E1059" t="s">
        <v>34</v>
      </c>
      <c r="F1059" t="s">
        <v>35</v>
      </c>
      <c r="G1059" t="s">
        <v>50</v>
      </c>
      <c r="H1059" t="s">
        <v>37</v>
      </c>
      <c r="I1059">
        <v>2</v>
      </c>
      <c r="J1059" t="s">
        <v>19</v>
      </c>
      <c r="K1059">
        <v>9950</v>
      </c>
      <c r="L1059">
        <v>9000</v>
      </c>
      <c r="M1059">
        <f t="shared" si="16"/>
        <v>19900</v>
      </c>
      <c r="N1059">
        <f>Table44[[#This Row],[Qty]]*Table44[[#This Row],[Cost]]</f>
        <v>18000</v>
      </c>
      <c r="O1059">
        <f>Table44[[#This Row],[Total Sales]]-Table44[[#This Row],[COGS]]</f>
        <v>1900</v>
      </c>
      <c r="P1059" s="1">
        <f>WEEKDAY(Table44[[#This Row],[Sales Date]])</f>
        <v>3</v>
      </c>
    </row>
    <row r="1060" spans="1:16" x14ac:dyDescent="0.3">
      <c r="A1060" t="s">
        <v>1849</v>
      </c>
      <c r="B1060" s="2">
        <v>44006</v>
      </c>
      <c r="C1060" t="s">
        <v>634</v>
      </c>
      <c r="D1060" t="s">
        <v>28</v>
      </c>
      <c r="E1060" t="s">
        <v>34</v>
      </c>
      <c r="F1060" t="s">
        <v>35</v>
      </c>
      <c r="G1060" t="s">
        <v>53</v>
      </c>
      <c r="H1060" t="s">
        <v>37</v>
      </c>
      <c r="I1060">
        <v>2</v>
      </c>
      <c r="J1060" t="s">
        <v>19</v>
      </c>
      <c r="K1060">
        <v>19800</v>
      </c>
      <c r="L1060">
        <v>18000</v>
      </c>
      <c r="M1060">
        <f t="shared" si="16"/>
        <v>39600</v>
      </c>
      <c r="N1060">
        <f>Table44[[#This Row],[Qty]]*Table44[[#This Row],[Cost]]</f>
        <v>36000</v>
      </c>
      <c r="O1060">
        <f>Table44[[#This Row],[Total Sales]]-Table44[[#This Row],[COGS]]</f>
        <v>3600</v>
      </c>
      <c r="P1060" s="1">
        <f>WEEKDAY(Table44[[#This Row],[Sales Date]])</f>
        <v>4</v>
      </c>
    </row>
    <row r="1061" spans="1:16" x14ac:dyDescent="0.3">
      <c r="A1061" t="s">
        <v>1850</v>
      </c>
      <c r="B1061" s="2">
        <v>44008</v>
      </c>
      <c r="C1061" t="s">
        <v>636</v>
      </c>
      <c r="D1061" t="s">
        <v>28</v>
      </c>
      <c r="E1061" t="s">
        <v>34</v>
      </c>
      <c r="F1061" t="s">
        <v>35</v>
      </c>
      <c r="G1061" t="s">
        <v>75</v>
      </c>
      <c r="H1061" t="s">
        <v>2370</v>
      </c>
      <c r="I1061">
        <v>1</v>
      </c>
      <c r="J1061" t="s">
        <v>19</v>
      </c>
      <c r="K1061">
        <v>44000</v>
      </c>
      <c r="L1061">
        <v>40000</v>
      </c>
      <c r="M1061">
        <f t="shared" si="16"/>
        <v>44000</v>
      </c>
      <c r="N1061">
        <f>Table44[[#This Row],[Qty]]*Table44[[#This Row],[Cost]]</f>
        <v>40000</v>
      </c>
      <c r="O1061">
        <f>Table44[[#This Row],[Total Sales]]-Table44[[#This Row],[COGS]]</f>
        <v>4000</v>
      </c>
      <c r="P1061" s="1">
        <f>WEEKDAY(Table44[[#This Row],[Sales Date]])</f>
        <v>6</v>
      </c>
    </row>
    <row r="1062" spans="1:16" x14ac:dyDescent="0.3">
      <c r="A1062" t="s">
        <v>1851</v>
      </c>
      <c r="B1062" s="2">
        <v>44008</v>
      </c>
      <c r="C1062" t="s">
        <v>638</v>
      </c>
      <c r="D1062" t="s">
        <v>28</v>
      </c>
      <c r="E1062" t="s">
        <v>34</v>
      </c>
      <c r="F1062" t="s">
        <v>35</v>
      </c>
      <c r="G1062" t="s">
        <v>78</v>
      </c>
      <c r="H1062" t="s">
        <v>2370</v>
      </c>
      <c r="I1062">
        <v>1</v>
      </c>
      <c r="J1062" t="s">
        <v>19</v>
      </c>
      <c r="K1062">
        <v>22000</v>
      </c>
      <c r="L1062">
        <v>20000</v>
      </c>
      <c r="M1062">
        <f t="shared" si="16"/>
        <v>22000</v>
      </c>
      <c r="N1062">
        <f>Table44[[#This Row],[Qty]]*Table44[[#This Row],[Cost]]</f>
        <v>20000</v>
      </c>
      <c r="O1062">
        <f>Table44[[#This Row],[Total Sales]]-Table44[[#This Row],[COGS]]</f>
        <v>2000</v>
      </c>
      <c r="P1062" s="1">
        <f>WEEKDAY(Table44[[#This Row],[Sales Date]])</f>
        <v>6</v>
      </c>
    </row>
    <row r="1063" spans="1:16" x14ac:dyDescent="0.3">
      <c r="A1063" t="s">
        <v>1852</v>
      </c>
      <c r="B1063" s="2">
        <v>44009</v>
      </c>
      <c r="C1063" t="s">
        <v>640</v>
      </c>
      <c r="D1063" t="s">
        <v>14</v>
      </c>
      <c r="E1063" t="s">
        <v>34</v>
      </c>
      <c r="F1063" t="s">
        <v>35</v>
      </c>
      <c r="G1063" t="s">
        <v>81</v>
      </c>
      <c r="H1063" t="s">
        <v>44</v>
      </c>
      <c r="I1063">
        <v>2</v>
      </c>
      <c r="J1063" t="s">
        <v>19</v>
      </c>
      <c r="K1063">
        <v>13000</v>
      </c>
      <c r="L1063">
        <v>12000</v>
      </c>
      <c r="M1063">
        <f t="shared" si="16"/>
        <v>26000</v>
      </c>
      <c r="N1063">
        <f>Table44[[#This Row],[Qty]]*Table44[[#This Row],[Cost]]</f>
        <v>24000</v>
      </c>
      <c r="O1063">
        <f>Table44[[#This Row],[Total Sales]]-Table44[[#This Row],[COGS]]</f>
        <v>2000</v>
      </c>
      <c r="P1063" s="1">
        <f>WEEKDAY(Table44[[#This Row],[Sales Date]])</f>
        <v>7</v>
      </c>
    </row>
    <row r="1064" spans="1:16" x14ac:dyDescent="0.3">
      <c r="A1064" t="s">
        <v>1853</v>
      </c>
      <c r="B1064" s="2">
        <v>44008</v>
      </c>
      <c r="C1064" t="s">
        <v>642</v>
      </c>
      <c r="D1064" t="s">
        <v>14</v>
      </c>
      <c r="E1064" t="s">
        <v>34</v>
      </c>
      <c r="F1064" t="s">
        <v>35</v>
      </c>
      <c r="G1064" t="s">
        <v>84</v>
      </c>
      <c r="H1064" t="s">
        <v>2370</v>
      </c>
      <c r="I1064">
        <v>2</v>
      </c>
      <c r="J1064" t="s">
        <v>19</v>
      </c>
      <c r="K1064">
        <v>6700</v>
      </c>
      <c r="L1064">
        <v>5000</v>
      </c>
      <c r="M1064">
        <f t="shared" si="16"/>
        <v>13400</v>
      </c>
      <c r="N1064">
        <f>Table44[[#This Row],[Qty]]*Table44[[#This Row],[Cost]]</f>
        <v>10000</v>
      </c>
      <c r="O1064">
        <f>Table44[[#This Row],[Total Sales]]-Table44[[#This Row],[COGS]]</f>
        <v>3400</v>
      </c>
      <c r="P1064" s="1">
        <f>WEEKDAY(Table44[[#This Row],[Sales Date]])</f>
        <v>6</v>
      </c>
    </row>
    <row r="1065" spans="1:16" x14ac:dyDescent="0.3">
      <c r="A1065" t="s">
        <v>1854</v>
      </c>
      <c r="B1065" s="2">
        <v>44011</v>
      </c>
      <c r="C1065" t="s">
        <v>644</v>
      </c>
      <c r="D1065" t="s">
        <v>14</v>
      </c>
      <c r="E1065" t="s">
        <v>34</v>
      </c>
      <c r="F1065" t="s">
        <v>35</v>
      </c>
      <c r="G1065" t="s">
        <v>17</v>
      </c>
      <c r="H1065" t="s">
        <v>2370</v>
      </c>
      <c r="I1065">
        <v>1</v>
      </c>
      <c r="J1065" t="s">
        <v>19</v>
      </c>
      <c r="K1065">
        <v>6700</v>
      </c>
      <c r="L1065">
        <v>5001</v>
      </c>
      <c r="M1065">
        <f t="shared" si="16"/>
        <v>6700</v>
      </c>
      <c r="N1065">
        <f>Table44[[#This Row],[Qty]]*Table44[[#This Row],[Cost]]</f>
        <v>5001</v>
      </c>
      <c r="O1065">
        <f>Table44[[#This Row],[Total Sales]]-Table44[[#This Row],[COGS]]</f>
        <v>1699</v>
      </c>
      <c r="P1065" s="1">
        <f>WEEKDAY(Table44[[#This Row],[Sales Date]])</f>
        <v>2</v>
      </c>
    </row>
    <row r="1066" spans="1:16" x14ac:dyDescent="0.3">
      <c r="A1066" t="s">
        <v>1855</v>
      </c>
      <c r="B1066" s="2">
        <v>44012</v>
      </c>
      <c r="C1066" t="s">
        <v>646</v>
      </c>
      <c r="D1066" t="s">
        <v>28</v>
      </c>
      <c r="E1066" t="s">
        <v>34</v>
      </c>
      <c r="F1066" t="s">
        <v>35</v>
      </c>
      <c r="G1066" t="s">
        <v>24</v>
      </c>
      <c r="H1066" t="s">
        <v>2370</v>
      </c>
      <c r="I1066">
        <v>1</v>
      </c>
      <c r="J1066" t="s">
        <v>19</v>
      </c>
      <c r="K1066">
        <v>6700</v>
      </c>
      <c r="L1066">
        <v>5002</v>
      </c>
      <c r="M1066">
        <f t="shared" si="16"/>
        <v>6700</v>
      </c>
      <c r="N1066">
        <f>Table44[[#This Row],[Qty]]*Table44[[#This Row],[Cost]]</f>
        <v>5002</v>
      </c>
      <c r="O1066">
        <f>Table44[[#This Row],[Total Sales]]-Table44[[#This Row],[COGS]]</f>
        <v>1698</v>
      </c>
      <c r="P1066" s="1">
        <f>WEEKDAY(Table44[[#This Row],[Sales Date]])</f>
        <v>3</v>
      </c>
    </row>
    <row r="1067" spans="1:16" x14ac:dyDescent="0.3">
      <c r="A1067" t="s">
        <v>1856</v>
      </c>
      <c r="B1067" s="2">
        <v>43983</v>
      </c>
      <c r="C1067" t="s">
        <v>648</v>
      </c>
      <c r="D1067" t="s">
        <v>28</v>
      </c>
      <c r="E1067" t="s">
        <v>34</v>
      </c>
      <c r="F1067" t="s">
        <v>35</v>
      </c>
      <c r="G1067" t="s">
        <v>31</v>
      </c>
      <c r="H1067" t="s">
        <v>2370</v>
      </c>
      <c r="I1067">
        <v>2</v>
      </c>
      <c r="J1067" t="s">
        <v>19</v>
      </c>
      <c r="K1067">
        <v>6700</v>
      </c>
      <c r="L1067">
        <v>5000</v>
      </c>
      <c r="M1067">
        <f t="shared" si="16"/>
        <v>13400</v>
      </c>
      <c r="N1067">
        <f>Table44[[#This Row],[Qty]]*Table44[[#This Row],[Cost]]</f>
        <v>10000</v>
      </c>
      <c r="O1067">
        <f>Table44[[#This Row],[Total Sales]]-Table44[[#This Row],[COGS]]</f>
        <v>3400</v>
      </c>
      <c r="P1067" s="1">
        <f>WEEKDAY(Table44[[#This Row],[Sales Date]])</f>
        <v>2</v>
      </c>
    </row>
    <row r="1068" spans="1:16" x14ac:dyDescent="0.3">
      <c r="A1068" t="s">
        <v>1857</v>
      </c>
      <c r="B1068" s="2">
        <v>43983</v>
      </c>
      <c r="C1068" t="s">
        <v>650</v>
      </c>
      <c r="D1068" t="s">
        <v>28</v>
      </c>
      <c r="E1068" t="s">
        <v>34</v>
      </c>
      <c r="F1068" t="s">
        <v>35</v>
      </c>
      <c r="G1068" t="s">
        <v>36</v>
      </c>
      <c r="H1068" t="s">
        <v>37</v>
      </c>
      <c r="I1068">
        <v>2</v>
      </c>
      <c r="J1068" t="s">
        <v>19</v>
      </c>
      <c r="K1068">
        <v>6700</v>
      </c>
      <c r="L1068">
        <v>5001</v>
      </c>
      <c r="M1068">
        <f t="shared" si="16"/>
        <v>13400</v>
      </c>
      <c r="N1068">
        <f>Table44[[#This Row],[Qty]]*Table44[[#This Row],[Cost]]</f>
        <v>10002</v>
      </c>
      <c r="O1068">
        <f>Table44[[#This Row],[Total Sales]]-Table44[[#This Row],[COGS]]</f>
        <v>3398</v>
      </c>
      <c r="P1068" s="1">
        <f>WEEKDAY(Table44[[#This Row],[Sales Date]])</f>
        <v>2</v>
      </c>
    </row>
    <row r="1069" spans="1:16" x14ac:dyDescent="0.3">
      <c r="A1069" t="s">
        <v>1858</v>
      </c>
      <c r="B1069" s="2">
        <v>43984</v>
      </c>
      <c r="C1069" t="s">
        <v>652</v>
      </c>
      <c r="D1069" t="s">
        <v>28</v>
      </c>
      <c r="E1069" t="s">
        <v>34</v>
      </c>
      <c r="F1069" t="s">
        <v>35</v>
      </c>
      <c r="G1069" t="s">
        <v>40</v>
      </c>
      <c r="H1069" t="s">
        <v>2370</v>
      </c>
      <c r="I1069">
        <v>1</v>
      </c>
      <c r="J1069" t="s">
        <v>19</v>
      </c>
      <c r="K1069">
        <v>6700</v>
      </c>
      <c r="L1069">
        <v>5002</v>
      </c>
      <c r="M1069">
        <f t="shared" si="16"/>
        <v>6700</v>
      </c>
      <c r="N1069">
        <f>Table44[[#This Row],[Qty]]*Table44[[#This Row],[Cost]]</f>
        <v>5002</v>
      </c>
      <c r="O1069">
        <f>Table44[[#This Row],[Total Sales]]-Table44[[#This Row],[COGS]]</f>
        <v>1698</v>
      </c>
      <c r="P1069" s="1">
        <f>WEEKDAY(Table44[[#This Row],[Sales Date]])</f>
        <v>3</v>
      </c>
    </row>
    <row r="1070" spans="1:16" x14ac:dyDescent="0.3">
      <c r="A1070" t="s">
        <v>1859</v>
      </c>
      <c r="B1070" s="2">
        <v>43985</v>
      </c>
      <c r="C1070" t="s">
        <v>654</v>
      </c>
      <c r="D1070" t="s">
        <v>14</v>
      </c>
      <c r="E1070" t="s">
        <v>34</v>
      </c>
      <c r="F1070" t="s">
        <v>35</v>
      </c>
      <c r="G1070" t="s">
        <v>43</v>
      </c>
      <c r="H1070" t="s">
        <v>44</v>
      </c>
      <c r="I1070">
        <v>1</v>
      </c>
      <c r="J1070" t="s">
        <v>19</v>
      </c>
      <c r="K1070">
        <v>6700</v>
      </c>
      <c r="L1070">
        <v>5000</v>
      </c>
      <c r="M1070">
        <f t="shared" si="16"/>
        <v>6700</v>
      </c>
      <c r="N1070">
        <f>Table44[[#This Row],[Qty]]*Table44[[#This Row],[Cost]]</f>
        <v>5000</v>
      </c>
      <c r="O1070">
        <f>Table44[[#This Row],[Total Sales]]-Table44[[#This Row],[COGS]]</f>
        <v>1700</v>
      </c>
      <c r="P1070" s="1">
        <f>WEEKDAY(Table44[[#This Row],[Sales Date]])</f>
        <v>4</v>
      </c>
    </row>
    <row r="1071" spans="1:16" x14ac:dyDescent="0.3">
      <c r="A1071" t="s">
        <v>1860</v>
      </c>
      <c r="B1071" s="2">
        <v>44013</v>
      </c>
      <c r="C1071" t="s">
        <v>656</v>
      </c>
      <c r="D1071" t="s">
        <v>28</v>
      </c>
      <c r="E1071" t="s">
        <v>34</v>
      </c>
      <c r="F1071" t="s">
        <v>35</v>
      </c>
      <c r="G1071" t="s">
        <v>17</v>
      </c>
      <c r="H1071" t="s">
        <v>2370</v>
      </c>
      <c r="I1071">
        <v>1</v>
      </c>
      <c r="J1071" t="s">
        <v>19</v>
      </c>
      <c r="K1071">
        <v>2250</v>
      </c>
      <c r="L1071">
        <v>2200</v>
      </c>
      <c r="M1071">
        <f t="shared" si="16"/>
        <v>2250</v>
      </c>
      <c r="N1071">
        <f>Table44[[#This Row],[Qty]]*Table44[[#This Row],[Cost]]</f>
        <v>2200</v>
      </c>
      <c r="O1071">
        <f>Table44[[#This Row],[Total Sales]]-Table44[[#This Row],[COGS]]</f>
        <v>50</v>
      </c>
      <c r="P1071" s="1">
        <f>WEEKDAY(Table44[[#This Row],[Sales Date]])</f>
        <v>4</v>
      </c>
    </row>
    <row r="1072" spans="1:16" x14ac:dyDescent="0.3">
      <c r="A1072" t="s">
        <v>1861</v>
      </c>
      <c r="B1072" s="2">
        <v>44014</v>
      </c>
      <c r="C1072" t="s">
        <v>658</v>
      </c>
      <c r="D1072" t="s">
        <v>28</v>
      </c>
      <c r="E1072" t="s">
        <v>15</v>
      </c>
      <c r="F1072" t="s">
        <v>16</v>
      </c>
      <c r="G1072" t="s">
        <v>24</v>
      </c>
      <c r="H1072" t="s">
        <v>2370</v>
      </c>
      <c r="I1072">
        <v>1</v>
      </c>
      <c r="J1072" t="s">
        <v>19</v>
      </c>
      <c r="K1072">
        <v>100</v>
      </c>
      <c r="L1072">
        <v>90</v>
      </c>
      <c r="M1072">
        <f t="shared" si="16"/>
        <v>100</v>
      </c>
      <c r="N1072">
        <f>Table44[[#This Row],[Qty]]*Table44[[#This Row],[Cost]]</f>
        <v>90</v>
      </c>
      <c r="O1072">
        <f>Table44[[#This Row],[Total Sales]]-Table44[[#This Row],[COGS]]</f>
        <v>10</v>
      </c>
      <c r="P1072" s="1">
        <f>WEEKDAY(Table44[[#This Row],[Sales Date]])</f>
        <v>5</v>
      </c>
    </row>
    <row r="1073" spans="1:16" x14ac:dyDescent="0.3">
      <c r="A1073" t="s">
        <v>1862</v>
      </c>
      <c r="B1073" s="2">
        <v>44015</v>
      </c>
      <c r="C1073" t="s">
        <v>660</v>
      </c>
      <c r="D1073" t="s">
        <v>28</v>
      </c>
      <c r="E1073" t="s">
        <v>22</v>
      </c>
      <c r="F1073" t="s">
        <v>23</v>
      </c>
      <c r="G1073" t="s">
        <v>31</v>
      </c>
      <c r="H1073" t="s">
        <v>2370</v>
      </c>
      <c r="I1073">
        <v>2</v>
      </c>
      <c r="J1073" t="s">
        <v>19</v>
      </c>
      <c r="K1073">
        <v>100</v>
      </c>
      <c r="L1073">
        <v>80</v>
      </c>
      <c r="M1073">
        <f t="shared" si="16"/>
        <v>200</v>
      </c>
      <c r="N1073">
        <f>Table44[[#This Row],[Qty]]*Table44[[#This Row],[Cost]]</f>
        <v>160</v>
      </c>
      <c r="O1073">
        <f>Table44[[#This Row],[Total Sales]]-Table44[[#This Row],[COGS]]</f>
        <v>40</v>
      </c>
      <c r="P1073" s="1">
        <f>WEEKDAY(Table44[[#This Row],[Sales Date]])</f>
        <v>6</v>
      </c>
    </row>
    <row r="1074" spans="1:16" x14ac:dyDescent="0.3">
      <c r="A1074" t="s">
        <v>1863</v>
      </c>
      <c r="B1074" s="2">
        <v>44016</v>
      </c>
      <c r="C1074" t="s">
        <v>662</v>
      </c>
      <c r="D1074" t="s">
        <v>14</v>
      </c>
      <c r="E1074" t="s">
        <v>29</v>
      </c>
      <c r="F1074" t="s">
        <v>30</v>
      </c>
      <c r="G1074" t="s">
        <v>17</v>
      </c>
      <c r="H1074" t="s">
        <v>37</v>
      </c>
      <c r="I1074">
        <v>2</v>
      </c>
      <c r="J1074" t="s">
        <v>19</v>
      </c>
      <c r="K1074">
        <v>2000</v>
      </c>
      <c r="L1074">
        <v>1850</v>
      </c>
      <c r="M1074">
        <f t="shared" si="16"/>
        <v>4000</v>
      </c>
      <c r="N1074">
        <f>Table44[[#This Row],[Qty]]*Table44[[#This Row],[Cost]]</f>
        <v>3700</v>
      </c>
      <c r="O1074">
        <f>Table44[[#This Row],[Total Sales]]-Table44[[#This Row],[COGS]]</f>
        <v>300</v>
      </c>
      <c r="P1074" s="1">
        <f>WEEKDAY(Table44[[#This Row],[Sales Date]])</f>
        <v>7</v>
      </c>
    </row>
    <row r="1075" spans="1:16" x14ac:dyDescent="0.3">
      <c r="A1075" t="s">
        <v>1864</v>
      </c>
      <c r="B1075" s="2">
        <v>44019</v>
      </c>
      <c r="C1075" t="s">
        <v>664</v>
      </c>
      <c r="D1075" t="s">
        <v>14</v>
      </c>
      <c r="E1075" t="s">
        <v>34</v>
      </c>
      <c r="F1075" t="s">
        <v>35</v>
      </c>
      <c r="G1075" t="s">
        <v>24</v>
      </c>
      <c r="H1075" t="s">
        <v>2370</v>
      </c>
      <c r="I1075">
        <v>1</v>
      </c>
      <c r="J1075" t="s">
        <v>19</v>
      </c>
      <c r="K1075">
        <v>9500</v>
      </c>
      <c r="L1075">
        <v>8000</v>
      </c>
      <c r="M1075">
        <f t="shared" si="16"/>
        <v>9500</v>
      </c>
      <c r="N1075">
        <f>Table44[[#This Row],[Qty]]*Table44[[#This Row],[Cost]]</f>
        <v>8000</v>
      </c>
      <c r="O1075">
        <f>Table44[[#This Row],[Total Sales]]-Table44[[#This Row],[COGS]]</f>
        <v>1500</v>
      </c>
      <c r="P1075" s="1">
        <f>WEEKDAY(Table44[[#This Row],[Sales Date]])</f>
        <v>3</v>
      </c>
    </row>
    <row r="1076" spans="1:16" x14ac:dyDescent="0.3">
      <c r="A1076" t="s">
        <v>1865</v>
      </c>
      <c r="B1076" s="2">
        <v>44019</v>
      </c>
      <c r="C1076" t="s">
        <v>666</v>
      </c>
      <c r="D1076" t="s">
        <v>14</v>
      </c>
      <c r="E1076" t="s">
        <v>15</v>
      </c>
      <c r="F1076" t="s">
        <v>16</v>
      </c>
      <c r="G1076" t="s">
        <v>31</v>
      </c>
      <c r="H1076" t="s">
        <v>44</v>
      </c>
      <c r="I1076">
        <v>100</v>
      </c>
      <c r="J1076" t="s">
        <v>19</v>
      </c>
      <c r="K1076">
        <v>4700</v>
      </c>
      <c r="L1076">
        <v>4000</v>
      </c>
      <c r="M1076">
        <f t="shared" si="16"/>
        <v>470000</v>
      </c>
      <c r="N1076">
        <f>Table44[[#This Row],[Qty]]*Table44[[#This Row],[Cost]]</f>
        <v>400000</v>
      </c>
      <c r="O1076">
        <f>Table44[[#This Row],[Total Sales]]-Table44[[#This Row],[COGS]]</f>
        <v>70000</v>
      </c>
      <c r="P1076" s="1">
        <f>WEEKDAY(Table44[[#This Row],[Sales Date]])</f>
        <v>3</v>
      </c>
    </row>
    <row r="1077" spans="1:16" x14ac:dyDescent="0.3">
      <c r="A1077" t="s">
        <v>1866</v>
      </c>
      <c r="B1077" s="2">
        <v>44019</v>
      </c>
      <c r="C1077" t="s">
        <v>668</v>
      </c>
      <c r="D1077" t="s">
        <v>28</v>
      </c>
      <c r="E1077" t="s">
        <v>15</v>
      </c>
      <c r="F1077" t="s">
        <v>16</v>
      </c>
      <c r="G1077" t="s">
        <v>17</v>
      </c>
      <c r="H1077" t="s">
        <v>2370</v>
      </c>
      <c r="I1077">
        <v>2</v>
      </c>
      <c r="J1077" t="s">
        <v>19</v>
      </c>
      <c r="K1077">
        <v>400</v>
      </c>
      <c r="L1077">
        <v>360</v>
      </c>
      <c r="M1077">
        <f t="shared" si="16"/>
        <v>800</v>
      </c>
      <c r="N1077">
        <f>Table44[[#This Row],[Qty]]*Table44[[#This Row],[Cost]]</f>
        <v>720</v>
      </c>
      <c r="O1077">
        <f>Table44[[#This Row],[Total Sales]]-Table44[[#This Row],[COGS]]</f>
        <v>80</v>
      </c>
      <c r="P1077" s="1">
        <f>WEEKDAY(Table44[[#This Row],[Sales Date]])</f>
        <v>3</v>
      </c>
    </row>
    <row r="1078" spans="1:16" x14ac:dyDescent="0.3">
      <c r="A1078" t="s">
        <v>1867</v>
      </c>
      <c r="B1078" s="2">
        <v>44019</v>
      </c>
      <c r="C1078" t="s">
        <v>670</v>
      </c>
      <c r="D1078" t="s">
        <v>28</v>
      </c>
      <c r="E1078" t="s">
        <v>22</v>
      </c>
      <c r="F1078" t="s">
        <v>23</v>
      </c>
      <c r="G1078" t="s">
        <v>24</v>
      </c>
      <c r="H1078" t="s">
        <v>37</v>
      </c>
      <c r="I1078">
        <v>2</v>
      </c>
      <c r="J1078" t="s">
        <v>19</v>
      </c>
      <c r="K1078">
        <v>100</v>
      </c>
      <c r="L1078">
        <v>90</v>
      </c>
      <c r="M1078">
        <f t="shared" si="16"/>
        <v>200</v>
      </c>
      <c r="N1078">
        <f>Table44[[#This Row],[Qty]]*Table44[[#This Row],[Cost]]</f>
        <v>180</v>
      </c>
      <c r="O1078">
        <f>Table44[[#This Row],[Total Sales]]-Table44[[#This Row],[COGS]]</f>
        <v>20</v>
      </c>
      <c r="P1078" s="1">
        <f>WEEKDAY(Table44[[#This Row],[Sales Date]])</f>
        <v>3</v>
      </c>
    </row>
    <row r="1079" spans="1:16" x14ac:dyDescent="0.3">
      <c r="A1079" t="s">
        <v>1868</v>
      </c>
      <c r="B1079" s="2">
        <v>44019</v>
      </c>
      <c r="D1079" t="s">
        <v>28</v>
      </c>
      <c r="E1079" t="s">
        <v>29</v>
      </c>
      <c r="F1079" t="s">
        <v>30</v>
      </c>
      <c r="G1079" t="s">
        <v>31</v>
      </c>
      <c r="H1079" t="s">
        <v>2370</v>
      </c>
      <c r="I1079">
        <v>20</v>
      </c>
      <c r="J1079" t="s">
        <v>19</v>
      </c>
      <c r="K1079">
        <v>1600</v>
      </c>
      <c r="L1079">
        <v>1590</v>
      </c>
      <c r="M1079">
        <f t="shared" si="16"/>
        <v>32000</v>
      </c>
      <c r="N1079">
        <f>Table44[[#This Row],[Qty]]*Table44[[#This Row],[Cost]]</f>
        <v>31800</v>
      </c>
      <c r="O1079">
        <f>Table44[[#This Row],[Total Sales]]-Table44[[#This Row],[COGS]]</f>
        <v>200</v>
      </c>
      <c r="P1079" s="1">
        <f>WEEKDAY(Table44[[#This Row],[Sales Date]])</f>
        <v>3</v>
      </c>
    </row>
    <row r="1080" spans="1:16" x14ac:dyDescent="0.3">
      <c r="A1080" t="s">
        <v>1869</v>
      </c>
      <c r="B1080" s="2">
        <v>44022</v>
      </c>
      <c r="C1080" t="s">
        <v>673</v>
      </c>
      <c r="D1080" t="s">
        <v>28</v>
      </c>
      <c r="E1080" t="s">
        <v>34</v>
      </c>
      <c r="F1080" t="s">
        <v>35</v>
      </c>
      <c r="G1080" t="s">
        <v>17</v>
      </c>
      <c r="H1080" t="s">
        <v>2370</v>
      </c>
      <c r="I1080">
        <v>1</v>
      </c>
      <c r="J1080" t="s">
        <v>19</v>
      </c>
      <c r="K1080">
        <v>50</v>
      </c>
      <c r="L1080">
        <v>45</v>
      </c>
      <c r="M1080">
        <f t="shared" si="16"/>
        <v>50</v>
      </c>
      <c r="N1080">
        <f>Table44[[#This Row],[Qty]]*Table44[[#This Row],[Cost]]</f>
        <v>45</v>
      </c>
      <c r="O1080">
        <f>Table44[[#This Row],[Total Sales]]-Table44[[#This Row],[COGS]]</f>
        <v>5</v>
      </c>
      <c r="P1080" s="1">
        <f>WEEKDAY(Table44[[#This Row],[Sales Date]])</f>
        <v>6</v>
      </c>
    </row>
    <row r="1081" spans="1:16" x14ac:dyDescent="0.3">
      <c r="A1081" t="s">
        <v>1870</v>
      </c>
      <c r="B1081" s="2">
        <v>44023</v>
      </c>
      <c r="C1081" t="s">
        <v>675</v>
      </c>
      <c r="D1081" t="s">
        <v>14</v>
      </c>
      <c r="E1081" t="s">
        <v>15</v>
      </c>
      <c r="F1081" t="s">
        <v>16</v>
      </c>
      <c r="G1081" t="s">
        <v>24</v>
      </c>
      <c r="H1081" t="s">
        <v>2370</v>
      </c>
      <c r="I1081">
        <v>2</v>
      </c>
      <c r="J1081" t="s">
        <v>19</v>
      </c>
      <c r="K1081">
        <v>600</v>
      </c>
      <c r="L1081">
        <v>450</v>
      </c>
      <c r="M1081">
        <f t="shared" si="16"/>
        <v>1200</v>
      </c>
      <c r="N1081">
        <f>Table44[[#This Row],[Qty]]*Table44[[#This Row],[Cost]]</f>
        <v>900</v>
      </c>
      <c r="O1081">
        <f>Table44[[#This Row],[Total Sales]]-Table44[[#This Row],[COGS]]</f>
        <v>300</v>
      </c>
      <c r="P1081" s="1">
        <f>WEEKDAY(Table44[[#This Row],[Sales Date]])</f>
        <v>7</v>
      </c>
    </row>
    <row r="1082" spans="1:16" x14ac:dyDescent="0.3">
      <c r="A1082" t="s">
        <v>1871</v>
      </c>
      <c r="B1082" s="2">
        <v>44024</v>
      </c>
      <c r="C1082" t="s">
        <v>677</v>
      </c>
      <c r="D1082" t="s">
        <v>28</v>
      </c>
      <c r="E1082" t="s">
        <v>15</v>
      </c>
      <c r="F1082" t="s">
        <v>16</v>
      </c>
      <c r="G1082" t="s">
        <v>31</v>
      </c>
      <c r="H1082" t="s">
        <v>37</v>
      </c>
      <c r="I1082">
        <v>2</v>
      </c>
      <c r="J1082" t="s">
        <v>19</v>
      </c>
      <c r="K1082">
        <v>170</v>
      </c>
      <c r="L1082">
        <v>150</v>
      </c>
      <c r="M1082">
        <f t="shared" si="16"/>
        <v>340</v>
      </c>
      <c r="N1082">
        <f>Table44[[#This Row],[Qty]]*Table44[[#This Row],[Cost]]</f>
        <v>300</v>
      </c>
      <c r="O1082">
        <f>Table44[[#This Row],[Total Sales]]-Table44[[#This Row],[COGS]]</f>
        <v>40</v>
      </c>
      <c r="P1082" s="1">
        <f>WEEKDAY(Table44[[#This Row],[Sales Date]])</f>
        <v>1</v>
      </c>
    </row>
    <row r="1083" spans="1:16" x14ac:dyDescent="0.3">
      <c r="A1083" t="s">
        <v>1872</v>
      </c>
      <c r="B1083" s="2">
        <v>44025</v>
      </c>
      <c r="C1083" t="s">
        <v>679</v>
      </c>
      <c r="D1083" t="s">
        <v>28</v>
      </c>
      <c r="E1083" t="s">
        <v>22</v>
      </c>
      <c r="F1083" t="s">
        <v>23</v>
      </c>
      <c r="G1083" t="s">
        <v>17</v>
      </c>
      <c r="H1083" t="s">
        <v>2370</v>
      </c>
      <c r="I1083">
        <v>1</v>
      </c>
      <c r="J1083" t="s">
        <v>19</v>
      </c>
      <c r="K1083">
        <v>25</v>
      </c>
      <c r="L1083">
        <v>20</v>
      </c>
      <c r="M1083">
        <f t="shared" si="16"/>
        <v>25</v>
      </c>
      <c r="N1083">
        <f>Table44[[#This Row],[Qty]]*Table44[[#This Row],[Cost]]</f>
        <v>20</v>
      </c>
      <c r="O1083">
        <f>Table44[[#This Row],[Total Sales]]-Table44[[#This Row],[COGS]]</f>
        <v>5</v>
      </c>
      <c r="P1083" s="1">
        <f>WEEKDAY(Table44[[#This Row],[Sales Date]])</f>
        <v>2</v>
      </c>
    </row>
    <row r="1084" spans="1:16" x14ac:dyDescent="0.3">
      <c r="A1084" t="s">
        <v>1873</v>
      </c>
      <c r="B1084" s="2">
        <v>44026</v>
      </c>
      <c r="C1084" t="s">
        <v>681</v>
      </c>
      <c r="D1084" t="s">
        <v>28</v>
      </c>
      <c r="E1084" t="s">
        <v>29</v>
      </c>
      <c r="F1084" t="s">
        <v>30</v>
      </c>
      <c r="G1084" t="s">
        <v>24</v>
      </c>
      <c r="H1084" t="s">
        <v>2370</v>
      </c>
      <c r="I1084">
        <v>1</v>
      </c>
      <c r="J1084" t="s">
        <v>19</v>
      </c>
      <c r="K1084">
        <v>10000</v>
      </c>
      <c r="L1084">
        <v>9000</v>
      </c>
      <c r="M1084">
        <f t="shared" si="16"/>
        <v>10000</v>
      </c>
      <c r="N1084">
        <f>Table44[[#This Row],[Qty]]*Table44[[#This Row],[Cost]]</f>
        <v>9000</v>
      </c>
      <c r="O1084">
        <f>Table44[[#This Row],[Total Sales]]-Table44[[#This Row],[COGS]]</f>
        <v>1000</v>
      </c>
      <c r="P1084" s="1">
        <f>WEEKDAY(Table44[[#This Row],[Sales Date]])</f>
        <v>3</v>
      </c>
    </row>
    <row r="1085" spans="1:16" x14ac:dyDescent="0.3">
      <c r="A1085" t="s">
        <v>1874</v>
      </c>
      <c r="B1085" s="2">
        <v>44029</v>
      </c>
      <c r="C1085" t="s">
        <v>683</v>
      </c>
      <c r="D1085" t="s">
        <v>28</v>
      </c>
      <c r="E1085" t="s">
        <v>34</v>
      </c>
      <c r="F1085" t="s">
        <v>35</v>
      </c>
      <c r="G1085" t="s">
        <v>31</v>
      </c>
      <c r="H1085" t="s">
        <v>44</v>
      </c>
      <c r="I1085">
        <v>2</v>
      </c>
      <c r="J1085" t="s">
        <v>19</v>
      </c>
      <c r="K1085">
        <v>6700</v>
      </c>
      <c r="L1085">
        <v>5001</v>
      </c>
      <c r="M1085">
        <f t="shared" si="16"/>
        <v>13400</v>
      </c>
      <c r="N1085">
        <f>Table44[[#This Row],[Qty]]*Table44[[#This Row],[Cost]]</f>
        <v>10002</v>
      </c>
      <c r="O1085">
        <f>Table44[[#This Row],[Total Sales]]-Table44[[#This Row],[COGS]]</f>
        <v>3398</v>
      </c>
      <c r="P1085" s="1">
        <f>WEEKDAY(Table44[[#This Row],[Sales Date]])</f>
        <v>6</v>
      </c>
    </row>
    <row r="1086" spans="1:16" x14ac:dyDescent="0.3">
      <c r="A1086" t="s">
        <v>1875</v>
      </c>
      <c r="B1086" s="2">
        <v>44029</v>
      </c>
      <c r="C1086" t="s">
        <v>685</v>
      </c>
      <c r="D1086" t="s">
        <v>28</v>
      </c>
      <c r="E1086" t="s">
        <v>15</v>
      </c>
      <c r="F1086" t="s">
        <v>16</v>
      </c>
      <c r="G1086" t="s">
        <v>17</v>
      </c>
      <c r="H1086" t="s">
        <v>2370</v>
      </c>
      <c r="I1086">
        <v>2</v>
      </c>
      <c r="J1086" t="s">
        <v>19</v>
      </c>
      <c r="K1086">
        <v>6700</v>
      </c>
      <c r="L1086">
        <v>5002</v>
      </c>
      <c r="M1086">
        <f t="shared" si="16"/>
        <v>13400</v>
      </c>
      <c r="N1086">
        <f>Table44[[#This Row],[Qty]]*Table44[[#This Row],[Cost]]</f>
        <v>10004</v>
      </c>
      <c r="O1086">
        <f>Table44[[#This Row],[Total Sales]]-Table44[[#This Row],[COGS]]</f>
        <v>3396</v>
      </c>
      <c r="P1086" s="1">
        <f>WEEKDAY(Table44[[#This Row],[Sales Date]])</f>
        <v>6</v>
      </c>
    </row>
    <row r="1087" spans="1:16" x14ac:dyDescent="0.3">
      <c r="A1087" t="s">
        <v>1876</v>
      </c>
      <c r="B1087" s="2">
        <v>44029</v>
      </c>
      <c r="C1087" t="s">
        <v>687</v>
      </c>
      <c r="D1087" t="s">
        <v>28</v>
      </c>
      <c r="E1087" t="s">
        <v>15</v>
      </c>
      <c r="F1087" t="s">
        <v>16</v>
      </c>
      <c r="G1087" t="s">
        <v>24</v>
      </c>
      <c r="H1087" t="s">
        <v>37</v>
      </c>
      <c r="I1087">
        <v>1</v>
      </c>
      <c r="J1087" t="s">
        <v>19</v>
      </c>
      <c r="K1087">
        <v>22000</v>
      </c>
      <c r="L1087">
        <v>20000</v>
      </c>
      <c r="M1087">
        <f t="shared" si="16"/>
        <v>22000</v>
      </c>
      <c r="N1087">
        <f>Table44[[#This Row],[Qty]]*Table44[[#This Row],[Cost]]</f>
        <v>20000</v>
      </c>
      <c r="O1087">
        <f>Table44[[#This Row],[Total Sales]]-Table44[[#This Row],[COGS]]</f>
        <v>2000</v>
      </c>
      <c r="P1087" s="1">
        <f>WEEKDAY(Table44[[#This Row],[Sales Date]])</f>
        <v>6</v>
      </c>
    </row>
    <row r="1088" spans="1:16" x14ac:dyDescent="0.3">
      <c r="A1088" t="s">
        <v>1877</v>
      </c>
      <c r="B1088" s="2">
        <v>44029</v>
      </c>
      <c r="C1088" t="s">
        <v>689</v>
      </c>
      <c r="D1088" t="s">
        <v>28</v>
      </c>
      <c r="E1088" t="s">
        <v>22</v>
      </c>
      <c r="F1088" t="s">
        <v>23</v>
      </c>
      <c r="G1088" t="s">
        <v>31</v>
      </c>
      <c r="H1088" t="s">
        <v>37</v>
      </c>
      <c r="I1088">
        <v>1</v>
      </c>
      <c r="J1088" t="s">
        <v>25</v>
      </c>
      <c r="K1088">
        <v>10000</v>
      </c>
      <c r="L1088">
        <v>9000</v>
      </c>
      <c r="M1088">
        <f t="shared" si="16"/>
        <v>10000</v>
      </c>
      <c r="N1088">
        <f>Table44[[#This Row],[Qty]]*Table44[[#This Row],[Cost]]</f>
        <v>9000</v>
      </c>
      <c r="O1088">
        <f>Table44[[#This Row],[Total Sales]]-Table44[[#This Row],[COGS]]</f>
        <v>1000</v>
      </c>
      <c r="P1088" s="1">
        <f>WEEKDAY(Table44[[#This Row],[Sales Date]])</f>
        <v>6</v>
      </c>
    </row>
    <row r="1089" spans="1:16" x14ac:dyDescent="0.3">
      <c r="A1089" t="s">
        <v>1878</v>
      </c>
      <c r="B1089" s="2">
        <v>44029</v>
      </c>
      <c r="C1089" t="s">
        <v>691</v>
      </c>
      <c r="D1089" t="s">
        <v>28</v>
      </c>
      <c r="E1089" t="s">
        <v>29</v>
      </c>
      <c r="F1089" t="s">
        <v>30</v>
      </c>
      <c r="G1089" t="s">
        <v>17</v>
      </c>
      <c r="H1089" t="s">
        <v>2370</v>
      </c>
      <c r="I1089">
        <v>1</v>
      </c>
      <c r="J1089" t="s">
        <v>19</v>
      </c>
      <c r="K1089">
        <v>8500</v>
      </c>
      <c r="L1089">
        <v>7600</v>
      </c>
      <c r="M1089">
        <f t="shared" si="16"/>
        <v>8500</v>
      </c>
      <c r="N1089">
        <f>Table44[[#This Row],[Qty]]*Table44[[#This Row],[Cost]]</f>
        <v>7600</v>
      </c>
      <c r="O1089">
        <f>Table44[[#This Row],[Total Sales]]-Table44[[#This Row],[COGS]]</f>
        <v>900</v>
      </c>
      <c r="P1089" s="1">
        <f>WEEKDAY(Table44[[#This Row],[Sales Date]])</f>
        <v>6</v>
      </c>
    </row>
    <row r="1090" spans="1:16" x14ac:dyDescent="0.3">
      <c r="A1090" t="s">
        <v>1879</v>
      </c>
      <c r="B1090" s="2">
        <v>44032</v>
      </c>
      <c r="C1090" t="s">
        <v>693</v>
      </c>
      <c r="D1090" t="s">
        <v>28</v>
      </c>
      <c r="E1090" t="s">
        <v>34</v>
      </c>
      <c r="F1090" t="s">
        <v>35</v>
      </c>
      <c r="G1090" t="s">
        <v>24</v>
      </c>
      <c r="H1090" t="s">
        <v>2370</v>
      </c>
      <c r="I1090">
        <v>2</v>
      </c>
      <c r="J1090" t="s">
        <v>19</v>
      </c>
      <c r="K1090">
        <v>8500</v>
      </c>
      <c r="L1090">
        <v>7600</v>
      </c>
      <c r="M1090">
        <f t="shared" ref="M1090:M1153" si="17">I1090*K1090</f>
        <v>17000</v>
      </c>
      <c r="N1090">
        <f>Table44[[#This Row],[Qty]]*Table44[[#This Row],[Cost]]</f>
        <v>15200</v>
      </c>
      <c r="O1090">
        <f>Table44[[#This Row],[Total Sales]]-Table44[[#This Row],[COGS]]</f>
        <v>1800</v>
      </c>
      <c r="P1090" s="1">
        <f>WEEKDAY(Table44[[#This Row],[Sales Date]])</f>
        <v>2</v>
      </c>
    </row>
    <row r="1091" spans="1:16" x14ac:dyDescent="0.3">
      <c r="A1091" t="s">
        <v>1880</v>
      </c>
      <c r="B1091" s="2">
        <v>44033</v>
      </c>
      <c r="C1091" t="s">
        <v>695</v>
      </c>
      <c r="D1091" t="s">
        <v>28</v>
      </c>
      <c r="E1091" t="s">
        <v>15</v>
      </c>
      <c r="F1091" t="s">
        <v>16</v>
      </c>
      <c r="G1091" t="s">
        <v>31</v>
      </c>
      <c r="H1091" t="s">
        <v>2370</v>
      </c>
      <c r="I1091">
        <v>3</v>
      </c>
      <c r="J1091" t="s">
        <v>19</v>
      </c>
      <c r="K1091">
        <v>13200.000000000002</v>
      </c>
      <c r="L1091">
        <v>12000</v>
      </c>
      <c r="M1091">
        <f t="shared" si="17"/>
        <v>39600.000000000007</v>
      </c>
      <c r="N1091">
        <f>Table44[[#This Row],[Qty]]*Table44[[#This Row],[Cost]]</f>
        <v>36000</v>
      </c>
      <c r="O1091">
        <f>Table44[[#This Row],[Total Sales]]-Table44[[#This Row],[COGS]]</f>
        <v>3600.0000000000073</v>
      </c>
      <c r="P1091" s="1">
        <f>WEEKDAY(Table44[[#This Row],[Sales Date]])</f>
        <v>3</v>
      </c>
    </row>
    <row r="1092" spans="1:16" x14ac:dyDescent="0.3">
      <c r="A1092" t="s">
        <v>1881</v>
      </c>
      <c r="B1092" s="2">
        <v>44034</v>
      </c>
      <c r="C1092" t="s">
        <v>697</v>
      </c>
      <c r="D1092" t="s">
        <v>28</v>
      </c>
      <c r="E1092" t="s">
        <v>15</v>
      </c>
      <c r="F1092" t="s">
        <v>16</v>
      </c>
      <c r="G1092" t="s">
        <v>17</v>
      </c>
      <c r="H1092" t="s">
        <v>2370</v>
      </c>
      <c r="I1092">
        <v>2</v>
      </c>
      <c r="J1092" t="s">
        <v>19</v>
      </c>
      <c r="K1092">
        <v>22000</v>
      </c>
      <c r="L1092">
        <v>20000</v>
      </c>
      <c r="M1092">
        <f t="shared" si="17"/>
        <v>44000</v>
      </c>
      <c r="N1092">
        <f>Table44[[#This Row],[Qty]]*Table44[[#This Row],[Cost]]</f>
        <v>40000</v>
      </c>
      <c r="O1092">
        <f>Table44[[#This Row],[Total Sales]]-Table44[[#This Row],[COGS]]</f>
        <v>4000</v>
      </c>
      <c r="P1092" s="1">
        <f>WEEKDAY(Table44[[#This Row],[Sales Date]])</f>
        <v>4</v>
      </c>
    </row>
    <row r="1093" spans="1:16" x14ac:dyDescent="0.3">
      <c r="A1093" t="s">
        <v>1882</v>
      </c>
      <c r="B1093" s="2">
        <v>44035</v>
      </c>
      <c r="C1093" t="s">
        <v>699</v>
      </c>
      <c r="D1093" t="s">
        <v>28</v>
      </c>
      <c r="E1093" t="s">
        <v>22</v>
      </c>
      <c r="F1093" t="s">
        <v>23</v>
      </c>
      <c r="G1093" t="s">
        <v>24</v>
      </c>
      <c r="H1093" t="s">
        <v>37</v>
      </c>
      <c r="I1093">
        <v>2</v>
      </c>
      <c r="J1093" t="s">
        <v>19</v>
      </c>
      <c r="K1093">
        <v>7700</v>
      </c>
      <c r="L1093">
        <v>7000</v>
      </c>
      <c r="M1093">
        <f t="shared" si="17"/>
        <v>15400</v>
      </c>
      <c r="N1093">
        <f>Table44[[#This Row],[Qty]]*Table44[[#This Row],[Cost]]</f>
        <v>14000</v>
      </c>
      <c r="O1093">
        <f>Table44[[#This Row],[Total Sales]]-Table44[[#This Row],[COGS]]</f>
        <v>1400</v>
      </c>
      <c r="P1093" s="1">
        <f>WEEKDAY(Table44[[#This Row],[Sales Date]])</f>
        <v>5</v>
      </c>
    </row>
    <row r="1094" spans="1:16" x14ac:dyDescent="0.3">
      <c r="A1094" t="s">
        <v>1883</v>
      </c>
      <c r="B1094" s="2">
        <v>44036</v>
      </c>
      <c r="C1094" t="s">
        <v>701</v>
      </c>
      <c r="D1094" t="s">
        <v>28</v>
      </c>
      <c r="E1094" t="s">
        <v>29</v>
      </c>
      <c r="F1094" t="s">
        <v>30</v>
      </c>
      <c r="G1094" t="s">
        <v>31</v>
      </c>
      <c r="H1094" t="s">
        <v>2370</v>
      </c>
      <c r="I1094">
        <v>3</v>
      </c>
      <c r="J1094" t="s">
        <v>19</v>
      </c>
      <c r="K1094">
        <v>22000</v>
      </c>
      <c r="L1094">
        <v>20000</v>
      </c>
      <c r="M1094">
        <f t="shared" si="17"/>
        <v>66000</v>
      </c>
      <c r="N1094">
        <f>Table44[[#This Row],[Qty]]*Table44[[#This Row],[Cost]]</f>
        <v>60000</v>
      </c>
      <c r="O1094">
        <f>Table44[[#This Row],[Total Sales]]-Table44[[#This Row],[COGS]]</f>
        <v>6000</v>
      </c>
      <c r="P1094" s="1">
        <f>WEEKDAY(Table44[[#This Row],[Sales Date]])</f>
        <v>6</v>
      </c>
    </row>
    <row r="1095" spans="1:16" x14ac:dyDescent="0.3">
      <c r="A1095" t="s">
        <v>1884</v>
      </c>
      <c r="B1095" s="2">
        <v>44039</v>
      </c>
      <c r="C1095" t="s">
        <v>703</v>
      </c>
      <c r="D1095" t="s">
        <v>14</v>
      </c>
      <c r="E1095" t="s">
        <v>34</v>
      </c>
      <c r="F1095" t="s">
        <v>35</v>
      </c>
      <c r="G1095" t="s">
        <v>17</v>
      </c>
      <c r="H1095" t="s">
        <v>44</v>
      </c>
      <c r="I1095">
        <v>1</v>
      </c>
      <c r="J1095" t="s">
        <v>19</v>
      </c>
      <c r="K1095">
        <v>44000</v>
      </c>
      <c r="L1095">
        <v>40000</v>
      </c>
      <c r="M1095">
        <f t="shared" si="17"/>
        <v>44000</v>
      </c>
      <c r="N1095">
        <f>Table44[[#This Row],[Qty]]*Table44[[#This Row],[Cost]]</f>
        <v>40000</v>
      </c>
      <c r="O1095">
        <f>Table44[[#This Row],[Total Sales]]-Table44[[#This Row],[COGS]]</f>
        <v>4000</v>
      </c>
      <c r="P1095" s="1">
        <f>WEEKDAY(Table44[[#This Row],[Sales Date]])</f>
        <v>2</v>
      </c>
    </row>
    <row r="1096" spans="1:16" x14ac:dyDescent="0.3">
      <c r="A1096" t="s">
        <v>1885</v>
      </c>
      <c r="B1096" s="2">
        <v>44039</v>
      </c>
      <c r="C1096" t="s">
        <v>705</v>
      </c>
      <c r="D1096" t="s">
        <v>14</v>
      </c>
      <c r="E1096" t="s">
        <v>15</v>
      </c>
      <c r="F1096" t="s">
        <v>16</v>
      </c>
      <c r="G1096" t="s">
        <v>24</v>
      </c>
      <c r="H1096" t="s">
        <v>2370</v>
      </c>
      <c r="I1096">
        <v>2</v>
      </c>
      <c r="J1096" t="s">
        <v>19</v>
      </c>
      <c r="K1096">
        <v>19800</v>
      </c>
      <c r="L1096">
        <v>18000</v>
      </c>
      <c r="M1096">
        <f t="shared" si="17"/>
        <v>39600</v>
      </c>
      <c r="N1096">
        <f>Table44[[#This Row],[Qty]]*Table44[[#This Row],[Cost]]</f>
        <v>36000</v>
      </c>
      <c r="O1096">
        <f>Table44[[#This Row],[Total Sales]]-Table44[[#This Row],[COGS]]</f>
        <v>3600</v>
      </c>
      <c r="P1096" s="1">
        <f>WEEKDAY(Table44[[#This Row],[Sales Date]])</f>
        <v>2</v>
      </c>
    </row>
    <row r="1097" spans="1:16" x14ac:dyDescent="0.3">
      <c r="A1097" t="s">
        <v>1886</v>
      </c>
      <c r="B1097" s="2">
        <v>44039</v>
      </c>
      <c r="C1097" t="s">
        <v>707</v>
      </c>
      <c r="D1097" t="s">
        <v>14</v>
      </c>
      <c r="E1097" t="s">
        <v>15</v>
      </c>
      <c r="F1097" t="s">
        <v>16</v>
      </c>
      <c r="G1097" t="s">
        <v>31</v>
      </c>
      <c r="H1097" t="s">
        <v>37</v>
      </c>
      <c r="I1097">
        <v>2</v>
      </c>
      <c r="J1097" t="s">
        <v>19</v>
      </c>
      <c r="K1097">
        <v>9950</v>
      </c>
      <c r="L1097">
        <v>9000</v>
      </c>
      <c r="M1097">
        <f t="shared" si="17"/>
        <v>19900</v>
      </c>
      <c r="N1097">
        <f>Table44[[#This Row],[Qty]]*Table44[[#This Row],[Cost]]</f>
        <v>18000</v>
      </c>
      <c r="O1097">
        <f>Table44[[#This Row],[Total Sales]]-Table44[[#This Row],[COGS]]</f>
        <v>1900</v>
      </c>
      <c r="P1097" s="1">
        <f>WEEKDAY(Table44[[#This Row],[Sales Date]])</f>
        <v>2</v>
      </c>
    </row>
    <row r="1098" spans="1:16" x14ac:dyDescent="0.3">
      <c r="A1098" t="s">
        <v>1887</v>
      </c>
      <c r="B1098" s="2">
        <v>44039</v>
      </c>
      <c r="C1098" t="s">
        <v>709</v>
      </c>
      <c r="D1098" t="s">
        <v>28</v>
      </c>
      <c r="E1098" t="s">
        <v>22</v>
      </c>
      <c r="F1098" t="s">
        <v>23</v>
      </c>
      <c r="G1098" t="s">
        <v>17</v>
      </c>
      <c r="H1098" t="s">
        <v>37</v>
      </c>
      <c r="I1098">
        <v>2</v>
      </c>
      <c r="J1098" t="s">
        <v>19</v>
      </c>
      <c r="K1098">
        <v>7700</v>
      </c>
      <c r="L1098">
        <v>7000</v>
      </c>
      <c r="M1098">
        <f t="shared" si="17"/>
        <v>15400</v>
      </c>
      <c r="N1098">
        <f>Table44[[#This Row],[Qty]]*Table44[[#This Row],[Cost]]</f>
        <v>14000</v>
      </c>
      <c r="O1098">
        <f>Table44[[#This Row],[Total Sales]]-Table44[[#This Row],[COGS]]</f>
        <v>1400</v>
      </c>
      <c r="P1098" s="1">
        <f>WEEKDAY(Table44[[#This Row],[Sales Date]])</f>
        <v>2</v>
      </c>
    </row>
    <row r="1099" spans="1:16" x14ac:dyDescent="0.3">
      <c r="A1099" t="s">
        <v>1888</v>
      </c>
      <c r="B1099" s="2">
        <v>44039</v>
      </c>
      <c r="C1099" t="s">
        <v>711</v>
      </c>
      <c r="D1099" t="s">
        <v>28</v>
      </c>
      <c r="E1099" t="s">
        <v>29</v>
      </c>
      <c r="F1099" t="s">
        <v>30</v>
      </c>
      <c r="G1099" t="s">
        <v>24</v>
      </c>
      <c r="H1099" t="s">
        <v>57</v>
      </c>
      <c r="I1099">
        <v>4</v>
      </c>
      <c r="J1099" t="s">
        <v>19</v>
      </c>
      <c r="K1099">
        <v>11000</v>
      </c>
      <c r="L1099">
        <v>10000</v>
      </c>
      <c r="M1099">
        <f t="shared" si="17"/>
        <v>44000</v>
      </c>
      <c r="N1099">
        <f>Table44[[#This Row],[Qty]]*Table44[[#This Row],[Cost]]</f>
        <v>40000</v>
      </c>
      <c r="O1099">
        <f>Table44[[#This Row],[Total Sales]]-Table44[[#This Row],[COGS]]</f>
        <v>4000</v>
      </c>
      <c r="P1099" s="1">
        <f>WEEKDAY(Table44[[#This Row],[Sales Date]])</f>
        <v>2</v>
      </c>
    </row>
    <row r="1100" spans="1:16" x14ac:dyDescent="0.3">
      <c r="A1100" t="s">
        <v>1889</v>
      </c>
      <c r="B1100" s="2">
        <v>44042</v>
      </c>
      <c r="C1100" t="s">
        <v>713</v>
      </c>
      <c r="D1100" t="s">
        <v>28</v>
      </c>
      <c r="E1100" t="s">
        <v>34</v>
      </c>
      <c r="F1100" t="s">
        <v>35</v>
      </c>
      <c r="G1100" t="s">
        <v>31</v>
      </c>
      <c r="H1100" t="s">
        <v>44</v>
      </c>
      <c r="I1100">
        <v>1</v>
      </c>
      <c r="J1100" t="s">
        <v>19</v>
      </c>
      <c r="K1100">
        <v>13200.000000000002</v>
      </c>
      <c r="L1100">
        <v>12000</v>
      </c>
      <c r="M1100">
        <f t="shared" si="17"/>
        <v>13200.000000000002</v>
      </c>
      <c r="N1100">
        <f>Table44[[#This Row],[Qty]]*Table44[[#This Row],[Cost]]</f>
        <v>12000</v>
      </c>
      <c r="O1100">
        <f>Table44[[#This Row],[Total Sales]]-Table44[[#This Row],[COGS]]</f>
        <v>1200.0000000000018</v>
      </c>
      <c r="P1100" s="1">
        <f>WEEKDAY(Table44[[#This Row],[Sales Date]])</f>
        <v>5</v>
      </c>
    </row>
    <row r="1101" spans="1:16" x14ac:dyDescent="0.3">
      <c r="A1101" t="s">
        <v>1890</v>
      </c>
      <c r="B1101" s="2">
        <v>44015</v>
      </c>
      <c r="C1101" t="s">
        <v>715</v>
      </c>
      <c r="D1101" t="s">
        <v>28</v>
      </c>
      <c r="E1101" t="s">
        <v>15</v>
      </c>
      <c r="F1101" t="s">
        <v>16</v>
      </c>
      <c r="G1101" t="s">
        <v>17</v>
      </c>
      <c r="H1101" t="s">
        <v>44</v>
      </c>
      <c r="I1101">
        <v>2</v>
      </c>
      <c r="J1101" t="s">
        <v>19</v>
      </c>
      <c r="K1101">
        <v>9950</v>
      </c>
      <c r="L1101">
        <v>9000</v>
      </c>
      <c r="M1101">
        <f t="shared" si="17"/>
        <v>19900</v>
      </c>
      <c r="N1101">
        <f>Table44[[#This Row],[Qty]]*Table44[[#This Row],[Cost]]</f>
        <v>18000</v>
      </c>
      <c r="O1101">
        <f>Table44[[#This Row],[Total Sales]]-Table44[[#This Row],[COGS]]</f>
        <v>1900</v>
      </c>
      <c r="P1101" s="1">
        <f>WEEKDAY(Table44[[#This Row],[Sales Date]])</f>
        <v>6</v>
      </c>
    </row>
    <row r="1102" spans="1:16" x14ac:dyDescent="0.3">
      <c r="A1102" t="s">
        <v>1891</v>
      </c>
      <c r="B1102" s="2">
        <v>44013</v>
      </c>
      <c r="C1102" t="s">
        <v>717</v>
      </c>
      <c r="D1102" t="s">
        <v>14</v>
      </c>
      <c r="E1102" t="s">
        <v>15</v>
      </c>
      <c r="F1102" t="s">
        <v>16</v>
      </c>
      <c r="G1102" t="s">
        <v>24</v>
      </c>
      <c r="H1102" t="s">
        <v>2370</v>
      </c>
      <c r="I1102">
        <v>2</v>
      </c>
      <c r="J1102" t="s">
        <v>19</v>
      </c>
      <c r="K1102">
        <v>7700</v>
      </c>
      <c r="L1102">
        <v>7000</v>
      </c>
      <c r="M1102">
        <f t="shared" si="17"/>
        <v>15400</v>
      </c>
      <c r="N1102">
        <f>Table44[[#This Row],[Qty]]*Table44[[#This Row],[Cost]]</f>
        <v>14000</v>
      </c>
      <c r="O1102">
        <f>Table44[[#This Row],[Total Sales]]-Table44[[#This Row],[COGS]]</f>
        <v>1400</v>
      </c>
      <c r="P1102" s="1">
        <f>WEEKDAY(Table44[[#This Row],[Sales Date]])</f>
        <v>4</v>
      </c>
    </row>
    <row r="1103" spans="1:16" x14ac:dyDescent="0.3">
      <c r="A1103" t="s">
        <v>1892</v>
      </c>
      <c r="B1103" s="2">
        <v>44014</v>
      </c>
      <c r="C1103" t="s">
        <v>719</v>
      </c>
      <c r="D1103" t="s">
        <v>28</v>
      </c>
      <c r="E1103" t="s">
        <v>22</v>
      </c>
      <c r="F1103" t="s">
        <v>23</v>
      </c>
      <c r="G1103" t="s">
        <v>31</v>
      </c>
      <c r="H1103" t="s">
        <v>2370</v>
      </c>
      <c r="I1103">
        <v>4</v>
      </c>
      <c r="J1103" t="s">
        <v>19</v>
      </c>
      <c r="K1103">
        <v>11000</v>
      </c>
      <c r="L1103">
        <v>10000</v>
      </c>
      <c r="M1103">
        <f t="shared" si="17"/>
        <v>44000</v>
      </c>
      <c r="N1103">
        <f>Table44[[#This Row],[Qty]]*Table44[[#This Row],[Cost]]</f>
        <v>40000</v>
      </c>
      <c r="O1103">
        <f>Table44[[#This Row],[Total Sales]]-Table44[[#This Row],[COGS]]</f>
        <v>4000</v>
      </c>
      <c r="P1103" s="1">
        <f>WEEKDAY(Table44[[#This Row],[Sales Date]])</f>
        <v>5</v>
      </c>
    </row>
    <row r="1104" spans="1:16" x14ac:dyDescent="0.3">
      <c r="A1104" t="s">
        <v>1893</v>
      </c>
      <c r="B1104" s="2">
        <v>44015</v>
      </c>
      <c r="C1104" t="s">
        <v>721</v>
      </c>
      <c r="D1104" t="s">
        <v>28</v>
      </c>
      <c r="E1104" t="s">
        <v>29</v>
      </c>
      <c r="F1104" t="s">
        <v>30</v>
      </c>
      <c r="G1104" t="s">
        <v>17</v>
      </c>
      <c r="H1104" t="s">
        <v>37</v>
      </c>
      <c r="I1104">
        <v>1</v>
      </c>
      <c r="J1104" t="s">
        <v>19</v>
      </c>
      <c r="K1104">
        <v>13200.000000000002</v>
      </c>
      <c r="L1104">
        <v>12000</v>
      </c>
      <c r="M1104">
        <f t="shared" si="17"/>
        <v>13200.000000000002</v>
      </c>
      <c r="N1104">
        <f>Table44[[#This Row],[Qty]]*Table44[[#This Row],[Cost]]</f>
        <v>12000</v>
      </c>
      <c r="O1104">
        <f>Table44[[#This Row],[Total Sales]]-Table44[[#This Row],[COGS]]</f>
        <v>1200.0000000000018</v>
      </c>
      <c r="P1104" s="1">
        <f>WEEKDAY(Table44[[#This Row],[Sales Date]])</f>
        <v>6</v>
      </c>
    </row>
    <row r="1105" spans="1:16" x14ac:dyDescent="0.3">
      <c r="A1105" t="s">
        <v>1894</v>
      </c>
      <c r="B1105" s="2">
        <v>44016</v>
      </c>
      <c r="C1105" t="s">
        <v>723</v>
      </c>
      <c r="D1105" t="s">
        <v>28</v>
      </c>
      <c r="E1105" t="s">
        <v>34</v>
      </c>
      <c r="F1105" t="s">
        <v>35</v>
      </c>
      <c r="G1105" t="s">
        <v>24</v>
      </c>
      <c r="H1105" t="s">
        <v>44</v>
      </c>
      <c r="I1105">
        <v>2</v>
      </c>
      <c r="J1105" t="s">
        <v>19</v>
      </c>
      <c r="K1105">
        <v>9950</v>
      </c>
      <c r="L1105">
        <v>9000</v>
      </c>
      <c r="M1105">
        <f t="shared" si="17"/>
        <v>19900</v>
      </c>
      <c r="N1105">
        <f>Table44[[#This Row],[Qty]]*Table44[[#This Row],[Cost]]</f>
        <v>18000</v>
      </c>
      <c r="O1105">
        <f>Table44[[#This Row],[Total Sales]]-Table44[[#This Row],[COGS]]</f>
        <v>1900</v>
      </c>
      <c r="P1105" s="1">
        <f>WEEKDAY(Table44[[#This Row],[Sales Date]])</f>
        <v>7</v>
      </c>
    </row>
    <row r="1106" spans="1:16" x14ac:dyDescent="0.3">
      <c r="A1106" t="s">
        <v>1895</v>
      </c>
      <c r="B1106" s="2">
        <v>44019</v>
      </c>
      <c r="C1106" t="s">
        <v>725</v>
      </c>
      <c r="D1106" t="s">
        <v>28</v>
      </c>
      <c r="E1106" t="s">
        <v>15</v>
      </c>
      <c r="F1106" t="s">
        <v>16</v>
      </c>
      <c r="G1106" t="s">
        <v>31</v>
      </c>
      <c r="H1106" t="s">
        <v>2370</v>
      </c>
      <c r="I1106">
        <v>2</v>
      </c>
      <c r="J1106" t="s">
        <v>19</v>
      </c>
      <c r="K1106">
        <v>7700</v>
      </c>
      <c r="L1106">
        <v>7000</v>
      </c>
      <c r="M1106">
        <f t="shared" si="17"/>
        <v>15400</v>
      </c>
      <c r="N1106">
        <f>Table44[[#This Row],[Qty]]*Table44[[#This Row],[Cost]]</f>
        <v>14000</v>
      </c>
      <c r="O1106">
        <f>Table44[[#This Row],[Total Sales]]-Table44[[#This Row],[COGS]]</f>
        <v>1400</v>
      </c>
      <c r="P1106" s="1">
        <f>WEEKDAY(Table44[[#This Row],[Sales Date]])</f>
        <v>3</v>
      </c>
    </row>
    <row r="1107" spans="1:16" x14ac:dyDescent="0.3">
      <c r="A1107" t="s">
        <v>1896</v>
      </c>
      <c r="B1107" s="2">
        <v>44019</v>
      </c>
      <c r="C1107" t="s">
        <v>727</v>
      </c>
      <c r="D1107" t="s">
        <v>28</v>
      </c>
      <c r="E1107" t="s">
        <v>15</v>
      </c>
      <c r="F1107" t="s">
        <v>16</v>
      </c>
      <c r="G1107" t="s">
        <v>17</v>
      </c>
      <c r="H1107" t="s">
        <v>37</v>
      </c>
      <c r="I1107">
        <v>1</v>
      </c>
      <c r="J1107" t="s">
        <v>19</v>
      </c>
      <c r="K1107">
        <v>11000</v>
      </c>
      <c r="L1107">
        <v>10000</v>
      </c>
      <c r="M1107">
        <f t="shared" si="17"/>
        <v>11000</v>
      </c>
      <c r="N1107">
        <f>Table44[[#This Row],[Qty]]*Table44[[#This Row],[Cost]]</f>
        <v>10000</v>
      </c>
      <c r="O1107">
        <f>Table44[[#This Row],[Total Sales]]-Table44[[#This Row],[COGS]]</f>
        <v>1000</v>
      </c>
      <c r="P1107" s="1">
        <f>WEEKDAY(Table44[[#This Row],[Sales Date]])</f>
        <v>3</v>
      </c>
    </row>
    <row r="1108" spans="1:16" x14ac:dyDescent="0.3">
      <c r="A1108" t="s">
        <v>1897</v>
      </c>
      <c r="B1108" s="2">
        <v>44019</v>
      </c>
      <c r="C1108" t="s">
        <v>729</v>
      </c>
      <c r="D1108" t="s">
        <v>28</v>
      </c>
      <c r="E1108" t="s">
        <v>22</v>
      </c>
      <c r="F1108" t="s">
        <v>23</v>
      </c>
      <c r="G1108" t="s">
        <v>24</v>
      </c>
      <c r="H1108" t="s">
        <v>37</v>
      </c>
      <c r="I1108">
        <v>1</v>
      </c>
      <c r="J1108" t="s">
        <v>19</v>
      </c>
      <c r="K1108">
        <v>7700.0000000000009</v>
      </c>
      <c r="L1108">
        <v>7000</v>
      </c>
      <c r="M1108">
        <f t="shared" si="17"/>
        <v>7700.0000000000009</v>
      </c>
      <c r="N1108">
        <f>Table44[[#This Row],[Qty]]*Table44[[#This Row],[Cost]]</f>
        <v>7000</v>
      </c>
      <c r="O1108">
        <f>Table44[[#This Row],[Total Sales]]-Table44[[#This Row],[COGS]]</f>
        <v>700.00000000000091</v>
      </c>
      <c r="P1108" s="1">
        <f>WEEKDAY(Table44[[#This Row],[Sales Date]])</f>
        <v>3</v>
      </c>
    </row>
    <row r="1109" spans="1:16" x14ac:dyDescent="0.3">
      <c r="A1109" t="s">
        <v>1898</v>
      </c>
      <c r="B1109" s="2">
        <v>44019</v>
      </c>
      <c r="C1109" t="s">
        <v>731</v>
      </c>
      <c r="D1109" t="s">
        <v>28</v>
      </c>
      <c r="E1109" t="s">
        <v>29</v>
      </c>
      <c r="F1109" t="s">
        <v>30</v>
      </c>
      <c r="G1109" t="s">
        <v>31</v>
      </c>
      <c r="H1109" t="s">
        <v>2370</v>
      </c>
      <c r="I1109">
        <v>2</v>
      </c>
      <c r="J1109" t="s">
        <v>19</v>
      </c>
      <c r="K1109">
        <v>9950</v>
      </c>
      <c r="L1109">
        <v>9000</v>
      </c>
      <c r="M1109">
        <f t="shared" si="17"/>
        <v>19900</v>
      </c>
      <c r="N1109">
        <f>Table44[[#This Row],[Qty]]*Table44[[#This Row],[Cost]]</f>
        <v>18000</v>
      </c>
      <c r="O1109">
        <f>Table44[[#This Row],[Total Sales]]-Table44[[#This Row],[COGS]]</f>
        <v>1900</v>
      </c>
      <c r="P1109" s="1">
        <f>WEEKDAY(Table44[[#This Row],[Sales Date]])</f>
        <v>3</v>
      </c>
    </row>
    <row r="1110" spans="1:16" x14ac:dyDescent="0.3">
      <c r="A1110" t="s">
        <v>1899</v>
      </c>
      <c r="B1110" s="2">
        <v>44019</v>
      </c>
      <c r="C1110" t="s">
        <v>733</v>
      </c>
      <c r="D1110" t="s">
        <v>28</v>
      </c>
      <c r="E1110" t="s">
        <v>34</v>
      </c>
      <c r="F1110" t="s">
        <v>35</v>
      </c>
      <c r="G1110" t="s">
        <v>17</v>
      </c>
      <c r="H1110" t="s">
        <v>2370</v>
      </c>
      <c r="I1110">
        <v>2</v>
      </c>
      <c r="J1110" t="s">
        <v>19</v>
      </c>
      <c r="K1110">
        <v>19800</v>
      </c>
      <c r="L1110">
        <v>18000</v>
      </c>
      <c r="M1110">
        <f t="shared" si="17"/>
        <v>39600</v>
      </c>
      <c r="N1110">
        <f>Table44[[#This Row],[Qty]]*Table44[[#This Row],[Cost]]</f>
        <v>36000</v>
      </c>
      <c r="O1110">
        <f>Table44[[#This Row],[Total Sales]]-Table44[[#This Row],[COGS]]</f>
        <v>3600</v>
      </c>
      <c r="P1110" s="1">
        <f>WEEKDAY(Table44[[#This Row],[Sales Date]])</f>
        <v>3</v>
      </c>
    </row>
    <row r="1111" spans="1:16" x14ac:dyDescent="0.3">
      <c r="A1111" t="s">
        <v>1900</v>
      </c>
      <c r="B1111" s="2">
        <v>44022</v>
      </c>
      <c r="C1111" t="s">
        <v>735</v>
      </c>
      <c r="D1111" t="s">
        <v>28</v>
      </c>
      <c r="E1111" t="s">
        <v>15</v>
      </c>
      <c r="F1111" t="s">
        <v>16</v>
      </c>
      <c r="G1111" t="s">
        <v>24</v>
      </c>
      <c r="H1111" t="s">
        <v>2370</v>
      </c>
      <c r="I1111">
        <v>1</v>
      </c>
      <c r="J1111" t="s">
        <v>19</v>
      </c>
      <c r="K1111">
        <v>44000</v>
      </c>
      <c r="L1111">
        <v>40000</v>
      </c>
      <c r="M1111">
        <f t="shared" si="17"/>
        <v>44000</v>
      </c>
      <c r="N1111">
        <f>Table44[[#This Row],[Qty]]*Table44[[#This Row],[Cost]]</f>
        <v>40000</v>
      </c>
      <c r="O1111">
        <f>Table44[[#This Row],[Total Sales]]-Table44[[#This Row],[COGS]]</f>
        <v>4000</v>
      </c>
      <c r="P1111" s="1">
        <f>WEEKDAY(Table44[[#This Row],[Sales Date]])</f>
        <v>6</v>
      </c>
    </row>
    <row r="1112" spans="1:16" x14ac:dyDescent="0.3">
      <c r="A1112" t="s">
        <v>1901</v>
      </c>
      <c r="B1112" s="2">
        <v>44023</v>
      </c>
      <c r="C1112" t="s">
        <v>737</v>
      </c>
      <c r="D1112" t="s">
        <v>28</v>
      </c>
      <c r="E1112" t="s">
        <v>15</v>
      </c>
      <c r="F1112" t="s">
        <v>16</v>
      </c>
      <c r="G1112" t="s">
        <v>31</v>
      </c>
      <c r="H1112" t="s">
        <v>2370</v>
      </c>
      <c r="I1112">
        <v>1</v>
      </c>
      <c r="J1112" t="s">
        <v>19</v>
      </c>
      <c r="K1112">
        <v>22000</v>
      </c>
      <c r="L1112">
        <v>20000</v>
      </c>
      <c r="M1112">
        <f t="shared" si="17"/>
        <v>22000</v>
      </c>
      <c r="N1112">
        <f>Table44[[#This Row],[Qty]]*Table44[[#This Row],[Cost]]</f>
        <v>20000</v>
      </c>
      <c r="O1112">
        <f>Table44[[#This Row],[Total Sales]]-Table44[[#This Row],[COGS]]</f>
        <v>2000</v>
      </c>
      <c r="P1112" s="1">
        <f>WEEKDAY(Table44[[#This Row],[Sales Date]])</f>
        <v>7</v>
      </c>
    </row>
    <row r="1113" spans="1:16" x14ac:dyDescent="0.3">
      <c r="A1113" t="s">
        <v>1902</v>
      </c>
      <c r="B1113" s="2">
        <v>44024</v>
      </c>
      <c r="C1113" t="s">
        <v>739</v>
      </c>
      <c r="D1113" t="s">
        <v>28</v>
      </c>
      <c r="E1113" t="s">
        <v>22</v>
      </c>
      <c r="F1113" t="s">
        <v>23</v>
      </c>
      <c r="G1113" t="s">
        <v>17</v>
      </c>
      <c r="H1113" t="s">
        <v>2370</v>
      </c>
      <c r="I1113">
        <v>2</v>
      </c>
      <c r="J1113" t="s">
        <v>19</v>
      </c>
      <c r="K1113">
        <v>13000</v>
      </c>
      <c r="L1113">
        <v>12000</v>
      </c>
      <c r="M1113">
        <f t="shared" si="17"/>
        <v>26000</v>
      </c>
      <c r="N1113">
        <f>Table44[[#This Row],[Qty]]*Table44[[#This Row],[Cost]]</f>
        <v>24000</v>
      </c>
      <c r="O1113">
        <f>Table44[[#This Row],[Total Sales]]-Table44[[#This Row],[COGS]]</f>
        <v>2000</v>
      </c>
      <c r="P1113" s="1">
        <f>WEEKDAY(Table44[[#This Row],[Sales Date]])</f>
        <v>1</v>
      </c>
    </row>
    <row r="1114" spans="1:16" x14ac:dyDescent="0.3">
      <c r="A1114" t="s">
        <v>1903</v>
      </c>
      <c r="B1114" s="2">
        <v>44025</v>
      </c>
      <c r="C1114" t="s">
        <v>741</v>
      </c>
      <c r="D1114" t="s">
        <v>28</v>
      </c>
      <c r="E1114" t="s">
        <v>29</v>
      </c>
      <c r="F1114" t="s">
        <v>30</v>
      </c>
      <c r="G1114" t="s">
        <v>24</v>
      </c>
      <c r="H1114" t="s">
        <v>37</v>
      </c>
      <c r="I1114">
        <v>2</v>
      </c>
      <c r="J1114" t="s">
        <v>19</v>
      </c>
      <c r="K1114">
        <v>6700</v>
      </c>
      <c r="L1114">
        <v>5000</v>
      </c>
      <c r="M1114">
        <f t="shared" si="17"/>
        <v>13400</v>
      </c>
      <c r="N1114">
        <f>Table44[[#This Row],[Qty]]*Table44[[#This Row],[Cost]]</f>
        <v>10000</v>
      </c>
      <c r="O1114">
        <f>Table44[[#This Row],[Total Sales]]-Table44[[#This Row],[COGS]]</f>
        <v>3400</v>
      </c>
      <c r="P1114" s="1">
        <f>WEEKDAY(Table44[[#This Row],[Sales Date]])</f>
        <v>2</v>
      </c>
    </row>
    <row r="1115" spans="1:16" x14ac:dyDescent="0.3">
      <c r="A1115" t="s">
        <v>1904</v>
      </c>
      <c r="B1115" s="2">
        <v>44026</v>
      </c>
      <c r="C1115" t="s">
        <v>743</v>
      </c>
      <c r="D1115" t="s">
        <v>28</v>
      </c>
      <c r="E1115" t="s">
        <v>34</v>
      </c>
      <c r="F1115" t="s">
        <v>35</v>
      </c>
      <c r="G1115" t="s">
        <v>31</v>
      </c>
      <c r="H1115" t="s">
        <v>2370</v>
      </c>
      <c r="I1115">
        <v>1</v>
      </c>
      <c r="J1115" t="s">
        <v>19</v>
      </c>
      <c r="K1115">
        <v>6700</v>
      </c>
      <c r="L1115">
        <v>5001</v>
      </c>
      <c r="M1115">
        <f t="shared" si="17"/>
        <v>6700</v>
      </c>
      <c r="N1115">
        <f>Table44[[#This Row],[Qty]]*Table44[[#This Row],[Cost]]</f>
        <v>5001</v>
      </c>
      <c r="O1115">
        <f>Table44[[#This Row],[Total Sales]]-Table44[[#This Row],[COGS]]</f>
        <v>1699</v>
      </c>
      <c r="P1115" s="1">
        <f>WEEKDAY(Table44[[#This Row],[Sales Date]])</f>
        <v>3</v>
      </c>
    </row>
    <row r="1116" spans="1:16" x14ac:dyDescent="0.3">
      <c r="A1116" t="s">
        <v>1905</v>
      </c>
      <c r="B1116" s="2">
        <v>44029</v>
      </c>
      <c r="C1116" t="s">
        <v>745</v>
      </c>
      <c r="D1116" t="s">
        <v>14</v>
      </c>
      <c r="E1116" t="s">
        <v>15</v>
      </c>
      <c r="F1116" t="s">
        <v>16</v>
      </c>
      <c r="G1116" t="s">
        <v>17</v>
      </c>
      <c r="H1116" t="s">
        <v>37</v>
      </c>
      <c r="I1116">
        <v>1</v>
      </c>
      <c r="J1116" t="s">
        <v>19</v>
      </c>
      <c r="K1116">
        <v>6700</v>
      </c>
      <c r="L1116">
        <v>5002</v>
      </c>
      <c r="M1116">
        <f t="shared" si="17"/>
        <v>6700</v>
      </c>
      <c r="N1116">
        <f>Table44[[#This Row],[Qty]]*Table44[[#This Row],[Cost]]</f>
        <v>5002</v>
      </c>
      <c r="O1116">
        <f>Table44[[#This Row],[Total Sales]]-Table44[[#This Row],[COGS]]</f>
        <v>1698</v>
      </c>
      <c r="P1116" s="1">
        <f>WEEKDAY(Table44[[#This Row],[Sales Date]])</f>
        <v>6</v>
      </c>
    </row>
    <row r="1117" spans="1:16" x14ac:dyDescent="0.3">
      <c r="A1117" t="s">
        <v>1906</v>
      </c>
      <c r="B1117" s="2">
        <v>44029</v>
      </c>
      <c r="C1117" t="s">
        <v>747</v>
      </c>
      <c r="D1117" t="s">
        <v>14</v>
      </c>
      <c r="E1117" t="s">
        <v>15</v>
      </c>
      <c r="F1117" t="s">
        <v>16</v>
      </c>
      <c r="G1117" t="s">
        <v>24</v>
      </c>
      <c r="H1117" t="s">
        <v>37</v>
      </c>
      <c r="I1117">
        <v>2</v>
      </c>
      <c r="J1117" t="s">
        <v>19</v>
      </c>
      <c r="K1117">
        <v>6700</v>
      </c>
      <c r="L1117">
        <v>5000</v>
      </c>
      <c r="M1117">
        <f t="shared" si="17"/>
        <v>13400</v>
      </c>
      <c r="N1117">
        <f>Table44[[#This Row],[Qty]]*Table44[[#This Row],[Cost]]</f>
        <v>10000</v>
      </c>
      <c r="O1117">
        <f>Table44[[#This Row],[Total Sales]]-Table44[[#This Row],[COGS]]</f>
        <v>3400</v>
      </c>
      <c r="P1117" s="1">
        <f>WEEKDAY(Table44[[#This Row],[Sales Date]])</f>
        <v>6</v>
      </c>
    </row>
    <row r="1118" spans="1:16" x14ac:dyDescent="0.3">
      <c r="A1118" t="s">
        <v>1907</v>
      </c>
      <c r="B1118" s="2">
        <v>44029</v>
      </c>
      <c r="C1118" t="s">
        <v>749</v>
      </c>
      <c r="D1118" t="s">
        <v>14</v>
      </c>
      <c r="E1118" t="s">
        <v>22</v>
      </c>
      <c r="F1118" t="s">
        <v>23</v>
      </c>
      <c r="G1118" t="s">
        <v>31</v>
      </c>
      <c r="H1118" t="s">
        <v>44</v>
      </c>
      <c r="I1118">
        <v>2</v>
      </c>
      <c r="J1118" t="s">
        <v>19</v>
      </c>
      <c r="K1118">
        <v>6700</v>
      </c>
      <c r="L1118">
        <v>5001</v>
      </c>
      <c r="M1118">
        <f t="shared" si="17"/>
        <v>13400</v>
      </c>
      <c r="N1118">
        <f>Table44[[#This Row],[Qty]]*Table44[[#This Row],[Cost]]</f>
        <v>10002</v>
      </c>
      <c r="O1118">
        <f>Table44[[#This Row],[Total Sales]]-Table44[[#This Row],[COGS]]</f>
        <v>3398</v>
      </c>
      <c r="P1118" s="1">
        <f>WEEKDAY(Table44[[#This Row],[Sales Date]])</f>
        <v>6</v>
      </c>
    </row>
    <row r="1119" spans="1:16" x14ac:dyDescent="0.3">
      <c r="A1119" t="s">
        <v>1908</v>
      </c>
      <c r="B1119" s="2">
        <v>44029</v>
      </c>
      <c r="C1119" t="s">
        <v>751</v>
      </c>
      <c r="D1119" t="s">
        <v>28</v>
      </c>
      <c r="E1119" t="s">
        <v>29</v>
      </c>
      <c r="F1119" t="s">
        <v>30</v>
      </c>
      <c r="G1119" t="s">
        <v>17</v>
      </c>
      <c r="H1119" t="s">
        <v>2370</v>
      </c>
      <c r="I1119">
        <v>1</v>
      </c>
      <c r="J1119" t="s">
        <v>19</v>
      </c>
      <c r="K1119">
        <v>6700</v>
      </c>
      <c r="L1119">
        <v>5002</v>
      </c>
      <c r="M1119">
        <f t="shared" si="17"/>
        <v>6700</v>
      </c>
      <c r="N1119">
        <f>Table44[[#This Row],[Qty]]*Table44[[#This Row],[Cost]]</f>
        <v>5002</v>
      </c>
      <c r="O1119">
        <f>Table44[[#This Row],[Total Sales]]-Table44[[#This Row],[COGS]]</f>
        <v>1698</v>
      </c>
      <c r="P1119" s="1">
        <f>WEEKDAY(Table44[[#This Row],[Sales Date]])</f>
        <v>6</v>
      </c>
    </row>
    <row r="1120" spans="1:16" x14ac:dyDescent="0.3">
      <c r="A1120" t="s">
        <v>1909</v>
      </c>
      <c r="B1120" s="2">
        <v>44029</v>
      </c>
      <c r="C1120" t="s">
        <v>753</v>
      </c>
      <c r="D1120" t="s">
        <v>28</v>
      </c>
      <c r="E1120" t="s">
        <v>34</v>
      </c>
      <c r="F1120" t="s">
        <v>35</v>
      </c>
      <c r="G1120" t="s">
        <v>24</v>
      </c>
      <c r="H1120" t="s">
        <v>37</v>
      </c>
      <c r="I1120">
        <v>1</v>
      </c>
      <c r="J1120" t="s">
        <v>19</v>
      </c>
      <c r="K1120">
        <v>6700</v>
      </c>
      <c r="L1120">
        <v>5000</v>
      </c>
      <c r="M1120">
        <f t="shared" si="17"/>
        <v>6700</v>
      </c>
      <c r="N1120">
        <f>Table44[[#This Row],[Qty]]*Table44[[#This Row],[Cost]]</f>
        <v>5000</v>
      </c>
      <c r="O1120">
        <f>Table44[[#This Row],[Total Sales]]-Table44[[#This Row],[COGS]]</f>
        <v>1700</v>
      </c>
      <c r="P1120" s="1">
        <f>WEEKDAY(Table44[[#This Row],[Sales Date]])</f>
        <v>6</v>
      </c>
    </row>
    <row r="1121" spans="1:16" x14ac:dyDescent="0.3">
      <c r="A1121" t="s">
        <v>1910</v>
      </c>
      <c r="B1121" s="2">
        <v>44032</v>
      </c>
      <c r="C1121" t="s">
        <v>755</v>
      </c>
      <c r="D1121" t="s">
        <v>28</v>
      </c>
      <c r="E1121" t="s">
        <v>15</v>
      </c>
      <c r="F1121" t="s">
        <v>16</v>
      </c>
      <c r="G1121" t="s">
        <v>31</v>
      </c>
      <c r="H1121" t="s">
        <v>37</v>
      </c>
      <c r="I1121">
        <v>2</v>
      </c>
      <c r="J1121" t="s">
        <v>19</v>
      </c>
      <c r="K1121">
        <v>6700</v>
      </c>
      <c r="L1121">
        <v>5001</v>
      </c>
      <c r="M1121">
        <f t="shared" si="17"/>
        <v>13400</v>
      </c>
      <c r="N1121">
        <f>Table44[[#This Row],[Qty]]*Table44[[#This Row],[Cost]]</f>
        <v>10002</v>
      </c>
      <c r="O1121">
        <f>Table44[[#This Row],[Total Sales]]-Table44[[#This Row],[COGS]]</f>
        <v>3398</v>
      </c>
      <c r="P1121" s="1">
        <f>WEEKDAY(Table44[[#This Row],[Sales Date]])</f>
        <v>2</v>
      </c>
    </row>
    <row r="1122" spans="1:16" x14ac:dyDescent="0.3">
      <c r="A1122" t="s">
        <v>1911</v>
      </c>
      <c r="B1122" s="2">
        <v>44033</v>
      </c>
      <c r="C1122" t="s">
        <v>757</v>
      </c>
      <c r="D1122" t="s">
        <v>28</v>
      </c>
      <c r="E1122" t="s">
        <v>15</v>
      </c>
      <c r="F1122" t="s">
        <v>16</v>
      </c>
      <c r="G1122" t="s">
        <v>17</v>
      </c>
      <c r="H1122" t="s">
        <v>2370</v>
      </c>
      <c r="I1122">
        <v>2</v>
      </c>
      <c r="J1122" t="s">
        <v>19</v>
      </c>
      <c r="K1122">
        <v>6700</v>
      </c>
      <c r="L1122">
        <v>5002</v>
      </c>
      <c r="M1122">
        <f t="shared" si="17"/>
        <v>13400</v>
      </c>
      <c r="N1122">
        <f>Table44[[#This Row],[Qty]]*Table44[[#This Row],[Cost]]</f>
        <v>10004</v>
      </c>
      <c r="O1122">
        <f>Table44[[#This Row],[Total Sales]]-Table44[[#This Row],[COGS]]</f>
        <v>3396</v>
      </c>
      <c r="P1122" s="1">
        <f>WEEKDAY(Table44[[#This Row],[Sales Date]])</f>
        <v>3</v>
      </c>
    </row>
    <row r="1123" spans="1:16" x14ac:dyDescent="0.3">
      <c r="A1123" t="s">
        <v>1912</v>
      </c>
      <c r="B1123" s="2">
        <v>44034</v>
      </c>
      <c r="C1123" t="s">
        <v>759</v>
      </c>
      <c r="D1123" t="s">
        <v>14</v>
      </c>
      <c r="E1123" t="s">
        <v>22</v>
      </c>
      <c r="F1123" t="s">
        <v>23</v>
      </c>
      <c r="G1123" t="s">
        <v>24</v>
      </c>
      <c r="H1123" t="s">
        <v>37</v>
      </c>
      <c r="I1123">
        <v>1</v>
      </c>
      <c r="J1123" t="s">
        <v>19</v>
      </c>
      <c r="K1123">
        <v>22000</v>
      </c>
      <c r="L1123">
        <v>20000</v>
      </c>
      <c r="M1123">
        <f t="shared" si="17"/>
        <v>22000</v>
      </c>
      <c r="N1123">
        <f>Table44[[#This Row],[Qty]]*Table44[[#This Row],[Cost]]</f>
        <v>20000</v>
      </c>
      <c r="O1123">
        <f>Table44[[#This Row],[Total Sales]]-Table44[[#This Row],[COGS]]</f>
        <v>2000</v>
      </c>
      <c r="P1123" s="1">
        <f>WEEKDAY(Table44[[#This Row],[Sales Date]])</f>
        <v>4</v>
      </c>
    </row>
    <row r="1124" spans="1:16" x14ac:dyDescent="0.3">
      <c r="A1124" t="s">
        <v>1913</v>
      </c>
      <c r="B1124" s="2">
        <v>44035</v>
      </c>
      <c r="C1124" t="s">
        <v>761</v>
      </c>
      <c r="D1124" t="s">
        <v>28</v>
      </c>
      <c r="E1124" t="s">
        <v>29</v>
      </c>
      <c r="F1124" t="s">
        <v>30</v>
      </c>
      <c r="G1124" t="s">
        <v>31</v>
      </c>
      <c r="H1124" t="s">
        <v>2370</v>
      </c>
      <c r="I1124">
        <v>1</v>
      </c>
      <c r="J1124" t="s">
        <v>25</v>
      </c>
      <c r="K1124">
        <v>10000</v>
      </c>
      <c r="L1124">
        <v>9000</v>
      </c>
      <c r="M1124">
        <f t="shared" si="17"/>
        <v>10000</v>
      </c>
      <c r="N1124">
        <f>Table44[[#This Row],[Qty]]*Table44[[#This Row],[Cost]]</f>
        <v>9000</v>
      </c>
      <c r="O1124">
        <f>Table44[[#This Row],[Total Sales]]-Table44[[#This Row],[COGS]]</f>
        <v>1000</v>
      </c>
      <c r="P1124" s="1">
        <f>WEEKDAY(Table44[[#This Row],[Sales Date]])</f>
        <v>5</v>
      </c>
    </row>
    <row r="1125" spans="1:16" x14ac:dyDescent="0.3">
      <c r="A1125" t="s">
        <v>1914</v>
      </c>
      <c r="B1125" s="2">
        <v>44036</v>
      </c>
      <c r="C1125" t="s">
        <v>763</v>
      </c>
      <c r="D1125" t="s">
        <v>28</v>
      </c>
      <c r="E1125" t="s">
        <v>34</v>
      </c>
      <c r="F1125" t="s">
        <v>35</v>
      </c>
      <c r="G1125" t="s">
        <v>17</v>
      </c>
      <c r="H1125" t="s">
        <v>2370</v>
      </c>
      <c r="I1125">
        <v>1</v>
      </c>
      <c r="J1125" t="s">
        <v>19</v>
      </c>
      <c r="K1125">
        <v>8500</v>
      </c>
      <c r="L1125">
        <v>7600</v>
      </c>
      <c r="M1125">
        <f t="shared" si="17"/>
        <v>8500</v>
      </c>
      <c r="N1125">
        <f>Table44[[#This Row],[Qty]]*Table44[[#This Row],[Cost]]</f>
        <v>7600</v>
      </c>
      <c r="O1125">
        <f>Table44[[#This Row],[Total Sales]]-Table44[[#This Row],[COGS]]</f>
        <v>900</v>
      </c>
      <c r="P1125" s="1">
        <f>WEEKDAY(Table44[[#This Row],[Sales Date]])</f>
        <v>6</v>
      </c>
    </row>
    <row r="1126" spans="1:16" x14ac:dyDescent="0.3">
      <c r="A1126" t="s">
        <v>1915</v>
      </c>
      <c r="B1126" s="2">
        <v>44039</v>
      </c>
      <c r="C1126" t="s">
        <v>765</v>
      </c>
      <c r="D1126" t="s">
        <v>28</v>
      </c>
      <c r="E1126" t="s">
        <v>15</v>
      </c>
      <c r="F1126" t="s">
        <v>16</v>
      </c>
      <c r="G1126" t="s">
        <v>24</v>
      </c>
      <c r="H1126" t="s">
        <v>44</v>
      </c>
      <c r="I1126">
        <v>2</v>
      </c>
      <c r="J1126" t="s">
        <v>25</v>
      </c>
      <c r="K1126">
        <v>8500</v>
      </c>
      <c r="L1126">
        <v>7600</v>
      </c>
      <c r="M1126">
        <f t="shared" si="17"/>
        <v>17000</v>
      </c>
      <c r="N1126">
        <f>Table44[[#This Row],[Qty]]*Table44[[#This Row],[Cost]]</f>
        <v>15200</v>
      </c>
      <c r="O1126">
        <f>Table44[[#This Row],[Total Sales]]-Table44[[#This Row],[COGS]]</f>
        <v>1800</v>
      </c>
      <c r="P1126" s="1">
        <f>WEEKDAY(Table44[[#This Row],[Sales Date]])</f>
        <v>2</v>
      </c>
    </row>
    <row r="1127" spans="1:16" x14ac:dyDescent="0.3">
      <c r="A1127" t="s">
        <v>1916</v>
      </c>
      <c r="B1127" s="2">
        <v>44039</v>
      </c>
      <c r="C1127" t="s">
        <v>767</v>
      </c>
      <c r="D1127" t="s">
        <v>28</v>
      </c>
      <c r="E1127" t="s">
        <v>15</v>
      </c>
      <c r="F1127" t="s">
        <v>16</v>
      </c>
      <c r="G1127" t="s">
        <v>31</v>
      </c>
      <c r="H1127" t="s">
        <v>2370</v>
      </c>
      <c r="I1127">
        <v>3</v>
      </c>
      <c r="J1127" t="s">
        <v>19</v>
      </c>
      <c r="K1127">
        <v>13200.000000000002</v>
      </c>
      <c r="L1127">
        <v>12000</v>
      </c>
      <c r="M1127">
        <f t="shared" si="17"/>
        <v>39600.000000000007</v>
      </c>
      <c r="N1127">
        <f>Table44[[#This Row],[Qty]]*Table44[[#This Row],[Cost]]</f>
        <v>36000</v>
      </c>
      <c r="O1127">
        <f>Table44[[#This Row],[Total Sales]]-Table44[[#This Row],[COGS]]</f>
        <v>3600.0000000000073</v>
      </c>
      <c r="P1127" s="1">
        <f>WEEKDAY(Table44[[#This Row],[Sales Date]])</f>
        <v>2</v>
      </c>
    </row>
    <row r="1128" spans="1:16" x14ac:dyDescent="0.3">
      <c r="A1128" t="s">
        <v>1917</v>
      </c>
      <c r="B1128" s="2">
        <v>44039</v>
      </c>
      <c r="C1128" t="s">
        <v>769</v>
      </c>
      <c r="D1128" t="s">
        <v>28</v>
      </c>
      <c r="E1128" t="s">
        <v>22</v>
      </c>
      <c r="F1128" t="s">
        <v>23</v>
      </c>
      <c r="G1128" t="s">
        <v>17</v>
      </c>
      <c r="H1128" t="s">
        <v>2370</v>
      </c>
      <c r="I1128">
        <v>2</v>
      </c>
      <c r="J1128" t="s">
        <v>19</v>
      </c>
      <c r="K1128">
        <v>22000</v>
      </c>
      <c r="L1128">
        <v>20000</v>
      </c>
      <c r="M1128">
        <f t="shared" si="17"/>
        <v>44000</v>
      </c>
      <c r="N1128">
        <f>Table44[[#This Row],[Qty]]*Table44[[#This Row],[Cost]]</f>
        <v>40000</v>
      </c>
      <c r="O1128">
        <f>Table44[[#This Row],[Total Sales]]-Table44[[#This Row],[COGS]]</f>
        <v>4000</v>
      </c>
      <c r="P1128" s="1">
        <f>WEEKDAY(Table44[[#This Row],[Sales Date]])</f>
        <v>2</v>
      </c>
    </row>
    <row r="1129" spans="1:16" x14ac:dyDescent="0.3">
      <c r="A1129" t="s">
        <v>1918</v>
      </c>
      <c r="B1129" s="2">
        <v>44039</v>
      </c>
      <c r="C1129" t="s">
        <v>771</v>
      </c>
      <c r="D1129" t="s">
        <v>28</v>
      </c>
      <c r="E1129" t="s">
        <v>29</v>
      </c>
      <c r="F1129" t="s">
        <v>30</v>
      </c>
      <c r="G1129" t="s">
        <v>24</v>
      </c>
      <c r="H1129" t="s">
        <v>2370</v>
      </c>
      <c r="I1129">
        <v>2</v>
      </c>
      <c r="J1129" t="s">
        <v>19</v>
      </c>
      <c r="K1129">
        <v>7700</v>
      </c>
      <c r="L1129">
        <v>7000</v>
      </c>
      <c r="M1129">
        <f t="shared" si="17"/>
        <v>15400</v>
      </c>
      <c r="N1129">
        <f>Table44[[#This Row],[Qty]]*Table44[[#This Row],[Cost]]</f>
        <v>14000</v>
      </c>
      <c r="O1129">
        <f>Table44[[#This Row],[Total Sales]]-Table44[[#This Row],[COGS]]</f>
        <v>1400</v>
      </c>
      <c r="P1129" s="1">
        <f>WEEKDAY(Table44[[#This Row],[Sales Date]])</f>
        <v>2</v>
      </c>
    </row>
    <row r="1130" spans="1:16" x14ac:dyDescent="0.3">
      <c r="A1130" t="s">
        <v>1919</v>
      </c>
      <c r="B1130" s="2">
        <v>44039</v>
      </c>
      <c r="C1130" t="s">
        <v>773</v>
      </c>
      <c r="D1130" t="s">
        <v>28</v>
      </c>
      <c r="E1130" t="s">
        <v>34</v>
      </c>
      <c r="F1130" t="s">
        <v>35</v>
      </c>
      <c r="G1130" t="s">
        <v>31</v>
      </c>
      <c r="H1130" t="s">
        <v>44</v>
      </c>
      <c r="I1130">
        <v>3</v>
      </c>
      <c r="J1130" t="s">
        <v>19</v>
      </c>
      <c r="K1130">
        <v>22000</v>
      </c>
      <c r="L1130">
        <v>20000</v>
      </c>
      <c r="M1130">
        <f t="shared" si="17"/>
        <v>66000</v>
      </c>
      <c r="N1130">
        <f>Table44[[#This Row],[Qty]]*Table44[[#This Row],[Cost]]</f>
        <v>60000</v>
      </c>
      <c r="O1130">
        <f>Table44[[#This Row],[Total Sales]]-Table44[[#This Row],[COGS]]</f>
        <v>6000</v>
      </c>
      <c r="P1130" s="1">
        <f>WEEKDAY(Table44[[#This Row],[Sales Date]])</f>
        <v>2</v>
      </c>
    </row>
    <row r="1131" spans="1:16" x14ac:dyDescent="0.3">
      <c r="A1131" t="s">
        <v>1920</v>
      </c>
      <c r="B1131" s="2">
        <v>44042</v>
      </c>
      <c r="C1131" t="s">
        <v>775</v>
      </c>
      <c r="D1131" t="s">
        <v>28</v>
      </c>
      <c r="E1131" t="s">
        <v>15</v>
      </c>
      <c r="F1131" t="s">
        <v>16</v>
      </c>
      <c r="G1131" t="s">
        <v>17</v>
      </c>
      <c r="H1131" t="s">
        <v>2370</v>
      </c>
      <c r="I1131">
        <v>1</v>
      </c>
      <c r="J1131" t="s">
        <v>19</v>
      </c>
      <c r="K1131">
        <v>44000</v>
      </c>
      <c r="L1131">
        <v>40000</v>
      </c>
      <c r="M1131">
        <f t="shared" si="17"/>
        <v>44000</v>
      </c>
      <c r="N1131">
        <f>Table44[[#This Row],[Qty]]*Table44[[#This Row],[Cost]]</f>
        <v>40000</v>
      </c>
      <c r="O1131">
        <f>Table44[[#This Row],[Total Sales]]-Table44[[#This Row],[COGS]]</f>
        <v>4000</v>
      </c>
      <c r="P1131" s="1">
        <f>WEEKDAY(Table44[[#This Row],[Sales Date]])</f>
        <v>5</v>
      </c>
    </row>
    <row r="1132" spans="1:16" x14ac:dyDescent="0.3">
      <c r="A1132" t="s">
        <v>1921</v>
      </c>
      <c r="B1132" s="2">
        <v>44013</v>
      </c>
      <c r="C1132" t="s">
        <v>777</v>
      </c>
      <c r="D1132" t="s">
        <v>28</v>
      </c>
      <c r="E1132" t="s">
        <v>15</v>
      </c>
      <c r="F1132" t="s">
        <v>16</v>
      </c>
      <c r="G1132" t="s">
        <v>24</v>
      </c>
      <c r="H1132" t="s">
        <v>2370</v>
      </c>
      <c r="I1132">
        <v>2</v>
      </c>
      <c r="J1132" t="s">
        <v>19</v>
      </c>
      <c r="K1132">
        <v>19800</v>
      </c>
      <c r="L1132">
        <v>18000</v>
      </c>
      <c r="M1132">
        <f t="shared" si="17"/>
        <v>39600</v>
      </c>
      <c r="N1132">
        <f>Table44[[#This Row],[Qty]]*Table44[[#This Row],[Cost]]</f>
        <v>36000</v>
      </c>
      <c r="O1132">
        <f>Table44[[#This Row],[Total Sales]]-Table44[[#This Row],[COGS]]</f>
        <v>3600</v>
      </c>
      <c r="P1132" s="1">
        <f>WEEKDAY(Table44[[#This Row],[Sales Date]])</f>
        <v>4</v>
      </c>
    </row>
    <row r="1133" spans="1:16" x14ac:dyDescent="0.3">
      <c r="A1133" t="s">
        <v>1922</v>
      </c>
      <c r="B1133" s="2">
        <v>44013</v>
      </c>
      <c r="C1133" t="s">
        <v>779</v>
      </c>
      <c r="D1133" t="s">
        <v>28</v>
      </c>
      <c r="E1133" t="s">
        <v>22</v>
      </c>
      <c r="F1133" t="s">
        <v>23</v>
      </c>
      <c r="G1133" t="s">
        <v>31</v>
      </c>
      <c r="H1133" t="s">
        <v>2370</v>
      </c>
      <c r="I1133">
        <v>2</v>
      </c>
      <c r="J1133" t="s">
        <v>19</v>
      </c>
      <c r="K1133">
        <v>9950</v>
      </c>
      <c r="L1133">
        <v>9000</v>
      </c>
      <c r="M1133">
        <f t="shared" si="17"/>
        <v>19900</v>
      </c>
      <c r="N1133">
        <f>Table44[[#This Row],[Qty]]*Table44[[#This Row],[Cost]]</f>
        <v>18000</v>
      </c>
      <c r="O1133">
        <f>Table44[[#This Row],[Total Sales]]-Table44[[#This Row],[COGS]]</f>
        <v>1900</v>
      </c>
      <c r="P1133" s="1">
        <f>WEEKDAY(Table44[[#This Row],[Sales Date]])</f>
        <v>4</v>
      </c>
    </row>
    <row r="1134" spans="1:16" x14ac:dyDescent="0.3">
      <c r="A1134" t="s">
        <v>1923</v>
      </c>
      <c r="B1134" s="2">
        <v>44014</v>
      </c>
      <c r="C1134" t="s">
        <v>781</v>
      </c>
      <c r="D1134" t="s">
        <v>28</v>
      </c>
      <c r="E1134" t="s">
        <v>29</v>
      </c>
      <c r="F1134" t="s">
        <v>30</v>
      </c>
      <c r="G1134" t="s">
        <v>17</v>
      </c>
      <c r="H1134" t="s">
        <v>2370</v>
      </c>
      <c r="I1134">
        <v>2</v>
      </c>
      <c r="J1134" t="s">
        <v>19</v>
      </c>
      <c r="K1134">
        <v>7700</v>
      </c>
      <c r="L1134">
        <v>7000</v>
      </c>
      <c r="M1134">
        <f t="shared" si="17"/>
        <v>15400</v>
      </c>
      <c r="N1134">
        <f>Table44[[#This Row],[Qty]]*Table44[[#This Row],[Cost]]</f>
        <v>14000</v>
      </c>
      <c r="O1134">
        <f>Table44[[#This Row],[Total Sales]]-Table44[[#This Row],[COGS]]</f>
        <v>1400</v>
      </c>
      <c r="P1134" s="1">
        <f>WEEKDAY(Table44[[#This Row],[Sales Date]])</f>
        <v>5</v>
      </c>
    </row>
    <row r="1135" spans="1:16" x14ac:dyDescent="0.3">
      <c r="A1135" t="s">
        <v>1924</v>
      </c>
      <c r="B1135" s="2">
        <v>44015</v>
      </c>
      <c r="C1135" t="s">
        <v>783</v>
      </c>
      <c r="D1135" t="s">
        <v>28</v>
      </c>
      <c r="E1135" t="s">
        <v>34</v>
      </c>
      <c r="F1135" t="s">
        <v>35</v>
      </c>
      <c r="G1135" t="s">
        <v>24</v>
      </c>
      <c r="H1135" t="s">
        <v>37</v>
      </c>
      <c r="I1135">
        <v>4</v>
      </c>
      <c r="J1135" t="s">
        <v>19</v>
      </c>
      <c r="K1135">
        <v>11000</v>
      </c>
      <c r="L1135">
        <v>10000</v>
      </c>
      <c r="M1135">
        <f t="shared" si="17"/>
        <v>44000</v>
      </c>
      <c r="N1135">
        <f>Table44[[#This Row],[Qty]]*Table44[[#This Row],[Cost]]</f>
        <v>40000</v>
      </c>
      <c r="O1135">
        <f>Table44[[#This Row],[Total Sales]]-Table44[[#This Row],[COGS]]</f>
        <v>4000</v>
      </c>
      <c r="P1135" s="1">
        <f>WEEKDAY(Table44[[#This Row],[Sales Date]])</f>
        <v>6</v>
      </c>
    </row>
    <row r="1136" spans="1:16" x14ac:dyDescent="0.3">
      <c r="A1136" t="s">
        <v>1925</v>
      </c>
      <c r="B1136" s="2">
        <v>44016</v>
      </c>
      <c r="C1136" t="s">
        <v>785</v>
      </c>
      <c r="D1136" t="s">
        <v>28</v>
      </c>
      <c r="E1136" t="s">
        <v>15</v>
      </c>
      <c r="F1136" t="s">
        <v>16</v>
      </c>
      <c r="G1136" t="s">
        <v>31</v>
      </c>
      <c r="H1136" t="s">
        <v>37</v>
      </c>
      <c r="I1136">
        <v>1</v>
      </c>
      <c r="J1136" t="s">
        <v>19</v>
      </c>
      <c r="K1136">
        <v>13200.000000000002</v>
      </c>
      <c r="L1136">
        <v>12000</v>
      </c>
      <c r="M1136">
        <f t="shared" si="17"/>
        <v>13200.000000000002</v>
      </c>
      <c r="N1136">
        <f>Table44[[#This Row],[Qty]]*Table44[[#This Row],[Cost]]</f>
        <v>12000</v>
      </c>
      <c r="O1136">
        <f>Table44[[#This Row],[Total Sales]]-Table44[[#This Row],[COGS]]</f>
        <v>1200.0000000000018</v>
      </c>
      <c r="P1136" s="1">
        <f>WEEKDAY(Table44[[#This Row],[Sales Date]])</f>
        <v>7</v>
      </c>
    </row>
    <row r="1137" spans="1:16" x14ac:dyDescent="0.3">
      <c r="A1137" t="s">
        <v>1926</v>
      </c>
      <c r="B1137" s="2">
        <v>44019</v>
      </c>
      <c r="C1137" t="s">
        <v>787</v>
      </c>
      <c r="D1137" t="s">
        <v>14</v>
      </c>
      <c r="E1137" t="s">
        <v>15</v>
      </c>
      <c r="F1137" t="s">
        <v>16</v>
      </c>
      <c r="G1137" t="s">
        <v>17</v>
      </c>
      <c r="H1137" t="s">
        <v>57</v>
      </c>
      <c r="I1137">
        <v>2</v>
      </c>
      <c r="J1137" t="s">
        <v>19</v>
      </c>
      <c r="K1137">
        <v>9950</v>
      </c>
      <c r="L1137">
        <v>9000</v>
      </c>
      <c r="M1137">
        <f t="shared" si="17"/>
        <v>19900</v>
      </c>
      <c r="N1137">
        <f>Table44[[#This Row],[Qty]]*Table44[[#This Row],[Cost]]</f>
        <v>18000</v>
      </c>
      <c r="O1137">
        <f>Table44[[#This Row],[Total Sales]]-Table44[[#This Row],[COGS]]</f>
        <v>1900</v>
      </c>
      <c r="P1137" s="1">
        <f>WEEKDAY(Table44[[#This Row],[Sales Date]])</f>
        <v>3</v>
      </c>
    </row>
    <row r="1138" spans="1:16" x14ac:dyDescent="0.3">
      <c r="A1138" t="s">
        <v>1927</v>
      </c>
      <c r="B1138" s="2">
        <v>44019</v>
      </c>
      <c r="C1138" t="s">
        <v>789</v>
      </c>
      <c r="D1138" t="s">
        <v>14</v>
      </c>
      <c r="E1138" t="s">
        <v>22</v>
      </c>
      <c r="F1138" t="s">
        <v>23</v>
      </c>
      <c r="G1138" t="s">
        <v>24</v>
      </c>
      <c r="H1138" t="s">
        <v>44</v>
      </c>
      <c r="I1138">
        <v>2</v>
      </c>
      <c r="J1138" t="s">
        <v>19</v>
      </c>
      <c r="K1138">
        <v>7700</v>
      </c>
      <c r="L1138">
        <v>7000</v>
      </c>
      <c r="M1138">
        <f t="shared" si="17"/>
        <v>15400</v>
      </c>
      <c r="N1138">
        <f>Table44[[#This Row],[Qty]]*Table44[[#This Row],[Cost]]</f>
        <v>14000</v>
      </c>
      <c r="O1138">
        <f>Table44[[#This Row],[Total Sales]]-Table44[[#This Row],[COGS]]</f>
        <v>1400</v>
      </c>
      <c r="P1138" s="1">
        <f>WEEKDAY(Table44[[#This Row],[Sales Date]])</f>
        <v>3</v>
      </c>
    </row>
    <row r="1139" spans="1:16" x14ac:dyDescent="0.3">
      <c r="A1139" t="s">
        <v>1928</v>
      </c>
      <c r="B1139" s="2">
        <v>44019</v>
      </c>
      <c r="C1139" t="s">
        <v>791</v>
      </c>
      <c r="D1139" t="s">
        <v>14</v>
      </c>
      <c r="E1139" t="s">
        <v>29</v>
      </c>
      <c r="F1139" t="s">
        <v>30</v>
      </c>
      <c r="G1139" t="s">
        <v>31</v>
      </c>
      <c r="H1139" t="s">
        <v>44</v>
      </c>
      <c r="I1139">
        <v>4</v>
      </c>
      <c r="J1139" t="s">
        <v>19</v>
      </c>
      <c r="K1139">
        <v>11000</v>
      </c>
      <c r="L1139">
        <v>10000</v>
      </c>
      <c r="M1139">
        <f t="shared" si="17"/>
        <v>44000</v>
      </c>
      <c r="N1139">
        <f>Table44[[#This Row],[Qty]]*Table44[[#This Row],[Cost]]</f>
        <v>40000</v>
      </c>
      <c r="O1139">
        <f>Table44[[#This Row],[Total Sales]]-Table44[[#This Row],[COGS]]</f>
        <v>4000</v>
      </c>
      <c r="P1139" s="1">
        <f>WEEKDAY(Table44[[#This Row],[Sales Date]])</f>
        <v>3</v>
      </c>
    </row>
    <row r="1140" spans="1:16" x14ac:dyDescent="0.3">
      <c r="A1140" t="s">
        <v>1929</v>
      </c>
      <c r="B1140" s="2">
        <v>44019</v>
      </c>
      <c r="C1140" t="s">
        <v>793</v>
      </c>
      <c r="D1140" t="s">
        <v>28</v>
      </c>
      <c r="E1140" t="s">
        <v>34</v>
      </c>
      <c r="F1140" t="s">
        <v>35</v>
      </c>
      <c r="G1140" t="s">
        <v>17</v>
      </c>
      <c r="H1140" t="s">
        <v>2370</v>
      </c>
      <c r="I1140">
        <v>1</v>
      </c>
      <c r="J1140" t="s">
        <v>19</v>
      </c>
      <c r="K1140">
        <v>13200.000000000002</v>
      </c>
      <c r="L1140">
        <v>12000</v>
      </c>
      <c r="M1140">
        <f t="shared" si="17"/>
        <v>13200.000000000002</v>
      </c>
      <c r="N1140">
        <f>Table44[[#This Row],[Qty]]*Table44[[#This Row],[Cost]]</f>
        <v>12000</v>
      </c>
      <c r="O1140">
        <f>Table44[[#This Row],[Total Sales]]-Table44[[#This Row],[COGS]]</f>
        <v>1200.0000000000018</v>
      </c>
      <c r="P1140" s="1">
        <f>WEEKDAY(Table44[[#This Row],[Sales Date]])</f>
        <v>3</v>
      </c>
    </row>
    <row r="1141" spans="1:16" x14ac:dyDescent="0.3">
      <c r="A1141" t="s">
        <v>1930</v>
      </c>
      <c r="B1141" s="2">
        <v>44019</v>
      </c>
      <c r="C1141" t="s">
        <v>795</v>
      </c>
      <c r="D1141" t="s">
        <v>28</v>
      </c>
      <c r="E1141" t="s">
        <v>15</v>
      </c>
      <c r="F1141" t="s">
        <v>16</v>
      </c>
      <c r="G1141" t="s">
        <v>24</v>
      </c>
      <c r="H1141" t="s">
        <v>2370</v>
      </c>
      <c r="I1141">
        <v>2</v>
      </c>
      <c r="J1141" t="s">
        <v>19</v>
      </c>
      <c r="K1141">
        <v>1900</v>
      </c>
      <c r="L1141">
        <v>1800</v>
      </c>
      <c r="M1141">
        <f t="shared" si="17"/>
        <v>3800</v>
      </c>
      <c r="N1141">
        <f>Table44[[#This Row],[Qty]]*Table44[[#This Row],[Cost]]</f>
        <v>3600</v>
      </c>
      <c r="O1141">
        <f>Table44[[#This Row],[Total Sales]]-Table44[[#This Row],[COGS]]</f>
        <v>200</v>
      </c>
      <c r="P1141" s="1">
        <f>WEEKDAY(Table44[[#This Row],[Sales Date]])</f>
        <v>3</v>
      </c>
    </row>
    <row r="1142" spans="1:16" x14ac:dyDescent="0.3">
      <c r="A1142" t="s">
        <v>1931</v>
      </c>
      <c r="B1142" s="2">
        <v>44022</v>
      </c>
      <c r="C1142" t="s">
        <v>797</v>
      </c>
      <c r="D1142" t="s">
        <v>28</v>
      </c>
      <c r="E1142" t="s">
        <v>15</v>
      </c>
      <c r="F1142" t="s">
        <v>16</v>
      </c>
      <c r="G1142" t="s">
        <v>31</v>
      </c>
      <c r="H1142" t="s">
        <v>37</v>
      </c>
      <c r="I1142">
        <v>2</v>
      </c>
      <c r="J1142" t="s">
        <v>19</v>
      </c>
      <c r="K1142">
        <v>200</v>
      </c>
      <c r="L1142">
        <v>190</v>
      </c>
      <c r="M1142">
        <f t="shared" si="17"/>
        <v>400</v>
      </c>
      <c r="N1142">
        <f>Table44[[#This Row],[Qty]]*Table44[[#This Row],[Cost]]</f>
        <v>380</v>
      </c>
      <c r="O1142">
        <f>Table44[[#This Row],[Total Sales]]-Table44[[#This Row],[COGS]]</f>
        <v>20</v>
      </c>
      <c r="P1142" s="1">
        <f>WEEKDAY(Table44[[#This Row],[Sales Date]])</f>
        <v>6</v>
      </c>
    </row>
    <row r="1143" spans="1:16" x14ac:dyDescent="0.3">
      <c r="A1143" t="s">
        <v>1932</v>
      </c>
      <c r="B1143" s="2">
        <v>44023</v>
      </c>
      <c r="C1143" t="s">
        <v>799</v>
      </c>
      <c r="D1143" t="s">
        <v>28</v>
      </c>
      <c r="E1143" t="s">
        <v>22</v>
      </c>
      <c r="F1143" t="s">
        <v>23</v>
      </c>
      <c r="G1143" t="s">
        <v>17</v>
      </c>
      <c r="H1143" t="s">
        <v>2370</v>
      </c>
      <c r="I1143">
        <v>1</v>
      </c>
      <c r="J1143" t="s">
        <v>19</v>
      </c>
      <c r="K1143">
        <v>2250</v>
      </c>
      <c r="L1143">
        <v>2200</v>
      </c>
      <c r="M1143">
        <f t="shared" si="17"/>
        <v>2250</v>
      </c>
      <c r="N1143">
        <f>Table44[[#This Row],[Qty]]*Table44[[#This Row],[Cost]]</f>
        <v>2200</v>
      </c>
      <c r="O1143">
        <f>Table44[[#This Row],[Total Sales]]-Table44[[#This Row],[COGS]]</f>
        <v>50</v>
      </c>
      <c r="P1143" s="1">
        <f>WEEKDAY(Table44[[#This Row],[Sales Date]])</f>
        <v>7</v>
      </c>
    </row>
    <row r="1144" spans="1:16" x14ac:dyDescent="0.3">
      <c r="A1144" t="s">
        <v>1933</v>
      </c>
      <c r="B1144" s="2">
        <v>44024</v>
      </c>
      <c r="D1144" t="s">
        <v>14</v>
      </c>
      <c r="E1144" t="s">
        <v>29</v>
      </c>
      <c r="F1144" t="s">
        <v>30</v>
      </c>
      <c r="G1144" t="s">
        <v>24</v>
      </c>
      <c r="H1144" t="s">
        <v>2370</v>
      </c>
      <c r="I1144">
        <v>1</v>
      </c>
      <c r="J1144" t="s">
        <v>19</v>
      </c>
      <c r="K1144">
        <v>100</v>
      </c>
      <c r="L1144">
        <v>90</v>
      </c>
      <c r="M1144">
        <f t="shared" si="17"/>
        <v>100</v>
      </c>
      <c r="N1144">
        <f>Table44[[#This Row],[Qty]]*Table44[[#This Row],[Cost]]</f>
        <v>90</v>
      </c>
      <c r="O1144">
        <f>Table44[[#This Row],[Total Sales]]-Table44[[#This Row],[COGS]]</f>
        <v>10</v>
      </c>
      <c r="P1144" s="1">
        <f>WEEKDAY(Table44[[#This Row],[Sales Date]])</f>
        <v>1</v>
      </c>
    </row>
    <row r="1145" spans="1:16" x14ac:dyDescent="0.3">
      <c r="A1145" t="s">
        <v>1934</v>
      </c>
      <c r="B1145" s="2">
        <v>44025</v>
      </c>
      <c r="C1145" t="s">
        <v>802</v>
      </c>
      <c r="D1145" t="s">
        <v>28</v>
      </c>
      <c r="E1145" t="s">
        <v>34</v>
      </c>
      <c r="F1145" t="s">
        <v>35</v>
      </c>
      <c r="G1145" t="s">
        <v>31</v>
      </c>
      <c r="H1145" t="s">
        <v>44</v>
      </c>
      <c r="I1145">
        <v>2</v>
      </c>
      <c r="J1145" t="s">
        <v>19</v>
      </c>
      <c r="K1145">
        <v>100</v>
      </c>
      <c r="L1145">
        <v>80</v>
      </c>
      <c r="M1145">
        <f t="shared" si="17"/>
        <v>200</v>
      </c>
      <c r="N1145">
        <f>Table44[[#This Row],[Qty]]*Table44[[#This Row],[Cost]]</f>
        <v>160</v>
      </c>
      <c r="O1145">
        <f>Table44[[#This Row],[Total Sales]]-Table44[[#This Row],[COGS]]</f>
        <v>40</v>
      </c>
      <c r="P1145" s="1">
        <f>WEEKDAY(Table44[[#This Row],[Sales Date]])</f>
        <v>2</v>
      </c>
    </row>
    <row r="1146" spans="1:16" x14ac:dyDescent="0.3">
      <c r="A1146" t="s">
        <v>1935</v>
      </c>
      <c r="B1146" s="2">
        <v>44026</v>
      </c>
      <c r="C1146" t="s">
        <v>804</v>
      </c>
      <c r="D1146" t="s">
        <v>28</v>
      </c>
      <c r="E1146" t="s">
        <v>15</v>
      </c>
      <c r="F1146" t="s">
        <v>16</v>
      </c>
      <c r="G1146" t="s">
        <v>17</v>
      </c>
      <c r="H1146" t="s">
        <v>2370</v>
      </c>
      <c r="I1146">
        <v>2</v>
      </c>
      <c r="J1146" t="s">
        <v>19</v>
      </c>
      <c r="K1146">
        <v>2000</v>
      </c>
      <c r="L1146">
        <v>1850</v>
      </c>
      <c r="M1146">
        <f t="shared" si="17"/>
        <v>4000</v>
      </c>
      <c r="N1146">
        <f>Table44[[#This Row],[Qty]]*Table44[[#This Row],[Cost]]</f>
        <v>3700</v>
      </c>
      <c r="O1146">
        <f>Table44[[#This Row],[Total Sales]]-Table44[[#This Row],[COGS]]</f>
        <v>300</v>
      </c>
      <c r="P1146" s="1">
        <f>WEEKDAY(Table44[[#This Row],[Sales Date]])</f>
        <v>3</v>
      </c>
    </row>
    <row r="1147" spans="1:16" x14ac:dyDescent="0.3">
      <c r="A1147" t="s">
        <v>1936</v>
      </c>
      <c r="B1147" s="2">
        <v>44029</v>
      </c>
      <c r="C1147" t="s">
        <v>806</v>
      </c>
      <c r="D1147" t="s">
        <v>28</v>
      </c>
      <c r="E1147" t="s">
        <v>15</v>
      </c>
      <c r="F1147" t="s">
        <v>16</v>
      </c>
      <c r="G1147" t="s">
        <v>24</v>
      </c>
      <c r="H1147" t="s">
        <v>2370</v>
      </c>
      <c r="I1147">
        <v>1</v>
      </c>
      <c r="J1147" t="s">
        <v>19</v>
      </c>
      <c r="K1147">
        <v>9500</v>
      </c>
      <c r="L1147">
        <v>8000</v>
      </c>
      <c r="M1147">
        <f t="shared" si="17"/>
        <v>9500</v>
      </c>
      <c r="N1147">
        <f>Table44[[#This Row],[Qty]]*Table44[[#This Row],[Cost]]</f>
        <v>8000</v>
      </c>
      <c r="O1147">
        <f>Table44[[#This Row],[Total Sales]]-Table44[[#This Row],[COGS]]</f>
        <v>1500</v>
      </c>
      <c r="P1147" s="1">
        <f>WEEKDAY(Table44[[#This Row],[Sales Date]])</f>
        <v>6</v>
      </c>
    </row>
    <row r="1148" spans="1:16" x14ac:dyDescent="0.3">
      <c r="A1148" t="s">
        <v>1937</v>
      </c>
      <c r="B1148" s="2">
        <v>44029</v>
      </c>
      <c r="C1148" t="s">
        <v>808</v>
      </c>
      <c r="D1148" t="s">
        <v>28</v>
      </c>
      <c r="E1148" t="s">
        <v>22</v>
      </c>
      <c r="F1148" t="s">
        <v>23</v>
      </c>
      <c r="G1148" t="s">
        <v>31</v>
      </c>
      <c r="H1148" t="s">
        <v>2370</v>
      </c>
      <c r="I1148">
        <v>1</v>
      </c>
      <c r="J1148" t="s">
        <v>19</v>
      </c>
      <c r="K1148">
        <v>4700</v>
      </c>
      <c r="L1148">
        <v>4000</v>
      </c>
      <c r="M1148">
        <f t="shared" si="17"/>
        <v>4700</v>
      </c>
      <c r="N1148">
        <f>Table44[[#This Row],[Qty]]*Table44[[#This Row],[Cost]]</f>
        <v>4000</v>
      </c>
      <c r="O1148">
        <f>Table44[[#This Row],[Total Sales]]-Table44[[#This Row],[COGS]]</f>
        <v>700</v>
      </c>
      <c r="P1148" s="1">
        <f>WEEKDAY(Table44[[#This Row],[Sales Date]])</f>
        <v>6</v>
      </c>
    </row>
    <row r="1149" spans="1:16" x14ac:dyDescent="0.3">
      <c r="A1149" t="s">
        <v>1938</v>
      </c>
      <c r="B1149" s="2">
        <v>44029</v>
      </c>
      <c r="C1149" t="s">
        <v>810</v>
      </c>
      <c r="D1149" t="s">
        <v>28</v>
      </c>
      <c r="E1149" t="s">
        <v>29</v>
      </c>
      <c r="F1149" t="s">
        <v>30</v>
      </c>
      <c r="G1149" t="s">
        <v>17</v>
      </c>
      <c r="H1149" t="s">
        <v>2370</v>
      </c>
      <c r="I1149">
        <v>2</v>
      </c>
      <c r="J1149" t="s">
        <v>19</v>
      </c>
      <c r="K1149">
        <v>400</v>
      </c>
      <c r="L1149">
        <v>360</v>
      </c>
      <c r="M1149">
        <f t="shared" si="17"/>
        <v>800</v>
      </c>
      <c r="N1149">
        <f>Table44[[#This Row],[Qty]]*Table44[[#This Row],[Cost]]</f>
        <v>720</v>
      </c>
      <c r="O1149">
        <f>Table44[[#This Row],[Total Sales]]-Table44[[#This Row],[COGS]]</f>
        <v>80</v>
      </c>
      <c r="P1149" s="1">
        <f>WEEKDAY(Table44[[#This Row],[Sales Date]])</f>
        <v>6</v>
      </c>
    </row>
    <row r="1150" spans="1:16" x14ac:dyDescent="0.3">
      <c r="A1150" t="s">
        <v>1939</v>
      </c>
      <c r="B1150" s="2">
        <v>44029</v>
      </c>
      <c r="C1150" t="s">
        <v>812</v>
      </c>
      <c r="D1150" t="s">
        <v>28</v>
      </c>
      <c r="E1150" t="s">
        <v>34</v>
      </c>
      <c r="F1150" t="s">
        <v>35</v>
      </c>
      <c r="G1150" t="s">
        <v>24</v>
      </c>
      <c r="H1150" t="s">
        <v>37</v>
      </c>
      <c r="I1150">
        <v>2</v>
      </c>
      <c r="J1150" t="s">
        <v>19</v>
      </c>
      <c r="K1150">
        <v>100</v>
      </c>
      <c r="L1150">
        <v>90</v>
      </c>
      <c r="M1150">
        <f t="shared" si="17"/>
        <v>200</v>
      </c>
      <c r="N1150">
        <f>Table44[[#This Row],[Qty]]*Table44[[#This Row],[Cost]]</f>
        <v>180</v>
      </c>
      <c r="O1150">
        <f>Table44[[#This Row],[Total Sales]]-Table44[[#This Row],[COGS]]</f>
        <v>20</v>
      </c>
      <c r="P1150" s="1">
        <f>WEEKDAY(Table44[[#This Row],[Sales Date]])</f>
        <v>6</v>
      </c>
    </row>
    <row r="1151" spans="1:16" x14ac:dyDescent="0.3">
      <c r="A1151" t="s">
        <v>1940</v>
      </c>
      <c r="B1151" s="2">
        <v>44029</v>
      </c>
      <c r="C1151" t="s">
        <v>814</v>
      </c>
      <c r="D1151" t="s">
        <v>28</v>
      </c>
      <c r="E1151" t="s">
        <v>15</v>
      </c>
      <c r="F1151" t="s">
        <v>16</v>
      </c>
      <c r="G1151" t="s">
        <v>31</v>
      </c>
      <c r="H1151" t="s">
        <v>2370</v>
      </c>
      <c r="I1151">
        <v>1</v>
      </c>
      <c r="J1151" t="s">
        <v>19</v>
      </c>
      <c r="K1151">
        <v>1600</v>
      </c>
      <c r="L1151">
        <v>1590</v>
      </c>
      <c r="M1151">
        <f t="shared" si="17"/>
        <v>1600</v>
      </c>
      <c r="N1151">
        <f>Table44[[#This Row],[Qty]]*Table44[[#This Row],[Cost]]</f>
        <v>1590</v>
      </c>
      <c r="O1151">
        <f>Table44[[#This Row],[Total Sales]]-Table44[[#This Row],[COGS]]</f>
        <v>10</v>
      </c>
      <c r="P1151" s="1">
        <f>WEEKDAY(Table44[[#This Row],[Sales Date]])</f>
        <v>6</v>
      </c>
    </row>
    <row r="1152" spans="1:16" x14ac:dyDescent="0.3">
      <c r="A1152" t="s">
        <v>1941</v>
      </c>
      <c r="B1152" s="2">
        <v>44032</v>
      </c>
      <c r="C1152" t="s">
        <v>816</v>
      </c>
      <c r="D1152" t="s">
        <v>28</v>
      </c>
      <c r="E1152" t="s">
        <v>15</v>
      </c>
      <c r="F1152" t="s">
        <v>16</v>
      </c>
      <c r="G1152" t="s">
        <v>17</v>
      </c>
      <c r="H1152" t="s">
        <v>2370</v>
      </c>
      <c r="I1152">
        <v>1</v>
      </c>
      <c r="J1152" t="s">
        <v>19</v>
      </c>
      <c r="K1152">
        <v>50</v>
      </c>
      <c r="L1152">
        <v>45</v>
      </c>
      <c r="M1152">
        <f t="shared" si="17"/>
        <v>50</v>
      </c>
      <c r="N1152">
        <f>Table44[[#This Row],[Qty]]*Table44[[#This Row],[Cost]]</f>
        <v>45</v>
      </c>
      <c r="O1152">
        <f>Table44[[#This Row],[Total Sales]]-Table44[[#This Row],[COGS]]</f>
        <v>5</v>
      </c>
      <c r="P1152" s="1">
        <f>WEEKDAY(Table44[[#This Row],[Sales Date]])</f>
        <v>2</v>
      </c>
    </row>
    <row r="1153" spans="1:16" x14ac:dyDescent="0.3">
      <c r="A1153" t="s">
        <v>1942</v>
      </c>
      <c r="B1153" s="2">
        <v>44033</v>
      </c>
      <c r="C1153" t="s">
        <v>818</v>
      </c>
      <c r="D1153" t="s">
        <v>28</v>
      </c>
      <c r="E1153" t="s">
        <v>15</v>
      </c>
      <c r="F1153" t="s">
        <v>16</v>
      </c>
      <c r="G1153" t="s">
        <v>24</v>
      </c>
      <c r="H1153" t="s">
        <v>2370</v>
      </c>
      <c r="I1153">
        <v>2</v>
      </c>
      <c r="J1153" t="s">
        <v>19</v>
      </c>
      <c r="K1153">
        <v>600</v>
      </c>
      <c r="L1153">
        <v>450</v>
      </c>
      <c r="M1153">
        <f t="shared" si="17"/>
        <v>1200</v>
      </c>
      <c r="N1153">
        <f>Table44[[#This Row],[Qty]]*Table44[[#This Row],[Cost]]</f>
        <v>900</v>
      </c>
      <c r="O1153">
        <f>Table44[[#This Row],[Total Sales]]-Table44[[#This Row],[COGS]]</f>
        <v>300</v>
      </c>
      <c r="P1153" s="1">
        <f>WEEKDAY(Table44[[#This Row],[Sales Date]])</f>
        <v>3</v>
      </c>
    </row>
    <row r="1154" spans="1:16" x14ac:dyDescent="0.3">
      <c r="A1154" t="s">
        <v>1943</v>
      </c>
      <c r="B1154" s="2">
        <v>44034</v>
      </c>
      <c r="C1154" t="s">
        <v>820</v>
      </c>
      <c r="D1154" t="s">
        <v>28</v>
      </c>
      <c r="E1154" t="s">
        <v>15</v>
      </c>
      <c r="F1154" t="s">
        <v>16</v>
      </c>
      <c r="G1154" t="s">
        <v>31</v>
      </c>
      <c r="H1154" t="s">
        <v>2370</v>
      </c>
      <c r="I1154">
        <v>2</v>
      </c>
      <c r="J1154" t="s">
        <v>19</v>
      </c>
      <c r="K1154">
        <v>170</v>
      </c>
      <c r="L1154">
        <v>150</v>
      </c>
      <c r="M1154">
        <f t="shared" ref="M1154:M1217" si="18">I1154*K1154</f>
        <v>340</v>
      </c>
      <c r="N1154">
        <f>Table44[[#This Row],[Qty]]*Table44[[#This Row],[Cost]]</f>
        <v>300</v>
      </c>
      <c r="O1154">
        <f>Table44[[#This Row],[Total Sales]]-Table44[[#This Row],[COGS]]</f>
        <v>40</v>
      </c>
      <c r="P1154" s="1">
        <f>WEEKDAY(Table44[[#This Row],[Sales Date]])</f>
        <v>4</v>
      </c>
    </row>
    <row r="1155" spans="1:16" x14ac:dyDescent="0.3">
      <c r="A1155" t="s">
        <v>1944</v>
      </c>
      <c r="B1155" s="2">
        <v>44035</v>
      </c>
      <c r="C1155" t="s">
        <v>822</v>
      </c>
      <c r="D1155" t="s">
        <v>28</v>
      </c>
      <c r="E1155" t="s">
        <v>15</v>
      </c>
      <c r="F1155" t="s">
        <v>16</v>
      </c>
      <c r="G1155" t="s">
        <v>17</v>
      </c>
      <c r="H1155" t="s">
        <v>37</v>
      </c>
      <c r="I1155">
        <v>1</v>
      </c>
      <c r="J1155" t="s">
        <v>19</v>
      </c>
      <c r="K1155">
        <v>25</v>
      </c>
      <c r="L1155">
        <v>20</v>
      </c>
      <c r="M1155">
        <f t="shared" si="18"/>
        <v>25</v>
      </c>
      <c r="N1155">
        <f>Table44[[#This Row],[Qty]]*Table44[[#This Row],[Cost]]</f>
        <v>20</v>
      </c>
      <c r="O1155">
        <f>Table44[[#This Row],[Total Sales]]-Table44[[#This Row],[COGS]]</f>
        <v>5</v>
      </c>
      <c r="P1155" s="1">
        <f>WEEKDAY(Table44[[#This Row],[Sales Date]])</f>
        <v>5</v>
      </c>
    </row>
    <row r="1156" spans="1:16" x14ac:dyDescent="0.3">
      <c r="A1156" t="s">
        <v>1945</v>
      </c>
      <c r="B1156" s="2">
        <v>44036</v>
      </c>
      <c r="C1156" t="s">
        <v>824</v>
      </c>
      <c r="D1156" t="s">
        <v>28</v>
      </c>
      <c r="E1156" t="s">
        <v>15</v>
      </c>
      <c r="F1156" t="s">
        <v>16</v>
      </c>
      <c r="G1156" t="s">
        <v>24</v>
      </c>
      <c r="H1156" t="s">
        <v>57</v>
      </c>
      <c r="I1156">
        <v>1</v>
      </c>
      <c r="J1156" t="s">
        <v>19</v>
      </c>
      <c r="K1156">
        <v>6700</v>
      </c>
      <c r="L1156">
        <v>5000</v>
      </c>
      <c r="M1156">
        <f t="shared" si="18"/>
        <v>6700</v>
      </c>
      <c r="N1156">
        <f>Table44[[#This Row],[Qty]]*Table44[[#This Row],[Cost]]</f>
        <v>5000</v>
      </c>
      <c r="O1156">
        <f>Table44[[#This Row],[Total Sales]]-Table44[[#This Row],[COGS]]</f>
        <v>1700</v>
      </c>
      <c r="P1156" s="1">
        <f>WEEKDAY(Table44[[#This Row],[Sales Date]])</f>
        <v>6</v>
      </c>
    </row>
    <row r="1157" spans="1:16" x14ac:dyDescent="0.3">
      <c r="A1157" t="s">
        <v>1946</v>
      </c>
      <c r="B1157" s="2">
        <v>44039</v>
      </c>
      <c r="C1157" t="s">
        <v>826</v>
      </c>
      <c r="D1157" t="s">
        <v>28</v>
      </c>
      <c r="E1157" t="s">
        <v>15</v>
      </c>
      <c r="F1157" t="s">
        <v>16</v>
      </c>
      <c r="G1157" t="s">
        <v>31</v>
      </c>
      <c r="H1157" t="s">
        <v>44</v>
      </c>
      <c r="I1157">
        <v>2</v>
      </c>
      <c r="J1157" t="s">
        <v>19</v>
      </c>
      <c r="K1157">
        <v>6700</v>
      </c>
      <c r="L1157">
        <v>5001</v>
      </c>
      <c r="M1157">
        <f t="shared" si="18"/>
        <v>13400</v>
      </c>
      <c r="N1157">
        <f>Table44[[#This Row],[Qty]]*Table44[[#This Row],[Cost]]</f>
        <v>10002</v>
      </c>
      <c r="O1157">
        <f>Table44[[#This Row],[Total Sales]]-Table44[[#This Row],[COGS]]</f>
        <v>3398</v>
      </c>
      <c r="P1157" s="1">
        <f>WEEKDAY(Table44[[#This Row],[Sales Date]])</f>
        <v>2</v>
      </c>
    </row>
    <row r="1158" spans="1:16" x14ac:dyDescent="0.3">
      <c r="A1158" t="s">
        <v>1947</v>
      </c>
      <c r="B1158" s="2">
        <v>44039</v>
      </c>
      <c r="C1158" t="s">
        <v>828</v>
      </c>
      <c r="D1158" t="s">
        <v>14</v>
      </c>
      <c r="E1158" t="s">
        <v>15</v>
      </c>
      <c r="F1158" t="s">
        <v>16</v>
      </c>
      <c r="G1158" t="s">
        <v>17</v>
      </c>
      <c r="H1158" t="s">
        <v>44</v>
      </c>
      <c r="I1158">
        <v>2</v>
      </c>
      <c r="J1158" t="s">
        <v>19</v>
      </c>
      <c r="K1158">
        <v>6700</v>
      </c>
      <c r="L1158">
        <v>5002</v>
      </c>
      <c r="M1158">
        <f t="shared" si="18"/>
        <v>13400</v>
      </c>
      <c r="N1158">
        <f>Table44[[#This Row],[Qty]]*Table44[[#This Row],[Cost]]</f>
        <v>10004</v>
      </c>
      <c r="O1158">
        <f>Table44[[#This Row],[Total Sales]]-Table44[[#This Row],[COGS]]</f>
        <v>3396</v>
      </c>
      <c r="P1158" s="1">
        <f>WEEKDAY(Table44[[#This Row],[Sales Date]])</f>
        <v>2</v>
      </c>
    </row>
    <row r="1159" spans="1:16" x14ac:dyDescent="0.3">
      <c r="A1159" t="s">
        <v>1948</v>
      </c>
      <c r="B1159" s="2">
        <v>44039</v>
      </c>
      <c r="C1159" t="s">
        <v>830</v>
      </c>
      <c r="D1159" t="s">
        <v>14</v>
      </c>
      <c r="E1159" t="s">
        <v>15</v>
      </c>
      <c r="F1159" t="s">
        <v>16</v>
      </c>
      <c r="G1159" t="s">
        <v>24</v>
      </c>
      <c r="H1159" t="s">
        <v>2370</v>
      </c>
      <c r="I1159">
        <v>1</v>
      </c>
      <c r="J1159" t="s">
        <v>19</v>
      </c>
      <c r="K1159">
        <v>22000</v>
      </c>
      <c r="L1159">
        <v>20000</v>
      </c>
      <c r="M1159">
        <f t="shared" si="18"/>
        <v>22000</v>
      </c>
      <c r="N1159">
        <f>Table44[[#This Row],[Qty]]*Table44[[#This Row],[Cost]]</f>
        <v>20000</v>
      </c>
      <c r="O1159">
        <f>Table44[[#This Row],[Total Sales]]-Table44[[#This Row],[COGS]]</f>
        <v>2000</v>
      </c>
      <c r="P1159" s="1">
        <f>WEEKDAY(Table44[[#This Row],[Sales Date]])</f>
        <v>2</v>
      </c>
    </row>
    <row r="1160" spans="1:16" x14ac:dyDescent="0.3">
      <c r="A1160" t="s">
        <v>1949</v>
      </c>
      <c r="B1160" s="2">
        <v>44039</v>
      </c>
      <c r="C1160" t="s">
        <v>832</v>
      </c>
      <c r="D1160" t="s">
        <v>14</v>
      </c>
      <c r="E1160" t="s">
        <v>15</v>
      </c>
      <c r="F1160" t="s">
        <v>16</v>
      </c>
      <c r="G1160" t="s">
        <v>31</v>
      </c>
      <c r="H1160" t="s">
        <v>2370</v>
      </c>
      <c r="I1160">
        <v>1</v>
      </c>
      <c r="J1160" t="s">
        <v>25</v>
      </c>
      <c r="K1160">
        <v>11000</v>
      </c>
      <c r="L1160">
        <v>10000</v>
      </c>
      <c r="M1160">
        <f t="shared" si="18"/>
        <v>11000</v>
      </c>
      <c r="N1160">
        <f>Table44[[#This Row],[Qty]]*Table44[[#This Row],[Cost]]</f>
        <v>10000</v>
      </c>
      <c r="O1160">
        <f>Table44[[#This Row],[Total Sales]]-Table44[[#This Row],[COGS]]</f>
        <v>1000</v>
      </c>
      <c r="P1160" s="1">
        <f>WEEKDAY(Table44[[#This Row],[Sales Date]])</f>
        <v>2</v>
      </c>
    </row>
    <row r="1161" spans="1:16" x14ac:dyDescent="0.3">
      <c r="A1161" t="s">
        <v>1950</v>
      </c>
      <c r="B1161" s="2">
        <v>44039</v>
      </c>
      <c r="C1161" t="s">
        <v>834</v>
      </c>
      <c r="D1161" t="s">
        <v>28</v>
      </c>
      <c r="E1161" t="s">
        <v>15</v>
      </c>
      <c r="F1161" t="s">
        <v>16</v>
      </c>
      <c r="G1161" t="s">
        <v>17</v>
      </c>
      <c r="H1161" t="s">
        <v>37</v>
      </c>
      <c r="I1161">
        <v>1</v>
      </c>
      <c r="J1161" t="s">
        <v>19</v>
      </c>
      <c r="K1161">
        <v>8500</v>
      </c>
      <c r="L1161">
        <v>7600</v>
      </c>
      <c r="M1161">
        <f t="shared" si="18"/>
        <v>8500</v>
      </c>
      <c r="N1161">
        <f>Table44[[#This Row],[Qty]]*Table44[[#This Row],[Cost]]</f>
        <v>7600</v>
      </c>
      <c r="O1161">
        <f>Table44[[#This Row],[Total Sales]]-Table44[[#This Row],[COGS]]</f>
        <v>900</v>
      </c>
      <c r="P1161" s="1">
        <f>WEEKDAY(Table44[[#This Row],[Sales Date]])</f>
        <v>2</v>
      </c>
    </row>
    <row r="1162" spans="1:16" x14ac:dyDescent="0.3">
      <c r="A1162" t="s">
        <v>1951</v>
      </c>
      <c r="B1162" s="2">
        <v>44042</v>
      </c>
      <c r="C1162" t="s">
        <v>836</v>
      </c>
      <c r="D1162" t="s">
        <v>28</v>
      </c>
      <c r="E1162" t="s">
        <v>15</v>
      </c>
      <c r="F1162" t="s">
        <v>16</v>
      </c>
      <c r="G1162" t="s">
        <v>24</v>
      </c>
      <c r="H1162" t="s">
        <v>44</v>
      </c>
      <c r="I1162">
        <v>2</v>
      </c>
      <c r="J1162" t="s">
        <v>19</v>
      </c>
      <c r="K1162">
        <v>8500</v>
      </c>
      <c r="L1162">
        <v>7600</v>
      </c>
      <c r="M1162">
        <f t="shared" si="18"/>
        <v>17000</v>
      </c>
      <c r="N1162">
        <f>Table44[[#This Row],[Qty]]*Table44[[#This Row],[Cost]]</f>
        <v>15200</v>
      </c>
      <c r="O1162">
        <f>Table44[[#This Row],[Total Sales]]-Table44[[#This Row],[COGS]]</f>
        <v>1800</v>
      </c>
      <c r="P1162" s="1">
        <f>WEEKDAY(Table44[[#This Row],[Sales Date]])</f>
        <v>5</v>
      </c>
    </row>
    <row r="1163" spans="1:16" x14ac:dyDescent="0.3">
      <c r="A1163" t="s">
        <v>1952</v>
      </c>
      <c r="B1163" s="2">
        <v>44015</v>
      </c>
      <c r="C1163" t="s">
        <v>838</v>
      </c>
      <c r="D1163" t="s">
        <v>28</v>
      </c>
      <c r="E1163" t="s">
        <v>15</v>
      </c>
      <c r="F1163" t="s">
        <v>16</v>
      </c>
      <c r="G1163" t="s">
        <v>31</v>
      </c>
      <c r="H1163" t="s">
        <v>2370</v>
      </c>
      <c r="I1163">
        <v>3</v>
      </c>
      <c r="J1163" t="s">
        <v>19</v>
      </c>
      <c r="K1163">
        <v>13200.000000000002</v>
      </c>
      <c r="L1163">
        <v>12000</v>
      </c>
      <c r="M1163">
        <f t="shared" si="18"/>
        <v>39600.000000000007</v>
      </c>
      <c r="N1163">
        <f>Table44[[#This Row],[Qty]]*Table44[[#This Row],[Cost]]</f>
        <v>36000</v>
      </c>
      <c r="O1163">
        <f>Table44[[#This Row],[Total Sales]]-Table44[[#This Row],[COGS]]</f>
        <v>3600.0000000000073</v>
      </c>
      <c r="P1163" s="1">
        <f>WEEKDAY(Table44[[#This Row],[Sales Date]])</f>
        <v>6</v>
      </c>
    </row>
    <row r="1164" spans="1:16" x14ac:dyDescent="0.3">
      <c r="A1164" t="s">
        <v>1953</v>
      </c>
      <c r="B1164" s="2">
        <v>44013</v>
      </c>
      <c r="C1164" t="s">
        <v>840</v>
      </c>
      <c r="D1164" t="s">
        <v>28</v>
      </c>
      <c r="E1164" t="s">
        <v>15</v>
      </c>
      <c r="F1164" t="s">
        <v>16</v>
      </c>
      <c r="G1164" t="s">
        <v>17</v>
      </c>
      <c r="H1164" t="s">
        <v>37</v>
      </c>
      <c r="I1164">
        <v>2</v>
      </c>
      <c r="J1164" t="s">
        <v>19</v>
      </c>
      <c r="K1164">
        <v>22000</v>
      </c>
      <c r="L1164">
        <v>20000</v>
      </c>
      <c r="M1164">
        <f t="shared" si="18"/>
        <v>44000</v>
      </c>
      <c r="N1164">
        <f>Table44[[#This Row],[Qty]]*Table44[[#This Row],[Cost]]</f>
        <v>40000</v>
      </c>
      <c r="O1164">
        <f>Table44[[#This Row],[Total Sales]]-Table44[[#This Row],[COGS]]</f>
        <v>4000</v>
      </c>
      <c r="P1164" s="1">
        <f>WEEKDAY(Table44[[#This Row],[Sales Date]])</f>
        <v>4</v>
      </c>
    </row>
    <row r="1165" spans="1:16" x14ac:dyDescent="0.3">
      <c r="A1165" t="s">
        <v>1954</v>
      </c>
      <c r="B1165" s="2">
        <v>44014</v>
      </c>
      <c r="C1165" t="s">
        <v>842</v>
      </c>
      <c r="D1165" t="s">
        <v>14</v>
      </c>
      <c r="E1165" t="s">
        <v>15</v>
      </c>
      <c r="F1165" t="s">
        <v>16</v>
      </c>
      <c r="G1165" t="s">
        <v>24</v>
      </c>
      <c r="H1165" t="s">
        <v>37</v>
      </c>
      <c r="I1165">
        <v>2</v>
      </c>
      <c r="J1165" t="s">
        <v>19</v>
      </c>
      <c r="K1165">
        <v>7700</v>
      </c>
      <c r="L1165">
        <v>7000</v>
      </c>
      <c r="M1165">
        <f t="shared" si="18"/>
        <v>15400</v>
      </c>
      <c r="N1165">
        <f>Table44[[#This Row],[Qty]]*Table44[[#This Row],[Cost]]</f>
        <v>14000</v>
      </c>
      <c r="O1165">
        <f>Table44[[#This Row],[Total Sales]]-Table44[[#This Row],[COGS]]</f>
        <v>1400</v>
      </c>
      <c r="P1165" s="1">
        <f>WEEKDAY(Table44[[#This Row],[Sales Date]])</f>
        <v>5</v>
      </c>
    </row>
    <row r="1166" spans="1:16" x14ac:dyDescent="0.3">
      <c r="A1166" t="s">
        <v>1955</v>
      </c>
      <c r="B1166" s="2">
        <v>44015</v>
      </c>
      <c r="C1166" t="s">
        <v>844</v>
      </c>
      <c r="D1166" t="s">
        <v>28</v>
      </c>
      <c r="E1166" t="s">
        <v>15</v>
      </c>
      <c r="F1166" t="s">
        <v>16</v>
      </c>
      <c r="G1166" t="s">
        <v>31</v>
      </c>
      <c r="H1166" t="s">
        <v>2370</v>
      </c>
      <c r="I1166">
        <v>3</v>
      </c>
      <c r="J1166" t="s">
        <v>19</v>
      </c>
      <c r="K1166">
        <v>22000</v>
      </c>
      <c r="L1166">
        <v>20000</v>
      </c>
      <c r="M1166">
        <f t="shared" si="18"/>
        <v>66000</v>
      </c>
      <c r="N1166">
        <f>Table44[[#This Row],[Qty]]*Table44[[#This Row],[Cost]]</f>
        <v>60000</v>
      </c>
      <c r="O1166">
        <f>Table44[[#This Row],[Total Sales]]-Table44[[#This Row],[COGS]]</f>
        <v>6000</v>
      </c>
      <c r="P1166" s="1">
        <f>WEEKDAY(Table44[[#This Row],[Sales Date]])</f>
        <v>6</v>
      </c>
    </row>
    <row r="1167" spans="1:16" x14ac:dyDescent="0.3">
      <c r="A1167" t="s">
        <v>1956</v>
      </c>
      <c r="B1167" s="2">
        <v>44016</v>
      </c>
      <c r="C1167" t="s">
        <v>846</v>
      </c>
      <c r="D1167" t="s">
        <v>28</v>
      </c>
      <c r="E1167" t="s">
        <v>15</v>
      </c>
      <c r="F1167" t="s">
        <v>16</v>
      </c>
      <c r="G1167" t="s">
        <v>17</v>
      </c>
      <c r="H1167" t="s">
        <v>2370</v>
      </c>
      <c r="I1167">
        <v>1</v>
      </c>
      <c r="J1167" t="s">
        <v>19</v>
      </c>
      <c r="K1167">
        <v>44000</v>
      </c>
      <c r="L1167">
        <v>40000</v>
      </c>
      <c r="M1167">
        <f t="shared" si="18"/>
        <v>44000</v>
      </c>
      <c r="N1167">
        <f>Table44[[#This Row],[Qty]]*Table44[[#This Row],[Cost]]</f>
        <v>40000</v>
      </c>
      <c r="O1167">
        <f>Table44[[#This Row],[Total Sales]]-Table44[[#This Row],[COGS]]</f>
        <v>4000</v>
      </c>
      <c r="P1167" s="1">
        <f>WEEKDAY(Table44[[#This Row],[Sales Date]])</f>
        <v>7</v>
      </c>
    </row>
    <row r="1168" spans="1:16" x14ac:dyDescent="0.3">
      <c r="A1168" t="s">
        <v>1957</v>
      </c>
      <c r="B1168" s="2">
        <v>44019</v>
      </c>
      <c r="C1168" t="s">
        <v>848</v>
      </c>
      <c r="D1168" t="s">
        <v>28</v>
      </c>
      <c r="E1168" t="s">
        <v>22</v>
      </c>
      <c r="F1168" t="s">
        <v>23</v>
      </c>
      <c r="G1168" t="s">
        <v>24</v>
      </c>
      <c r="H1168" t="s">
        <v>2370</v>
      </c>
      <c r="I1168">
        <v>2</v>
      </c>
      <c r="J1168" t="s">
        <v>19</v>
      </c>
      <c r="K1168">
        <v>19800</v>
      </c>
      <c r="L1168">
        <v>18000</v>
      </c>
      <c r="M1168">
        <f t="shared" si="18"/>
        <v>39600</v>
      </c>
      <c r="N1168">
        <f>Table44[[#This Row],[Qty]]*Table44[[#This Row],[Cost]]</f>
        <v>36000</v>
      </c>
      <c r="O1168">
        <f>Table44[[#This Row],[Total Sales]]-Table44[[#This Row],[COGS]]</f>
        <v>3600</v>
      </c>
      <c r="P1168" s="1">
        <f>WEEKDAY(Table44[[#This Row],[Sales Date]])</f>
        <v>3</v>
      </c>
    </row>
    <row r="1169" spans="1:16" x14ac:dyDescent="0.3">
      <c r="A1169" t="s">
        <v>1958</v>
      </c>
      <c r="B1169" s="2">
        <v>44019</v>
      </c>
      <c r="C1169" t="s">
        <v>850</v>
      </c>
      <c r="D1169" t="s">
        <v>28</v>
      </c>
      <c r="E1169" t="s">
        <v>29</v>
      </c>
      <c r="F1169" t="s">
        <v>30</v>
      </c>
      <c r="G1169" t="s">
        <v>31</v>
      </c>
      <c r="H1169" t="s">
        <v>37</v>
      </c>
      <c r="I1169">
        <v>2</v>
      </c>
      <c r="J1169" t="s">
        <v>19</v>
      </c>
      <c r="K1169">
        <v>9950</v>
      </c>
      <c r="L1169">
        <v>9000</v>
      </c>
      <c r="M1169">
        <f t="shared" si="18"/>
        <v>19900</v>
      </c>
      <c r="N1169">
        <f>Table44[[#This Row],[Qty]]*Table44[[#This Row],[Cost]]</f>
        <v>18000</v>
      </c>
      <c r="O1169">
        <f>Table44[[#This Row],[Total Sales]]-Table44[[#This Row],[COGS]]</f>
        <v>1900</v>
      </c>
      <c r="P1169" s="1">
        <f>WEEKDAY(Table44[[#This Row],[Sales Date]])</f>
        <v>3</v>
      </c>
    </row>
    <row r="1170" spans="1:16" x14ac:dyDescent="0.3">
      <c r="A1170" t="s">
        <v>1959</v>
      </c>
      <c r="B1170" s="2">
        <v>44019</v>
      </c>
      <c r="C1170" t="s">
        <v>852</v>
      </c>
      <c r="D1170" t="s">
        <v>28</v>
      </c>
      <c r="E1170" t="s">
        <v>34</v>
      </c>
      <c r="F1170" t="s">
        <v>35</v>
      </c>
      <c r="G1170" t="s">
        <v>17</v>
      </c>
      <c r="H1170" t="s">
        <v>2370</v>
      </c>
      <c r="I1170">
        <v>2</v>
      </c>
      <c r="J1170" t="s">
        <v>19</v>
      </c>
      <c r="K1170">
        <v>7700</v>
      </c>
      <c r="L1170">
        <v>7000</v>
      </c>
      <c r="M1170">
        <f t="shared" si="18"/>
        <v>15400</v>
      </c>
      <c r="N1170">
        <f>Table44[[#This Row],[Qty]]*Table44[[#This Row],[Cost]]</f>
        <v>14000</v>
      </c>
      <c r="O1170">
        <f>Table44[[#This Row],[Total Sales]]-Table44[[#This Row],[COGS]]</f>
        <v>1400</v>
      </c>
      <c r="P1170" s="1">
        <f>WEEKDAY(Table44[[#This Row],[Sales Date]])</f>
        <v>3</v>
      </c>
    </row>
    <row r="1171" spans="1:16" x14ac:dyDescent="0.3">
      <c r="A1171" t="s">
        <v>1960</v>
      </c>
      <c r="B1171" s="2">
        <v>44019</v>
      </c>
      <c r="C1171" t="s">
        <v>854</v>
      </c>
      <c r="D1171" t="s">
        <v>28</v>
      </c>
      <c r="E1171" t="s">
        <v>15</v>
      </c>
      <c r="F1171" t="s">
        <v>16</v>
      </c>
      <c r="G1171" t="s">
        <v>24</v>
      </c>
      <c r="H1171" t="s">
        <v>44</v>
      </c>
      <c r="I1171">
        <v>4</v>
      </c>
      <c r="J1171" t="s">
        <v>19</v>
      </c>
      <c r="K1171">
        <v>11000</v>
      </c>
      <c r="L1171">
        <v>10000</v>
      </c>
      <c r="M1171">
        <f t="shared" si="18"/>
        <v>44000</v>
      </c>
      <c r="N1171">
        <f>Table44[[#This Row],[Qty]]*Table44[[#This Row],[Cost]]</f>
        <v>40000</v>
      </c>
      <c r="O1171">
        <f>Table44[[#This Row],[Total Sales]]-Table44[[#This Row],[COGS]]</f>
        <v>4000</v>
      </c>
      <c r="P1171" s="1">
        <f>WEEKDAY(Table44[[#This Row],[Sales Date]])</f>
        <v>3</v>
      </c>
    </row>
    <row r="1172" spans="1:16" x14ac:dyDescent="0.3">
      <c r="A1172" t="s">
        <v>1961</v>
      </c>
      <c r="B1172" s="2">
        <v>44019</v>
      </c>
      <c r="C1172" t="s">
        <v>856</v>
      </c>
      <c r="D1172" t="s">
        <v>28</v>
      </c>
      <c r="E1172" t="s">
        <v>15</v>
      </c>
      <c r="F1172" t="s">
        <v>16</v>
      </c>
      <c r="G1172" t="s">
        <v>31</v>
      </c>
      <c r="H1172" t="s">
        <v>2370</v>
      </c>
      <c r="I1172">
        <v>1</v>
      </c>
      <c r="J1172" t="s">
        <v>19</v>
      </c>
      <c r="K1172">
        <v>13200.000000000002</v>
      </c>
      <c r="L1172">
        <v>12000</v>
      </c>
      <c r="M1172">
        <f t="shared" si="18"/>
        <v>13200.000000000002</v>
      </c>
      <c r="N1172">
        <f>Table44[[#This Row],[Qty]]*Table44[[#This Row],[Cost]]</f>
        <v>12000</v>
      </c>
      <c r="O1172">
        <f>Table44[[#This Row],[Total Sales]]-Table44[[#This Row],[COGS]]</f>
        <v>1200.0000000000018</v>
      </c>
      <c r="P1172" s="1">
        <f>WEEKDAY(Table44[[#This Row],[Sales Date]])</f>
        <v>3</v>
      </c>
    </row>
    <row r="1173" spans="1:16" x14ac:dyDescent="0.3">
      <c r="A1173" t="s">
        <v>1962</v>
      </c>
      <c r="B1173" s="2">
        <v>44022</v>
      </c>
      <c r="C1173" t="s">
        <v>858</v>
      </c>
      <c r="D1173" t="s">
        <v>28</v>
      </c>
      <c r="E1173" t="s">
        <v>22</v>
      </c>
      <c r="F1173" t="s">
        <v>23</v>
      </c>
      <c r="G1173" t="s">
        <v>17</v>
      </c>
      <c r="H1173" t="s">
        <v>2370</v>
      </c>
      <c r="I1173">
        <v>2</v>
      </c>
      <c r="J1173" t="s">
        <v>19</v>
      </c>
      <c r="K1173">
        <v>1900</v>
      </c>
      <c r="L1173">
        <v>1800</v>
      </c>
      <c r="M1173">
        <f t="shared" si="18"/>
        <v>3800</v>
      </c>
      <c r="N1173">
        <f>Table44[[#This Row],[Qty]]*Table44[[#This Row],[Cost]]</f>
        <v>3600</v>
      </c>
      <c r="O1173">
        <f>Table44[[#This Row],[Total Sales]]-Table44[[#This Row],[COGS]]</f>
        <v>200</v>
      </c>
      <c r="P1173" s="1">
        <f>WEEKDAY(Table44[[#This Row],[Sales Date]])</f>
        <v>6</v>
      </c>
    </row>
    <row r="1174" spans="1:16" x14ac:dyDescent="0.3">
      <c r="A1174" t="s">
        <v>1963</v>
      </c>
      <c r="B1174" s="2">
        <v>44023</v>
      </c>
      <c r="C1174" t="s">
        <v>860</v>
      </c>
      <c r="D1174" t="s">
        <v>28</v>
      </c>
      <c r="E1174" t="s">
        <v>29</v>
      </c>
      <c r="F1174" t="s">
        <v>30</v>
      </c>
      <c r="G1174" t="s">
        <v>24</v>
      </c>
      <c r="H1174" t="s">
        <v>2370</v>
      </c>
      <c r="I1174">
        <v>2</v>
      </c>
      <c r="J1174" t="s">
        <v>19</v>
      </c>
      <c r="K1174">
        <v>200</v>
      </c>
      <c r="L1174">
        <v>190</v>
      </c>
      <c r="M1174">
        <f t="shared" si="18"/>
        <v>400</v>
      </c>
      <c r="N1174">
        <f>Table44[[#This Row],[Qty]]*Table44[[#This Row],[Cost]]</f>
        <v>380</v>
      </c>
      <c r="O1174">
        <f>Table44[[#This Row],[Total Sales]]-Table44[[#This Row],[COGS]]</f>
        <v>20</v>
      </c>
      <c r="P1174" s="1">
        <f>WEEKDAY(Table44[[#This Row],[Sales Date]])</f>
        <v>7</v>
      </c>
    </row>
    <row r="1175" spans="1:16" x14ac:dyDescent="0.3">
      <c r="A1175" t="s">
        <v>1964</v>
      </c>
      <c r="B1175" s="2">
        <v>44024</v>
      </c>
      <c r="C1175" t="s">
        <v>862</v>
      </c>
      <c r="D1175" t="s">
        <v>28</v>
      </c>
      <c r="E1175" t="s">
        <v>34</v>
      </c>
      <c r="F1175" t="s">
        <v>35</v>
      </c>
      <c r="G1175" t="s">
        <v>31</v>
      </c>
      <c r="H1175" t="s">
        <v>37</v>
      </c>
      <c r="I1175">
        <v>4</v>
      </c>
      <c r="J1175" t="s">
        <v>19</v>
      </c>
      <c r="K1175">
        <v>2250</v>
      </c>
      <c r="L1175">
        <v>2200</v>
      </c>
      <c r="M1175">
        <f t="shared" si="18"/>
        <v>9000</v>
      </c>
      <c r="N1175">
        <f>Table44[[#This Row],[Qty]]*Table44[[#This Row],[Cost]]</f>
        <v>8800</v>
      </c>
      <c r="O1175">
        <f>Table44[[#This Row],[Total Sales]]-Table44[[#This Row],[COGS]]</f>
        <v>200</v>
      </c>
      <c r="P1175" s="1">
        <f>WEEKDAY(Table44[[#This Row],[Sales Date]])</f>
        <v>1</v>
      </c>
    </row>
    <row r="1176" spans="1:16" x14ac:dyDescent="0.3">
      <c r="A1176" t="s">
        <v>1965</v>
      </c>
      <c r="B1176" s="2">
        <v>44025</v>
      </c>
      <c r="C1176" t="s">
        <v>864</v>
      </c>
      <c r="D1176" t="s">
        <v>28</v>
      </c>
      <c r="E1176" t="s">
        <v>15</v>
      </c>
      <c r="F1176" t="s">
        <v>16</v>
      </c>
      <c r="G1176" t="s">
        <v>17</v>
      </c>
      <c r="H1176" t="s">
        <v>2370</v>
      </c>
      <c r="I1176">
        <v>1</v>
      </c>
      <c r="J1176" t="s">
        <v>19</v>
      </c>
      <c r="K1176">
        <v>100</v>
      </c>
      <c r="L1176">
        <v>90</v>
      </c>
      <c r="M1176">
        <f t="shared" si="18"/>
        <v>100</v>
      </c>
      <c r="N1176">
        <f>Table44[[#This Row],[Qty]]*Table44[[#This Row],[Cost]]</f>
        <v>90</v>
      </c>
      <c r="O1176">
        <f>Table44[[#This Row],[Total Sales]]-Table44[[#This Row],[COGS]]</f>
        <v>10</v>
      </c>
      <c r="P1176" s="1">
        <f>WEEKDAY(Table44[[#This Row],[Sales Date]])</f>
        <v>2</v>
      </c>
    </row>
    <row r="1177" spans="1:16" x14ac:dyDescent="0.3">
      <c r="A1177" t="s">
        <v>1966</v>
      </c>
      <c r="B1177" s="2">
        <v>44026</v>
      </c>
      <c r="C1177" t="s">
        <v>866</v>
      </c>
      <c r="D1177" t="s">
        <v>28</v>
      </c>
      <c r="E1177" t="s">
        <v>15</v>
      </c>
      <c r="F1177" t="s">
        <v>16</v>
      </c>
      <c r="G1177" t="s">
        <v>24</v>
      </c>
      <c r="H1177" t="s">
        <v>37</v>
      </c>
      <c r="I1177">
        <v>2</v>
      </c>
      <c r="J1177" t="s">
        <v>19</v>
      </c>
      <c r="K1177">
        <v>100</v>
      </c>
      <c r="L1177">
        <v>80</v>
      </c>
      <c r="M1177">
        <f t="shared" si="18"/>
        <v>200</v>
      </c>
      <c r="N1177">
        <f>Table44[[#This Row],[Qty]]*Table44[[#This Row],[Cost]]</f>
        <v>160</v>
      </c>
      <c r="O1177">
        <f>Table44[[#This Row],[Total Sales]]-Table44[[#This Row],[COGS]]</f>
        <v>40</v>
      </c>
      <c r="P1177" s="1">
        <f>WEEKDAY(Table44[[#This Row],[Sales Date]])</f>
        <v>3</v>
      </c>
    </row>
    <row r="1178" spans="1:16" x14ac:dyDescent="0.3">
      <c r="A1178" t="s">
        <v>1967</v>
      </c>
      <c r="B1178" s="2">
        <v>44029</v>
      </c>
      <c r="C1178" t="s">
        <v>868</v>
      </c>
      <c r="D1178" t="s">
        <v>28</v>
      </c>
      <c r="E1178" t="s">
        <v>22</v>
      </c>
      <c r="F1178" t="s">
        <v>23</v>
      </c>
      <c r="G1178" t="s">
        <v>31</v>
      </c>
      <c r="H1178" t="s">
        <v>37</v>
      </c>
      <c r="I1178">
        <v>2</v>
      </c>
      <c r="J1178" t="s">
        <v>19</v>
      </c>
      <c r="K1178">
        <v>2000</v>
      </c>
      <c r="L1178">
        <v>1850</v>
      </c>
      <c r="M1178">
        <f t="shared" si="18"/>
        <v>4000</v>
      </c>
      <c r="N1178">
        <f>Table44[[#This Row],[Qty]]*Table44[[#This Row],[Cost]]</f>
        <v>3700</v>
      </c>
      <c r="O1178">
        <f>Table44[[#This Row],[Total Sales]]-Table44[[#This Row],[COGS]]</f>
        <v>300</v>
      </c>
      <c r="P1178" s="1">
        <f>WEEKDAY(Table44[[#This Row],[Sales Date]])</f>
        <v>6</v>
      </c>
    </row>
    <row r="1179" spans="1:16" x14ac:dyDescent="0.3">
      <c r="A1179" t="s">
        <v>1968</v>
      </c>
      <c r="B1179" s="2">
        <v>44029</v>
      </c>
      <c r="C1179" t="s">
        <v>870</v>
      </c>
      <c r="D1179" t="s">
        <v>14</v>
      </c>
      <c r="E1179" t="s">
        <v>29</v>
      </c>
      <c r="F1179" t="s">
        <v>30</v>
      </c>
      <c r="G1179" t="s">
        <v>17</v>
      </c>
      <c r="H1179" t="s">
        <v>2370</v>
      </c>
      <c r="I1179">
        <v>1</v>
      </c>
      <c r="J1179" t="s">
        <v>19</v>
      </c>
      <c r="K1179">
        <v>9500</v>
      </c>
      <c r="L1179">
        <v>8000</v>
      </c>
      <c r="M1179">
        <f t="shared" si="18"/>
        <v>9500</v>
      </c>
      <c r="N1179">
        <f>Table44[[#This Row],[Qty]]*Table44[[#This Row],[Cost]]</f>
        <v>8000</v>
      </c>
      <c r="O1179">
        <f>Table44[[#This Row],[Total Sales]]-Table44[[#This Row],[COGS]]</f>
        <v>1500</v>
      </c>
      <c r="P1179" s="1">
        <f>WEEKDAY(Table44[[#This Row],[Sales Date]])</f>
        <v>6</v>
      </c>
    </row>
    <row r="1180" spans="1:16" x14ac:dyDescent="0.3">
      <c r="A1180" t="s">
        <v>1969</v>
      </c>
      <c r="B1180" s="2">
        <v>44029</v>
      </c>
      <c r="C1180" t="s">
        <v>872</v>
      </c>
      <c r="D1180" t="s">
        <v>14</v>
      </c>
      <c r="E1180" t="s">
        <v>34</v>
      </c>
      <c r="F1180" t="s">
        <v>35</v>
      </c>
      <c r="G1180" t="s">
        <v>24</v>
      </c>
      <c r="H1180" t="s">
        <v>37</v>
      </c>
      <c r="I1180">
        <v>1</v>
      </c>
      <c r="J1180" t="s">
        <v>19</v>
      </c>
      <c r="K1180">
        <v>4700</v>
      </c>
      <c r="L1180">
        <v>4000</v>
      </c>
      <c r="M1180">
        <f t="shared" si="18"/>
        <v>4700</v>
      </c>
      <c r="N1180">
        <f>Table44[[#This Row],[Qty]]*Table44[[#This Row],[Cost]]</f>
        <v>4000</v>
      </c>
      <c r="O1180">
        <f>Table44[[#This Row],[Total Sales]]-Table44[[#This Row],[COGS]]</f>
        <v>700</v>
      </c>
      <c r="P1180" s="1">
        <f>WEEKDAY(Table44[[#This Row],[Sales Date]])</f>
        <v>6</v>
      </c>
    </row>
    <row r="1181" spans="1:16" x14ac:dyDescent="0.3">
      <c r="A1181" t="s">
        <v>1970</v>
      </c>
      <c r="B1181" s="2">
        <v>44029</v>
      </c>
      <c r="C1181" t="s">
        <v>874</v>
      </c>
      <c r="D1181" t="s">
        <v>14</v>
      </c>
      <c r="E1181" t="s">
        <v>15</v>
      </c>
      <c r="F1181" t="s">
        <v>16</v>
      </c>
      <c r="G1181" t="s">
        <v>31</v>
      </c>
      <c r="H1181" t="s">
        <v>2370</v>
      </c>
      <c r="I1181">
        <v>2</v>
      </c>
      <c r="J1181" t="s">
        <v>19</v>
      </c>
      <c r="K1181">
        <v>400</v>
      </c>
      <c r="L1181">
        <v>360</v>
      </c>
      <c r="M1181">
        <f t="shared" si="18"/>
        <v>800</v>
      </c>
      <c r="N1181">
        <f>Table44[[#This Row],[Qty]]*Table44[[#This Row],[Cost]]</f>
        <v>720</v>
      </c>
      <c r="O1181">
        <f>Table44[[#This Row],[Total Sales]]-Table44[[#This Row],[COGS]]</f>
        <v>80</v>
      </c>
      <c r="P1181" s="1">
        <f>WEEKDAY(Table44[[#This Row],[Sales Date]])</f>
        <v>6</v>
      </c>
    </row>
    <row r="1182" spans="1:16" x14ac:dyDescent="0.3">
      <c r="A1182" t="s">
        <v>1971</v>
      </c>
      <c r="B1182" s="2">
        <v>44029</v>
      </c>
      <c r="C1182" t="s">
        <v>876</v>
      </c>
      <c r="D1182" t="s">
        <v>28</v>
      </c>
      <c r="E1182" t="s">
        <v>15</v>
      </c>
      <c r="F1182" t="s">
        <v>16</v>
      </c>
      <c r="G1182" t="s">
        <v>17</v>
      </c>
      <c r="H1182" t="s">
        <v>2370</v>
      </c>
      <c r="I1182">
        <v>2</v>
      </c>
      <c r="J1182" t="s">
        <v>19</v>
      </c>
      <c r="K1182">
        <v>100</v>
      </c>
      <c r="L1182">
        <v>90</v>
      </c>
      <c r="M1182">
        <f t="shared" si="18"/>
        <v>200</v>
      </c>
      <c r="N1182">
        <f>Table44[[#This Row],[Qty]]*Table44[[#This Row],[Cost]]</f>
        <v>180</v>
      </c>
      <c r="O1182">
        <f>Table44[[#This Row],[Total Sales]]-Table44[[#This Row],[COGS]]</f>
        <v>20</v>
      </c>
      <c r="P1182" s="1">
        <f>WEEKDAY(Table44[[#This Row],[Sales Date]])</f>
        <v>6</v>
      </c>
    </row>
    <row r="1183" spans="1:16" x14ac:dyDescent="0.3">
      <c r="A1183" t="s">
        <v>1972</v>
      </c>
      <c r="B1183" s="2">
        <v>44032</v>
      </c>
      <c r="C1183" t="s">
        <v>878</v>
      </c>
      <c r="D1183" t="s">
        <v>28</v>
      </c>
      <c r="E1183" t="s">
        <v>22</v>
      </c>
      <c r="F1183" t="s">
        <v>23</v>
      </c>
      <c r="G1183" t="s">
        <v>24</v>
      </c>
      <c r="H1183" t="s">
        <v>44</v>
      </c>
      <c r="I1183">
        <v>1</v>
      </c>
      <c r="J1183" t="s">
        <v>19</v>
      </c>
      <c r="K1183">
        <v>1600</v>
      </c>
      <c r="L1183">
        <v>1590</v>
      </c>
      <c r="M1183">
        <f t="shared" si="18"/>
        <v>1600</v>
      </c>
      <c r="N1183">
        <f>Table44[[#This Row],[Qty]]*Table44[[#This Row],[Cost]]</f>
        <v>1590</v>
      </c>
      <c r="O1183">
        <f>Table44[[#This Row],[Total Sales]]-Table44[[#This Row],[COGS]]</f>
        <v>10</v>
      </c>
      <c r="P1183" s="1">
        <f>WEEKDAY(Table44[[#This Row],[Sales Date]])</f>
        <v>2</v>
      </c>
    </row>
    <row r="1184" spans="1:16" x14ac:dyDescent="0.3">
      <c r="A1184" t="s">
        <v>1973</v>
      </c>
      <c r="B1184" s="2">
        <v>44033</v>
      </c>
      <c r="C1184" t="s">
        <v>880</v>
      </c>
      <c r="D1184" t="s">
        <v>28</v>
      </c>
      <c r="E1184" t="s">
        <v>29</v>
      </c>
      <c r="F1184" t="s">
        <v>30</v>
      </c>
      <c r="G1184" t="s">
        <v>31</v>
      </c>
      <c r="H1184" t="s">
        <v>2370</v>
      </c>
      <c r="I1184">
        <v>1</v>
      </c>
      <c r="J1184" t="s">
        <v>19</v>
      </c>
      <c r="K1184">
        <v>50</v>
      </c>
      <c r="L1184">
        <v>45</v>
      </c>
      <c r="M1184">
        <f t="shared" si="18"/>
        <v>50</v>
      </c>
      <c r="N1184">
        <f>Table44[[#This Row],[Qty]]*Table44[[#This Row],[Cost]]</f>
        <v>45</v>
      </c>
      <c r="O1184">
        <f>Table44[[#This Row],[Total Sales]]-Table44[[#This Row],[COGS]]</f>
        <v>5</v>
      </c>
      <c r="P1184" s="1">
        <f>WEEKDAY(Table44[[#This Row],[Sales Date]])</f>
        <v>3</v>
      </c>
    </row>
    <row r="1185" spans="1:16" x14ac:dyDescent="0.3">
      <c r="A1185" t="s">
        <v>1974</v>
      </c>
      <c r="B1185" s="2">
        <v>44034</v>
      </c>
      <c r="C1185" t="s">
        <v>882</v>
      </c>
      <c r="D1185" t="s">
        <v>28</v>
      </c>
      <c r="E1185" t="s">
        <v>34</v>
      </c>
      <c r="F1185" t="s">
        <v>35</v>
      </c>
      <c r="G1185" t="s">
        <v>17</v>
      </c>
      <c r="H1185" t="s">
        <v>2370</v>
      </c>
      <c r="I1185">
        <v>2</v>
      </c>
      <c r="J1185" t="s">
        <v>19</v>
      </c>
      <c r="K1185">
        <v>600</v>
      </c>
      <c r="L1185">
        <v>450</v>
      </c>
      <c r="M1185">
        <f t="shared" si="18"/>
        <v>1200</v>
      </c>
      <c r="N1185">
        <f>Table44[[#This Row],[Qty]]*Table44[[#This Row],[Cost]]</f>
        <v>900</v>
      </c>
      <c r="O1185">
        <f>Table44[[#This Row],[Total Sales]]-Table44[[#This Row],[COGS]]</f>
        <v>300</v>
      </c>
      <c r="P1185" s="1">
        <f>WEEKDAY(Table44[[#This Row],[Sales Date]])</f>
        <v>4</v>
      </c>
    </row>
    <row r="1186" spans="1:16" x14ac:dyDescent="0.3">
      <c r="A1186" t="s">
        <v>1975</v>
      </c>
      <c r="B1186" s="2">
        <v>44035</v>
      </c>
      <c r="C1186" t="s">
        <v>884</v>
      </c>
      <c r="D1186" t="s">
        <v>14</v>
      </c>
      <c r="E1186" t="s">
        <v>15</v>
      </c>
      <c r="F1186" t="s">
        <v>16</v>
      </c>
      <c r="G1186" t="s">
        <v>24</v>
      </c>
      <c r="H1186" t="s">
        <v>2370</v>
      </c>
      <c r="I1186">
        <v>2</v>
      </c>
      <c r="J1186" t="s">
        <v>19</v>
      </c>
      <c r="K1186">
        <v>170</v>
      </c>
      <c r="L1186">
        <v>150</v>
      </c>
      <c r="M1186">
        <f t="shared" si="18"/>
        <v>340</v>
      </c>
      <c r="N1186">
        <f>Table44[[#This Row],[Qty]]*Table44[[#This Row],[Cost]]</f>
        <v>300</v>
      </c>
      <c r="O1186">
        <f>Table44[[#This Row],[Total Sales]]-Table44[[#This Row],[COGS]]</f>
        <v>40</v>
      </c>
      <c r="P1186" s="1">
        <f>WEEKDAY(Table44[[#This Row],[Sales Date]])</f>
        <v>5</v>
      </c>
    </row>
    <row r="1187" spans="1:16" x14ac:dyDescent="0.3">
      <c r="A1187" t="s">
        <v>1976</v>
      </c>
      <c r="B1187" s="2">
        <v>44036</v>
      </c>
      <c r="C1187" t="s">
        <v>886</v>
      </c>
      <c r="D1187" t="s">
        <v>28</v>
      </c>
      <c r="E1187" t="s">
        <v>15</v>
      </c>
      <c r="F1187" t="s">
        <v>16</v>
      </c>
      <c r="G1187" t="s">
        <v>31</v>
      </c>
      <c r="H1187" t="s">
        <v>2370</v>
      </c>
      <c r="I1187">
        <v>1</v>
      </c>
      <c r="J1187" t="s">
        <v>19</v>
      </c>
      <c r="K1187">
        <v>25</v>
      </c>
      <c r="L1187">
        <v>20</v>
      </c>
      <c r="M1187">
        <f t="shared" si="18"/>
        <v>25</v>
      </c>
      <c r="N1187">
        <f>Table44[[#This Row],[Qty]]*Table44[[#This Row],[Cost]]</f>
        <v>20</v>
      </c>
      <c r="O1187">
        <f>Table44[[#This Row],[Total Sales]]-Table44[[#This Row],[COGS]]</f>
        <v>5</v>
      </c>
      <c r="P1187" s="1">
        <f>WEEKDAY(Table44[[#This Row],[Sales Date]])</f>
        <v>6</v>
      </c>
    </row>
    <row r="1188" spans="1:16" x14ac:dyDescent="0.3">
      <c r="A1188" t="s">
        <v>1977</v>
      </c>
      <c r="B1188" s="2">
        <v>44039</v>
      </c>
      <c r="C1188" t="s">
        <v>888</v>
      </c>
      <c r="D1188" t="s">
        <v>28</v>
      </c>
      <c r="E1188" t="s">
        <v>22</v>
      </c>
      <c r="F1188" t="s">
        <v>23</v>
      </c>
      <c r="G1188" t="s">
        <v>17</v>
      </c>
      <c r="H1188" t="s">
        <v>37</v>
      </c>
      <c r="I1188">
        <v>1</v>
      </c>
      <c r="J1188" t="s">
        <v>19</v>
      </c>
      <c r="K1188">
        <v>6700</v>
      </c>
      <c r="L1188">
        <v>5002</v>
      </c>
      <c r="M1188">
        <f t="shared" si="18"/>
        <v>6700</v>
      </c>
      <c r="N1188">
        <f>Table44[[#This Row],[Qty]]*Table44[[#This Row],[Cost]]</f>
        <v>5002</v>
      </c>
      <c r="O1188">
        <f>Table44[[#This Row],[Total Sales]]-Table44[[#This Row],[COGS]]</f>
        <v>1698</v>
      </c>
      <c r="P1188" s="1">
        <f>WEEKDAY(Table44[[#This Row],[Sales Date]])</f>
        <v>2</v>
      </c>
    </row>
    <row r="1189" spans="1:16" x14ac:dyDescent="0.3">
      <c r="A1189" t="s">
        <v>1978</v>
      </c>
      <c r="B1189" s="2">
        <v>44039</v>
      </c>
      <c r="C1189" t="s">
        <v>890</v>
      </c>
      <c r="D1189" t="s">
        <v>28</v>
      </c>
      <c r="E1189" t="s">
        <v>29</v>
      </c>
      <c r="F1189" t="s">
        <v>30</v>
      </c>
      <c r="G1189" t="s">
        <v>24</v>
      </c>
      <c r="H1189" t="s">
        <v>2370</v>
      </c>
      <c r="I1189">
        <v>2</v>
      </c>
      <c r="J1189" t="s">
        <v>19</v>
      </c>
      <c r="K1189">
        <v>6700</v>
      </c>
      <c r="L1189">
        <v>5000</v>
      </c>
      <c r="M1189">
        <f t="shared" si="18"/>
        <v>13400</v>
      </c>
      <c r="N1189">
        <f>Table44[[#This Row],[Qty]]*Table44[[#This Row],[Cost]]</f>
        <v>10000</v>
      </c>
      <c r="O1189">
        <f>Table44[[#This Row],[Total Sales]]-Table44[[#This Row],[COGS]]</f>
        <v>3400</v>
      </c>
      <c r="P1189" s="1">
        <f>WEEKDAY(Table44[[#This Row],[Sales Date]])</f>
        <v>2</v>
      </c>
    </row>
    <row r="1190" spans="1:16" x14ac:dyDescent="0.3">
      <c r="A1190" t="s">
        <v>1979</v>
      </c>
      <c r="B1190" s="2">
        <v>44039</v>
      </c>
      <c r="C1190" t="s">
        <v>892</v>
      </c>
      <c r="D1190" t="s">
        <v>28</v>
      </c>
      <c r="E1190" t="s">
        <v>34</v>
      </c>
      <c r="F1190" t="s">
        <v>35</v>
      </c>
      <c r="G1190" t="s">
        <v>31</v>
      </c>
      <c r="H1190" t="s">
        <v>44</v>
      </c>
      <c r="I1190">
        <v>2</v>
      </c>
      <c r="J1190" t="s">
        <v>19</v>
      </c>
      <c r="K1190">
        <v>6700</v>
      </c>
      <c r="L1190">
        <v>5001</v>
      </c>
      <c r="M1190">
        <f t="shared" si="18"/>
        <v>13400</v>
      </c>
      <c r="N1190">
        <f>Table44[[#This Row],[Qty]]*Table44[[#This Row],[Cost]]</f>
        <v>10002</v>
      </c>
      <c r="O1190">
        <f>Table44[[#This Row],[Total Sales]]-Table44[[#This Row],[COGS]]</f>
        <v>3398</v>
      </c>
      <c r="P1190" s="1">
        <f>WEEKDAY(Table44[[#This Row],[Sales Date]])</f>
        <v>2</v>
      </c>
    </row>
    <row r="1191" spans="1:16" x14ac:dyDescent="0.3">
      <c r="A1191" t="s">
        <v>1980</v>
      </c>
      <c r="B1191" s="2">
        <v>44039</v>
      </c>
      <c r="C1191" t="s">
        <v>894</v>
      </c>
      <c r="D1191" t="s">
        <v>28</v>
      </c>
      <c r="E1191" t="s">
        <v>15</v>
      </c>
      <c r="F1191" t="s">
        <v>16</v>
      </c>
      <c r="G1191" t="s">
        <v>17</v>
      </c>
      <c r="H1191" t="s">
        <v>2370</v>
      </c>
      <c r="I1191">
        <v>1</v>
      </c>
      <c r="J1191" t="s">
        <v>19</v>
      </c>
      <c r="K1191">
        <v>6700</v>
      </c>
      <c r="L1191">
        <v>5002</v>
      </c>
      <c r="M1191">
        <f t="shared" si="18"/>
        <v>6700</v>
      </c>
      <c r="N1191">
        <f>Table44[[#This Row],[Qty]]*Table44[[#This Row],[Cost]]</f>
        <v>5002</v>
      </c>
      <c r="O1191">
        <f>Table44[[#This Row],[Total Sales]]-Table44[[#This Row],[COGS]]</f>
        <v>1698</v>
      </c>
      <c r="P1191" s="1">
        <f>WEEKDAY(Table44[[#This Row],[Sales Date]])</f>
        <v>2</v>
      </c>
    </row>
    <row r="1192" spans="1:16" x14ac:dyDescent="0.3">
      <c r="A1192" t="s">
        <v>1981</v>
      </c>
      <c r="B1192" s="2">
        <v>44039</v>
      </c>
      <c r="C1192" t="s">
        <v>896</v>
      </c>
      <c r="D1192" t="s">
        <v>28</v>
      </c>
      <c r="E1192" t="s">
        <v>15</v>
      </c>
      <c r="F1192" t="s">
        <v>16</v>
      </c>
      <c r="G1192" t="s">
        <v>24</v>
      </c>
      <c r="H1192" t="s">
        <v>2370</v>
      </c>
      <c r="I1192">
        <v>1</v>
      </c>
      <c r="J1192" t="s">
        <v>19</v>
      </c>
      <c r="K1192">
        <v>6700</v>
      </c>
      <c r="L1192">
        <v>5000</v>
      </c>
      <c r="M1192">
        <f t="shared" si="18"/>
        <v>6700</v>
      </c>
      <c r="N1192">
        <f>Table44[[#This Row],[Qty]]*Table44[[#This Row],[Cost]]</f>
        <v>5000</v>
      </c>
      <c r="O1192">
        <f>Table44[[#This Row],[Total Sales]]-Table44[[#This Row],[COGS]]</f>
        <v>1700</v>
      </c>
      <c r="P1192" s="1">
        <f>WEEKDAY(Table44[[#This Row],[Sales Date]])</f>
        <v>2</v>
      </c>
    </row>
    <row r="1193" spans="1:16" x14ac:dyDescent="0.3">
      <c r="A1193" t="s">
        <v>1982</v>
      </c>
      <c r="B1193" s="2">
        <v>44042</v>
      </c>
      <c r="C1193" t="s">
        <v>898</v>
      </c>
      <c r="D1193" t="s">
        <v>28</v>
      </c>
      <c r="E1193" t="s">
        <v>22</v>
      </c>
      <c r="F1193" t="s">
        <v>23</v>
      </c>
      <c r="G1193" t="s">
        <v>31</v>
      </c>
      <c r="H1193" t="s">
        <v>2370</v>
      </c>
      <c r="I1193">
        <v>2</v>
      </c>
      <c r="J1193" t="s">
        <v>19</v>
      </c>
      <c r="K1193">
        <v>6700</v>
      </c>
      <c r="L1193">
        <v>5001</v>
      </c>
      <c r="M1193">
        <f t="shared" si="18"/>
        <v>13400</v>
      </c>
      <c r="N1193">
        <f>Table44[[#This Row],[Qty]]*Table44[[#This Row],[Cost]]</f>
        <v>10002</v>
      </c>
      <c r="O1193">
        <f>Table44[[#This Row],[Total Sales]]-Table44[[#This Row],[COGS]]</f>
        <v>3398</v>
      </c>
      <c r="P1193" s="1">
        <f>WEEKDAY(Table44[[#This Row],[Sales Date]])</f>
        <v>5</v>
      </c>
    </row>
    <row r="1194" spans="1:16" x14ac:dyDescent="0.3">
      <c r="A1194" t="s">
        <v>1983</v>
      </c>
      <c r="B1194" s="2">
        <v>44015</v>
      </c>
      <c r="C1194" t="s">
        <v>900</v>
      </c>
      <c r="D1194" t="s">
        <v>28</v>
      </c>
      <c r="E1194" t="s">
        <v>29</v>
      </c>
      <c r="F1194" t="s">
        <v>30</v>
      </c>
      <c r="G1194" t="s">
        <v>17</v>
      </c>
      <c r="H1194" t="s">
        <v>2370</v>
      </c>
      <c r="I1194">
        <v>2</v>
      </c>
      <c r="J1194" t="s">
        <v>19</v>
      </c>
      <c r="K1194">
        <v>6700</v>
      </c>
      <c r="L1194">
        <v>5002</v>
      </c>
      <c r="M1194">
        <f t="shared" si="18"/>
        <v>13400</v>
      </c>
      <c r="N1194">
        <f>Table44[[#This Row],[Qty]]*Table44[[#This Row],[Cost]]</f>
        <v>10004</v>
      </c>
      <c r="O1194">
        <f>Table44[[#This Row],[Total Sales]]-Table44[[#This Row],[COGS]]</f>
        <v>3396</v>
      </c>
      <c r="P1194" s="1">
        <f>WEEKDAY(Table44[[#This Row],[Sales Date]])</f>
        <v>6</v>
      </c>
    </row>
    <row r="1195" spans="1:16" x14ac:dyDescent="0.3">
      <c r="A1195" t="s">
        <v>1984</v>
      </c>
      <c r="B1195" s="2">
        <v>44013</v>
      </c>
      <c r="C1195" t="s">
        <v>902</v>
      </c>
      <c r="D1195" t="s">
        <v>28</v>
      </c>
      <c r="E1195" t="s">
        <v>34</v>
      </c>
      <c r="F1195" t="s">
        <v>35</v>
      </c>
      <c r="G1195" t="s">
        <v>24</v>
      </c>
      <c r="H1195" t="s">
        <v>37</v>
      </c>
      <c r="I1195">
        <v>1</v>
      </c>
      <c r="J1195" t="s">
        <v>19</v>
      </c>
      <c r="K1195">
        <v>22000</v>
      </c>
      <c r="L1195">
        <v>20000</v>
      </c>
      <c r="M1195">
        <f t="shared" si="18"/>
        <v>22000</v>
      </c>
      <c r="N1195">
        <f>Table44[[#This Row],[Qty]]*Table44[[#This Row],[Cost]]</f>
        <v>20000</v>
      </c>
      <c r="O1195">
        <f>Table44[[#This Row],[Total Sales]]-Table44[[#This Row],[COGS]]</f>
        <v>2000</v>
      </c>
      <c r="P1195" s="1">
        <f>WEEKDAY(Table44[[#This Row],[Sales Date]])</f>
        <v>4</v>
      </c>
    </row>
    <row r="1196" spans="1:16" x14ac:dyDescent="0.3">
      <c r="A1196" t="s">
        <v>1985</v>
      </c>
      <c r="B1196" s="2">
        <v>44014</v>
      </c>
      <c r="C1196" t="s">
        <v>904</v>
      </c>
      <c r="D1196" t="s">
        <v>28</v>
      </c>
      <c r="E1196" t="s">
        <v>15</v>
      </c>
      <c r="F1196" t="s">
        <v>16</v>
      </c>
      <c r="G1196" t="s">
        <v>31</v>
      </c>
      <c r="H1196" t="s">
        <v>44</v>
      </c>
      <c r="I1196">
        <v>1</v>
      </c>
      <c r="J1196" t="s">
        <v>25</v>
      </c>
      <c r="K1196">
        <v>11000</v>
      </c>
      <c r="L1196">
        <v>10000</v>
      </c>
      <c r="M1196">
        <f t="shared" si="18"/>
        <v>11000</v>
      </c>
      <c r="N1196">
        <f>Table44[[#This Row],[Qty]]*Table44[[#This Row],[Cost]]</f>
        <v>10000</v>
      </c>
      <c r="O1196">
        <f>Table44[[#This Row],[Total Sales]]-Table44[[#This Row],[COGS]]</f>
        <v>1000</v>
      </c>
      <c r="P1196" s="1">
        <f>WEEKDAY(Table44[[#This Row],[Sales Date]])</f>
        <v>5</v>
      </c>
    </row>
    <row r="1197" spans="1:16" x14ac:dyDescent="0.3">
      <c r="A1197" t="s">
        <v>1986</v>
      </c>
      <c r="B1197" s="2">
        <v>44015</v>
      </c>
      <c r="C1197" t="s">
        <v>906</v>
      </c>
      <c r="D1197" t="s">
        <v>28</v>
      </c>
      <c r="E1197" t="s">
        <v>15</v>
      </c>
      <c r="F1197" t="s">
        <v>16</v>
      </c>
      <c r="G1197" t="s">
        <v>17</v>
      </c>
      <c r="H1197" t="s">
        <v>2370</v>
      </c>
      <c r="I1197">
        <v>1</v>
      </c>
      <c r="J1197" t="s">
        <v>19</v>
      </c>
      <c r="K1197">
        <v>8500</v>
      </c>
      <c r="L1197">
        <v>7600</v>
      </c>
      <c r="M1197">
        <f t="shared" si="18"/>
        <v>8500</v>
      </c>
      <c r="N1197">
        <f>Table44[[#This Row],[Qty]]*Table44[[#This Row],[Cost]]</f>
        <v>7600</v>
      </c>
      <c r="O1197">
        <f>Table44[[#This Row],[Total Sales]]-Table44[[#This Row],[COGS]]</f>
        <v>900</v>
      </c>
      <c r="P1197" s="1">
        <f>WEEKDAY(Table44[[#This Row],[Sales Date]])</f>
        <v>6</v>
      </c>
    </row>
    <row r="1198" spans="1:16" x14ac:dyDescent="0.3">
      <c r="A1198" t="s">
        <v>1987</v>
      </c>
      <c r="B1198" s="2">
        <v>44016</v>
      </c>
      <c r="C1198" t="s">
        <v>908</v>
      </c>
      <c r="D1198" t="s">
        <v>28</v>
      </c>
      <c r="E1198" t="s">
        <v>22</v>
      </c>
      <c r="F1198" t="s">
        <v>23</v>
      </c>
      <c r="G1198" t="s">
        <v>24</v>
      </c>
      <c r="H1198" t="s">
        <v>2370</v>
      </c>
      <c r="I1198">
        <v>2</v>
      </c>
      <c r="J1198" t="s">
        <v>25</v>
      </c>
      <c r="K1198">
        <v>8500</v>
      </c>
      <c r="L1198">
        <v>7600</v>
      </c>
      <c r="M1198">
        <f t="shared" si="18"/>
        <v>17000</v>
      </c>
      <c r="N1198">
        <f>Table44[[#This Row],[Qty]]*Table44[[#This Row],[Cost]]</f>
        <v>15200</v>
      </c>
      <c r="O1198">
        <f>Table44[[#This Row],[Total Sales]]-Table44[[#This Row],[COGS]]</f>
        <v>1800</v>
      </c>
      <c r="P1198" s="1">
        <f>WEEKDAY(Table44[[#This Row],[Sales Date]])</f>
        <v>7</v>
      </c>
    </row>
    <row r="1199" spans="1:16" x14ac:dyDescent="0.3">
      <c r="A1199" t="s">
        <v>1988</v>
      </c>
      <c r="B1199" s="2">
        <v>44019</v>
      </c>
      <c r="C1199" t="s">
        <v>910</v>
      </c>
      <c r="D1199" t="s">
        <v>28</v>
      </c>
      <c r="E1199" t="s">
        <v>29</v>
      </c>
      <c r="F1199" t="s">
        <v>30</v>
      </c>
      <c r="G1199" t="s">
        <v>31</v>
      </c>
      <c r="H1199" t="s">
        <v>37</v>
      </c>
      <c r="I1199">
        <v>3</v>
      </c>
      <c r="J1199" t="s">
        <v>19</v>
      </c>
      <c r="K1199">
        <v>13200.000000000002</v>
      </c>
      <c r="L1199">
        <v>12000</v>
      </c>
      <c r="M1199">
        <f t="shared" si="18"/>
        <v>39600.000000000007</v>
      </c>
      <c r="N1199">
        <f>Table44[[#This Row],[Qty]]*Table44[[#This Row],[Cost]]</f>
        <v>36000</v>
      </c>
      <c r="O1199">
        <f>Table44[[#This Row],[Total Sales]]-Table44[[#This Row],[COGS]]</f>
        <v>3600.0000000000073</v>
      </c>
      <c r="P1199" s="1">
        <f>WEEKDAY(Table44[[#This Row],[Sales Date]])</f>
        <v>3</v>
      </c>
    </row>
    <row r="1200" spans="1:16" x14ac:dyDescent="0.3">
      <c r="A1200" t="s">
        <v>1989</v>
      </c>
      <c r="B1200" s="2">
        <v>44019</v>
      </c>
      <c r="C1200" t="s">
        <v>912</v>
      </c>
      <c r="D1200" t="s">
        <v>14</v>
      </c>
      <c r="E1200" t="s">
        <v>34</v>
      </c>
      <c r="F1200" t="s">
        <v>35</v>
      </c>
      <c r="G1200" t="s">
        <v>17</v>
      </c>
      <c r="H1200" t="s">
        <v>2370</v>
      </c>
      <c r="I1200">
        <v>2</v>
      </c>
      <c r="J1200" t="s">
        <v>19</v>
      </c>
      <c r="K1200">
        <v>22000</v>
      </c>
      <c r="L1200">
        <v>20000</v>
      </c>
      <c r="M1200">
        <f t="shared" si="18"/>
        <v>44000</v>
      </c>
      <c r="N1200">
        <f>Table44[[#This Row],[Qty]]*Table44[[#This Row],[Cost]]</f>
        <v>40000</v>
      </c>
      <c r="O1200">
        <f>Table44[[#This Row],[Total Sales]]-Table44[[#This Row],[COGS]]</f>
        <v>4000</v>
      </c>
      <c r="P1200" s="1">
        <f>WEEKDAY(Table44[[#This Row],[Sales Date]])</f>
        <v>3</v>
      </c>
    </row>
    <row r="1201" spans="1:16" x14ac:dyDescent="0.3">
      <c r="A1201" t="s">
        <v>1990</v>
      </c>
      <c r="B1201" s="2">
        <v>44019</v>
      </c>
      <c r="D1201" t="s">
        <v>14</v>
      </c>
      <c r="E1201" t="s">
        <v>15</v>
      </c>
      <c r="F1201" t="s">
        <v>16</v>
      </c>
      <c r="G1201" t="s">
        <v>24</v>
      </c>
      <c r="H1201" t="s">
        <v>2370</v>
      </c>
      <c r="I1201">
        <v>2</v>
      </c>
      <c r="J1201" t="s">
        <v>19</v>
      </c>
      <c r="K1201">
        <v>7700</v>
      </c>
      <c r="L1201">
        <v>7000</v>
      </c>
      <c r="M1201">
        <f t="shared" si="18"/>
        <v>15400</v>
      </c>
      <c r="N1201">
        <f>Table44[[#This Row],[Qty]]*Table44[[#This Row],[Cost]]</f>
        <v>14000</v>
      </c>
      <c r="O1201">
        <f>Table44[[#This Row],[Total Sales]]-Table44[[#This Row],[COGS]]</f>
        <v>1400</v>
      </c>
      <c r="P1201" s="1">
        <f>WEEKDAY(Table44[[#This Row],[Sales Date]])</f>
        <v>3</v>
      </c>
    </row>
    <row r="1202" spans="1:16" x14ac:dyDescent="0.3">
      <c r="A1202" t="s">
        <v>1991</v>
      </c>
      <c r="B1202" s="2">
        <v>44019</v>
      </c>
      <c r="C1202" t="s">
        <v>915</v>
      </c>
      <c r="D1202" t="s">
        <v>14</v>
      </c>
      <c r="E1202" t="s">
        <v>15</v>
      </c>
      <c r="F1202" t="s">
        <v>16</v>
      </c>
      <c r="G1202" t="s">
        <v>31</v>
      </c>
      <c r="H1202" t="s">
        <v>44</v>
      </c>
      <c r="I1202">
        <v>3</v>
      </c>
      <c r="J1202" t="s">
        <v>19</v>
      </c>
      <c r="K1202">
        <v>22000</v>
      </c>
      <c r="L1202">
        <v>20000</v>
      </c>
      <c r="M1202">
        <f t="shared" si="18"/>
        <v>66000</v>
      </c>
      <c r="N1202">
        <f>Table44[[#This Row],[Qty]]*Table44[[#This Row],[Cost]]</f>
        <v>60000</v>
      </c>
      <c r="O1202">
        <f>Table44[[#This Row],[Total Sales]]-Table44[[#This Row],[COGS]]</f>
        <v>6000</v>
      </c>
      <c r="P1202" s="1">
        <f>WEEKDAY(Table44[[#This Row],[Sales Date]])</f>
        <v>3</v>
      </c>
    </row>
    <row r="1203" spans="1:16" x14ac:dyDescent="0.3">
      <c r="A1203" t="s">
        <v>1992</v>
      </c>
      <c r="B1203" s="2">
        <v>44019</v>
      </c>
      <c r="C1203" t="s">
        <v>917</v>
      </c>
      <c r="D1203" t="s">
        <v>28</v>
      </c>
      <c r="E1203" t="s">
        <v>22</v>
      </c>
      <c r="F1203" t="s">
        <v>23</v>
      </c>
      <c r="G1203" t="s">
        <v>17</v>
      </c>
      <c r="H1203" t="s">
        <v>2370</v>
      </c>
      <c r="I1203">
        <v>1</v>
      </c>
      <c r="J1203" t="s">
        <v>19</v>
      </c>
      <c r="K1203">
        <v>44000</v>
      </c>
      <c r="L1203">
        <v>40000</v>
      </c>
      <c r="M1203">
        <f t="shared" si="18"/>
        <v>44000</v>
      </c>
      <c r="N1203">
        <f>Table44[[#This Row],[Qty]]*Table44[[#This Row],[Cost]]</f>
        <v>40000</v>
      </c>
      <c r="O1203">
        <f>Table44[[#This Row],[Total Sales]]-Table44[[#This Row],[COGS]]</f>
        <v>4000</v>
      </c>
      <c r="P1203" s="1">
        <f>WEEKDAY(Table44[[#This Row],[Sales Date]])</f>
        <v>3</v>
      </c>
    </row>
    <row r="1204" spans="1:16" x14ac:dyDescent="0.3">
      <c r="A1204" t="s">
        <v>1993</v>
      </c>
      <c r="B1204" s="2">
        <v>44022</v>
      </c>
      <c r="C1204" t="s">
        <v>919</v>
      </c>
      <c r="D1204" t="s">
        <v>28</v>
      </c>
      <c r="E1204" t="s">
        <v>29</v>
      </c>
      <c r="F1204" t="s">
        <v>30</v>
      </c>
      <c r="G1204" t="s">
        <v>24</v>
      </c>
      <c r="H1204" t="s">
        <v>2370</v>
      </c>
      <c r="I1204">
        <v>2</v>
      </c>
      <c r="J1204" t="s">
        <v>19</v>
      </c>
      <c r="K1204">
        <v>19800</v>
      </c>
      <c r="L1204">
        <v>18000</v>
      </c>
      <c r="M1204">
        <f t="shared" si="18"/>
        <v>39600</v>
      </c>
      <c r="N1204">
        <f>Table44[[#This Row],[Qty]]*Table44[[#This Row],[Cost]]</f>
        <v>36000</v>
      </c>
      <c r="O1204">
        <f>Table44[[#This Row],[Total Sales]]-Table44[[#This Row],[COGS]]</f>
        <v>3600</v>
      </c>
      <c r="P1204" s="1">
        <f>WEEKDAY(Table44[[#This Row],[Sales Date]])</f>
        <v>6</v>
      </c>
    </row>
    <row r="1205" spans="1:16" x14ac:dyDescent="0.3">
      <c r="A1205" t="s">
        <v>1994</v>
      </c>
      <c r="B1205" s="2">
        <v>44023</v>
      </c>
      <c r="C1205" t="s">
        <v>921</v>
      </c>
      <c r="D1205" t="s">
        <v>28</v>
      </c>
      <c r="E1205" t="s">
        <v>34</v>
      </c>
      <c r="F1205" t="s">
        <v>35</v>
      </c>
      <c r="G1205" t="s">
        <v>31</v>
      </c>
      <c r="H1205" t="s">
        <v>2370</v>
      </c>
      <c r="I1205">
        <v>2</v>
      </c>
      <c r="J1205" t="s">
        <v>19</v>
      </c>
      <c r="K1205">
        <v>9950</v>
      </c>
      <c r="L1205">
        <v>9000</v>
      </c>
      <c r="M1205">
        <f t="shared" si="18"/>
        <v>19900</v>
      </c>
      <c r="N1205">
        <f>Table44[[#This Row],[Qty]]*Table44[[#This Row],[Cost]]</f>
        <v>18000</v>
      </c>
      <c r="O1205">
        <f>Table44[[#This Row],[Total Sales]]-Table44[[#This Row],[COGS]]</f>
        <v>1900</v>
      </c>
      <c r="P1205" s="1">
        <f>WEEKDAY(Table44[[#This Row],[Sales Date]])</f>
        <v>7</v>
      </c>
    </row>
    <row r="1206" spans="1:16" x14ac:dyDescent="0.3">
      <c r="A1206" t="s">
        <v>1995</v>
      </c>
      <c r="B1206" s="2">
        <v>44024</v>
      </c>
      <c r="C1206" t="s">
        <v>923</v>
      </c>
      <c r="D1206" t="s">
        <v>28</v>
      </c>
      <c r="E1206" t="s">
        <v>15</v>
      </c>
      <c r="F1206" t="s">
        <v>16</v>
      </c>
      <c r="G1206" t="s">
        <v>17</v>
      </c>
      <c r="H1206" t="s">
        <v>2370</v>
      </c>
      <c r="I1206">
        <v>2</v>
      </c>
      <c r="J1206" t="s">
        <v>19</v>
      </c>
      <c r="K1206">
        <v>7700</v>
      </c>
      <c r="L1206">
        <v>7000</v>
      </c>
      <c r="M1206">
        <f t="shared" si="18"/>
        <v>15400</v>
      </c>
      <c r="N1206">
        <f>Table44[[#This Row],[Qty]]*Table44[[#This Row],[Cost]]</f>
        <v>14000</v>
      </c>
      <c r="O1206">
        <f>Table44[[#This Row],[Total Sales]]-Table44[[#This Row],[COGS]]</f>
        <v>1400</v>
      </c>
      <c r="P1206" s="1">
        <f>WEEKDAY(Table44[[#This Row],[Sales Date]])</f>
        <v>1</v>
      </c>
    </row>
    <row r="1207" spans="1:16" x14ac:dyDescent="0.3">
      <c r="A1207" t="s">
        <v>1996</v>
      </c>
      <c r="B1207" s="2">
        <v>44025</v>
      </c>
      <c r="C1207" t="s">
        <v>925</v>
      </c>
      <c r="D1207" t="s">
        <v>14</v>
      </c>
      <c r="E1207" t="s">
        <v>15</v>
      </c>
      <c r="F1207" t="s">
        <v>16</v>
      </c>
      <c r="G1207" t="s">
        <v>24</v>
      </c>
      <c r="H1207" t="s">
        <v>37</v>
      </c>
      <c r="I1207">
        <v>4</v>
      </c>
      <c r="J1207" t="s">
        <v>19</v>
      </c>
      <c r="K1207">
        <v>11000</v>
      </c>
      <c r="L1207">
        <v>10000</v>
      </c>
      <c r="M1207">
        <f t="shared" si="18"/>
        <v>44000</v>
      </c>
      <c r="N1207">
        <f>Table44[[#This Row],[Qty]]*Table44[[#This Row],[Cost]]</f>
        <v>40000</v>
      </c>
      <c r="O1207">
        <f>Table44[[#This Row],[Total Sales]]-Table44[[#This Row],[COGS]]</f>
        <v>4000</v>
      </c>
      <c r="P1207" s="1">
        <f>WEEKDAY(Table44[[#This Row],[Sales Date]])</f>
        <v>2</v>
      </c>
    </row>
    <row r="1208" spans="1:16" x14ac:dyDescent="0.3">
      <c r="A1208" t="s">
        <v>1997</v>
      </c>
      <c r="B1208" s="2">
        <v>44026</v>
      </c>
      <c r="C1208" t="s">
        <v>927</v>
      </c>
      <c r="D1208" t="s">
        <v>28</v>
      </c>
      <c r="E1208" t="s">
        <v>22</v>
      </c>
      <c r="F1208" t="s">
        <v>23</v>
      </c>
      <c r="G1208" t="s">
        <v>31</v>
      </c>
      <c r="H1208" t="s">
        <v>2370</v>
      </c>
      <c r="I1208">
        <v>1</v>
      </c>
      <c r="J1208" t="s">
        <v>19</v>
      </c>
      <c r="K1208">
        <v>13200.000000000002</v>
      </c>
      <c r="L1208">
        <v>12000</v>
      </c>
      <c r="M1208">
        <f t="shared" si="18"/>
        <v>13200.000000000002</v>
      </c>
      <c r="N1208">
        <f>Table44[[#This Row],[Qty]]*Table44[[#This Row],[Cost]]</f>
        <v>12000</v>
      </c>
      <c r="O1208">
        <f>Table44[[#This Row],[Total Sales]]-Table44[[#This Row],[COGS]]</f>
        <v>1200.0000000000018</v>
      </c>
      <c r="P1208" s="1">
        <f>WEEKDAY(Table44[[#This Row],[Sales Date]])</f>
        <v>3</v>
      </c>
    </row>
    <row r="1209" spans="1:16" x14ac:dyDescent="0.3">
      <c r="A1209" t="s">
        <v>1998</v>
      </c>
      <c r="B1209" s="2">
        <v>44029</v>
      </c>
      <c r="C1209" t="s">
        <v>929</v>
      </c>
      <c r="D1209" t="s">
        <v>28</v>
      </c>
      <c r="E1209" t="s">
        <v>29</v>
      </c>
      <c r="F1209" t="s">
        <v>30</v>
      </c>
      <c r="G1209" t="s">
        <v>17</v>
      </c>
      <c r="H1209" t="s">
        <v>44</v>
      </c>
      <c r="I1209">
        <v>2</v>
      </c>
      <c r="J1209" t="s">
        <v>19</v>
      </c>
      <c r="K1209">
        <v>9950</v>
      </c>
      <c r="L1209">
        <v>9000</v>
      </c>
      <c r="M1209">
        <f t="shared" si="18"/>
        <v>19900</v>
      </c>
      <c r="N1209">
        <f>Table44[[#This Row],[Qty]]*Table44[[#This Row],[Cost]]</f>
        <v>18000</v>
      </c>
      <c r="O1209">
        <f>Table44[[#This Row],[Total Sales]]-Table44[[#This Row],[COGS]]</f>
        <v>1900</v>
      </c>
      <c r="P1209" s="1">
        <f>WEEKDAY(Table44[[#This Row],[Sales Date]])</f>
        <v>6</v>
      </c>
    </row>
    <row r="1210" spans="1:16" x14ac:dyDescent="0.3">
      <c r="A1210" t="s">
        <v>1999</v>
      </c>
      <c r="B1210" s="2">
        <v>44029</v>
      </c>
      <c r="C1210" t="s">
        <v>931</v>
      </c>
      <c r="D1210" t="s">
        <v>28</v>
      </c>
      <c r="E1210" t="s">
        <v>34</v>
      </c>
      <c r="F1210" t="s">
        <v>35</v>
      </c>
      <c r="G1210" t="s">
        <v>24</v>
      </c>
      <c r="H1210" t="s">
        <v>2370</v>
      </c>
      <c r="I1210">
        <v>2</v>
      </c>
      <c r="J1210" t="s">
        <v>19</v>
      </c>
      <c r="K1210">
        <v>7700</v>
      </c>
      <c r="L1210">
        <v>7000</v>
      </c>
      <c r="M1210">
        <f t="shared" si="18"/>
        <v>15400</v>
      </c>
      <c r="N1210">
        <f>Table44[[#This Row],[Qty]]*Table44[[#This Row],[Cost]]</f>
        <v>14000</v>
      </c>
      <c r="O1210">
        <f>Table44[[#This Row],[Total Sales]]-Table44[[#This Row],[COGS]]</f>
        <v>1400</v>
      </c>
      <c r="P1210" s="1">
        <f>WEEKDAY(Table44[[#This Row],[Sales Date]])</f>
        <v>6</v>
      </c>
    </row>
    <row r="1211" spans="1:16" x14ac:dyDescent="0.3">
      <c r="A1211" t="s">
        <v>2000</v>
      </c>
      <c r="B1211" s="2">
        <v>44029</v>
      </c>
      <c r="C1211" t="s">
        <v>933</v>
      </c>
      <c r="D1211" t="s">
        <v>28</v>
      </c>
      <c r="E1211" t="s">
        <v>15</v>
      </c>
      <c r="F1211" t="s">
        <v>16</v>
      </c>
      <c r="G1211" t="s">
        <v>31</v>
      </c>
      <c r="H1211" t="s">
        <v>37</v>
      </c>
      <c r="I1211">
        <v>4</v>
      </c>
      <c r="J1211" t="s">
        <v>19</v>
      </c>
      <c r="K1211">
        <v>11000</v>
      </c>
      <c r="L1211">
        <v>10000</v>
      </c>
      <c r="M1211">
        <f t="shared" si="18"/>
        <v>44000</v>
      </c>
      <c r="N1211">
        <f>Table44[[#This Row],[Qty]]*Table44[[#This Row],[Cost]]</f>
        <v>40000</v>
      </c>
      <c r="O1211">
        <f>Table44[[#This Row],[Total Sales]]-Table44[[#This Row],[COGS]]</f>
        <v>4000</v>
      </c>
      <c r="P1211" s="1">
        <f>WEEKDAY(Table44[[#This Row],[Sales Date]])</f>
        <v>6</v>
      </c>
    </row>
    <row r="1212" spans="1:16" x14ac:dyDescent="0.3">
      <c r="A1212" t="s">
        <v>2001</v>
      </c>
      <c r="B1212" s="2">
        <v>44029</v>
      </c>
      <c r="C1212" t="s">
        <v>935</v>
      </c>
      <c r="D1212" t="s">
        <v>28</v>
      </c>
      <c r="E1212" t="s">
        <v>15</v>
      </c>
      <c r="F1212" t="s">
        <v>16</v>
      </c>
      <c r="G1212" t="s">
        <v>17</v>
      </c>
      <c r="H1212" t="s">
        <v>2370</v>
      </c>
      <c r="I1212">
        <v>1</v>
      </c>
      <c r="J1212" t="s">
        <v>19</v>
      </c>
      <c r="K1212">
        <v>13200.000000000002</v>
      </c>
      <c r="L1212">
        <v>12000</v>
      </c>
      <c r="M1212">
        <f t="shared" si="18"/>
        <v>13200.000000000002</v>
      </c>
      <c r="N1212">
        <f>Table44[[#This Row],[Qty]]*Table44[[#This Row],[Cost]]</f>
        <v>12000</v>
      </c>
      <c r="O1212">
        <f>Table44[[#This Row],[Total Sales]]-Table44[[#This Row],[COGS]]</f>
        <v>1200.0000000000018</v>
      </c>
      <c r="P1212" s="1">
        <f>WEEKDAY(Table44[[#This Row],[Sales Date]])</f>
        <v>6</v>
      </c>
    </row>
    <row r="1213" spans="1:16" x14ac:dyDescent="0.3">
      <c r="A1213" t="s">
        <v>2002</v>
      </c>
      <c r="B1213" s="2">
        <v>44029</v>
      </c>
      <c r="C1213" t="s">
        <v>937</v>
      </c>
      <c r="D1213" t="s">
        <v>28</v>
      </c>
      <c r="E1213" t="s">
        <v>22</v>
      </c>
      <c r="F1213" t="s">
        <v>23</v>
      </c>
      <c r="G1213" t="s">
        <v>24</v>
      </c>
      <c r="H1213" t="s">
        <v>2370</v>
      </c>
      <c r="I1213">
        <v>2</v>
      </c>
      <c r="J1213" t="s">
        <v>19</v>
      </c>
      <c r="K1213">
        <v>9950</v>
      </c>
      <c r="L1213">
        <v>9000</v>
      </c>
      <c r="M1213">
        <f t="shared" si="18"/>
        <v>19900</v>
      </c>
      <c r="N1213">
        <f>Table44[[#This Row],[Qty]]*Table44[[#This Row],[Cost]]</f>
        <v>18000</v>
      </c>
      <c r="O1213">
        <f>Table44[[#This Row],[Total Sales]]-Table44[[#This Row],[COGS]]</f>
        <v>1900</v>
      </c>
      <c r="P1213" s="1">
        <f>WEEKDAY(Table44[[#This Row],[Sales Date]])</f>
        <v>6</v>
      </c>
    </row>
    <row r="1214" spans="1:16" x14ac:dyDescent="0.3">
      <c r="A1214" t="s">
        <v>2003</v>
      </c>
      <c r="B1214" s="2">
        <v>44032</v>
      </c>
      <c r="C1214" t="s">
        <v>939</v>
      </c>
      <c r="D1214" t="s">
        <v>28</v>
      </c>
      <c r="E1214" t="s">
        <v>29</v>
      </c>
      <c r="F1214" t="s">
        <v>30</v>
      </c>
      <c r="G1214" t="s">
        <v>31</v>
      </c>
      <c r="H1214" t="s">
        <v>2370</v>
      </c>
      <c r="I1214">
        <v>2</v>
      </c>
      <c r="J1214" t="s">
        <v>19</v>
      </c>
      <c r="K1214">
        <v>7700</v>
      </c>
      <c r="L1214">
        <v>7000</v>
      </c>
      <c r="M1214">
        <f t="shared" si="18"/>
        <v>15400</v>
      </c>
      <c r="N1214">
        <f>Table44[[#This Row],[Qty]]*Table44[[#This Row],[Cost]]</f>
        <v>14000</v>
      </c>
      <c r="O1214">
        <f>Table44[[#This Row],[Total Sales]]-Table44[[#This Row],[COGS]]</f>
        <v>1400</v>
      </c>
      <c r="P1214" s="1">
        <f>WEEKDAY(Table44[[#This Row],[Sales Date]])</f>
        <v>2</v>
      </c>
    </row>
    <row r="1215" spans="1:16" x14ac:dyDescent="0.3">
      <c r="A1215" t="s">
        <v>2004</v>
      </c>
      <c r="B1215" s="2">
        <v>44033</v>
      </c>
      <c r="C1215" t="s">
        <v>941</v>
      </c>
      <c r="D1215" t="s">
        <v>28</v>
      </c>
      <c r="E1215" t="s">
        <v>34</v>
      </c>
      <c r="F1215" t="s">
        <v>35</v>
      </c>
      <c r="G1215" t="s">
        <v>17</v>
      </c>
      <c r="H1215" t="s">
        <v>37</v>
      </c>
      <c r="I1215">
        <v>1</v>
      </c>
      <c r="J1215" t="s">
        <v>19</v>
      </c>
      <c r="K1215">
        <v>11000</v>
      </c>
      <c r="L1215">
        <v>10000</v>
      </c>
      <c r="M1215">
        <f t="shared" si="18"/>
        <v>11000</v>
      </c>
      <c r="N1215">
        <f>Table44[[#This Row],[Qty]]*Table44[[#This Row],[Cost]]</f>
        <v>10000</v>
      </c>
      <c r="O1215">
        <f>Table44[[#This Row],[Total Sales]]-Table44[[#This Row],[COGS]]</f>
        <v>1000</v>
      </c>
      <c r="P1215" s="1">
        <f>WEEKDAY(Table44[[#This Row],[Sales Date]])</f>
        <v>3</v>
      </c>
    </row>
    <row r="1216" spans="1:16" x14ac:dyDescent="0.3">
      <c r="A1216" t="s">
        <v>2005</v>
      </c>
      <c r="B1216" s="2">
        <v>44034</v>
      </c>
      <c r="C1216" t="s">
        <v>943</v>
      </c>
      <c r="D1216" t="s">
        <v>28</v>
      </c>
      <c r="E1216" t="s">
        <v>15</v>
      </c>
      <c r="F1216" t="s">
        <v>16</v>
      </c>
      <c r="G1216" t="s">
        <v>24</v>
      </c>
      <c r="H1216" t="s">
        <v>2370</v>
      </c>
      <c r="I1216">
        <v>1</v>
      </c>
      <c r="J1216" t="s">
        <v>19</v>
      </c>
      <c r="K1216">
        <v>7700.0000000000009</v>
      </c>
      <c r="L1216">
        <v>7000</v>
      </c>
      <c r="M1216">
        <f t="shared" si="18"/>
        <v>7700.0000000000009</v>
      </c>
      <c r="N1216">
        <f>Table44[[#This Row],[Qty]]*Table44[[#This Row],[Cost]]</f>
        <v>7000</v>
      </c>
      <c r="O1216">
        <f>Table44[[#This Row],[Total Sales]]-Table44[[#This Row],[COGS]]</f>
        <v>700.00000000000091</v>
      </c>
      <c r="P1216" s="1">
        <f>WEEKDAY(Table44[[#This Row],[Sales Date]])</f>
        <v>4</v>
      </c>
    </row>
    <row r="1217" spans="1:16" x14ac:dyDescent="0.3">
      <c r="A1217" t="s">
        <v>2006</v>
      </c>
      <c r="B1217" s="2">
        <v>44035</v>
      </c>
      <c r="C1217" t="s">
        <v>945</v>
      </c>
      <c r="D1217" t="s">
        <v>28</v>
      </c>
      <c r="E1217" t="s">
        <v>15</v>
      </c>
      <c r="F1217" t="s">
        <v>16</v>
      </c>
      <c r="G1217" t="s">
        <v>31</v>
      </c>
      <c r="H1217" t="s">
        <v>37</v>
      </c>
      <c r="I1217">
        <v>2</v>
      </c>
      <c r="J1217" t="s">
        <v>19</v>
      </c>
      <c r="K1217">
        <v>9950</v>
      </c>
      <c r="L1217">
        <v>9000</v>
      </c>
      <c r="M1217">
        <f t="shared" si="18"/>
        <v>19900</v>
      </c>
      <c r="N1217">
        <f>Table44[[#This Row],[Qty]]*Table44[[#This Row],[Cost]]</f>
        <v>18000</v>
      </c>
      <c r="O1217">
        <f>Table44[[#This Row],[Total Sales]]-Table44[[#This Row],[COGS]]</f>
        <v>1900</v>
      </c>
      <c r="P1217" s="1">
        <f>WEEKDAY(Table44[[#This Row],[Sales Date]])</f>
        <v>5</v>
      </c>
    </row>
    <row r="1218" spans="1:16" x14ac:dyDescent="0.3">
      <c r="A1218" t="s">
        <v>2007</v>
      </c>
      <c r="B1218" s="2">
        <v>44036</v>
      </c>
      <c r="C1218" t="s">
        <v>947</v>
      </c>
      <c r="D1218" t="s">
        <v>28</v>
      </c>
      <c r="E1218" t="s">
        <v>22</v>
      </c>
      <c r="F1218" t="s">
        <v>23</v>
      </c>
      <c r="G1218" t="s">
        <v>17</v>
      </c>
      <c r="H1218" t="s">
        <v>37</v>
      </c>
      <c r="I1218">
        <v>2</v>
      </c>
      <c r="J1218" t="s">
        <v>19</v>
      </c>
      <c r="K1218">
        <v>19800</v>
      </c>
      <c r="L1218">
        <v>18000</v>
      </c>
      <c r="M1218">
        <f t="shared" ref="M1218:M1281" si="19">I1218*K1218</f>
        <v>39600</v>
      </c>
      <c r="N1218">
        <f>Table44[[#This Row],[Qty]]*Table44[[#This Row],[Cost]]</f>
        <v>36000</v>
      </c>
      <c r="O1218">
        <f>Table44[[#This Row],[Total Sales]]-Table44[[#This Row],[COGS]]</f>
        <v>3600</v>
      </c>
      <c r="P1218" s="1">
        <f>WEEKDAY(Table44[[#This Row],[Sales Date]])</f>
        <v>6</v>
      </c>
    </row>
    <row r="1219" spans="1:16" x14ac:dyDescent="0.3">
      <c r="A1219" t="s">
        <v>2008</v>
      </c>
      <c r="B1219" s="2">
        <v>44039</v>
      </c>
      <c r="C1219" t="s">
        <v>949</v>
      </c>
      <c r="D1219" t="s">
        <v>28</v>
      </c>
      <c r="E1219" t="s">
        <v>29</v>
      </c>
      <c r="F1219" t="s">
        <v>30</v>
      </c>
      <c r="G1219" t="s">
        <v>24</v>
      </c>
      <c r="H1219" t="s">
        <v>2370</v>
      </c>
      <c r="I1219">
        <v>1</v>
      </c>
      <c r="J1219" t="s">
        <v>19</v>
      </c>
      <c r="K1219">
        <v>44000</v>
      </c>
      <c r="L1219">
        <v>40000</v>
      </c>
      <c r="M1219">
        <f t="shared" si="19"/>
        <v>44000</v>
      </c>
      <c r="N1219">
        <f>Table44[[#This Row],[Qty]]*Table44[[#This Row],[Cost]]</f>
        <v>40000</v>
      </c>
      <c r="O1219">
        <f>Table44[[#This Row],[Total Sales]]-Table44[[#This Row],[COGS]]</f>
        <v>4000</v>
      </c>
      <c r="P1219" s="1">
        <f>WEEKDAY(Table44[[#This Row],[Sales Date]])</f>
        <v>2</v>
      </c>
    </row>
    <row r="1220" spans="1:16" x14ac:dyDescent="0.3">
      <c r="A1220" t="s">
        <v>2009</v>
      </c>
      <c r="B1220" s="2">
        <v>44039</v>
      </c>
      <c r="C1220" t="s">
        <v>951</v>
      </c>
      <c r="D1220" t="s">
        <v>28</v>
      </c>
      <c r="E1220" t="s">
        <v>34</v>
      </c>
      <c r="F1220" t="s">
        <v>35</v>
      </c>
      <c r="G1220" t="s">
        <v>31</v>
      </c>
      <c r="H1220" t="s">
        <v>2370</v>
      </c>
      <c r="I1220">
        <v>1</v>
      </c>
      <c r="J1220" t="s">
        <v>19</v>
      </c>
      <c r="K1220">
        <v>22000</v>
      </c>
      <c r="L1220">
        <v>20000</v>
      </c>
      <c r="M1220">
        <f t="shared" si="19"/>
        <v>22000</v>
      </c>
      <c r="N1220">
        <f>Table44[[#This Row],[Qty]]*Table44[[#This Row],[Cost]]</f>
        <v>20000</v>
      </c>
      <c r="O1220">
        <f>Table44[[#This Row],[Total Sales]]-Table44[[#This Row],[COGS]]</f>
        <v>2000</v>
      </c>
      <c r="P1220" s="1">
        <f>WEEKDAY(Table44[[#This Row],[Sales Date]])</f>
        <v>2</v>
      </c>
    </row>
    <row r="1221" spans="1:16" x14ac:dyDescent="0.3">
      <c r="A1221" t="s">
        <v>2010</v>
      </c>
      <c r="B1221" s="2">
        <v>44039</v>
      </c>
      <c r="C1221" t="s">
        <v>953</v>
      </c>
      <c r="D1221" t="s">
        <v>14</v>
      </c>
      <c r="E1221" t="s">
        <v>15</v>
      </c>
      <c r="F1221" t="s">
        <v>16</v>
      </c>
      <c r="G1221" t="s">
        <v>17</v>
      </c>
      <c r="H1221" t="s">
        <v>44</v>
      </c>
      <c r="I1221">
        <v>2</v>
      </c>
      <c r="J1221" t="s">
        <v>19</v>
      </c>
      <c r="K1221">
        <v>13000</v>
      </c>
      <c r="L1221">
        <v>12000</v>
      </c>
      <c r="M1221">
        <f t="shared" si="19"/>
        <v>26000</v>
      </c>
      <c r="N1221">
        <f>Table44[[#This Row],[Qty]]*Table44[[#This Row],[Cost]]</f>
        <v>24000</v>
      </c>
      <c r="O1221">
        <f>Table44[[#This Row],[Total Sales]]-Table44[[#This Row],[COGS]]</f>
        <v>2000</v>
      </c>
      <c r="P1221" s="1">
        <f>WEEKDAY(Table44[[#This Row],[Sales Date]])</f>
        <v>2</v>
      </c>
    </row>
    <row r="1222" spans="1:16" x14ac:dyDescent="0.3">
      <c r="A1222" t="s">
        <v>2011</v>
      </c>
      <c r="B1222" s="2">
        <v>44039</v>
      </c>
      <c r="C1222" t="s">
        <v>955</v>
      </c>
      <c r="D1222" t="s">
        <v>14</v>
      </c>
      <c r="E1222" t="s">
        <v>15</v>
      </c>
      <c r="F1222" t="s">
        <v>16</v>
      </c>
      <c r="G1222" t="s">
        <v>24</v>
      </c>
      <c r="H1222" t="s">
        <v>2370</v>
      </c>
      <c r="I1222">
        <v>2</v>
      </c>
      <c r="J1222" t="s">
        <v>19</v>
      </c>
      <c r="K1222">
        <v>6700</v>
      </c>
      <c r="L1222">
        <v>5000</v>
      </c>
      <c r="M1222">
        <f t="shared" si="19"/>
        <v>13400</v>
      </c>
      <c r="N1222">
        <f>Table44[[#This Row],[Qty]]*Table44[[#This Row],[Cost]]</f>
        <v>10000</v>
      </c>
      <c r="O1222">
        <f>Table44[[#This Row],[Total Sales]]-Table44[[#This Row],[COGS]]</f>
        <v>3400</v>
      </c>
      <c r="P1222" s="1">
        <f>WEEKDAY(Table44[[#This Row],[Sales Date]])</f>
        <v>2</v>
      </c>
    </row>
    <row r="1223" spans="1:16" x14ac:dyDescent="0.3">
      <c r="A1223" t="s">
        <v>2012</v>
      </c>
      <c r="B1223" s="2">
        <v>44039</v>
      </c>
      <c r="C1223" t="s">
        <v>957</v>
      </c>
      <c r="D1223" t="s">
        <v>14</v>
      </c>
      <c r="E1223" t="s">
        <v>22</v>
      </c>
      <c r="F1223" t="s">
        <v>23</v>
      </c>
      <c r="G1223" t="s">
        <v>31</v>
      </c>
      <c r="H1223" t="s">
        <v>2370</v>
      </c>
      <c r="I1223">
        <v>1</v>
      </c>
      <c r="J1223" t="s">
        <v>19</v>
      </c>
      <c r="K1223">
        <v>6700</v>
      </c>
      <c r="L1223">
        <v>5001</v>
      </c>
      <c r="M1223">
        <f t="shared" si="19"/>
        <v>6700</v>
      </c>
      <c r="N1223">
        <f>Table44[[#This Row],[Qty]]*Table44[[#This Row],[Cost]]</f>
        <v>5001</v>
      </c>
      <c r="O1223">
        <f>Table44[[#This Row],[Total Sales]]-Table44[[#This Row],[COGS]]</f>
        <v>1699</v>
      </c>
      <c r="P1223" s="1">
        <f>WEEKDAY(Table44[[#This Row],[Sales Date]])</f>
        <v>2</v>
      </c>
    </row>
    <row r="1224" spans="1:16" x14ac:dyDescent="0.3">
      <c r="A1224" t="s">
        <v>2013</v>
      </c>
      <c r="B1224" s="2">
        <v>44042</v>
      </c>
      <c r="C1224" t="s">
        <v>959</v>
      </c>
      <c r="D1224" t="s">
        <v>28</v>
      </c>
      <c r="E1224" t="s">
        <v>29</v>
      </c>
      <c r="F1224" t="s">
        <v>30</v>
      </c>
      <c r="G1224" t="s">
        <v>17</v>
      </c>
      <c r="H1224" t="s">
        <v>2370</v>
      </c>
      <c r="I1224">
        <v>1</v>
      </c>
      <c r="J1224" t="s">
        <v>19</v>
      </c>
      <c r="K1224">
        <v>6700</v>
      </c>
      <c r="L1224">
        <v>5002</v>
      </c>
      <c r="M1224">
        <f t="shared" si="19"/>
        <v>6700</v>
      </c>
      <c r="N1224">
        <f>Table44[[#This Row],[Qty]]*Table44[[#This Row],[Cost]]</f>
        <v>5002</v>
      </c>
      <c r="O1224">
        <f>Table44[[#This Row],[Total Sales]]-Table44[[#This Row],[COGS]]</f>
        <v>1698</v>
      </c>
      <c r="P1224" s="1">
        <f>WEEKDAY(Table44[[#This Row],[Sales Date]])</f>
        <v>5</v>
      </c>
    </row>
    <row r="1225" spans="1:16" x14ac:dyDescent="0.3">
      <c r="A1225" t="s">
        <v>2014</v>
      </c>
      <c r="B1225" s="2">
        <v>44013</v>
      </c>
      <c r="C1225" t="s">
        <v>961</v>
      </c>
      <c r="D1225" t="s">
        <v>28</v>
      </c>
      <c r="E1225" t="s">
        <v>34</v>
      </c>
      <c r="F1225" t="s">
        <v>35</v>
      </c>
      <c r="G1225" t="s">
        <v>24</v>
      </c>
      <c r="H1225" t="s">
        <v>2370</v>
      </c>
      <c r="I1225">
        <v>2</v>
      </c>
      <c r="J1225" t="s">
        <v>19</v>
      </c>
      <c r="K1225">
        <v>6700</v>
      </c>
      <c r="L1225">
        <v>5000</v>
      </c>
      <c r="M1225">
        <f t="shared" si="19"/>
        <v>13400</v>
      </c>
      <c r="N1225">
        <f>Table44[[#This Row],[Qty]]*Table44[[#This Row],[Cost]]</f>
        <v>10000</v>
      </c>
      <c r="O1225">
        <f>Table44[[#This Row],[Total Sales]]-Table44[[#This Row],[COGS]]</f>
        <v>3400</v>
      </c>
      <c r="P1225" s="1">
        <f>WEEKDAY(Table44[[#This Row],[Sales Date]])</f>
        <v>4</v>
      </c>
    </row>
    <row r="1226" spans="1:16" x14ac:dyDescent="0.3">
      <c r="A1226" t="s">
        <v>2015</v>
      </c>
      <c r="B1226" s="2">
        <v>44013</v>
      </c>
      <c r="C1226" t="s">
        <v>963</v>
      </c>
      <c r="D1226" t="s">
        <v>28</v>
      </c>
      <c r="E1226" t="s">
        <v>15</v>
      </c>
      <c r="F1226" t="s">
        <v>16</v>
      </c>
      <c r="G1226" t="s">
        <v>31</v>
      </c>
      <c r="H1226" t="s">
        <v>37</v>
      </c>
      <c r="I1226">
        <v>2</v>
      </c>
      <c r="J1226" t="s">
        <v>19</v>
      </c>
      <c r="K1226">
        <v>6700</v>
      </c>
      <c r="L1226">
        <v>5001</v>
      </c>
      <c r="M1226">
        <f t="shared" si="19"/>
        <v>13400</v>
      </c>
      <c r="N1226">
        <f>Table44[[#This Row],[Qty]]*Table44[[#This Row],[Cost]]</f>
        <v>10002</v>
      </c>
      <c r="O1226">
        <f>Table44[[#This Row],[Total Sales]]-Table44[[#This Row],[COGS]]</f>
        <v>3398</v>
      </c>
      <c r="P1226" s="1">
        <f>WEEKDAY(Table44[[#This Row],[Sales Date]])</f>
        <v>4</v>
      </c>
    </row>
    <row r="1227" spans="1:16" x14ac:dyDescent="0.3">
      <c r="A1227" t="s">
        <v>2016</v>
      </c>
      <c r="B1227" s="2">
        <v>44014</v>
      </c>
      <c r="C1227" t="s">
        <v>965</v>
      </c>
      <c r="D1227" t="s">
        <v>28</v>
      </c>
      <c r="E1227" t="s">
        <v>15</v>
      </c>
      <c r="F1227" t="s">
        <v>16</v>
      </c>
      <c r="G1227" t="s">
        <v>17</v>
      </c>
      <c r="H1227" t="s">
        <v>2370</v>
      </c>
      <c r="I1227">
        <v>1</v>
      </c>
      <c r="J1227" t="s">
        <v>19</v>
      </c>
      <c r="K1227">
        <v>6700</v>
      </c>
      <c r="L1227">
        <v>5002</v>
      </c>
      <c r="M1227">
        <f t="shared" si="19"/>
        <v>6700</v>
      </c>
      <c r="N1227">
        <f>Table44[[#This Row],[Qty]]*Table44[[#This Row],[Cost]]</f>
        <v>5002</v>
      </c>
      <c r="O1227">
        <f>Table44[[#This Row],[Total Sales]]-Table44[[#This Row],[COGS]]</f>
        <v>1698</v>
      </c>
      <c r="P1227" s="1">
        <f>WEEKDAY(Table44[[#This Row],[Sales Date]])</f>
        <v>5</v>
      </c>
    </row>
    <row r="1228" spans="1:16" x14ac:dyDescent="0.3">
      <c r="A1228" t="s">
        <v>2017</v>
      </c>
      <c r="B1228" s="2">
        <v>44015</v>
      </c>
      <c r="C1228" t="s">
        <v>967</v>
      </c>
      <c r="D1228" t="s">
        <v>14</v>
      </c>
      <c r="E1228" t="s">
        <v>22</v>
      </c>
      <c r="F1228" t="s">
        <v>23</v>
      </c>
      <c r="G1228" t="s">
        <v>24</v>
      </c>
      <c r="H1228" t="s">
        <v>44</v>
      </c>
      <c r="I1228">
        <v>100</v>
      </c>
      <c r="J1228" t="s">
        <v>19</v>
      </c>
      <c r="K1228">
        <v>6700</v>
      </c>
      <c r="L1228">
        <v>5000</v>
      </c>
      <c r="M1228">
        <f t="shared" si="19"/>
        <v>670000</v>
      </c>
      <c r="N1228">
        <f>Table44[[#This Row],[Qty]]*Table44[[#This Row],[Cost]]</f>
        <v>500000</v>
      </c>
      <c r="O1228">
        <f>Table44[[#This Row],[Total Sales]]-Table44[[#This Row],[COGS]]</f>
        <v>170000</v>
      </c>
      <c r="P1228" s="1">
        <f>WEEKDAY(Table44[[#This Row],[Sales Date]])</f>
        <v>6</v>
      </c>
    </row>
    <row r="1229" spans="1:16" x14ac:dyDescent="0.3">
      <c r="A1229" t="s">
        <v>2018</v>
      </c>
      <c r="B1229" s="2">
        <v>43952</v>
      </c>
      <c r="C1229" t="s">
        <v>969</v>
      </c>
      <c r="D1229" t="s">
        <v>28</v>
      </c>
      <c r="E1229" t="s">
        <v>15</v>
      </c>
      <c r="F1229" t="s">
        <v>16</v>
      </c>
      <c r="G1229" t="s">
        <v>31</v>
      </c>
      <c r="H1229" t="s">
        <v>37</v>
      </c>
      <c r="I1229">
        <v>100</v>
      </c>
      <c r="J1229" t="s">
        <v>19</v>
      </c>
      <c r="K1229">
        <v>6700</v>
      </c>
      <c r="L1229">
        <v>5000</v>
      </c>
      <c r="M1229">
        <f t="shared" si="19"/>
        <v>670000</v>
      </c>
      <c r="N1229">
        <f>Table44[[#This Row],[Qty]]*Table44[[#This Row],[Cost]]</f>
        <v>500000</v>
      </c>
      <c r="O1229">
        <f>Table44[[#This Row],[Total Sales]]-Table44[[#This Row],[COGS]]</f>
        <v>170000</v>
      </c>
      <c r="P1229" s="1">
        <f>WEEKDAY(Table44[[#This Row],[Sales Date]])</f>
        <v>6</v>
      </c>
    </row>
    <row r="1230" spans="1:16" x14ac:dyDescent="0.3">
      <c r="A1230" t="s">
        <v>2019</v>
      </c>
      <c r="B1230" s="2">
        <v>43953</v>
      </c>
      <c r="C1230" t="s">
        <v>971</v>
      </c>
      <c r="D1230" t="s">
        <v>28</v>
      </c>
      <c r="E1230" t="s">
        <v>22</v>
      </c>
      <c r="F1230" t="s">
        <v>23</v>
      </c>
      <c r="G1230" t="s">
        <v>17</v>
      </c>
      <c r="H1230" t="s">
        <v>2370</v>
      </c>
      <c r="I1230">
        <v>100</v>
      </c>
      <c r="J1230" t="s">
        <v>19</v>
      </c>
      <c r="K1230">
        <v>6700</v>
      </c>
      <c r="L1230">
        <v>5000</v>
      </c>
      <c r="M1230">
        <f t="shared" si="19"/>
        <v>670000</v>
      </c>
      <c r="N1230">
        <f>Table44[[#This Row],[Qty]]*Table44[[#This Row],[Cost]]</f>
        <v>500000</v>
      </c>
      <c r="O1230">
        <f>Table44[[#This Row],[Total Sales]]-Table44[[#This Row],[COGS]]</f>
        <v>170000</v>
      </c>
      <c r="P1230" s="1">
        <f>WEEKDAY(Table44[[#This Row],[Sales Date]])</f>
        <v>7</v>
      </c>
    </row>
    <row r="1231" spans="1:16" x14ac:dyDescent="0.3">
      <c r="A1231" t="s">
        <v>2020</v>
      </c>
      <c r="B1231" s="2">
        <v>43954</v>
      </c>
      <c r="C1231" t="s">
        <v>973</v>
      </c>
      <c r="D1231" t="s">
        <v>14</v>
      </c>
      <c r="E1231" t="s">
        <v>29</v>
      </c>
      <c r="F1231" t="s">
        <v>30</v>
      </c>
      <c r="G1231" t="s">
        <v>24</v>
      </c>
      <c r="H1231" t="s">
        <v>2370</v>
      </c>
      <c r="I1231">
        <v>100</v>
      </c>
      <c r="J1231" t="s">
        <v>19</v>
      </c>
      <c r="K1231">
        <v>6700</v>
      </c>
      <c r="L1231">
        <v>5000</v>
      </c>
      <c r="M1231">
        <f t="shared" si="19"/>
        <v>670000</v>
      </c>
      <c r="N1231">
        <f>Table44[[#This Row],[Qty]]*Table44[[#This Row],[Cost]]</f>
        <v>500000</v>
      </c>
      <c r="O1231">
        <f>Table44[[#This Row],[Total Sales]]-Table44[[#This Row],[COGS]]</f>
        <v>170000</v>
      </c>
      <c r="P1231" s="1">
        <f>WEEKDAY(Table44[[#This Row],[Sales Date]])</f>
        <v>1</v>
      </c>
    </row>
    <row r="1232" spans="1:16" x14ac:dyDescent="0.3">
      <c r="A1232" t="s">
        <v>2021</v>
      </c>
      <c r="B1232" s="2">
        <v>43955</v>
      </c>
      <c r="C1232" t="s">
        <v>975</v>
      </c>
      <c r="D1232" t="s">
        <v>28</v>
      </c>
      <c r="E1232" t="s">
        <v>34</v>
      </c>
      <c r="F1232" t="s">
        <v>35</v>
      </c>
      <c r="G1232" t="s">
        <v>31</v>
      </c>
      <c r="H1232" t="s">
        <v>44</v>
      </c>
      <c r="I1232">
        <v>100</v>
      </c>
      <c r="J1232" t="s">
        <v>19</v>
      </c>
      <c r="K1232">
        <v>6700</v>
      </c>
      <c r="L1232">
        <v>5000</v>
      </c>
      <c r="M1232">
        <f t="shared" si="19"/>
        <v>670000</v>
      </c>
      <c r="N1232">
        <f>Table44[[#This Row],[Qty]]*Table44[[#This Row],[Cost]]</f>
        <v>500000</v>
      </c>
      <c r="O1232">
        <f>Table44[[#This Row],[Total Sales]]-Table44[[#This Row],[COGS]]</f>
        <v>170000</v>
      </c>
      <c r="P1232" s="1">
        <f>WEEKDAY(Table44[[#This Row],[Sales Date]])</f>
        <v>2</v>
      </c>
    </row>
    <row r="1233" spans="1:16" x14ac:dyDescent="0.3">
      <c r="A1233" t="s">
        <v>2022</v>
      </c>
      <c r="B1233" s="2">
        <v>43956</v>
      </c>
      <c r="C1233" t="s">
        <v>977</v>
      </c>
      <c r="D1233" t="s">
        <v>28</v>
      </c>
      <c r="E1233" t="s">
        <v>15</v>
      </c>
      <c r="F1233" t="s">
        <v>16</v>
      </c>
      <c r="G1233" t="s">
        <v>17</v>
      </c>
      <c r="H1233" t="s">
        <v>2370</v>
      </c>
      <c r="I1233">
        <v>100</v>
      </c>
      <c r="J1233" t="s">
        <v>19</v>
      </c>
      <c r="K1233">
        <v>6700</v>
      </c>
      <c r="L1233">
        <v>5000</v>
      </c>
      <c r="M1233">
        <f t="shared" si="19"/>
        <v>670000</v>
      </c>
      <c r="N1233">
        <f>Table44[[#This Row],[Qty]]*Table44[[#This Row],[Cost]]</f>
        <v>500000</v>
      </c>
      <c r="O1233">
        <f>Table44[[#This Row],[Total Sales]]-Table44[[#This Row],[COGS]]</f>
        <v>170000</v>
      </c>
      <c r="P1233" s="1">
        <f>WEEKDAY(Table44[[#This Row],[Sales Date]])</f>
        <v>3</v>
      </c>
    </row>
    <row r="1234" spans="1:16" x14ac:dyDescent="0.3">
      <c r="A1234" t="s">
        <v>2023</v>
      </c>
      <c r="B1234" s="2">
        <v>43957</v>
      </c>
      <c r="C1234" t="s">
        <v>979</v>
      </c>
      <c r="D1234" t="s">
        <v>28</v>
      </c>
      <c r="E1234" t="s">
        <v>15</v>
      </c>
      <c r="F1234" t="s">
        <v>16</v>
      </c>
      <c r="G1234" t="s">
        <v>31</v>
      </c>
      <c r="H1234" t="s">
        <v>37</v>
      </c>
      <c r="I1234">
        <v>100</v>
      </c>
      <c r="J1234" t="s">
        <v>19</v>
      </c>
      <c r="K1234">
        <v>200</v>
      </c>
      <c r="L1234">
        <v>190</v>
      </c>
      <c r="M1234">
        <f t="shared" si="19"/>
        <v>20000</v>
      </c>
      <c r="N1234">
        <f>Table44[[#This Row],[Qty]]*Table44[[#This Row],[Cost]]</f>
        <v>19000</v>
      </c>
      <c r="O1234">
        <f>Table44[[#This Row],[Total Sales]]-Table44[[#This Row],[COGS]]</f>
        <v>1000</v>
      </c>
      <c r="P1234" s="1">
        <f>WEEKDAY(Table44[[#This Row],[Sales Date]])</f>
        <v>4</v>
      </c>
    </row>
    <row r="1235" spans="1:16" x14ac:dyDescent="0.3">
      <c r="A1235" t="s">
        <v>2024</v>
      </c>
      <c r="B1235" s="2">
        <v>43958</v>
      </c>
      <c r="C1235" t="s">
        <v>981</v>
      </c>
      <c r="D1235" t="s">
        <v>28</v>
      </c>
      <c r="E1235" t="s">
        <v>22</v>
      </c>
      <c r="F1235" t="s">
        <v>23</v>
      </c>
      <c r="G1235" t="s">
        <v>17</v>
      </c>
      <c r="H1235" t="s">
        <v>2370</v>
      </c>
      <c r="I1235">
        <v>1</v>
      </c>
      <c r="J1235" t="s">
        <v>19</v>
      </c>
      <c r="K1235">
        <v>2250</v>
      </c>
      <c r="L1235">
        <v>2200</v>
      </c>
      <c r="M1235">
        <f t="shared" si="19"/>
        <v>2250</v>
      </c>
      <c r="N1235">
        <f>Table44[[#This Row],[Qty]]*Table44[[#This Row],[Cost]]</f>
        <v>2200</v>
      </c>
      <c r="O1235">
        <f>Table44[[#This Row],[Total Sales]]-Table44[[#This Row],[COGS]]</f>
        <v>50</v>
      </c>
      <c r="P1235" s="1">
        <f>WEEKDAY(Table44[[#This Row],[Sales Date]])</f>
        <v>5</v>
      </c>
    </row>
    <row r="1236" spans="1:16" x14ac:dyDescent="0.3">
      <c r="A1236" t="s">
        <v>2025</v>
      </c>
      <c r="B1236" s="2">
        <v>43956</v>
      </c>
      <c r="C1236" t="s">
        <v>983</v>
      </c>
      <c r="D1236" t="s">
        <v>14</v>
      </c>
      <c r="E1236" t="s">
        <v>29</v>
      </c>
      <c r="F1236" t="s">
        <v>30</v>
      </c>
      <c r="G1236" t="s">
        <v>24</v>
      </c>
      <c r="H1236" t="s">
        <v>2370</v>
      </c>
      <c r="I1236">
        <v>1</v>
      </c>
      <c r="J1236" t="s">
        <v>19</v>
      </c>
      <c r="K1236">
        <v>100</v>
      </c>
      <c r="L1236">
        <v>90</v>
      </c>
      <c r="M1236">
        <f t="shared" si="19"/>
        <v>100</v>
      </c>
      <c r="N1236">
        <f>Table44[[#This Row],[Qty]]*Table44[[#This Row],[Cost]]</f>
        <v>90</v>
      </c>
      <c r="O1236">
        <f>Table44[[#This Row],[Total Sales]]-Table44[[#This Row],[COGS]]</f>
        <v>10</v>
      </c>
      <c r="P1236" s="1">
        <f>WEEKDAY(Table44[[#This Row],[Sales Date]])</f>
        <v>3</v>
      </c>
    </row>
    <row r="1237" spans="1:16" x14ac:dyDescent="0.3">
      <c r="A1237" t="s">
        <v>2026</v>
      </c>
      <c r="B1237" s="2">
        <v>43960</v>
      </c>
      <c r="C1237" t="s">
        <v>985</v>
      </c>
      <c r="D1237" t="s">
        <v>28</v>
      </c>
      <c r="E1237" t="s">
        <v>34</v>
      </c>
      <c r="F1237" t="s">
        <v>35</v>
      </c>
      <c r="G1237" t="s">
        <v>31</v>
      </c>
      <c r="H1237" t="s">
        <v>44</v>
      </c>
      <c r="I1237">
        <v>2</v>
      </c>
      <c r="J1237" t="s">
        <v>19</v>
      </c>
      <c r="K1237">
        <v>100</v>
      </c>
      <c r="L1237">
        <v>80</v>
      </c>
      <c r="M1237">
        <f t="shared" si="19"/>
        <v>200</v>
      </c>
      <c r="N1237">
        <f>Table44[[#This Row],[Qty]]*Table44[[#This Row],[Cost]]</f>
        <v>160</v>
      </c>
      <c r="O1237">
        <f>Table44[[#This Row],[Total Sales]]-Table44[[#This Row],[COGS]]</f>
        <v>40</v>
      </c>
      <c r="P1237" s="1">
        <f>WEEKDAY(Table44[[#This Row],[Sales Date]])</f>
        <v>7</v>
      </c>
    </row>
    <row r="1238" spans="1:16" x14ac:dyDescent="0.3">
      <c r="A1238" t="s">
        <v>2027</v>
      </c>
      <c r="B1238" s="2">
        <v>43961</v>
      </c>
      <c r="C1238" t="s">
        <v>987</v>
      </c>
      <c r="D1238" t="s">
        <v>28</v>
      </c>
      <c r="E1238" t="s">
        <v>15</v>
      </c>
      <c r="F1238" t="s">
        <v>16</v>
      </c>
      <c r="G1238" t="s">
        <v>17</v>
      </c>
      <c r="H1238" t="s">
        <v>2370</v>
      </c>
      <c r="I1238">
        <v>2</v>
      </c>
      <c r="J1238" t="s">
        <v>19</v>
      </c>
      <c r="K1238">
        <v>2000</v>
      </c>
      <c r="L1238">
        <v>1850</v>
      </c>
      <c r="M1238">
        <f t="shared" si="19"/>
        <v>4000</v>
      </c>
      <c r="N1238">
        <f>Table44[[#This Row],[Qty]]*Table44[[#This Row],[Cost]]</f>
        <v>3700</v>
      </c>
      <c r="O1238">
        <f>Table44[[#This Row],[Total Sales]]-Table44[[#This Row],[COGS]]</f>
        <v>300</v>
      </c>
      <c r="P1238" s="1">
        <f>WEEKDAY(Table44[[#This Row],[Sales Date]])</f>
        <v>1</v>
      </c>
    </row>
    <row r="1239" spans="1:16" x14ac:dyDescent="0.3">
      <c r="A1239" t="s">
        <v>2028</v>
      </c>
      <c r="B1239" s="2">
        <v>43962</v>
      </c>
      <c r="C1239" t="s">
        <v>989</v>
      </c>
      <c r="D1239" t="s">
        <v>28</v>
      </c>
      <c r="E1239" t="s">
        <v>15</v>
      </c>
      <c r="F1239" t="s">
        <v>16</v>
      </c>
      <c r="G1239" t="s">
        <v>24</v>
      </c>
      <c r="H1239" t="s">
        <v>2370</v>
      </c>
      <c r="I1239">
        <v>1</v>
      </c>
      <c r="J1239" t="s">
        <v>19</v>
      </c>
      <c r="K1239">
        <v>4700</v>
      </c>
      <c r="L1239">
        <v>8000</v>
      </c>
      <c r="M1239">
        <f t="shared" si="19"/>
        <v>4700</v>
      </c>
      <c r="N1239">
        <f>Table44[[#This Row],[Qty]]*Table44[[#This Row],[Cost]]</f>
        <v>8000</v>
      </c>
      <c r="O1239">
        <f>Table44[[#This Row],[Total Sales]]-Table44[[#This Row],[COGS]]</f>
        <v>-3300</v>
      </c>
      <c r="P1239" s="1">
        <f>WEEKDAY(Table44[[#This Row],[Sales Date]])</f>
        <v>2</v>
      </c>
    </row>
    <row r="1240" spans="1:16" x14ac:dyDescent="0.3">
      <c r="A1240" t="s">
        <v>2029</v>
      </c>
      <c r="B1240" s="2">
        <v>43963</v>
      </c>
      <c r="C1240" t="s">
        <v>991</v>
      </c>
      <c r="D1240" t="s">
        <v>28</v>
      </c>
      <c r="E1240" t="s">
        <v>22</v>
      </c>
      <c r="F1240" t="s">
        <v>23</v>
      </c>
      <c r="G1240" t="s">
        <v>31</v>
      </c>
      <c r="H1240" t="s">
        <v>2370</v>
      </c>
      <c r="I1240">
        <v>1</v>
      </c>
      <c r="J1240" t="s">
        <v>19</v>
      </c>
      <c r="K1240">
        <v>4700</v>
      </c>
      <c r="L1240">
        <v>4000</v>
      </c>
      <c r="M1240">
        <f t="shared" si="19"/>
        <v>4700</v>
      </c>
      <c r="N1240">
        <f>Table44[[#This Row],[Qty]]*Table44[[#This Row],[Cost]]</f>
        <v>4000</v>
      </c>
      <c r="O1240">
        <f>Table44[[#This Row],[Total Sales]]-Table44[[#This Row],[COGS]]</f>
        <v>700</v>
      </c>
      <c r="P1240" s="1">
        <f>WEEKDAY(Table44[[#This Row],[Sales Date]])</f>
        <v>3</v>
      </c>
    </row>
    <row r="1241" spans="1:16" x14ac:dyDescent="0.3">
      <c r="A1241" t="s">
        <v>2030</v>
      </c>
      <c r="B1241" s="2">
        <v>43964</v>
      </c>
      <c r="C1241" t="s">
        <v>993</v>
      </c>
      <c r="D1241" t="s">
        <v>28</v>
      </c>
      <c r="E1241" t="s">
        <v>29</v>
      </c>
      <c r="F1241" t="s">
        <v>30</v>
      </c>
      <c r="G1241" t="s">
        <v>17</v>
      </c>
      <c r="H1241" t="s">
        <v>2370</v>
      </c>
      <c r="I1241">
        <v>2</v>
      </c>
      <c r="J1241" t="s">
        <v>19</v>
      </c>
      <c r="K1241">
        <v>400</v>
      </c>
      <c r="L1241">
        <v>360</v>
      </c>
      <c r="M1241">
        <f t="shared" si="19"/>
        <v>800</v>
      </c>
      <c r="N1241">
        <f>Table44[[#This Row],[Qty]]*Table44[[#This Row],[Cost]]</f>
        <v>720</v>
      </c>
      <c r="O1241">
        <f>Table44[[#This Row],[Total Sales]]-Table44[[#This Row],[COGS]]</f>
        <v>80</v>
      </c>
      <c r="P1241" s="1">
        <f>WEEKDAY(Table44[[#This Row],[Sales Date]])</f>
        <v>4</v>
      </c>
    </row>
    <row r="1242" spans="1:16" x14ac:dyDescent="0.3">
      <c r="A1242" t="s">
        <v>2031</v>
      </c>
      <c r="B1242" s="2">
        <v>43965</v>
      </c>
      <c r="C1242" t="s">
        <v>995</v>
      </c>
      <c r="D1242" t="s">
        <v>28</v>
      </c>
      <c r="E1242" t="s">
        <v>34</v>
      </c>
      <c r="F1242" t="s">
        <v>35</v>
      </c>
      <c r="G1242" t="s">
        <v>24</v>
      </c>
      <c r="H1242" t="s">
        <v>37</v>
      </c>
      <c r="I1242">
        <v>2</v>
      </c>
      <c r="J1242" t="s">
        <v>19</v>
      </c>
      <c r="K1242">
        <v>100</v>
      </c>
      <c r="L1242">
        <v>90</v>
      </c>
      <c r="M1242">
        <f t="shared" si="19"/>
        <v>200</v>
      </c>
      <c r="N1242">
        <f>Table44[[#This Row],[Qty]]*Table44[[#This Row],[Cost]]</f>
        <v>180</v>
      </c>
      <c r="O1242">
        <f>Table44[[#This Row],[Total Sales]]-Table44[[#This Row],[COGS]]</f>
        <v>20</v>
      </c>
      <c r="P1242" s="1">
        <f>WEEKDAY(Table44[[#This Row],[Sales Date]])</f>
        <v>5</v>
      </c>
    </row>
    <row r="1243" spans="1:16" x14ac:dyDescent="0.3">
      <c r="A1243" t="s">
        <v>2032</v>
      </c>
      <c r="B1243" s="2">
        <v>43966</v>
      </c>
      <c r="C1243" t="s">
        <v>997</v>
      </c>
      <c r="D1243" t="s">
        <v>28</v>
      </c>
      <c r="E1243" t="s">
        <v>15</v>
      </c>
      <c r="F1243" t="s">
        <v>16</v>
      </c>
      <c r="G1243" t="s">
        <v>31</v>
      </c>
      <c r="H1243" t="s">
        <v>2370</v>
      </c>
      <c r="I1243">
        <v>1</v>
      </c>
      <c r="J1243" t="s">
        <v>19</v>
      </c>
      <c r="K1243">
        <v>1600</v>
      </c>
      <c r="L1243">
        <v>1590</v>
      </c>
      <c r="M1243">
        <f t="shared" si="19"/>
        <v>1600</v>
      </c>
      <c r="N1243">
        <f>Table44[[#This Row],[Qty]]*Table44[[#This Row],[Cost]]</f>
        <v>1590</v>
      </c>
      <c r="O1243">
        <f>Table44[[#This Row],[Total Sales]]-Table44[[#This Row],[COGS]]</f>
        <v>10</v>
      </c>
      <c r="P1243" s="1">
        <f>WEEKDAY(Table44[[#This Row],[Sales Date]])</f>
        <v>6</v>
      </c>
    </row>
    <row r="1244" spans="1:16" x14ac:dyDescent="0.3">
      <c r="A1244" t="s">
        <v>2033</v>
      </c>
      <c r="B1244" s="2">
        <v>43967</v>
      </c>
      <c r="C1244" t="s">
        <v>999</v>
      </c>
      <c r="D1244" t="s">
        <v>28</v>
      </c>
      <c r="E1244" t="s">
        <v>15</v>
      </c>
      <c r="F1244" t="s">
        <v>16</v>
      </c>
      <c r="G1244" t="s">
        <v>17</v>
      </c>
      <c r="H1244" t="s">
        <v>2370</v>
      </c>
      <c r="I1244">
        <v>1</v>
      </c>
      <c r="J1244" t="s">
        <v>19</v>
      </c>
      <c r="K1244">
        <v>50</v>
      </c>
      <c r="L1244">
        <v>45</v>
      </c>
      <c r="M1244">
        <f t="shared" si="19"/>
        <v>50</v>
      </c>
      <c r="N1244">
        <f>Table44[[#This Row],[Qty]]*Table44[[#This Row],[Cost]]</f>
        <v>45</v>
      </c>
      <c r="O1244">
        <f>Table44[[#This Row],[Total Sales]]-Table44[[#This Row],[COGS]]</f>
        <v>5</v>
      </c>
      <c r="P1244" s="1">
        <f>WEEKDAY(Table44[[#This Row],[Sales Date]])</f>
        <v>7</v>
      </c>
    </row>
    <row r="1245" spans="1:16" x14ac:dyDescent="0.3">
      <c r="A1245" t="s">
        <v>2034</v>
      </c>
      <c r="B1245" s="2">
        <v>43968</v>
      </c>
      <c r="C1245" t="s">
        <v>1001</v>
      </c>
      <c r="D1245" t="s">
        <v>28</v>
      </c>
      <c r="E1245" t="s">
        <v>15</v>
      </c>
      <c r="F1245" t="s">
        <v>16</v>
      </c>
      <c r="G1245" t="s">
        <v>24</v>
      </c>
      <c r="H1245" t="s">
        <v>2370</v>
      </c>
      <c r="I1245">
        <v>2</v>
      </c>
      <c r="J1245" t="s">
        <v>19</v>
      </c>
      <c r="K1245">
        <v>600</v>
      </c>
      <c r="L1245">
        <v>450</v>
      </c>
      <c r="M1245">
        <f t="shared" si="19"/>
        <v>1200</v>
      </c>
      <c r="N1245">
        <f>Table44[[#This Row],[Qty]]*Table44[[#This Row],[Cost]]</f>
        <v>900</v>
      </c>
      <c r="O1245">
        <f>Table44[[#This Row],[Total Sales]]-Table44[[#This Row],[COGS]]</f>
        <v>300</v>
      </c>
      <c r="P1245" s="1">
        <f>WEEKDAY(Table44[[#This Row],[Sales Date]])</f>
        <v>1</v>
      </c>
    </row>
    <row r="1246" spans="1:16" x14ac:dyDescent="0.3">
      <c r="A1246" t="s">
        <v>2035</v>
      </c>
      <c r="B1246" s="2">
        <v>43966</v>
      </c>
      <c r="C1246" t="s">
        <v>1003</v>
      </c>
      <c r="D1246" t="s">
        <v>28</v>
      </c>
      <c r="E1246" t="s">
        <v>15</v>
      </c>
      <c r="F1246" t="s">
        <v>16</v>
      </c>
      <c r="G1246" t="s">
        <v>31</v>
      </c>
      <c r="H1246" t="s">
        <v>2370</v>
      </c>
      <c r="I1246">
        <v>2</v>
      </c>
      <c r="J1246" t="s">
        <v>19</v>
      </c>
      <c r="K1246">
        <v>170</v>
      </c>
      <c r="L1246">
        <v>150</v>
      </c>
      <c r="M1246">
        <f t="shared" si="19"/>
        <v>340</v>
      </c>
      <c r="N1246">
        <f>Table44[[#This Row],[Qty]]*Table44[[#This Row],[Cost]]</f>
        <v>300</v>
      </c>
      <c r="O1246">
        <f>Table44[[#This Row],[Total Sales]]-Table44[[#This Row],[COGS]]</f>
        <v>40</v>
      </c>
      <c r="P1246" s="1">
        <f>WEEKDAY(Table44[[#This Row],[Sales Date]])</f>
        <v>6</v>
      </c>
    </row>
    <row r="1247" spans="1:16" x14ac:dyDescent="0.3">
      <c r="A1247" t="s">
        <v>2036</v>
      </c>
      <c r="B1247" s="2">
        <v>43970</v>
      </c>
      <c r="C1247" t="s">
        <v>1005</v>
      </c>
      <c r="D1247" t="s">
        <v>28</v>
      </c>
      <c r="E1247" t="s">
        <v>15</v>
      </c>
      <c r="F1247" t="s">
        <v>16</v>
      </c>
      <c r="G1247" t="s">
        <v>17</v>
      </c>
      <c r="H1247" t="s">
        <v>37</v>
      </c>
      <c r="I1247">
        <v>1</v>
      </c>
      <c r="J1247" t="s">
        <v>19</v>
      </c>
      <c r="K1247">
        <v>25</v>
      </c>
      <c r="L1247">
        <v>20</v>
      </c>
      <c r="M1247">
        <f t="shared" si="19"/>
        <v>25</v>
      </c>
      <c r="N1247">
        <f>Table44[[#This Row],[Qty]]*Table44[[#This Row],[Cost]]</f>
        <v>20</v>
      </c>
      <c r="O1247">
        <f>Table44[[#This Row],[Total Sales]]-Table44[[#This Row],[COGS]]</f>
        <v>5</v>
      </c>
      <c r="P1247" s="1">
        <f>WEEKDAY(Table44[[#This Row],[Sales Date]])</f>
        <v>3</v>
      </c>
    </row>
    <row r="1248" spans="1:16" x14ac:dyDescent="0.3">
      <c r="A1248" t="s">
        <v>2037</v>
      </c>
      <c r="B1248" s="2">
        <v>43971</v>
      </c>
      <c r="C1248" t="s">
        <v>1007</v>
      </c>
      <c r="D1248" t="s">
        <v>28</v>
      </c>
      <c r="E1248" t="s">
        <v>15</v>
      </c>
      <c r="F1248" t="s">
        <v>16</v>
      </c>
      <c r="G1248" t="s">
        <v>24</v>
      </c>
      <c r="H1248" t="s">
        <v>57</v>
      </c>
      <c r="I1248">
        <v>1</v>
      </c>
      <c r="J1248" t="s">
        <v>19</v>
      </c>
      <c r="K1248">
        <v>6700</v>
      </c>
      <c r="L1248">
        <v>5000</v>
      </c>
      <c r="M1248">
        <f t="shared" si="19"/>
        <v>6700</v>
      </c>
      <c r="N1248">
        <f>Table44[[#This Row],[Qty]]*Table44[[#This Row],[Cost]]</f>
        <v>5000</v>
      </c>
      <c r="O1248">
        <f>Table44[[#This Row],[Total Sales]]-Table44[[#This Row],[COGS]]</f>
        <v>1700</v>
      </c>
      <c r="P1248" s="1">
        <f>WEEKDAY(Table44[[#This Row],[Sales Date]])</f>
        <v>4</v>
      </c>
    </row>
    <row r="1249" spans="1:16" x14ac:dyDescent="0.3">
      <c r="A1249" t="s">
        <v>2038</v>
      </c>
      <c r="B1249" s="2">
        <v>43972</v>
      </c>
      <c r="C1249" t="s">
        <v>1009</v>
      </c>
      <c r="D1249" t="s">
        <v>28</v>
      </c>
      <c r="E1249" t="s">
        <v>15</v>
      </c>
      <c r="F1249" t="s">
        <v>16</v>
      </c>
      <c r="G1249" t="s">
        <v>31</v>
      </c>
      <c r="H1249" t="s">
        <v>44</v>
      </c>
      <c r="I1249">
        <v>2</v>
      </c>
      <c r="J1249" t="s">
        <v>19</v>
      </c>
      <c r="K1249">
        <v>6700</v>
      </c>
      <c r="L1249">
        <v>5001</v>
      </c>
      <c r="M1249">
        <f t="shared" si="19"/>
        <v>13400</v>
      </c>
      <c r="N1249">
        <f>Table44[[#This Row],[Qty]]*Table44[[#This Row],[Cost]]</f>
        <v>10002</v>
      </c>
      <c r="O1249">
        <f>Table44[[#This Row],[Total Sales]]-Table44[[#This Row],[COGS]]</f>
        <v>3398</v>
      </c>
      <c r="P1249" s="1">
        <f>WEEKDAY(Table44[[#This Row],[Sales Date]])</f>
        <v>5</v>
      </c>
    </row>
    <row r="1250" spans="1:16" x14ac:dyDescent="0.3">
      <c r="A1250" t="s">
        <v>2039</v>
      </c>
      <c r="B1250" s="2">
        <v>43973</v>
      </c>
      <c r="C1250" t="s">
        <v>1011</v>
      </c>
      <c r="D1250" t="s">
        <v>14</v>
      </c>
      <c r="E1250" t="s">
        <v>15</v>
      </c>
      <c r="F1250" t="s">
        <v>16</v>
      </c>
      <c r="G1250" t="s">
        <v>17</v>
      </c>
      <c r="H1250" t="s">
        <v>44</v>
      </c>
      <c r="I1250">
        <v>2</v>
      </c>
      <c r="J1250" t="s">
        <v>19</v>
      </c>
      <c r="K1250">
        <v>6700</v>
      </c>
      <c r="L1250">
        <v>5002</v>
      </c>
      <c r="M1250">
        <f t="shared" si="19"/>
        <v>13400</v>
      </c>
      <c r="N1250">
        <f>Table44[[#This Row],[Qty]]*Table44[[#This Row],[Cost]]</f>
        <v>10004</v>
      </c>
      <c r="O1250">
        <f>Table44[[#This Row],[Total Sales]]-Table44[[#This Row],[COGS]]</f>
        <v>3396</v>
      </c>
      <c r="P1250" s="1">
        <f>WEEKDAY(Table44[[#This Row],[Sales Date]])</f>
        <v>6</v>
      </c>
    </row>
    <row r="1251" spans="1:16" x14ac:dyDescent="0.3">
      <c r="A1251" t="s">
        <v>2040</v>
      </c>
      <c r="B1251" s="2">
        <v>43974</v>
      </c>
      <c r="C1251" t="s">
        <v>1013</v>
      </c>
      <c r="D1251" t="s">
        <v>14</v>
      </c>
      <c r="E1251" t="s">
        <v>15</v>
      </c>
      <c r="F1251" t="s">
        <v>16</v>
      </c>
      <c r="G1251" t="s">
        <v>24</v>
      </c>
      <c r="H1251" t="s">
        <v>2370</v>
      </c>
      <c r="I1251">
        <v>1</v>
      </c>
      <c r="J1251" t="s">
        <v>19</v>
      </c>
      <c r="K1251">
        <v>22000</v>
      </c>
      <c r="L1251">
        <v>20000</v>
      </c>
      <c r="M1251">
        <f t="shared" si="19"/>
        <v>22000</v>
      </c>
      <c r="N1251">
        <f>Table44[[#This Row],[Qty]]*Table44[[#This Row],[Cost]]</f>
        <v>20000</v>
      </c>
      <c r="O1251">
        <f>Table44[[#This Row],[Total Sales]]-Table44[[#This Row],[COGS]]</f>
        <v>2000</v>
      </c>
      <c r="P1251" s="1">
        <f>WEEKDAY(Table44[[#This Row],[Sales Date]])</f>
        <v>7</v>
      </c>
    </row>
    <row r="1252" spans="1:16" x14ac:dyDescent="0.3">
      <c r="A1252" t="s">
        <v>2041</v>
      </c>
      <c r="B1252" s="2">
        <v>43975</v>
      </c>
      <c r="C1252" t="s">
        <v>1015</v>
      </c>
      <c r="D1252" t="s">
        <v>14</v>
      </c>
      <c r="E1252" t="s">
        <v>15</v>
      </c>
      <c r="F1252" t="s">
        <v>16</v>
      </c>
      <c r="G1252" t="s">
        <v>31</v>
      </c>
      <c r="H1252" t="s">
        <v>2370</v>
      </c>
      <c r="I1252">
        <v>1</v>
      </c>
      <c r="J1252" t="s">
        <v>25</v>
      </c>
      <c r="K1252">
        <v>11000</v>
      </c>
      <c r="L1252">
        <v>10000</v>
      </c>
      <c r="M1252">
        <f t="shared" si="19"/>
        <v>11000</v>
      </c>
      <c r="N1252">
        <f>Table44[[#This Row],[Qty]]*Table44[[#This Row],[Cost]]</f>
        <v>10000</v>
      </c>
      <c r="O1252">
        <f>Table44[[#This Row],[Total Sales]]-Table44[[#This Row],[COGS]]</f>
        <v>1000</v>
      </c>
      <c r="P1252" s="1">
        <f>WEEKDAY(Table44[[#This Row],[Sales Date]])</f>
        <v>1</v>
      </c>
    </row>
    <row r="1253" spans="1:16" x14ac:dyDescent="0.3">
      <c r="A1253" t="s">
        <v>2042</v>
      </c>
      <c r="B1253" s="2">
        <v>43976</v>
      </c>
      <c r="C1253" t="s">
        <v>1017</v>
      </c>
      <c r="D1253" t="s">
        <v>28</v>
      </c>
      <c r="E1253" t="s">
        <v>15</v>
      </c>
      <c r="F1253" t="s">
        <v>16</v>
      </c>
      <c r="G1253" t="s">
        <v>17</v>
      </c>
      <c r="H1253" t="s">
        <v>37</v>
      </c>
      <c r="I1253">
        <v>1</v>
      </c>
      <c r="J1253" t="s">
        <v>19</v>
      </c>
      <c r="K1253">
        <v>8500</v>
      </c>
      <c r="L1253">
        <v>7600</v>
      </c>
      <c r="M1253">
        <f t="shared" si="19"/>
        <v>8500</v>
      </c>
      <c r="N1253">
        <f>Table44[[#This Row],[Qty]]*Table44[[#This Row],[Cost]]</f>
        <v>7600</v>
      </c>
      <c r="O1253">
        <f>Table44[[#This Row],[Total Sales]]-Table44[[#This Row],[COGS]]</f>
        <v>900</v>
      </c>
      <c r="P1253" s="1">
        <f>WEEKDAY(Table44[[#This Row],[Sales Date]])</f>
        <v>2</v>
      </c>
    </row>
    <row r="1254" spans="1:16" x14ac:dyDescent="0.3">
      <c r="A1254" t="s">
        <v>2043</v>
      </c>
      <c r="B1254" s="2">
        <v>43977</v>
      </c>
      <c r="C1254" t="s">
        <v>1019</v>
      </c>
      <c r="D1254" t="s">
        <v>28</v>
      </c>
      <c r="E1254" t="s">
        <v>15</v>
      </c>
      <c r="F1254" t="s">
        <v>16</v>
      </c>
      <c r="G1254" t="s">
        <v>24</v>
      </c>
      <c r="H1254" t="s">
        <v>44</v>
      </c>
      <c r="I1254">
        <v>2</v>
      </c>
      <c r="J1254" t="s">
        <v>19</v>
      </c>
      <c r="K1254">
        <v>8500</v>
      </c>
      <c r="L1254">
        <v>7600</v>
      </c>
      <c r="M1254">
        <f t="shared" si="19"/>
        <v>17000</v>
      </c>
      <c r="N1254">
        <f>Table44[[#This Row],[Qty]]*Table44[[#This Row],[Cost]]</f>
        <v>15200</v>
      </c>
      <c r="O1254">
        <f>Table44[[#This Row],[Total Sales]]-Table44[[#This Row],[COGS]]</f>
        <v>1800</v>
      </c>
      <c r="P1254" s="1">
        <f>WEEKDAY(Table44[[#This Row],[Sales Date]])</f>
        <v>3</v>
      </c>
    </row>
    <row r="1255" spans="1:16" x14ac:dyDescent="0.3">
      <c r="A1255" t="s">
        <v>2044</v>
      </c>
      <c r="B1255" s="2">
        <v>43978</v>
      </c>
      <c r="C1255" t="s">
        <v>1021</v>
      </c>
      <c r="D1255" t="s">
        <v>28</v>
      </c>
      <c r="E1255" t="s">
        <v>15</v>
      </c>
      <c r="F1255" t="s">
        <v>16</v>
      </c>
      <c r="G1255" t="s">
        <v>31</v>
      </c>
      <c r="H1255" t="s">
        <v>2370</v>
      </c>
      <c r="I1255">
        <v>3</v>
      </c>
      <c r="J1255" t="s">
        <v>19</v>
      </c>
      <c r="K1255">
        <v>13200.000000000002</v>
      </c>
      <c r="L1255">
        <v>12000</v>
      </c>
      <c r="M1255">
        <f t="shared" si="19"/>
        <v>39600.000000000007</v>
      </c>
      <c r="N1255">
        <f>Table44[[#This Row],[Qty]]*Table44[[#This Row],[Cost]]</f>
        <v>36000</v>
      </c>
      <c r="O1255">
        <f>Table44[[#This Row],[Total Sales]]-Table44[[#This Row],[COGS]]</f>
        <v>3600.0000000000073</v>
      </c>
      <c r="P1255" s="1">
        <f>WEEKDAY(Table44[[#This Row],[Sales Date]])</f>
        <v>4</v>
      </c>
    </row>
    <row r="1256" spans="1:16" x14ac:dyDescent="0.3">
      <c r="A1256" t="s">
        <v>2045</v>
      </c>
      <c r="B1256" s="2">
        <v>43976</v>
      </c>
      <c r="C1256" t="s">
        <v>1023</v>
      </c>
      <c r="D1256" t="s">
        <v>28</v>
      </c>
      <c r="E1256" t="s">
        <v>15</v>
      </c>
      <c r="F1256" t="s">
        <v>16</v>
      </c>
      <c r="G1256" t="s">
        <v>17</v>
      </c>
      <c r="H1256" t="s">
        <v>37</v>
      </c>
      <c r="I1256">
        <v>2</v>
      </c>
      <c r="J1256" t="s">
        <v>19</v>
      </c>
      <c r="K1256">
        <v>22000</v>
      </c>
      <c r="L1256">
        <v>20000</v>
      </c>
      <c r="M1256">
        <f t="shared" si="19"/>
        <v>44000</v>
      </c>
      <c r="N1256">
        <f>Table44[[#This Row],[Qty]]*Table44[[#This Row],[Cost]]</f>
        <v>40000</v>
      </c>
      <c r="O1256">
        <f>Table44[[#This Row],[Total Sales]]-Table44[[#This Row],[COGS]]</f>
        <v>4000</v>
      </c>
      <c r="P1256" s="1">
        <f>WEEKDAY(Table44[[#This Row],[Sales Date]])</f>
        <v>2</v>
      </c>
    </row>
    <row r="1257" spans="1:16" x14ac:dyDescent="0.3">
      <c r="A1257" t="s">
        <v>2046</v>
      </c>
      <c r="B1257" s="2">
        <v>43980</v>
      </c>
      <c r="C1257" t="s">
        <v>1025</v>
      </c>
      <c r="D1257" t="s">
        <v>14</v>
      </c>
      <c r="E1257" t="s">
        <v>15</v>
      </c>
      <c r="F1257" t="s">
        <v>16</v>
      </c>
      <c r="G1257" t="s">
        <v>24</v>
      </c>
      <c r="H1257" t="s">
        <v>37</v>
      </c>
      <c r="I1257">
        <v>2</v>
      </c>
      <c r="J1257" t="s">
        <v>19</v>
      </c>
      <c r="K1257">
        <v>7700</v>
      </c>
      <c r="L1257">
        <v>7000</v>
      </c>
      <c r="M1257">
        <f t="shared" si="19"/>
        <v>15400</v>
      </c>
      <c r="N1257">
        <f>Table44[[#This Row],[Qty]]*Table44[[#This Row],[Cost]]</f>
        <v>14000</v>
      </c>
      <c r="O1257">
        <f>Table44[[#This Row],[Total Sales]]-Table44[[#This Row],[COGS]]</f>
        <v>1400</v>
      </c>
      <c r="P1257" s="1">
        <f>WEEKDAY(Table44[[#This Row],[Sales Date]])</f>
        <v>6</v>
      </c>
    </row>
    <row r="1258" spans="1:16" x14ac:dyDescent="0.3">
      <c r="A1258" t="s">
        <v>2047</v>
      </c>
      <c r="B1258" s="2">
        <v>43981</v>
      </c>
      <c r="C1258" t="s">
        <v>1027</v>
      </c>
      <c r="D1258" t="s">
        <v>28</v>
      </c>
      <c r="E1258" t="s">
        <v>15</v>
      </c>
      <c r="F1258" t="s">
        <v>16</v>
      </c>
      <c r="G1258" t="s">
        <v>31</v>
      </c>
      <c r="H1258" t="s">
        <v>2370</v>
      </c>
      <c r="I1258">
        <v>3</v>
      </c>
      <c r="J1258" t="s">
        <v>19</v>
      </c>
      <c r="K1258">
        <v>22000</v>
      </c>
      <c r="L1258">
        <v>20000</v>
      </c>
      <c r="M1258">
        <f t="shared" si="19"/>
        <v>66000</v>
      </c>
      <c r="N1258">
        <f>Table44[[#This Row],[Qty]]*Table44[[#This Row],[Cost]]</f>
        <v>60000</v>
      </c>
      <c r="O1258">
        <f>Table44[[#This Row],[Total Sales]]-Table44[[#This Row],[COGS]]</f>
        <v>6000</v>
      </c>
      <c r="P1258" s="1">
        <f>WEEKDAY(Table44[[#This Row],[Sales Date]])</f>
        <v>7</v>
      </c>
    </row>
    <row r="1259" spans="1:16" x14ac:dyDescent="0.3">
      <c r="A1259" t="s">
        <v>2048</v>
      </c>
      <c r="B1259" s="2">
        <v>43982</v>
      </c>
      <c r="C1259" t="s">
        <v>1029</v>
      </c>
      <c r="D1259" t="s">
        <v>28</v>
      </c>
      <c r="E1259" t="s">
        <v>15</v>
      </c>
      <c r="F1259" t="s">
        <v>16</v>
      </c>
      <c r="G1259" t="s">
        <v>17</v>
      </c>
      <c r="H1259" t="s">
        <v>2370</v>
      </c>
      <c r="I1259">
        <v>1</v>
      </c>
      <c r="J1259" t="s">
        <v>19</v>
      </c>
      <c r="K1259">
        <v>44000</v>
      </c>
      <c r="L1259">
        <v>40000</v>
      </c>
      <c r="M1259">
        <f t="shared" si="19"/>
        <v>44000</v>
      </c>
      <c r="N1259">
        <f>Table44[[#This Row],[Qty]]*Table44[[#This Row],[Cost]]</f>
        <v>40000</v>
      </c>
      <c r="O1259">
        <f>Table44[[#This Row],[Total Sales]]-Table44[[#This Row],[COGS]]</f>
        <v>4000</v>
      </c>
      <c r="P1259" s="1">
        <f>WEEKDAY(Table44[[#This Row],[Sales Date]])</f>
        <v>1</v>
      </c>
    </row>
    <row r="1260" spans="1:16" x14ac:dyDescent="0.3">
      <c r="A1260" t="s">
        <v>2049</v>
      </c>
      <c r="B1260" s="2">
        <v>43952</v>
      </c>
      <c r="C1260" t="s">
        <v>1031</v>
      </c>
      <c r="D1260" t="s">
        <v>28</v>
      </c>
      <c r="E1260" t="s">
        <v>22</v>
      </c>
      <c r="F1260" t="s">
        <v>23</v>
      </c>
      <c r="G1260" t="s">
        <v>24</v>
      </c>
      <c r="H1260" t="s">
        <v>2370</v>
      </c>
      <c r="I1260">
        <v>2</v>
      </c>
      <c r="J1260" t="s">
        <v>19</v>
      </c>
      <c r="K1260">
        <v>19800</v>
      </c>
      <c r="L1260">
        <v>18000</v>
      </c>
      <c r="M1260">
        <f t="shared" si="19"/>
        <v>39600</v>
      </c>
      <c r="N1260">
        <f>Table44[[#This Row],[Qty]]*Table44[[#This Row],[Cost]]</f>
        <v>36000</v>
      </c>
      <c r="O1260">
        <f>Table44[[#This Row],[Total Sales]]-Table44[[#This Row],[COGS]]</f>
        <v>3600</v>
      </c>
      <c r="P1260" s="1">
        <f>WEEKDAY(Table44[[#This Row],[Sales Date]])</f>
        <v>6</v>
      </c>
    </row>
    <row r="1261" spans="1:16" x14ac:dyDescent="0.3">
      <c r="A1261" t="s">
        <v>2050</v>
      </c>
      <c r="B1261" s="2">
        <v>43953</v>
      </c>
      <c r="C1261" t="s">
        <v>1033</v>
      </c>
      <c r="D1261" t="s">
        <v>28</v>
      </c>
      <c r="E1261" t="s">
        <v>29</v>
      </c>
      <c r="F1261" t="s">
        <v>30</v>
      </c>
      <c r="G1261" t="s">
        <v>31</v>
      </c>
      <c r="H1261" t="s">
        <v>37</v>
      </c>
      <c r="I1261">
        <v>2</v>
      </c>
      <c r="J1261" t="s">
        <v>19</v>
      </c>
      <c r="K1261">
        <v>9950</v>
      </c>
      <c r="L1261">
        <v>9000</v>
      </c>
      <c r="M1261">
        <f t="shared" si="19"/>
        <v>19900</v>
      </c>
      <c r="N1261">
        <f>Table44[[#This Row],[Qty]]*Table44[[#This Row],[Cost]]</f>
        <v>18000</v>
      </c>
      <c r="O1261">
        <f>Table44[[#This Row],[Total Sales]]-Table44[[#This Row],[COGS]]</f>
        <v>1900</v>
      </c>
      <c r="P1261" s="1">
        <f>WEEKDAY(Table44[[#This Row],[Sales Date]])</f>
        <v>7</v>
      </c>
    </row>
    <row r="1262" spans="1:16" x14ac:dyDescent="0.3">
      <c r="A1262" t="s">
        <v>2051</v>
      </c>
      <c r="B1262" s="2">
        <v>43954</v>
      </c>
      <c r="C1262" t="s">
        <v>1035</v>
      </c>
      <c r="D1262" t="s">
        <v>28</v>
      </c>
      <c r="E1262" t="s">
        <v>34</v>
      </c>
      <c r="F1262" t="s">
        <v>35</v>
      </c>
      <c r="G1262" t="s">
        <v>17</v>
      </c>
      <c r="H1262" t="s">
        <v>2370</v>
      </c>
      <c r="I1262">
        <v>2</v>
      </c>
      <c r="J1262" t="s">
        <v>19</v>
      </c>
      <c r="K1262">
        <v>7700</v>
      </c>
      <c r="L1262">
        <v>7000</v>
      </c>
      <c r="M1262">
        <f t="shared" si="19"/>
        <v>15400</v>
      </c>
      <c r="N1262">
        <f>Table44[[#This Row],[Qty]]*Table44[[#This Row],[Cost]]</f>
        <v>14000</v>
      </c>
      <c r="O1262">
        <f>Table44[[#This Row],[Total Sales]]-Table44[[#This Row],[COGS]]</f>
        <v>1400</v>
      </c>
      <c r="P1262" s="1">
        <f>WEEKDAY(Table44[[#This Row],[Sales Date]])</f>
        <v>1</v>
      </c>
    </row>
    <row r="1263" spans="1:16" x14ac:dyDescent="0.3">
      <c r="A1263" t="s">
        <v>2052</v>
      </c>
      <c r="B1263" s="2">
        <v>43955</v>
      </c>
      <c r="C1263" t="s">
        <v>1037</v>
      </c>
      <c r="D1263" t="s">
        <v>28</v>
      </c>
      <c r="E1263" t="s">
        <v>15</v>
      </c>
      <c r="F1263" t="s">
        <v>16</v>
      </c>
      <c r="G1263" t="s">
        <v>24</v>
      </c>
      <c r="H1263" t="s">
        <v>44</v>
      </c>
      <c r="I1263">
        <v>4</v>
      </c>
      <c r="J1263" t="s">
        <v>19</v>
      </c>
      <c r="K1263">
        <v>11000</v>
      </c>
      <c r="L1263">
        <v>10000</v>
      </c>
      <c r="M1263">
        <f t="shared" si="19"/>
        <v>44000</v>
      </c>
      <c r="N1263">
        <f>Table44[[#This Row],[Qty]]*Table44[[#This Row],[Cost]]</f>
        <v>40000</v>
      </c>
      <c r="O1263">
        <f>Table44[[#This Row],[Total Sales]]-Table44[[#This Row],[COGS]]</f>
        <v>4000</v>
      </c>
      <c r="P1263" s="1">
        <f>WEEKDAY(Table44[[#This Row],[Sales Date]])</f>
        <v>2</v>
      </c>
    </row>
    <row r="1264" spans="1:16" x14ac:dyDescent="0.3">
      <c r="A1264" t="s">
        <v>2053</v>
      </c>
      <c r="B1264" s="2">
        <v>43956</v>
      </c>
      <c r="C1264" t="s">
        <v>1039</v>
      </c>
      <c r="D1264" t="s">
        <v>28</v>
      </c>
      <c r="E1264" t="s">
        <v>15</v>
      </c>
      <c r="F1264" t="s">
        <v>16</v>
      </c>
      <c r="G1264" t="s">
        <v>31</v>
      </c>
      <c r="H1264" t="s">
        <v>2370</v>
      </c>
      <c r="I1264">
        <v>1</v>
      </c>
      <c r="J1264" t="s">
        <v>19</v>
      </c>
      <c r="K1264">
        <v>13200.000000000002</v>
      </c>
      <c r="L1264">
        <v>12000</v>
      </c>
      <c r="M1264">
        <f t="shared" si="19"/>
        <v>13200.000000000002</v>
      </c>
      <c r="N1264">
        <f>Table44[[#This Row],[Qty]]*Table44[[#This Row],[Cost]]</f>
        <v>12000</v>
      </c>
      <c r="O1264">
        <f>Table44[[#This Row],[Total Sales]]-Table44[[#This Row],[COGS]]</f>
        <v>1200.0000000000018</v>
      </c>
      <c r="P1264" s="1">
        <f>WEEKDAY(Table44[[#This Row],[Sales Date]])</f>
        <v>3</v>
      </c>
    </row>
    <row r="1265" spans="1:16" x14ac:dyDescent="0.3">
      <c r="A1265" t="s">
        <v>2054</v>
      </c>
      <c r="B1265" s="2">
        <v>43957</v>
      </c>
      <c r="C1265" t="s">
        <v>1041</v>
      </c>
      <c r="D1265" t="s">
        <v>28</v>
      </c>
      <c r="E1265" t="s">
        <v>22</v>
      </c>
      <c r="F1265" t="s">
        <v>23</v>
      </c>
      <c r="G1265" t="s">
        <v>17</v>
      </c>
      <c r="H1265" t="s">
        <v>2370</v>
      </c>
      <c r="I1265">
        <v>2</v>
      </c>
      <c r="J1265" t="s">
        <v>19</v>
      </c>
      <c r="K1265">
        <v>1900</v>
      </c>
      <c r="L1265">
        <v>1800</v>
      </c>
      <c r="M1265">
        <f t="shared" si="19"/>
        <v>3800</v>
      </c>
      <c r="N1265">
        <f>Table44[[#This Row],[Qty]]*Table44[[#This Row],[Cost]]</f>
        <v>3600</v>
      </c>
      <c r="O1265">
        <f>Table44[[#This Row],[Total Sales]]-Table44[[#This Row],[COGS]]</f>
        <v>200</v>
      </c>
      <c r="P1265" s="1">
        <f>WEEKDAY(Table44[[#This Row],[Sales Date]])</f>
        <v>4</v>
      </c>
    </row>
    <row r="1266" spans="1:16" x14ac:dyDescent="0.3">
      <c r="A1266" t="s">
        <v>2055</v>
      </c>
      <c r="B1266" s="2">
        <v>43958</v>
      </c>
      <c r="C1266" t="s">
        <v>1043</v>
      </c>
      <c r="D1266" t="s">
        <v>28</v>
      </c>
      <c r="E1266" t="s">
        <v>29</v>
      </c>
      <c r="F1266" t="s">
        <v>30</v>
      </c>
      <c r="G1266" t="s">
        <v>24</v>
      </c>
      <c r="H1266" t="s">
        <v>2370</v>
      </c>
      <c r="I1266">
        <v>2</v>
      </c>
      <c r="J1266" t="s">
        <v>19</v>
      </c>
      <c r="K1266">
        <v>200</v>
      </c>
      <c r="L1266">
        <v>190</v>
      </c>
      <c r="M1266">
        <f t="shared" si="19"/>
        <v>400</v>
      </c>
      <c r="N1266">
        <f>Table44[[#This Row],[Qty]]*Table44[[#This Row],[Cost]]</f>
        <v>380</v>
      </c>
      <c r="O1266">
        <f>Table44[[#This Row],[Total Sales]]-Table44[[#This Row],[COGS]]</f>
        <v>20</v>
      </c>
      <c r="P1266" s="1">
        <f>WEEKDAY(Table44[[#This Row],[Sales Date]])</f>
        <v>5</v>
      </c>
    </row>
    <row r="1267" spans="1:16" x14ac:dyDescent="0.3">
      <c r="A1267" t="s">
        <v>2056</v>
      </c>
      <c r="B1267" s="2">
        <v>43956</v>
      </c>
      <c r="C1267" t="s">
        <v>1045</v>
      </c>
      <c r="D1267" t="s">
        <v>28</v>
      </c>
      <c r="E1267" t="s">
        <v>34</v>
      </c>
      <c r="F1267" t="s">
        <v>35</v>
      </c>
      <c r="G1267" t="s">
        <v>31</v>
      </c>
      <c r="H1267" t="s">
        <v>37</v>
      </c>
      <c r="I1267">
        <v>4</v>
      </c>
      <c r="J1267" t="s">
        <v>19</v>
      </c>
      <c r="K1267">
        <v>2250</v>
      </c>
      <c r="L1267">
        <v>2200</v>
      </c>
      <c r="M1267">
        <f t="shared" si="19"/>
        <v>9000</v>
      </c>
      <c r="N1267">
        <f>Table44[[#This Row],[Qty]]*Table44[[#This Row],[Cost]]</f>
        <v>8800</v>
      </c>
      <c r="O1267">
        <f>Table44[[#This Row],[Total Sales]]-Table44[[#This Row],[COGS]]</f>
        <v>200</v>
      </c>
      <c r="P1267" s="1">
        <f>WEEKDAY(Table44[[#This Row],[Sales Date]])</f>
        <v>3</v>
      </c>
    </row>
    <row r="1268" spans="1:16" x14ac:dyDescent="0.3">
      <c r="A1268" t="s">
        <v>2057</v>
      </c>
      <c r="B1268" s="2">
        <v>43960</v>
      </c>
      <c r="C1268" t="s">
        <v>1047</v>
      </c>
      <c r="D1268" t="s">
        <v>28</v>
      </c>
      <c r="E1268" t="s">
        <v>15</v>
      </c>
      <c r="F1268" t="s">
        <v>16</v>
      </c>
      <c r="G1268" t="s">
        <v>17</v>
      </c>
      <c r="H1268" t="s">
        <v>2370</v>
      </c>
      <c r="I1268">
        <v>1</v>
      </c>
      <c r="J1268" t="s">
        <v>19</v>
      </c>
      <c r="K1268">
        <v>100</v>
      </c>
      <c r="L1268">
        <v>90</v>
      </c>
      <c r="M1268">
        <f t="shared" si="19"/>
        <v>100</v>
      </c>
      <c r="N1268">
        <f>Table44[[#This Row],[Qty]]*Table44[[#This Row],[Cost]]</f>
        <v>90</v>
      </c>
      <c r="O1268">
        <f>Table44[[#This Row],[Total Sales]]-Table44[[#This Row],[COGS]]</f>
        <v>10</v>
      </c>
      <c r="P1268" s="1">
        <f>WEEKDAY(Table44[[#This Row],[Sales Date]])</f>
        <v>7</v>
      </c>
    </row>
    <row r="1269" spans="1:16" x14ac:dyDescent="0.3">
      <c r="A1269" t="s">
        <v>2058</v>
      </c>
      <c r="B1269" s="2">
        <v>43961</v>
      </c>
      <c r="C1269" t="s">
        <v>1049</v>
      </c>
      <c r="D1269" t="s">
        <v>28</v>
      </c>
      <c r="E1269" t="s">
        <v>15</v>
      </c>
      <c r="F1269" t="s">
        <v>16</v>
      </c>
      <c r="G1269" t="s">
        <v>24</v>
      </c>
      <c r="H1269" t="s">
        <v>37</v>
      </c>
      <c r="I1269">
        <v>2</v>
      </c>
      <c r="J1269" t="s">
        <v>19</v>
      </c>
      <c r="K1269">
        <v>100</v>
      </c>
      <c r="L1269">
        <v>80</v>
      </c>
      <c r="M1269">
        <f t="shared" si="19"/>
        <v>200</v>
      </c>
      <c r="N1269">
        <f>Table44[[#This Row],[Qty]]*Table44[[#This Row],[Cost]]</f>
        <v>160</v>
      </c>
      <c r="O1269">
        <f>Table44[[#This Row],[Total Sales]]-Table44[[#This Row],[COGS]]</f>
        <v>40</v>
      </c>
      <c r="P1269" s="1">
        <f>WEEKDAY(Table44[[#This Row],[Sales Date]])</f>
        <v>1</v>
      </c>
    </row>
    <row r="1270" spans="1:16" x14ac:dyDescent="0.3">
      <c r="A1270" t="s">
        <v>2059</v>
      </c>
      <c r="B1270" s="2">
        <v>43962</v>
      </c>
      <c r="C1270" t="s">
        <v>1051</v>
      </c>
      <c r="D1270" t="s">
        <v>28</v>
      </c>
      <c r="E1270" t="s">
        <v>22</v>
      </c>
      <c r="F1270" t="s">
        <v>23</v>
      </c>
      <c r="G1270" t="s">
        <v>31</v>
      </c>
      <c r="H1270" t="s">
        <v>37</v>
      </c>
      <c r="I1270">
        <v>2</v>
      </c>
      <c r="J1270" t="s">
        <v>19</v>
      </c>
      <c r="K1270">
        <v>2000</v>
      </c>
      <c r="L1270">
        <v>1850</v>
      </c>
      <c r="M1270">
        <f t="shared" si="19"/>
        <v>4000</v>
      </c>
      <c r="N1270">
        <f>Table44[[#This Row],[Qty]]*Table44[[#This Row],[Cost]]</f>
        <v>3700</v>
      </c>
      <c r="O1270">
        <f>Table44[[#This Row],[Total Sales]]-Table44[[#This Row],[COGS]]</f>
        <v>300</v>
      </c>
      <c r="P1270" s="1">
        <f>WEEKDAY(Table44[[#This Row],[Sales Date]])</f>
        <v>2</v>
      </c>
    </row>
    <row r="1271" spans="1:16" x14ac:dyDescent="0.3">
      <c r="A1271" t="s">
        <v>2060</v>
      </c>
      <c r="B1271" s="2">
        <v>43963</v>
      </c>
      <c r="C1271" t="s">
        <v>1053</v>
      </c>
      <c r="D1271" t="s">
        <v>14</v>
      </c>
      <c r="E1271" t="s">
        <v>29</v>
      </c>
      <c r="F1271" t="s">
        <v>30</v>
      </c>
      <c r="G1271" t="s">
        <v>17</v>
      </c>
      <c r="H1271" t="s">
        <v>2370</v>
      </c>
      <c r="I1271">
        <v>1</v>
      </c>
      <c r="J1271" t="s">
        <v>19</v>
      </c>
      <c r="K1271">
        <v>9500</v>
      </c>
      <c r="L1271">
        <v>8000</v>
      </c>
      <c r="M1271">
        <f t="shared" si="19"/>
        <v>9500</v>
      </c>
      <c r="N1271">
        <f>Table44[[#This Row],[Qty]]*Table44[[#This Row],[Cost]]</f>
        <v>8000</v>
      </c>
      <c r="O1271">
        <f>Table44[[#This Row],[Total Sales]]-Table44[[#This Row],[COGS]]</f>
        <v>1500</v>
      </c>
      <c r="P1271" s="1">
        <f>WEEKDAY(Table44[[#This Row],[Sales Date]])</f>
        <v>3</v>
      </c>
    </row>
    <row r="1272" spans="1:16" x14ac:dyDescent="0.3">
      <c r="A1272" t="s">
        <v>2061</v>
      </c>
      <c r="B1272" s="2">
        <v>43964</v>
      </c>
      <c r="C1272" t="s">
        <v>1055</v>
      </c>
      <c r="D1272" t="s">
        <v>14</v>
      </c>
      <c r="E1272" t="s">
        <v>34</v>
      </c>
      <c r="F1272" t="s">
        <v>35</v>
      </c>
      <c r="G1272" t="s">
        <v>24</v>
      </c>
      <c r="H1272" t="s">
        <v>37</v>
      </c>
      <c r="I1272">
        <v>1</v>
      </c>
      <c r="J1272" t="s">
        <v>19</v>
      </c>
      <c r="K1272">
        <v>4700</v>
      </c>
      <c r="L1272">
        <v>4000</v>
      </c>
      <c r="M1272">
        <f t="shared" si="19"/>
        <v>4700</v>
      </c>
      <c r="N1272">
        <f>Table44[[#This Row],[Qty]]*Table44[[#This Row],[Cost]]</f>
        <v>4000</v>
      </c>
      <c r="O1272">
        <f>Table44[[#This Row],[Total Sales]]-Table44[[#This Row],[COGS]]</f>
        <v>700</v>
      </c>
      <c r="P1272" s="1">
        <f>WEEKDAY(Table44[[#This Row],[Sales Date]])</f>
        <v>4</v>
      </c>
    </row>
    <row r="1273" spans="1:16" x14ac:dyDescent="0.3">
      <c r="A1273" t="s">
        <v>2062</v>
      </c>
      <c r="B1273" s="2">
        <v>43965</v>
      </c>
      <c r="C1273" t="s">
        <v>1057</v>
      </c>
      <c r="D1273" t="s">
        <v>14</v>
      </c>
      <c r="E1273" t="s">
        <v>15</v>
      </c>
      <c r="F1273" t="s">
        <v>16</v>
      </c>
      <c r="G1273" t="s">
        <v>31</v>
      </c>
      <c r="H1273" t="s">
        <v>2370</v>
      </c>
      <c r="I1273">
        <v>2</v>
      </c>
      <c r="J1273" t="s">
        <v>19</v>
      </c>
      <c r="K1273">
        <v>400</v>
      </c>
      <c r="L1273">
        <v>360</v>
      </c>
      <c r="M1273">
        <f t="shared" si="19"/>
        <v>800</v>
      </c>
      <c r="N1273">
        <f>Table44[[#This Row],[Qty]]*Table44[[#This Row],[Cost]]</f>
        <v>720</v>
      </c>
      <c r="O1273">
        <f>Table44[[#This Row],[Total Sales]]-Table44[[#This Row],[COGS]]</f>
        <v>80</v>
      </c>
      <c r="P1273" s="1">
        <f>WEEKDAY(Table44[[#This Row],[Sales Date]])</f>
        <v>5</v>
      </c>
    </row>
    <row r="1274" spans="1:16" x14ac:dyDescent="0.3">
      <c r="A1274" t="s">
        <v>2063</v>
      </c>
      <c r="B1274" s="2">
        <v>43966</v>
      </c>
      <c r="C1274" t="s">
        <v>1059</v>
      </c>
      <c r="D1274" t="s">
        <v>28</v>
      </c>
      <c r="E1274" t="s">
        <v>15</v>
      </c>
      <c r="F1274" t="s">
        <v>16</v>
      </c>
      <c r="G1274" t="s">
        <v>17</v>
      </c>
      <c r="H1274" t="s">
        <v>2370</v>
      </c>
      <c r="I1274">
        <v>2</v>
      </c>
      <c r="J1274" t="s">
        <v>19</v>
      </c>
      <c r="K1274">
        <v>100</v>
      </c>
      <c r="L1274">
        <v>90</v>
      </c>
      <c r="M1274">
        <f t="shared" si="19"/>
        <v>200</v>
      </c>
      <c r="N1274">
        <f>Table44[[#This Row],[Qty]]*Table44[[#This Row],[Cost]]</f>
        <v>180</v>
      </c>
      <c r="O1274">
        <f>Table44[[#This Row],[Total Sales]]-Table44[[#This Row],[COGS]]</f>
        <v>20</v>
      </c>
      <c r="P1274" s="1">
        <f>WEEKDAY(Table44[[#This Row],[Sales Date]])</f>
        <v>6</v>
      </c>
    </row>
    <row r="1275" spans="1:16" x14ac:dyDescent="0.3">
      <c r="A1275" t="s">
        <v>2064</v>
      </c>
      <c r="B1275" s="2">
        <v>43967</v>
      </c>
      <c r="C1275" t="s">
        <v>1061</v>
      </c>
      <c r="D1275" t="s">
        <v>28</v>
      </c>
      <c r="E1275" t="s">
        <v>22</v>
      </c>
      <c r="F1275" t="s">
        <v>23</v>
      </c>
      <c r="G1275" t="s">
        <v>24</v>
      </c>
      <c r="H1275" t="s">
        <v>44</v>
      </c>
      <c r="I1275">
        <v>1</v>
      </c>
      <c r="J1275" t="s">
        <v>19</v>
      </c>
      <c r="K1275">
        <v>1600</v>
      </c>
      <c r="L1275">
        <v>1590</v>
      </c>
      <c r="M1275">
        <f t="shared" si="19"/>
        <v>1600</v>
      </c>
      <c r="N1275">
        <f>Table44[[#This Row],[Qty]]*Table44[[#This Row],[Cost]]</f>
        <v>1590</v>
      </c>
      <c r="O1275">
        <f>Table44[[#This Row],[Total Sales]]-Table44[[#This Row],[COGS]]</f>
        <v>10</v>
      </c>
      <c r="P1275" s="1">
        <f>WEEKDAY(Table44[[#This Row],[Sales Date]])</f>
        <v>7</v>
      </c>
    </row>
    <row r="1276" spans="1:16" x14ac:dyDescent="0.3">
      <c r="A1276" t="s">
        <v>2065</v>
      </c>
      <c r="B1276" s="2">
        <v>43968</v>
      </c>
      <c r="C1276" t="s">
        <v>1063</v>
      </c>
      <c r="D1276" t="s">
        <v>28</v>
      </c>
      <c r="E1276" t="s">
        <v>29</v>
      </c>
      <c r="F1276" t="s">
        <v>30</v>
      </c>
      <c r="G1276" t="s">
        <v>31</v>
      </c>
      <c r="H1276" t="s">
        <v>2370</v>
      </c>
      <c r="I1276">
        <v>1</v>
      </c>
      <c r="J1276" t="s">
        <v>19</v>
      </c>
      <c r="K1276">
        <v>50</v>
      </c>
      <c r="L1276">
        <v>45</v>
      </c>
      <c r="M1276">
        <f t="shared" si="19"/>
        <v>50</v>
      </c>
      <c r="N1276">
        <f>Table44[[#This Row],[Qty]]*Table44[[#This Row],[Cost]]</f>
        <v>45</v>
      </c>
      <c r="O1276">
        <f>Table44[[#This Row],[Total Sales]]-Table44[[#This Row],[COGS]]</f>
        <v>5</v>
      </c>
      <c r="P1276" s="1">
        <f>WEEKDAY(Table44[[#This Row],[Sales Date]])</f>
        <v>1</v>
      </c>
    </row>
    <row r="1277" spans="1:16" x14ac:dyDescent="0.3">
      <c r="A1277" t="s">
        <v>2066</v>
      </c>
      <c r="B1277" s="2">
        <v>43966</v>
      </c>
      <c r="C1277" t="s">
        <v>1065</v>
      </c>
      <c r="D1277" t="s">
        <v>28</v>
      </c>
      <c r="E1277" t="s">
        <v>34</v>
      </c>
      <c r="F1277" t="s">
        <v>35</v>
      </c>
      <c r="G1277" t="s">
        <v>17</v>
      </c>
      <c r="H1277" t="s">
        <v>2370</v>
      </c>
      <c r="I1277">
        <v>2</v>
      </c>
      <c r="J1277" t="s">
        <v>19</v>
      </c>
      <c r="K1277">
        <v>600</v>
      </c>
      <c r="L1277">
        <v>450</v>
      </c>
      <c r="M1277">
        <f t="shared" si="19"/>
        <v>1200</v>
      </c>
      <c r="N1277">
        <f>Table44[[#This Row],[Qty]]*Table44[[#This Row],[Cost]]</f>
        <v>900</v>
      </c>
      <c r="O1277">
        <f>Table44[[#This Row],[Total Sales]]-Table44[[#This Row],[COGS]]</f>
        <v>300</v>
      </c>
      <c r="P1277" s="1">
        <f>WEEKDAY(Table44[[#This Row],[Sales Date]])</f>
        <v>6</v>
      </c>
    </row>
    <row r="1278" spans="1:16" x14ac:dyDescent="0.3">
      <c r="A1278" t="s">
        <v>2067</v>
      </c>
      <c r="B1278" s="2">
        <v>43970</v>
      </c>
      <c r="C1278" t="s">
        <v>1067</v>
      </c>
      <c r="D1278" t="s">
        <v>14</v>
      </c>
      <c r="E1278" t="s">
        <v>15</v>
      </c>
      <c r="F1278" t="s">
        <v>16</v>
      </c>
      <c r="G1278" t="s">
        <v>24</v>
      </c>
      <c r="H1278" t="s">
        <v>2370</v>
      </c>
      <c r="I1278">
        <v>2</v>
      </c>
      <c r="J1278" t="s">
        <v>19</v>
      </c>
      <c r="K1278">
        <v>170</v>
      </c>
      <c r="L1278">
        <v>150</v>
      </c>
      <c r="M1278">
        <f t="shared" si="19"/>
        <v>340</v>
      </c>
      <c r="N1278">
        <f>Table44[[#This Row],[Qty]]*Table44[[#This Row],[Cost]]</f>
        <v>300</v>
      </c>
      <c r="O1278">
        <f>Table44[[#This Row],[Total Sales]]-Table44[[#This Row],[COGS]]</f>
        <v>40</v>
      </c>
      <c r="P1278" s="1">
        <f>WEEKDAY(Table44[[#This Row],[Sales Date]])</f>
        <v>3</v>
      </c>
    </row>
    <row r="1279" spans="1:16" x14ac:dyDescent="0.3">
      <c r="A1279" t="s">
        <v>2068</v>
      </c>
      <c r="B1279" s="2">
        <v>43971</v>
      </c>
      <c r="C1279" t="s">
        <v>1069</v>
      </c>
      <c r="D1279" t="s">
        <v>28</v>
      </c>
      <c r="E1279" t="s">
        <v>15</v>
      </c>
      <c r="F1279" t="s">
        <v>16</v>
      </c>
      <c r="G1279" t="s">
        <v>31</v>
      </c>
      <c r="H1279" t="s">
        <v>2370</v>
      </c>
      <c r="I1279">
        <v>1</v>
      </c>
      <c r="J1279" t="s">
        <v>19</v>
      </c>
      <c r="K1279">
        <v>25</v>
      </c>
      <c r="L1279">
        <v>20</v>
      </c>
      <c r="M1279">
        <f t="shared" si="19"/>
        <v>25</v>
      </c>
      <c r="N1279">
        <f>Table44[[#This Row],[Qty]]*Table44[[#This Row],[Cost]]</f>
        <v>20</v>
      </c>
      <c r="O1279">
        <f>Table44[[#This Row],[Total Sales]]-Table44[[#This Row],[COGS]]</f>
        <v>5</v>
      </c>
      <c r="P1279" s="1">
        <f>WEEKDAY(Table44[[#This Row],[Sales Date]])</f>
        <v>4</v>
      </c>
    </row>
    <row r="1280" spans="1:16" x14ac:dyDescent="0.3">
      <c r="A1280" t="s">
        <v>2069</v>
      </c>
      <c r="B1280" s="2">
        <v>43972</v>
      </c>
      <c r="C1280" t="s">
        <v>1071</v>
      </c>
      <c r="D1280" t="s">
        <v>28</v>
      </c>
      <c r="E1280" t="s">
        <v>22</v>
      </c>
      <c r="F1280" t="s">
        <v>23</v>
      </c>
      <c r="G1280" t="s">
        <v>17</v>
      </c>
      <c r="H1280" t="s">
        <v>37</v>
      </c>
      <c r="I1280">
        <v>1</v>
      </c>
      <c r="J1280" t="s">
        <v>19</v>
      </c>
      <c r="K1280">
        <v>6700</v>
      </c>
      <c r="L1280">
        <v>5002</v>
      </c>
      <c r="M1280">
        <f t="shared" si="19"/>
        <v>6700</v>
      </c>
      <c r="N1280">
        <f>Table44[[#This Row],[Qty]]*Table44[[#This Row],[Cost]]</f>
        <v>5002</v>
      </c>
      <c r="O1280">
        <f>Table44[[#This Row],[Total Sales]]-Table44[[#This Row],[COGS]]</f>
        <v>1698</v>
      </c>
      <c r="P1280" s="1">
        <f>WEEKDAY(Table44[[#This Row],[Sales Date]])</f>
        <v>5</v>
      </c>
    </row>
    <row r="1281" spans="1:16" x14ac:dyDescent="0.3">
      <c r="A1281" t="s">
        <v>2070</v>
      </c>
      <c r="B1281" s="2">
        <v>43973</v>
      </c>
      <c r="C1281" t="s">
        <v>1073</v>
      </c>
      <c r="D1281" t="s">
        <v>28</v>
      </c>
      <c r="E1281" t="s">
        <v>29</v>
      </c>
      <c r="F1281" t="s">
        <v>30</v>
      </c>
      <c r="G1281" t="s">
        <v>24</v>
      </c>
      <c r="H1281" t="s">
        <v>2370</v>
      </c>
      <c r="I1281">
        <v>2</v>
      </c>
      <c r="J1281" t="s">
        <v>19</v>
      </c>
      <c r="K1281">
        <v>6700</v>
      </c>
      <c r="L1281">
        <v>5000</v>
      </c>
      <c r="M1281">
        <f t="shared" si="19"/>
        <v>13400</v>
      </c>
      <c r="N1281">
        <f>Table44[[#This Row],[Qty]]*Table44[[#This Row],[Cost]]</f>
        <v>10000</v>
      </c>
      <c r="O1281">
        <f>Table44[[#This Row],[Total Sales]]-Table44[[#This Row],[COGS]]</f>
        <v>3400</v>
      </c>
      <c r="P1281" s="1">
        <f>WEEKDAY(Table44[[#This Row],[Sales Date]])</f>
        <v>6</v>
      </c>
    </row>
    <row r="1282" spans="1:16" x14ac:dyDescent="0.3">
      <c r="A1282" t="s">
        <v>2071</v>
      </c>
      <c r="B1282" s="2">
        <v>43974</v>
      </c>
      <c r="C1282" t="s">
        <v>1075</v>
      </c>
      <c r="D1282" t="s">
        <v>28</v>
      </c>
      <c r="E1282" t="s">
        <v>34</v>
      </c>
      <c r="F1282" t="s">
        <v>35</v>
      </c>
      <c r="G1282" t="s">
        <v>31</v>
      </c>
      <c r="H1282" t="s">
        <v>44</v>
      </c>
      <c r="I1282">
        <v>2</v>
      </c>
      <c r="J1282" t="s">
        <v>19</v>
      </c>
      <c r="K1282">
        <v>6700</v>
      </c>
      <c r="L1282">
        <v>5001</v>
      </c>
      <c r="M1282">
        <f t="shared" ref="M1282:M1345" si="20">I1282*K1282</f>
        <v>13400</v>
      </c>
      <c r="N1282">
        <f>Table44[[#This Row],[Qty]]*Table44[[#This Row],[Cost]]</f>
        <v>10002</v>
      </c>
      <c r="O1282">
        <f>Table44[[#This Row],[Total Sales]]-Table44[[#This Row],[COGS]]</f>
        <v>3398</v>
      </c>
      <c r="P1282" s="1">
        <f>WEEKDAY(Table44[[#This Row],[Sales Date]])</f>
        <v>7</v>
      </c>
    </row>
    <row r="1283" spans="1:16" x14ac:dyDescent="0.3">
      <c r="A1283" t="s">
        <v>2072</v>
      </c>
      <c r="B1283" s="2">
        <v>43975</v>
      </c>
      <c r="C1283" t="s">
        <v>1077</v>
      </c>
      <c r="D1283" t="s">
        <v>28</v>
      </c>
      <c r="E1283" t="s">
        <v>15</v>
      </c>
      <c r="F1283" t="s">
        <v>16</v>
      </c>
      <c r="G1283" t="s">
        <v>17</v>
      </c>
      <c r="H1283" t="s">
        <v>2370</v>
      </c>
      <c r="I1283">
        <v>1</v>
      </c>
      <c r="J1283" t="s">
        <v>19</v>
      </c>
      <c r="K1283">
        <v>6700</v>
      </c>
      <c r="L1283">
        <v>5002</v>
      </c>
      <c r="M1283">
        <f t="shared" si="20"/>
        <v>6700</v>
      </c>
      <c r="N1283">
        <f>Table44[[#This Row],[Qty]]*Table44[[#This Row],[Cost]]</f>
        <v>5002</v>
      </c>
      <c r="O1283">
        <f>Table44[[#This Row],[Total Sales]]-Table44[[#This Row],[COGS]]</f>
        <v>1698</v>
      </c>
      <c r="P1283" s="1">
        <f>WEEKDAY(Table44[[#This Row],[Sales Date]])</f>
        <v>1</v>
      </c>
    </row>
    <row r="1284" spans="1:16" x14ac:dyDescent="0.3">
      <c r="A1284" t="s">
        <v>2073</v>
      </c>
      <c r="B1284" s="2">
        <v>43976</v>
      </c>
      <c r="C1284" t="s">
        <v>1079</v>
      </c>
      <c r="D1284" t="s">
        <v>28</v>
      </c>
      <c r="E1284" t="s">
        <v>15</v>
      </c>
      <c r="F1284" t="s">
        <v>16</v>
      </c>
      <c r="G1284" t="s">
        <v>24</v>
      </c>
      <c r="H1284" t="s">
        <v>2370</v>
      </c>
      <c r="I1284">
        <v>1</v>
      </c>
      <c r="J1284" t="s">
        <v>19</v>
      </c>
      <c r="K1284">
        <v>6700</v>
      </c>
      <c r="L1284">
        <v>5000</v>
      </c>
      <c r="M1284">
        <f t="shared" si="20"/>
        <v>6700</v>
      </c>
      <c r="N1284">
        <f>Table44[[#This Row],[Qty]]*Table44[[#This Row],[Cost]]</f>
        <v>5000</v>
      </c>
      <c r="O1284">
        <f>Table44[[#This Row],[Total Sales]]-Table44[[#This Row],[COGS]]</f>
        <v>1700</v>
      </c>
      <c r="P1284" s="1">
        <f>WEEKDAY(Table44[[#This Row],[Sales Date]])</f>
        <v>2</v>
      </c>
    </row>
    <row r="1285" spans="1:16" x14ac:dyDescent="0.3">
      <c r="A1285" t="s">
        <v>2074</v>
      </c>
      <c r="B1285" s="2">
        <v>43977</v>
      </c>
      <c r="C1285" t="s">
        <v>1081</v>
      </c>
      <c r="D1285" t="s">
        <v>28</v>
      </c>
      <c r="E1285" t="s">
        <v>22</v>
      </c>
      <c r="F1285" t="s">
        <v>23</v>
      </c>
      <c r="G1285" t="s">
        <v>31</v>
      </c>
      <c r="H1285" t="s">
        <v>2370</v>
      </c>
      <c r="I1285">
        <v>2</v>
      </c>
      <c r="J1285" t="s">
        <v>19</v>
      </c>
      <c r="K1285">
        <v>6700</v>
      </c>
      <c r="L1285">
        <v>5001</v>
      </c>
      <c r="M1285">
        <f t="shared" si="20"/>
        <v>13400</v>
      </c>
      <c r="N1285">
        <f>Table44[[#This Row],[Qty]]*Table44[[#This Row],[Cost]]</f>
        <v>10002</v>
      </c>
      <c r="O1285">
        <f>Table44[[#This Row],[Total Sales]]-Table44[[#This Row],[COGS]]</f>
        <v>3398</v>
      </c>
      <c r="P1285" s="1">
        <f>WEEKDAY(Table44[[#This Row],[Sales Date]])</f>
        <v>3</v>
      </c>
    </row>
    <row r="1286" spans="1:16" x14ac:dyDescent="0.3">
      <c r="A1286" t="s">
        <v>2075</v>
      </c>
      <c r="B1286" s="2">
        <v>43978</v>
      </c>
      <c r="C1286" t="s">
        <v>1083</v>
      </c>
      <c r="D1286" t="s">
        <v>28</v>
      </c>
      <c r="E1286" t="s">
        <v>29</v>
      </c>
      <c r="F1286" t="s">
        <v>30</v>
      </c>
      <c r="G1286" t="s">
        <v>17</v>
      </c>
      <c r="H1286" t="s">
        <v>2370</v>
      </c>
      <c r="I1286">
        <v>2</v>
      </c>
      <c r="J1286" t="s">
        <v>19</v>
      </c>
      <c r="K1286">
        <v>6700</v>
      </c>
      <c r="L1286">
        <v>5002</v>
      </c>
      <c r="M1286">
        <f t="shared" si="20"/>
        <v>13400</v>
      </c>
      <c r="N1286">
        <f>Table44[[#This Row],[Qty]]*Table44[[#This Row],[Cost]]</f>
        <v>10004</v>
      </c>
      <c r="O1286">
        <f>Table44[[#This Row],[Total Sales]]-Table44[[#This Row],[COGS]]</f>
        <v>3396</v>
      </c>
      <c r="P1286" s="1">
        <f>WEEKDAY(Table44[[#This Row],[Sales Date]])</f>
        <v>4</v>
      </c>
    </row>
    <row r="1287" spans="1:16" x14ac:dyDescent="0.3">
      <c r="A1287" t="s">
        <v>2076</v>
      </c>
      <c r="B1287" s="2">
        <v>43976</v>
      </c>
      <c r="C1287" t="s">
        <v>1085</v>
      </c>
      <c r="D1287" t="s">
        <v>28</v>
      </c>
      <c r="E1287" t="s">
        <v>34</v>
      </c>
      <c r="F1287" t="s">
        <v>35</v>
      </c>
      <c r="G1287" t="s">
        <v>24</v>
      </c>
      <c r="H1287" t="s">
        <v>37</v>
      </c>
      <c r="I1287">
        <v>1</v>
      </c>
      <c r="J1287" t="s">
        <v>19</v>
      </c>
      <c r="K1287">
        <v>22000</v>
      </c>
      <c r="L1287">
        <v>20000</v>
      </c>
      <c r="M1287">
        <f t="shared" si="20"/>
        <v>22000</v>
      </c>
      <c r="N1287">
        <f>Table44[[#This Row],[Qty]]*Table44[[#This Row],[Cost]]</f>
        <v>20000</v>
      </c>
      <c r="O1287">
        <f>Table44[[#This Row],[Total Sales]]-Table44[[#This Row],[COGS]]</f>
        <v>2000</v>
      </c>
      <c r="P1287" s="1">
        <f>WEEKDAY(Table44[[#This Row],[Sales Date]])</f>
        <v>2</v>
      </c>
    </row>
    <row r="1288" spans="1:16" x14ac:dyDescent="0.3">
      <c r="A1288" t="s">
        <v>2077</v>
      </c>
      <c r="B1288" s="2">
        <v>43980</v>
      </c>
      <c r="C1288" t="s">
        <v>1087</v>
      </c>
      <c r="D1288" t="s">
        <v>28</v>
      </c>
      <c r="E1288" t="s">
        <v>15</v>
      </c>
      <c r="F1288" t="s">
        <v>16</v>
      </c>
      <c r="G1288" t="s">
        <v>31</v>
      </c>
      <c r="H1288" t="s">
        <v>44</v>
      </c>
      <c r="I1288">
        <v>1</v>
      </c>
      <c r="J1288" t="s">
        <v>25</v>
      </c>
      <c r="K1288">
        <v>11000</v>
      </c>
      <c r="L1288">
        <v>10000</v>
      </c>
      <c r="M1288">
        <f t="shared" si="20"/>
        <v>11000</v>
      </c>
      <c r="N1288">
        <f>Table44[[#This Row],[Qty]]*Table44[[#This Row],[Cost]]</f>
        <v>10000</v>
      </c>
      <c r="O1288">
        <f>Table44[[#This Row],[Total Sales]]-Table44[[#This Row],[COGS]]</f>
        <v>1000</v>
      </c>
      <c r="P1288" s="1">
        <f>WEEKDAY(Table44[[#This Row],[Sales Date]])</f>
        <v>6</v>
      </c>
    </row>
    <row r="1289" spans="1:16" x14ac:dyDescent="0.3">
      <c r="A1289" t="s">
        <v>2078</v>
      </c>
      <c r="B1289" s="2">
        <v>43981</v>
      </c>
      <c r="C1289" t="s">
        <v>1089</v>
      </c>
      <c r="D1289" t="s">
        <v>28</v>
      </c>
      <c r="E1289" t="s">
        <v>15</v>
      </c>
      <c r="F1289" t="s">
        <v>16</v>
      </c>
      <c r="G1289" t="s">
        <v>17</v>
      </c>
      <c r="H1289" t="s">
        <v>2370</v>
      </c>
      <c r="I1289">
        <v>1</v>
      </c>
      <c r="J1289" t="s">
        <v>19</v>
      </c>
      <c r="K1289">
        <v>8500</v>
      </c>
      <c r="L1289">
        <v>7600</v>
      </c>
      <c r="M1289">
        <f t="shared" si="20"/>
        <v>8500</v>
      </c>
      <c r="N1289">
        <f>Table44[[#This Row],[Qty]]*Table44[[#This Row],[Cost]]</f>
        <v>7600</v>
      </c>
      <c r="O1289">
        <f>Table44[[#This Row],[Total Sales]]-Table44[[#This Row],[COGS]]</f>
        <v>900</v>
      </c>
      <c r="P1289" s="1">
        <f>WEEKDAY(Table44[[#This Row],[Sales Date]])</f>
        <v>7</v>
      </c>
    </row>
    <row r="1290" spans="1:16" x14ac:dyDescent="0.3">
      <c r="A1290" t="s">
        <v>2079</v>
      </c>
      <c r="B1290" s="2">
        <v>43982</v>
      </c>
      <c r="C1290" t="s">
        <v>1091</v>
      </c>
      <c r="D1290" t="s">
        <v>28</v>
      </c>
      <c r="E1290" t="s">
        <v>22</v>
      </c>
      <c r="F1290" t="s">
        <v>23</v>
      </c>
      <c r="G1290" t="s">
        <v>24</v>
      </c>
      <c r="H1290" t="s">
        <v>2370</v>
      </c>
      <c r="I1290">
        <v>2</v>
      </c>
      <c r="J1290" t="s">
        <v>25</v>
      </c>
      <c r="K1290">
        <v>8500</v>
      </c>
      <c r="L1290">
        <v>7600</v>
      </c>
      <c r="M1290">
        <f t="shared" si="20"/>
        <v>17000</v>
      </c>
      <c r="N1290">
        <f>Table44[[#This Row],[Qty]]*Table44[[#This Row],[Cost]]</f>
        <v>15200</v>
      </c>
      <c r="O1290">
        <f>Table44[[#This Row],[Total Sales]]-Table44[[#This Row],[COGS]]</f>
        <v>1800</v>
      </c>
      <c r="P1290" s="1">
        <f>WEEKDAY(Table44[[#This Row],[Sales Date]])</f>
        <v>1</v>
      </c>
    </row>
    <row r="1291" spans="1:16" x14ac:dyDescent="0.3">
      <c r="A1291" t="s">
        <v>2080</v>
      </c>
      <c r="B1291" s="2">
        <v>43952</v>
      </c>
      <c r="C1291" t="s">
        <v>1093</v>
      </c>
      <c r="D1291" t="s">
        <v>28</v>
      </c>
      <c r="E1291" t="s">
        <v>29</v>
      </c>
      <c r="F1291" t="s">
        <v>30</v>
      </c>
      <c r="G1291" t="s">
        <v>31</v>
      </c>
      <c r="H1291" t="s">
        <v>37</v>
      </c>
      <c r="I1291">
        <v>3</v>
      </c>
      <c r="J1291" t="s">
        <v>19</v>
      </c>
      <c r="K1291">
        <v>13200.000000000002</v>
      </c>
      <c r="L1291">
        <v>12000</v>
      </c>
      <c r="M1291">
        <f t="shared" si="20"/>
        <v>39600.000000000007</v>
      </c>
      <c r="N1291">
        <f>Table44[[#This Row],[Qty]]*Table44[[#This Row],[Cost]]</f>
        <v>36000</v>
      </c>
      <c r="O1291">
        <f>Table44[[#This Row],[Total Sales]]-Table44[[#This Row],[COGS]]</f>
        <v>3600.0000000000073</v>
      </c>
      <c r="P1291" s="1">
        <f>WEEKDAY(Table44[[#This Row],[Sales Date]])</f>
        <v>6</v>
      </c>
    </row>
    <row r="1292" spans="1:16" x14ac:dyDescent="0.3">
      <c r="A1292" t="s">
        <v>2081</v>
      </c>
      <c r="B1292" s="2">
        <v>43953</v>
      </c>
      <c r="C1292" t="s">
        <v>1095</v>
      </c>
      <c r="D1292" t="s">
        <v>14</v>
      </c>
      <c r="E1292" t="s">
        <v>34</v>
      </c>
      <c r="F1292" t="s">
        <v>35</v>
      </c>
      <c r="G1292" t="s">
        <v>17</v>
      </c>
      <c r="H1292" t="s">
        <v>2370</v>
      </c>
      <c r="I1292">
        <v>2</v>
      </c>
      <c r="J1292" t="s">
        <v>19</v>
      </c>
      <c r="K1292">
        <v>22000</v>
      </c>
      <c r="L1292">
        <v>20000</v>
      </c>
      <c r="M1292">
        <f t="shared" si="20"/>
        <v>44000</v>
      </c>
      <c r="N1292">
        <f>Table44[[#This Row],[Qty]]*Table44[[#This Row],[Cost]]</f>
        <v>40000</v>
      </c>
      <c r="O1292">
        <f>Table44[[#This Row],[Total Sales]]-Table44[[#This Row],[COGS]]</f>
        <v>4000</v>
      </c>
      <c r="P1292" s="1">
        <f>WEEKDAY(Table44[[#This Row],[Sales Date]])</f>
        <v>7</v>
      </c>
    </row>
    <row r="1293" spans="1:16" x14ac:dyDescent="0.3">
      <c r="A1293" t="s">
        <v>2082</v>
      </c>
      <c r="B1293" s="2">
        <v>43954</v>
      </c>
      <c r="C1293" t="s">
        <v>1097</v>
      </c>
      <c r="D1293" t="s">
        <v>14</v>
      </c>
      <c r="E1293" t="s">
        <v>15</v>
      </c>
      <c r="F1293" t="s">
        <v>16</v>
      </c>
      <c r="G1293" t="s">
        <v>24</v>
      </c>
      <c r="H1293" t="s">
        <v>2370</v>
      </c>
      <c r="I1293">
        <v>2</v>
      </c>
      <c r="J1293" t="s">
        <v>19</v>
      </c>
      <c r="K1293">
        <v>7700</v>
      </c>
      <c r="L1293">
        <v>7000</v>
      </c>
      <c r="M1293">
        <f t="shared" si="20"/>
        <v>15400</v>
      </c>
      <c r="N1293">
        <f>Table44[[#This Row],[Qty]]*Table44[[#This Row],[Cost]]</f>
        <v>14000</v>
      </c>
      <c r="O1293">
        <f>Table44[[#This Row],[Total Sales]]-Table44[[#This Row],[COGS]]</f>
        <v>1400</v>
      </c>
      <c r="P1293" s="1">
        <f>WEEKDAY(Table44[[#This Row],[Sales Date]])</f>
        <v>1</v>
      </c>
    </row>
    <row r="1294" spans="1:16" x14ac:dyDescent="0.3">
      <c r="A1294" t="s">
        <v>2083</v>
      </c>
      <c r="B1294" s="2">
        <v>43955</v>
      </c>
      <c r="C1294" t="s">
        <v>1099</v>
      </c>
      <c r="D1294" t="s">
        <v>14</v>
      </c>
      <c r="E1294" t="s">
        <v>15</v>
      </c>
      <c r="F1294" t="s">
        <v>16</v>
      </c>
      <c r="G1294" t="s">
        <v>31</v>
      </c>
      <c r="H1294" t="s">
        <v>44</v>
      </c>
      <c r="I1294">
        <v>3</v>
      </c>
      <c r="J1294" t="s">
        <v>19</v>
      </c>
      <c r="K1294">
        <v>22000</v>
      </c>
      <c r="L1294">
        <v>20000</v>
      </c>
      <c r="M1294">
        <f t="shared" si="20"/>
        <v>66000</v>
      </c>
      <c r="N1294">
        <f>Table44[[#This Row],[Qty]]*Table44[[#This Row],[Cost]]</f>
        <v>60000</v>
      </c>
      <c r="O1294">
        <f>Table44[[#This Row],[Total Sales]]-Table44[[#This Row],[COGS]]</f>
        <v>6000</v>
      </c>
      <c r="P1294" s="1">
        <f>WEEKDAY(Table44[[#This Row],[Sales Date]])</f>
        <v>2</v>
      </c>
    </row>
    <row r="1295" spans="1:16" x14ac:dyDescent="0.3">
      <c r="A1295" t="s">
        <v>2084</v>
      </c>
      <c r="B1295" s="2">
        <v>43956</v>
      </c>
      <c r="C1295" t="s">
        <v>1101</v>
      </c>
      <c r="D1295" t="s">
        <v>28</v>
      </c>
      <c r="E1295" t="s">
        <v>22</v>
      </c>
      <c r="F1295" t="s">
        <v>23</v>
      </c>
      <c r="G1295" t="s">
        <v>17</v>
      </c>
      <c r="H1295" t="s">
        <v>2370</v>
      </c>
      <c r="I1295">
        <v>1</v>
      </c>
      <c r="J1295" t="s">
        <v>19</v>
      </c>
      <c r="K1295">
        <v>44000</v>
      </c>
      <c r="L1295">
        <v>40000</v>
      </c>
      <c r="M1295">
        <f t="shared" si="20"/>
        <v>44000</v>
      </c>
      <c r="N1295">
        <f>Table44[[#This Row],[Qty]]*Table44[[#This Row],[Cost]]</f>
        <v>40000</v>
      </c>
      <c r="O1295">
        <f>Table44[[#This Row],[Total Sales]]-Table44[[#This Row],[COGS]]</f>
        <v>4000</v>
      </c>
      <c r="P1295" s="1">
        <f>WEEKDAY(Table44[[#This Row],[Sales Date]])</f>
        <v>3</v>
      </c>
    </row>
    <row r="1296" spans="1:16" x14ac:dyDescent="0.3">
      <c r="A1296" t="s">
        <v>2085</v>
      </c>
      <c r="B1296" s="2">
        <v>43957</v>
      </c>
      <c r="C1296" t="s">
        <v>1103</v>
      </c>
      <c r="D1296" t="s">
        <v>28</v>
      </c>
      <c r="E1296" t="s">
        <v>29</v>
      </c>
      <c r="F1296" t="s">
        <v>30</v>
      </c>
      <c r="G1296" t="s">
        <v>24</v>
      </c>
      <c r="H1296" t="s">
        <v>2370</v>
      </c>
      <c r="I1296">
        <v>2</v>
      </c>
      <c r="J1296" t="s">
        <v>19</v>
      </c>
      <c r="K1296">
        <v>19800</v>
      </c>
      <c r="L1296">
        <v>18000</v>
      </c>
      <c r="M1296">
        <f t="shared" si="20"/>
        <v>39600</v>
      </c>
      <c r="N1296">
        <f>Table44[[#This Row],[Qty]]*Table44[[#This Row],[Cost]]</f>
        <v>36000</v>
      </c>
      <c r="O1296">
        <f>Table44[[#This Row],[Total Sales]]-Table44[[#This Row],[COGS]]</f>
        <v>3600</v>
      </c>
      <c r="P1296" s="1">
        <f>WEEKDAY(Table44[[#This Row],[Sales Date]])</f>
        <v>4</v>
      </c>
    </row>
    <row r="1297" spans="1:16" x14ac:dyDescent="0.3">
      <c r="A1297" t="s">
        <v>2086</v>
      </c>
      <c r="B1297" s="2">
        <v>43958</v>
      </c>
      <c r="C1297" t="s">
        <v>1105</v>
      </c>
      <c r="D1297" t="s">
        <v>28</v>
      </c>
      <c r="E1297" t="s">
        <v>34</v>
      </c>
      <c r="F1297" t="s">
        <v>35</v>
      </c>
      <c r="G1297" t="s">
        <v>31</v>
      </c>
      <c r="H1297" t="s">
        <v>2370</v>
      </c>
      <c r="I1297">
        <v>2</v>
      </c>
      <c r="J1297" t="s">
        <v>19</v>
      </c>
      <c r="K1297">
        <v>9950</v>
      </c>
      <c r="L1297">
        <v>9000</v>
      </c>
      <c r="M1297">
        <f t="shared" si="20"/>
        <v>19900</v>
      </c>
      <c r="N1297">
        <f>Table44[[#This Row],[Qty]]*Table44[[#This Row],[Cost]]</f>
        <v>18000</v>
      </c>
      <c r="O1297">
        <f>Table44[[#This Row],[Total Sales]]-Table44[[#This Row],[COGS]]</f>
        <v>1900</v>
      </c>
      <c r="P1297" s="1">
        <f>WEEKDAY(Table44[[#This Row],[Sales Date]])</f>
        <v>5</v>
      </c>
    </row>
    <row r="1298" spans="1:16" x14ac:dyDescent="0.3">
      <c r="A1298" t="s">
        <v>2087</v>
      </c>
      <c r="B1298" s="2">
        <v>43956</v>
      </c>
      <c r="C1298" t="s">
        <v>1107</v>
      </c>
      <c r="D1298" t="s">
        <v>28</v>
      </c>
      <c r="E1298" t="s">
        <v>15</v>
      </c>
      <c r="F1298" t="s">
        <v>16</v>
      </c>
      <c r="G1298" t="s">
        <v>17</v>
      </c>
      <c r="H1298" t="s">
        <v>2370</v>
      </c>
      <c r="I1298">
        <v>2</v>
      </c>
      <c r="J1298" t="s">
        <v>19</v>
      </c>
      <c r="K1298">
        <v>7700</v>
      </c>
      <c r="L1298">
        <v>7000</v>
      </c>
      <c r="M1298">
        <f t="shared" si="20"/>
        <v>15400</v>
      </c>
      <c r="N1298">
        <f>Table44[[#This Row],[Qty]]*Table44[[#This Row],[Cost]]</f>
        <v>14000</v>
      </c>
      <c r="O1298">
        <f>Table44[[#This Row],[Total Sales]]-Table44[[#This Row],[COGS]]</f>
        <v>1400</v>
      </c>
      <c r="P1298" s="1">
        <f>WEEKDAY(Table44[[#This Row],[Sales Date]])</f>
        <v>3</v>
      </c>
    </row>
    <row r="1299" spans="1:16" x14ac:dyDescent="0.3">
      <c r="A1299" t="s">
        <v>2088</v>
      </c>
      <c r="B1299" s="2">
        <v>43960</v>
      </c>
      <c r="C1299" t="s">
        <v>1109</v>
      </c>
      <c r="D1299" t="s">
        <v>14</v>
      </c>
      <c r="E1299" t="s">
        <v>15</v>
      </c>
      <c r="F1299" t="s">
        <v>16</v>
      </c>
      <c r="G1299" t="s">
        <v>24</v>
      </c>
      <c r="H1299" t="s">
        <v>37</v>
      </c>
      <c r="I1299">
        <v>4</v>
      </c>
      <c r="J1299" t="s">
        <v>19</v>
      </c>
      <c r="K1299">
        <v>11000</v>
      </c>
      <c r="L1299">
        <v>10000</v>
      </c>
      <c r="M1299">
        <f t="shared" si="20"/>
        <v>44000</v>
      </c>
      <c r="N1299">
        <f>Table44[[#This Row],[Qty]]*Table44[[#This Row],[Cost]]</f>
        <v>40000</v>
      </c>
      <c r="O1299">
        <f>Table44[[#This Row],[Total Sales]]-Table44[[#This Row],[COGS]]</f>
        <v>4000</v>
      </c>
      <c r="P1299" s="1">
        <f>WEEKDAY(Table44[[#This Row],[Sales Date]])</f>
        <v>7</v>
      </c>
    </row>
    <row r="1300" spans="1:16" x14ac:dyDescent="0.3">
      <c r="A1300" t="s">
        <v>2089</v>
      </c>
      <c r="B1300" s="2">
        <v>43961</v>
      </c>
      <c r="C1300" t="s">
        <v>1111</v>
      </c>
      <c r="D1300" t="s">
        <v>28</v>
      </c>
      <c r="E1300" t="s">
        <v>22</v>
      </c>
      <c r="F1300" t="s">
        <v>23</v>
      </c>
      <c r="G1300" t="s">
        <v>31</v>
      </c>
      <c r="H1300" t="s">
        <v>2370</v>
      </c>
      <c r="I1300">
        <v>1</v>
      </c>
      <c r="J1300" t="s">
        <v>19</v>
      </c>
      <c r="K1300">
        <v>13200.000000000002</v>
      </c>
      <c r="L1300">
        <v>12000</v>
      </c>
      <c r="M1300">
        <f t="shared" si="20"/>
        <v>13200.000000000002</v>
      </c>
      <c r="N1300">
        <f>Table44[[#This Row],[Qty]]*Table44[[#This Row],[Cost]]</f>
        <v>12000</v>
      </c>
      <c r="O1300">
        <f>Table44[[#This Row],[Total Sales]]-Table44[[#This Row],[COGS]]</f>
        <v>1200.0000000000018</v>
      </c>
      <c r="P1300" s="1">
        <f>WEEKDAY(Table44[[#This Row],[Sales Date]])</f>
        <v>1</v>
      </c>
    </row>
    <row r="1301" spans="1:16" x14ac:dyDescent="0.3">
      <c r="A1301" t="s">
        <v>2090</v>
      </c>
      <c r="B1301" s="2">
        <v>43962</v>
      </c>
      <c r="C1301" t="s">
        <v>1113</v>
      </c>
      <c r="D1301" t="s">
        <v>28</v>
      </c>
      <c r="E1301" t="s">
        <v>29</v>
      </c>
      <c r="F1301" t="s">
        <v>30</v>
      </c>
      <c r="G1301" t="s">
        <v>17</v>
      </c>
      <c r="H1301" t="s">
        <v>44</v>
      </c>
      <c r="I1301">
        <v>2</v>
      </c>
      <c r="J1301" t="s">
        <v>19</v>
      </c>
      <c r="K1301">
        <v>9950</v>
      </c>
      <c r="L1301">
        <v>9000</v>
      </c>
      <c r="M1301">
        <f t="shared" si="20"/>
        <v>19900</v>
      </c>
      <c r="N1301">
        <f>Table44[[#This Row],[Qty]]*Table44[[#This Row],[Cost]]</f>
        <v>18000</v>
      </c>
      <c r="O1301">
        <f>Table44[[#This Row],[Total Sales]]-Table44[[#This Row],[COGS]]</f>
        <v>1900</v>
      </c>
      <c r="P1301" s="1">
        <f>WEEKDAY(Table44[[#This Row],[Sales Date]])</f>
        <v>2</v>
      </c>
    </row>
    <row r="1302" spans="1:16" x14ac:dyDescent="0.3">
      <c r="A1302" t="s">
        <v>2091</v>
      </c>
      <c r="B1302" s="2">
        <v>43963</v>
      </c>
      <c r="C1302" t="s">
        <v>1115</v>
      </c>
      <c r="D1302" t="s">
        <v>28</v>
      </c>
      <c r="E1302" t="s">
        <v>34</v>
      </c>
      <c r="F1302" t="s">
        <v>35</v>
      </c>
      <c r="G1302" t="s">
        <v>24</v>
      </c>
      <c r="H1302" t="s">
        <v>2370</v>
      </c>
      <c r="I1302">
        <v>2</v>
      </c>
      <c r="J1302" t="s">
        <v>19</v>
      </c>
      <c r="K1302">
        <v>7700</v>
      </c>
      <c r="L1302">
        <v>7000</v>
      </c>
      <c r="M1302">
        <f t="shared" si="20"/>
        <v>15400</v>
      </c>
      <c r="N1302">
        <f>Table44[[#This Row],[Qty]]*Table44[[#This Row],[Cost]]</f>
        <v>14000</v>
      </c>
      <c r="O1302">
        <f>Table44[[#This Row],[Total Sales]]-Table44[[#This Row],[COGS]]</f>
        <v>1400</v>
      </c>
      <c r="P1302" s="1">
        <f>WEEKDAY(Table44[[#This Row],[Sales Date]])</f>
        <v>3</v>
      </c>
    </row>
    <row r="1303" spans="1:16" x14ac:dyDescent="0.3">
      <c r="A1303" t="s">
        <v>2092</v>
      </c>
      <c r="B1303" s="2">
        <v>43964</v>
      </c>
      <c r="C1303" t="s">
        <v>1117</v>
      </c>
      <c r="D1303" t="s">
        <v>28</v>
      </c>
      <c r="E1303" t="s">
        <v>15</v>
      </c>
      <c r="F1303" t="s">
        <v>16</v>
      </c>
      <c r="G1303" t="s">
        <v>31</v>
      </c>
      <c r="H1303" t="s">
        <v>37</v>
      </c>
      <c r="I1303">
        <v>4</v>
      </c>
      <c r="J1303" t="s">
        <v>19</v>
      </c>
      <c r="K1303">
        <v>11000</v>
      </c>
      <c r="L1303">
        <v>10000</v>
      </c>
      <c r="M1303">
        <f t="shared" si="20"/>
        <v>44000</v>
      </c>
      <c r="N1303">
        <f>Table44[[#This Row],[Qty]]*Table44[[#This Row],[Cost]]</f>
        <v>40000</v>
      </c>
      <c r="O1303">
        <f>Table44[[#This Row],[Total Sales]]-Table44[[#This Row],[COGS]]</f>
        <v>4000</v>
      </c>
      <c r="P1303" s="1">
        <f>WEEKDAY(Table44[[#This Row],[Sales Date]])</f>
        <v>4</v>
      </c>
    </row>
    <row r="1304" spans="1:16" x14ac:dyDescent="0.3">
      <c r="A1304" t="s">
        <v>2093</v>
      </c>
      <c r="B1304" s="2">
        <v>43965</v>
      </c>
      <c r="C1304" t="s">
        <v>1119</v>
      </c>
      <c r="D1304" t="s">
        <v>28</v>
      </c>
      <c r="E1304" t="s">
        <v>15</v>
      </c>
      <c r="F1304" t="s">
        <v>16</v>
      </c>
      <c r="G1304" t="s">
        <v>17</v>
      </c>
      <c r="H1304" t="s">
        <v>2370</v>
      </c>
      <c r="I1304">
        <v>1</v>
      </c>
      <c r="J1304" t="s">
        <v>19</v>
      </c>
      <c r="K1304">
        <v>13200.000000000002</v>
      </c>
      <c r="L1304">
        <v>12000</v>
      </c>
      <c r="M1304">
        <f t="shared" si="20"/>
        <v>13200.000000000002</v>
      </c>
      <c r="N1304">
        <f>Table44[[#This Row],[Qty]]*Table44[[#This Row],[Cost]]</f>
        <v>12000</v>
      </c>
      <c r="O1304">
        <f>Table44[[#This Row],[Total Sales]]-Table44[[#This Row],[COGS]]</f>
        <v>1200.0000000000018</v>
      </c>
      <c r="P1304" s="1">
        <f>WEEKDAY(Table44[[#This Row],[Sales Date]])</f>
        <v>5</v>
      </c>
    </row>
    <row r="1305" spans="1:16" x14ac:dyDescent="0.3">
      <c r="A1305" t="s">
        <v>2094</v>
      </c>
      <c r="B1305" s="2">
        <v>43966</v>
      </c>
      <c r="C1305" t="s">
        <v>1121</v>
      </c>
      <c r="D1305" t="s">
        <v>28</v>
      </c>
      <c r="E1305" t="s">
        <v>22</v>
      </c>
      <c r="F1305" t="s">
        <v>23</v>
      </c>
      <c r="G1305" t="s">
        <v>24</v>
      </c>
      <c r="H1305" t="s">
        <v>2370</v>
      </c>
      <c r="I1305">
        <v>2</v>
      </c>
      <c r="J1305" t="s">
        <v>19</v>
      </c>
      <c r="K1305">
        <v>9950</v>
      </c>
      <c r="L1305">
        <v>9000</v>
      </c>
      <c r="M1305">
        <f t="shared" si="20"/>
        <v>19900</v>
      </c>
      <c r="N1305">
        <f>Table44[[#This Row],[Qty]]*Table44[[#This Row],[Cost]]</f>
        <v>18000</v>
      </c>
      <c r="O1305">
        <f>Table44[[#This Row],[Total Sales]]-Table44[[#This Row],[COGS]]</f>
        <v>1900</v>
      </c>
      <c r="P1305" s="1">
        <f>WEEKDAY(Table44[[#This Row],[Sales Date]])</f>
        <v>6</v>
      </c>
    </row>
    <row r="1306" spans="1:16" x14ac:dyDescent="0.3">
      <c r="A1306" t="s">
        <v>2095</v>
      </c>
      <c r="B1306" s="2">
        <v>43967</v>
      </c>
      <c r="C1306" t="s">
        <v>1123</v>
      </c>
      <c r="D1306" t="s">
        <v>28</v>
      </c>
      <c r="E1306" t="s">
        <v>29</v>
      </c>
      <c r="F1306" t="s">
        <v>30</v>
      </c>
      <c r="G1306" t="s">
        <v>31</v>
      </c>
      <c r="H1306" t="s">
        <v>2370</v>
      </c>
      <c r="I1306">
        <v>2</v>
      </c>
      <c r="J1306" t="s">
        <v>19</v>
      </c>
      <c r="K1306">
        <v>7700</v>
      </c>
      <c r="L1306">
        <v>7000</v>
      </c>
      <c r="M1306">
        <f t="shared" si="20"/>
        <v>15400</v>
      </c>
      <c r="N1306">
        <f>Table44[[#This Row],[Qty]]*Table44[[#This Row],[Cost]]</f>
        <v>14000</v>
      </c>
      <c r="O1306">
        <f>Table44[[#This Row],[Total Sales]]-Table44[[#This Row],[COGS]]</f>
        <v>1400</v>
      </c>
      <c r="P1306" s="1">
        <f>WEEKDAY(Table44[[#This Row],[Sales Date]])</f>
        <v>7</v>
      </c>
    </row>
    <row r="1307" spans="1:16" x14ac:dyDescent="0.3">
      <c r="A1307" t="s">
        <v>2096</v>
      </c>
      <c r="B1307" s="2">
        <v>43968</v>
      </c>
      <c r="C1307" t="s">
        <v>1125</v>
      </c>
      <c r="D1307" t="s">
        <v>28</v>
      </c>
      <c r="E1307" t="s">
        <v>34</v>
      </c>
      <c r="F1307" t="s">
        <v>35</v>
      </c>
      <c r="G1307" t="s">
        <v>17</v>
      </c>
      <c r="H1307" t="s">
        <v>37</v>
      </c>
      <c r="I1307">
        <v>1</v>
      </c>
      <c r="J1307" t="s">
        <v>19</v>
      </c>
      <c r="K1307">
        <v>11000</v>
      </c>
      <c r="L1307">
        <v>10000</v>
      </c>
      <c r="M1307">
        <f t="shared" si="20"/>
        <v>11000</v>
      </c>
      <c r="N1307">
        <f>Table44[[#This Row],[Qty]]*Table44[[#This Row],[Cost]]</f>
        <v>10000</v>
      </c>
      <c r="O1307">
        <f>Table44[[#This Row],[Total Sales]]-Table44[[#This Row],[COGS]]</f>
        <v>1000</v>
      </c>
      <c r="P1307" s="1">
        <f>WEEKDAY(Table44[[#This Row],[Sales Date]])</f>
        <v>1</v>
      </c>
    </row>
    <row r="1308" spans="1:16" x14ac:dyDescent="0.3">
      <c r="A1308" t="s">
        <v>2097</v>
      </c>
      <c r="B1308" s="2">
        <v>43966</v>
      </c>
      <c r="C1308" t="s">
        <v>1127</v>
      </c>
      <c r="D1308" t="s">
        <v>28</v>
      </c>
      <c r="E1308" t="s">
        <v>15</v>
      </c>
      <c r="F1308" t="s">
        <v>16</v>
      </c>
      <c r="G1308" t="s">
        <v>24</v>
      </c>
      <c r="H1308" t="s">
        <v>2370</v>
      </c>
      <c r="I1308">
        <v>1</v>
      </c>
      <c r="J1308" t="s">
        <v>19</v>
      </c>
      <c r="K1308">
        <v>7700.0000000000009</v>
      </c>
      <c r="L1308">
        <v>7000</v>
      </c>
      <c r="M1308">
        <f t="shared" si="20"/>
        <v>7700.0000000000009</v>
      </c>
      <c r="N1308">
        <f>Table44[[#This Row],[Qty]]*Table44[[#This Row],[Cost]]</f>
        <v>7000</v>
      </c>
      <c r="O1308">
        <f>Table44[[#This Row],[Total Sales]]-Table44[[#This Row],[COGS]]</f>
        <v>700.00000000000091</v>
      </c>
      <c r="P1308" s="1">
        <f>WEEKDAY(Table44[[#This Row],[Sales Date]])</f>
        <v>6</v>
      </c>
    </row>
    <row r="1309" spans="1:16" x14ac:dyDescent="0.3">
      <c r="A1309" t="s">
        <v>2098</v>
      </c>
      <c r="B1309" s="2">
        <v>43970</v>
      </c>
      <c r="C1309" t="s">
        <v>1129</v>
      </c>
      <c r="D1309" t="s">
        <v>28</v>
      </c>
      <c r="E1309" t="s">
        <v>15</v>
      </c>
      <c r="F1309" t="s">
        <v>16</v>
      </c>
      <c r="G1309" t="s">
        <v>31</v>
      </c>
      <c r="H1309" t="s">
        <v>37</v>
      </c>
      <c r="I1309">
        <v>2</v>
      </c>
      <c r="J1309" t="s">
        <v>19</v>
      </c>
      <c r="K1309">
        <v>9950</v>
      </c>
      <c r="L1309">
        <v>9000</v>
      </c>
      <c r="M1309">
        <f t="shared" si="20"/>
        <v>19900</v>
      </c>
      <c r="N1309">
        <f>Table44[[#This Row],[Qty]]*Table44[[#This Row],[Cost]]</f>
        <v>18000</v>
      </c>
      <c r="O1309">
        <f>Table44[[#This Row],[Total Sales]]-Table44[[#This Row],[COGS]]</f>
        <v>1900</v>
      </c>
      <c r="P1309" s="1">
        <f>WEEKDAY(Table44[[#This Row],[Sales Date]])</f>
        <v>3</v>
      </c>
    </row>
    <row r="1310" spans="1:16" x14ac:dyDescent="0.3">
      <c r="A1310" t="s">
        <v>2099</v>
      </c>
      <c r="B1310" s="2">
        <v>43971</v>
      </c>
      <c r="C1310" t="s">
        <v>1131</v>
      </c>
      <c r="D1310" t="s">
        <v>28</v>
      </c>
      <c r="E1310" t="s">
        <v>22</v>
      </c>
      <c r="F1310" t="s">
        <v>23</v>
      </c>
      <c r="G1310" t="s">
        <v>17</v>
      </c>
      <c r="H1310" t="s">
        <v>37</v>
      </c>
      <c r="I1310">
        <v>2</v>
      </c>
      <c r="J1310" t="s">
        <v>19</v>
      </c>
      <c r="K1310">
        <v>19800</v>
      </c>
      <c r="L1310">
        <v>18000</v>
      </c>
      <c r="M1310">
        <f t="shared" si="20"/>
        <v>39600</v>
      </c>
      <c r="N1310">
        <f>Table44[[#This Row],[Qty]]*Table44[[#This Row],[Cost]]</f>
        <v>36000</v>
      </c>
      <c r="O1310">
        <f>Table44[[#This Row],[Total Sales]]-Table44[[#This Row],[COGS]]</f>
        <v>3600</v>
      </c>
      <c r="P1310" s="1">
        <f>WEEKDAY(Table44[[#This Row],[Sales Date]])</f>
        <v>4</v>
      </c>
    </row>
    <row r="1311" spans="1:16" x14ac:dyDescent="0.3">
      <c r="A1311" t="s">
        <v>2100</v>
      </c>
      <c r="B1311" s="2">
        <v>43972</v>
      </c>
      <c r="C1311" t="s">
        <v>1133</v>
      </c>
      <c r="D1311" t="s">
        <v>28</v>
      </c>
      <c r="E1311" t="s">
        <v>29</v>
      </c>
      <c r="F1311" t="s">
        <v>30</v>
      </c>
      <c r="G1311" t="s">
        <v>24</v>
      </c>
      <c r="H1311" t="s">
        <v>2370</v>
      </c>
      <c r="I1311">
        <v>1</v>
      </c>
      <c r="J1311" t="s">
        <v>19</v>
      </c>
      <c r="K1311">
        <v>44000</v>
      </c>
      <c r="L1311">
        <v>40000</v>
      </c>
      <c r="M1311">
        <f t="shared" si="20"/>
        <v>44000</v>
      </c>
      <c r="N1311">
        <f>Table44[[#This Row],[Qty]]*Table44[[#This Row],[Cost]]</f>
        <v>40000</v>
      </c>
      <c r="O1311">
        <f>Table44[[#This Row],[Total Sales]]-Table44[[#This Row],[COGS]]</f>
        <v>4000</v>
      </c>
      <c r="P1311" s="1">
        <f>WEEKDAY(Table44[[#This Row],[Sales Date]])</f>
        <v>5</v>
      </c>
    </row>
    <row r="1312" spans="1:16" x14ac:dyDescent="0.3">
      <c r="A1312" t="s">
        <v>2101</v>
      </c>
      <c r="B1312" s="2">
        <v>43973</v>
      </c>
      <c r="C1312" t="s">
        <v>1135</v>
      </c>
      <c r="D1312" t="s">
        <v>28</v>
      </c>
      <c r="E1312" t="s">
        <v>34</v>
      </c>
      <c r="F1312" t="s">
        <v>35</v>
      </c>
      <c r="G1312" t="s">
        <v>31</v>
      </c>
      <c r="H1312" t="s">
        <v>2370</v>
      </c>
      <c r="I1312">
        <v>1</v>
      </c>
      <c r="J1312" t="s">
        <v>19</v>
      </c>
      <c r="K1312">
        <v>22000</v>
      </c>
      <c r="L1312">
        <v>20000</v>
      </c>
      <c r="M1312">
        <f t="shared" si="20"/>
        <v>22000</v>
      </c>
      <c r="N1312">
        <f>Table44[[#This Row],[Qty]]*Table44[[#This Row],[Cost]]</f>
        <v>20000</v>
      </c>
      <c r="O1312">
        <f>Table44[[#This Row],[Total Sales]]-Table44[[#This Row],[COGS]]</f>
        <v>2000</v>
      </c>
      <c r="P1312" s="1">
        <f>WEEKDAY(Table44[[#This Row],[Sales Date]])</f>
        <v>6</v>
      </c>
    </row>
    <row r="1313" spans="1:16" x14ac:dyDescent="0.3">
      <c r="A1313" t="s">
        <v>2102</v>
      </c>
      <c r="B1313" s="2">
        <v>43974</v>
      </c>
      <c r="D1313" t="s">
        <v>14</v>
      </c>
      <c r="E1313" t="s">
        <v>15</v>
      </c>
      <c r="F1313" t="s">
        <v>16</v>
      </c>
      <c r="G1313" t="s">
        <v>17</v>
      </c>
      <c r="H1313" t="s">
        <v>44</v>
      </c>
      <c r="I1313">
        <v>2</v>
      </c>
      <c r="J1313" t="s">
        <v>19</v>
      </c>
      <c r="K1313">
        <v>13000</v>
      </c>
      <c r="L1313">
        <v>12000</v>
      </c>
      <c r="M1313">
        <f t="shared" si="20"/>
        <v>26000</v>
      </c>
      <c r="N1313">
        <f>Table44[[#This Row],[Qty]]*Table44[[#This Row],[Cost]]</f>
        <v>24000</v>
      </c>
      <c r="O1313">
        <f>Table44[[#This Row],[Total Sales]]-Table44[[#This Row],[COGS]]</f>
        <v>2000</v>
      </c>
      <c r="P1313" s="1">
        <f>WEEKDAY(Table44[[#This Row],[Sales Date]])</f>
        <v>7</v>
      </c>
    </row>
    <row r="1314" spans="1:16" x14ac:dyDescent="0.3">
      <c r="A1314" t="s">
        <v>2103</v>
      </c>
      <c r="B1314" s="2">
        <v>43975</v>
      </c>
      <c r="C1314" t="s">
        <v>1138</v>
      </c>
      <c r="D1314" t="s">
        <v>14</v>
      </c>
      <c r="E1314" t="s">
        <v>15</v>
      </c>
      <c r="F1314" t="s">
        <v>16</v>
      </c>
      <c r="G1314" t="s">
        <v>24</v>
      </c>
      <c r="H1314" t="s">
        <v>2370</v>
      </c>
      <c r="I1314">
        <v>2</v>
      </c>
      <c r="J1314" t="s">
        <v>19</v>
      </c>
      <c r="K1314">
        <v>6700</v>
      </c>
      <c r="L1314">
        <v>5000</v>
      </c>
      <c r="M1314">
        <f t="shared" si="20"/>
        <v>13400</v>
      </c>
      <c r="N1314">
        <f>Table44[[#This Row],[Qty]]*Table44[[#This Row],[Cost]]</f>
        <v>10000</v>
      </c>
      <c r="O1314">
        <f>Table44[[#This Row],[Total Sales]]-Table44[[#This Row],[COGS]]</f>
        <v>3400</v>
      </c>
      <c r="P1314" s="1">
        <f>WEEKDAY(Table44[[#This Row],[Sales Date]])</f>
        <v>1</v>
      </c>
    </row>
    <row r="1315" spans="1:16" x14ac:dyDescent="0.3">
      <c r="A1315" t="s">
        <v>2104</v>
      </c>
      <c r="B1315" s="2">
        <v>43976</v>
      </c>
      <c r="C1315" t="s">
        <v>1140</v>
      </c>
      <c r="D1315" t="s">
        <v>14</v>
      </c>
      <c r="E1315" t="s">
        <v>22</v>
      </c>
      <c r="F1315" t="s">
        <v>23</v>
      </c>
      <c r="G1315" t="s">
        <v>31</v>
      </c>
      <c r="H1315" t="s">
        <v>2370</v>
      </c>
      <c r="I1315">
        <v>1</v>
      </c>
      <c r="J1315" t="s">
        <v>19</v>
      </c>
      <c r="K1315">
        <v>6700</v>
      </c>
      <c r="L1315">
        <v>5001</v>
      </c>
      <c r="M1315">
        <f t="shared" si="20"/>
        <v>6700</v>
      </c>
      <c r="N1315">
        <f>Table44[[#This Row],[Qty]]*Table44[[#This Row],[Cost]]</f>
        <v>5001</v>
      </c>
      <c r="O1315">
        <f>Table44[[#This Row],[Total Sales]]-Table44[[#This Row],[COGS]]</f>
        <v>1699</v>
      </c>
      <c r="P1315" s="1">
        <f>WEEKDAY(Table44[[#This Row],[Sales Date]])</f>
        <v>2</v>
      </c>
    </row>
    <row r="1316" spans="1:16" x14ac:dyDescent="0.3">
      <c r="A1316" t="s">
        <v>2105</v>
      </c>
      <c r="B1316" s="2">
        <v>43977</v>
      </c>
      <c r="C1316" t="s">
        <v>1142</v>
      </c>
      <c r="D1316" t="s">
        <v>28</v>
      </c>
      <c r="E1316" t="s">
        <v>29</v>
      </c>
      <c r="F1316" t="s">
        <v>30</v>
      </c>
      <c r="G1316" t="s">
        <v>17</v>
      </c>
      <c r="H1316" t="s">
        <v>2370</v>
      </c>
      <c r="I1316">
        <v>1</v>
      </c>
      <c r="J1316" t="s">
        <v>19</v>
      </c>
      <c r="K1316">
        <v>6700</v>
      </c>
      <c r="L1316">
        <v>5002</v>
      </c>
      <c r="M1316">
        <f t="shared" si="20"/>
        <v>6700</v>
      </c>
      <c r="N1316">
        <f>Table44[[#This Row],[Qty]]*Table44[[#This Row],[Cost]]</f>
        <v>5002</v>
      </c>
      <c r="O1316">
        <f>Table44[[#This Row],[Total Sales]]-Table44[[#This Row],[COGS]]</f>
        <v>1698</v>
      </c>
      <c r="P1316" s="1">
        <f>WEEKDAY(Table44[[#This Row],[Sales Date]])</f>
        <v>3</v>
      </c>
    </row>
    <row r="1317" spans="1:16" x14ac:dyDescent="0.3">
      <c r="A1317" t="s">
        <v>2106</v>
      </c>
      <c r="B1317" s="2">
        <v>43978</v>
      </c>
      <c r="C1317" t="s">
        <v>1144</v>
      </c>
      <c r="D1317" t="s">
        <v>28</v>
      </c>
      <c r="E1317" t="s">
        <v>34</v>
      </c>
      <c r="F1317" t="s">
        <v>35</v>
      </c>
      <c r="G1317" t="s">
        <v>24</v>
      </c>
      <c r="H1317" t="s">
        <v>2370</v>
      </c>
      <c r="I1317">
        <v>2</v>
      </c>
      <c r="J1317" t="s">
        <v>19</v>
      </c>
      <c r="K1317">
        <v>6700</v>
      </c>
      <c r="L1317">
        <v>5000</v>
      </c>
      <c r="M1317">
        <f t="shared" si="20"/>
        <v>13400</v>
      </c>
      <c r="N1317">
        <f>Table44[[#This Row],[Qty]]*Table44[[#This Row],[Cost]]</f>
        <v>10000</v>
      </c>
      <c r="O1317">
        <f>Table44[[#This Row],[Total Sales]]-Table44[[#This Row],[COGS]]</f>
        <v>3400</v>
      </c>
      <c r="P1317" s="1">
        <f>WEEKDAY(Table44[[#This Row],[Sales Date]])</f>
        <v>4</v>
      </c>
    </row>
    <row r="1318" spans="1:16" x14ac:dyDescent="0.3">
      <c r="A1318" t="s">
        <v>2107</v>
      </c>
      <c r="B1318" s="2">
        <v>43976</v>
      </c>
      <c r="C1318" t="s">
        <v>1146</v>
      </c>
      <c r="D1318" t="s">
        <v>28</v>
      </c>
      <c r="E1318" t="s">
        <v>15</v>
      </c>
      <c r="F1318" t="s">
        <v>16</v>
      </c>
      <c r="G1318" t="s">
        <v>31</v>
      </c>
      <c r="H1318" t="s">
        <v>37</v>
      </c>
      <c r="I1318">
        <v>2</v>
      </c>
      <c r="J1318" t="s">
        <v>19</v>
      </c>
      <c r="K1318">
        <v>6700</v>
      </c>
      <c r="L1318">
        <v>5001</v>
      </c>
      <c r="M1318">
        <f t="shared" si="20"/>
        <v>13400</v>
      </c>
      <c r="N1318">
        <f>Table44[[#This Row],[Qty]]*Table44[[#This Row],[Cost]]</f>
        <v>10002</v>
      </c>
      <c r="O1318">
        <f>Table44[[#This Row],[Total Sales]]-Table44[[#This Row],[COGS]]</f>
        <v>3398</v>
      </c>
      <c r="P1318" s="1">
        <f>WEEKDAY(Table44[[#This Row],[Sales Date]])</f>
        <v>2</v>
      </c>
    </row>
    <row r="1319" spans="1:16" x14ac:dyDescent="0.3">
      <c r="A1319" t="s">
        <v>2108</v>
      </c>
      <c r="B1319" s="2">
        <v>43980</v>
      </c>
      <c r="C1319" t="s">
        <v>1148</v>
      </c>
      <c r="D1319" t="s">
        <v>28</v>
      </c>
      <c r="E1319" t="s">
        <v>15</v>
      </c>
      <c r="F1319" t="s">
        <v>16</v>
      </c>
      <c r="G1319" t="s">
        <v>17</v>
      </c>
      <c r="H1319" t="s">
        <v>2370</v>
      </c>
      <c r="I1319">
        <v>1</v>
      </c>
      <c r="J1319" t="s">
        <v>19</v>
      </c>
      <c r="K1319">
        <v>6700</v>
      </c>
      <c r="L1319">
        <v>5002</v>
      </c>
      <c r="M1319">
        <f t="shared" si="20"/>
        <v>6700</v>
      </c>
      <c r="N1319">
        <f>Table44[[#This Row],[Qty]]*Table44[[#This Row],[Cost]]</f>
        <v>5002</v>
      </c>
      <c r="O1319">
        <f>Table44[[#This Row],[Total Sales]]-Table44[[#This Row],[COGS]]</f>
        <v>1698</v>
      </c>
      <c r="P1319" s="1">
        <f>WEEKDAY(Table44[[#This Row],[Sales Date]])</f>
        <v>6</v>
      </c>
    </row>
    <row r="1320" spans="1:16" x14ac:dyDescent="0.3">
      <c r="A1320" t="s">
        <v>2109</v>
      </c>
      <c r="B1320" s="2">
        <v>43981</v>
      </c>
      <c r="C1320" t="s">
        <v>1150</v>
      </c>
      <c r="D1320" t="s">
        <v>14</v>
      </c>
      <c r="E1320" t="s">
        <v>22</v>
      </c>
      <c r="F1320" t="s">
        <v>23</v>
      </c>
      <c r="G1320" t="s">
        <v>24</v>
      </c>
      <c r="H1320" t="s">
        <v>44</v>
      </c>
      <c r="I1320">
        <v>11</v>
      </c>
      <c r="J1320" t="s">
        <v>19</v>
      </c>
      <c r="K1320">
        <v>6700</v>
      </c>
      <c r="L1320">
        <v>5000</v>
      </c>
      <c r="M1320">
        <f t="shared" si="20"/>
        <v>73700</v>
      </c>
      <c r="N1320">
        <f>Table44[[#This Row],[Qty]]*Table44[[#This Row],[Cost]]</f>
        <v>55000</v>
      </c>
      <c r="O1320">
        <f>Table44[[#This Row],[Total Sales]]-Table44[[#This Row],[COGS]]</f>
        <v>18700</v>
      </c>
      <c r="P1320" s="1">
        <f>WEEKDAY(Table44[[#This Row],[Sales Date]])</f>
        <v>7</v>
      </c>
    </row>
    <row r="1321" spans="1:16" x14ac:dyDescent="0.3">
      <c r="A1321" t="s">
        <v>2110</v>
      </c>
      <c r="B1321" s="2">
        <v>43982</v>
      </c>
      <c r="C1321" t="s">
        <v>1152</v>
      </c>
      <c r="D1321" t="s">
        <v>28</v>
      </c>
      <c r="E1321" t="s">
        <v>15</v>
      </c>
      <c r="F1321" t="s">
        <v>16</v>
      </c>
      <c r="G1321" t="s">
        <v>31</v>
      </c>
      <c r="H1321" t="s">
        <v>37</v>
      </c>
      <c r="I1321">
        <v>11</v>
      </c>
      <c r="J1321" t="s">
        <v>19</v>
      </c>
      <c r="K1321">
        <v>6700</v>
      </c>
      <c r="L1321">
        <v>5000</v>
      </c>
      <c r="M1321">
        <f t="shared" si="20"/>
        <v>73700</v>
      </c>
      <c r="N1321">
        <f>Table44[[#This Row],[Qty]]*Table44[[#This Row],[Cost]]</f>
        <v>55000</v>
      </c>
      <c r="O1321">
        <f>Table44[[#This Row],[Total Sales]]-Table44[[#This Row],[COGS]]</f>
        <v>18700</v>
      </c>
      <c r="P1321" s="1">
        <f>WEEKDAY(Table44[[#This Row],[Sales Date]])</f>
        <v>1</v>
      </c>
    </row>
    <row r="1322" spans="1:16" x14ac:dyDescent="0.3">
      <c r="A1322" t="s">
        <v>2111</v>
      </c>
      <c r="B1322" s="2">
        <v>43952</v>
      </c>
      <c r="C1322" t="s">
        <v>1154</v>
      </c>
      <c r="D1322" t="s">
        <v>28</v>
      </c>
      <c r="E1322" t="s">
        <v>22</v>
      </c>
      <c r="F1322" t="s">
        <v>23</v>
      </c>
      <c r="G1322" t="s">
        <v>17</v>
      </c>
      <c r="H1322" t="s">
        <v>2370</v>
      </c>
      <c r="I1322">
        <v>11</v>
      </c>
      <c r="J1322" t="s">
        <v>19</v>
      </c>
      <c r="K1322">
        <v>6700</v>
      </c>
      <c r="L1322">
        <v>5000</v>
      </c>
      <c r="M1322">
        <f t="shared" si="20"/>
        <v>73700</v>
      </c>
      <c r="N1322">
        <f>Table44[[#This Row],[Qty]]*Table44[[#This Row],[Cost]]</f>
        <v>55000</v>
      </c>
      <c r="O1322">
        <f>Table44[[#This Row],[Total Sales]]-Table44[[#This Row],[COGS]]</f>
        <v>18700</v>
      </c>
      <c r="P1322" s="1">
        <f>WEEKDAY(Table44[[#This Row],[Sales Date]])</f>
        <v>6</v>
      </c>
    </row>
    <row r="1323" spans="1:16" x14ac:dyDescent="0.3">
      <c r="A1323" t="s">
        <v>2112</v>
      </c>
      <c r="B1323" s="2">
        <v>43953</v>
      </c>
      <c r="C1323" t="s">
        <v>1156</v>
      </c>
      <c r="D1323" t="s">
        <v>14</v>
      </c>
      <c r="E1323" t="s">
        <v>29</v>
      </c>
      <c r="F1323" t="s">
        <v>30</v>
      </c>
      <c r="G1323" t="s">
        <v>24</v>
      </c>
      <c r="H1323" t="s">
        <v>2370</v>
      </c>
      <c r="I1323">
        <v>11</v>
      </c>
      <c r="J1323" t="s">
        <v>19</v>
      </c>
      <c r="K1323">
        <v>6700</v>
      </c>
      <c r="L1323">
        <v>5000</v>
      </c>
      <c r="M1323">
        <f t="shared" si="20"/>
        <v>73700</v>
      </c>
      <c r="N1323">
        <f>Table44[[#This Row],[Qty]]*Table44[[#This Row],[Cost]]</f>
        <v>55000</v>
      </c>
      <c r="O1323">
        <f>Table44[[#This Row],[Total Sales]]-Table44[[#This Row],[COGS]]</f>
        <v>18700</v>
      </c>
      <c r="P1323" s="1">
        <f>WEEKDAY(Table44[[#This Row],[Sales Date]])</f>
        <v>7</v>
      </c>
    </row>
    <row r="1324" spans="1:16" x14ac:dyDescent="0.3">
      <c r="A1324" t="s">
        <v>2113</v>
      </c>
      <c r="B1324" s="2">
        <v>43954</v>
      </c>
      <c r="C1324" t="s">
        <v>1158</v>
      </c>
      <c r="D1324" t="s">
        <v>28</v>
      </c>
      <c r="E1324" t="s">
        <v>34</v>
      </c>
      <c r="F1324" t="s">
        <v>35</v>
      </c>
      <c r="G1324" t="s">
        <v>31</v>
      </c>
      <c r="H1324" t="s">
        <v>44</v>
      </c>
      <c r="I1324">
        <v>11</v>
      </c>
      <c r="J1324" t="s">
        <v>19</v>
      </c>
      <c r="K1324">
        <v>6700</v>
      </c>
      <c r="L1324">
        <v>5000</v>
      </c>
      <c r="M1324">
        <f t="shared" si="20"/>
        <v>73700</v>
      </c>
      <c r="N1324">
        <f>Table44[[#This Row],[Qty]]*Table44[[#This Row],[Cost]]</f>
        <v>55000</v>
      </c>
      <c r="O1324">
        <f>Table44[[#This Row],[Total Sales]]-Table44[[#This Row],[COGS]]</f>
        <v>18700</v>
      </c>
      <c r="P1324" s="1">
        <f>WEEKDAY(Table44[[#This Row],[Sales Date]])</f>
        <v>1</v>
      </c>
    </row>
    <row r="1325" spans="1:16" x14ac:dyDescent="0.3">
      <c r="A1325" t="s">
        <v>2114</v>
      </c>
      <c r="B1325" s="2">
        <v>43955</v>
      </c>
      <c r="C1325" t="s">
        <v>1160</v>
      </c>
      <c r="D1325" t="s">
        <v>28</v>
      </c>
      <c r="E1325" t="s">
        <v>15</v>
      </c>
      <c r="F1325" t="s">
        <v>16</v>
      </c>
      <c r="G1325" t="s">
        <v>17</v>
      </c>
      <c r="H1325" t="s">
        <v>2370</v>
      </c>
      <c r="I1325">
        <v>11</v>
      </c>
      <c r="J1325" t="s">
        <v>19</v>
      </c>
      <c r="K1325">
        <v>6700</v>
      </c>
      <c r="L1325">
        <v>5000</v>
      </c>
      <c r="M1325">
        <f t="shared" si="20"/>
        <v>73700</v>
      </c>
      <c r="N1325">
        <f>Table44[[#This Row],[Qty]]*Table44[[#This Row],[Cost]]</f>
        <v>55000</v>
      </c>
      <c r="O1325">
        <f>Table44[[#This Row],[Total Sales]]-Table44[[#This Row],[COGS]]</f>
        <v>18700</v>
      </c>
      <c r="P1325" s="1">
        <f>WEEKDAY(Table44[[#This Row],[Sales Date]])</f>
        <v>2</v>
      </c>
    </row>
    <row r="1326" spans="1:16" x14ac:dyDescent="0.3">
      <c r="A1326" t="s">
        <v>2115</v>
      </c>
      <c r="B1326" s="2">
        <v>43956</v>
      </c>
      <c r="C1326" t="s">
        <v>1162</v>
      </c>
      <c r="D1326" t="s">
        <v>28</v>
      </c>
      <c r="E1326" t="s">
        <v>15</v>
      </c>
      <c r="F1326" t="s">
        <v>16</v>
      </c>
      <c r="G1326" t="s">
        <v>31</v>
      </c>
      <c r="H1326" t="s">
        <v>37</v>
      </c>
      <c r="I1326">
        <v>11</v>
      </c>
      <c r="J1326" t="s">
        <v>19</v>
      </c>
      <c r="K1326">
        <v>200</v>
      </c>
      <c r="L1326">
        <v>190</v>
      </c>
      <c r="M1326">
        <f t="shared" si="20"/>
        <v>2200</v>
      </c>
      <c r="N1326">
        <f>Table44[[#This Row],[Qty]]*Table44[[#This Row],[Cost]]</f>
        <v>2090</v>
      </c>
      <c r="O1326">
        <f>Table44[[#This Row],[Total Sales]]-Table44[[#This Row],[COGS]]</f>
        <v>110</v>
      </c>
      <c r="P1326" s="1">
        <f>WEEKDAY(Table44[[#This Row],[Sales Date]])</f>
        <v>3</v>
      </c>
    </row>
    <row r="1327" spans="1:16" x14ac:dyDescent="0.3">
      <c r="A1327" t="s">
        <v>2116</v>
      </c>
      <c r="B1327" s="2">
        <v>43957</v>
      </c>
      <c r="C1327" t="s">
        <v>1164</v>
      </c>
      <c r="D1327" t="s">
        <v>28</v>
      </c>
      <c r="E1327" t="s">
        <v>22</v>
      </c>
      <c r="F1327" t="s">
        <v>23</v>
      </c>
      <c r="G1327" t="s">
        <v>17</v>
      </c>
      <c r="H1327" t="s">
        <v>2370</v>
      </c>
      <c r="I1327">
        <v>1</v>
      </c>
      <c r="J1327" t="s">
        <v>19</v>
      </c>
      <c r="K1327">
        <v>2250</v>
      </c>
      <c r="L1327">
        <v>2200</v>
      </c>
      <c r="M1327">
        <f t="shared" si="20"/>
        <v>2250</v>
      </c>
      <c r="N1327">
        <f>Table44[[#This Row],[Qty]]*Table44[[#This Row],[Cost]]</f>
        <v>2200</v>
      </c>
      <c r="O1327">
        <f>Table44[[#This Row],[Total Sales]]-Table44[[#This Row],[COGS]]</f>
        <v>50</v>
      </c>
      <c r="P1327" s="1">
        <f>WEEKDAY(Table44[[#This Row],[Sales Date]])</f>
        <v>4</v>
      </c>
    </row>
    <row r="1328" spans="1:16" x14ac:dyDescent="0.3">
      <c r="A1328" t="s">
        <v>2117</v>
      </c>
      <c r="B1328" s="2">
        <v>43958</v>
      </c>
      <c r="C1328" t="s">
        <v>1166</v>
      </c>
      <c r="D1328" t="s">
        <v>14</v>
      </c>
      <c r="E1328" t="s">
        <v>29</v>
      </c>
      <c r="F1328" t="s">
        <v>30</v>
      </c>
      <c r="G1328" t="s">
        <v>24</v>
      </c>
      <c r="H1328" t="s">
        <v>2370</v>
      </c>
      <c r="I1328">
        <v>1</v>
      </c>
      <c r="J1328" t="s">
        <v>19</v>
      </c>
      <c r="K1328">
        <v>100</v>
      </c>
      <c r="L1328">
        <v>90</v>
      </c>
      <c r="M1328">
        <f t="shared" si="20"/>
        <v>100</v>
      </c>
      <c r="N1328">
        <f>Table44[[#This Row],[Qty]]*Table44[[#This Row],[Cost]]</f>
        <v>90</v>
      </c>
      <c r="O1328">
        <f>Table44[[#This Row],[Total Sales]]-Table44[[#This Row],[COGS]]</f>
        <v>10</v>
      </c>
      <c r="P1328" s="1">
        <f>WEEKDAY(Table44[[#This Row],[Sales Date]])</f>
        <v>5</v>
      </c>
    </row>
    <row r="1329" spans="1:16" x14ac:dyDescent="0.3">
      <c r="A1329" t="s">
        <v>2118</v>
      </c>
      <c r="B1329" s="2">
        <v>43956</v>
      </c>
      <c r="C1329" t="s">
        <v>1168</v>
      </c>
      <c r="D1329" t="s">
        <v>28</v>
      </c>
      <c r="E1329" t="s">
        <v>34</v>
      </c>
      <c r="F1329" t="s">
        <v>35</v>
      </c>
      <c r="G1329" t="s">
        <v>31</v>
      </c>
      <c r="H1329" t="s">
        <v>44</v>
      </c>
      <c r="I1329">
        <v>2</v>
      </c>
      <c r="J1329" t="s">
        <v>19</v>
      </c>
      <c r="K1329">
        <v>100</v>
      </c>
      <c r="L1329">
        <v>80</v>
      </c>
      <c r="M1329">
        <f t="shared" si="20"/>
        <v>200</v>
      </c>
      <c r="N1329">
        <f>Table44[[#This Row],[Qty]]*Table44[[#This Row],[Cost]]</f>
        <v>160</v>
      </c>
      <c r="O1329">
        <f>Table44[[#This Row],[Total Sales]]-Table44[[#This Row],[COGS]]</f>
        <v>40</v>
      </c>
      <c r="P1329" s="1">
        <f>WEEKDAY(Table44[[#This Row],[Sales Date]])</f>
        <v>3</v>
      </c>
    </row>
    <row r="1330" spans="1:16" x14ac:dyDescent="0.3">
      <c r="A1330" t="s">
        <v>2119</v>
      </c>
      <c r="B1330" s="2">
        <v>43960</v>
      </c>
      <c r="C1330" t="s">
        <v>1170</v>
      </c>
      <c r="D1330" t="s">
        <v>28</v>
      </c>
      <c r="E1330" t="s">
        <v>15</v>
      </c>
      <c r="F1330" t="s">
        <v>16</v>
      </c>
      <c r="G1330" t="s">
        <v>17</v>
      </c>
      <c r="H1330" t="s">
        <v>2370</v>
      </c>
      <c r="I1330">
        <v>2</v>
      </c>
      <c r="J1330" t="s">
        <v>19</v>
      </c>
      <c r="K1330">
        <v>2000</v>
      </c>
      <c r="L1330">
        <v>1850</v>
      </c>
      <c r="M1330">
        <f t="shared" si="20"/>
        <v>4000</v>
      </c>
      <c r="N1330">
        <f>Table44[[#This Row],[Qty]]*Table44[[#This Row],[Cost]]</f>
        <v>3700</v>
      </c>
      <c r="O1330">
        <f>Table44[[#This Row],[Total Sales]]-Table44[[#This Row],[COGS]]</f>
        <v>300</v>
      </c>
      <c r="P1330" s="1">
        <f>WEEKDAY(Table44[[#This Row],[Sales Date]])</f>
        <v>7</v>
      </c>
    </row>
    <row r="1331" spans="1:16" x14ac:dyDescent="0.3">
      <c r="A1331" t="s">
        <v>2120</v>
      </c>
      <c r="B1331" s="2">
        <v>43961</v>
      </c>
      <c r="C1331" t="s">
        <v>1172</v>
      </c>
      <c r="D1331" t="s">
        <v>28</v>
      </c>
      <c r="E1331" t="s">
        <v>15</v>
      </c>
      <c r="F1331" t="s">
        <v>16</v>
      </c>
      <c r="G1331" t="s">
        <v>24</v>
      </c>
      <c r="H1331" t="s">
        <v>2370</v>
      </c>
      <c r="I1331">
        <v>1</v>
      </c>
      <c r="J1331" t="s">
        <v>19</v>
      </c>
      <c r="K1331">
        <v>9500</v>
      </c>
      <c r="L1331">
        <v>8000</v>
      </c>
      <c r="M1331">
        <f t="shared" si="20"/>
        <v>9500</v>
      </c>
      <c r="N1331">
        <f>Table44[[#This Row],[Qty]]*Table44[[#This Row],[Cost]]</f>
        <v>8000</v>
      </c>
      <c r="O1331">
        <f>Table44[[#This Row],[Total Sales]]-Table44[[#This Row],[COGS]]</f>
        <v>1500</v>
      </c>
      <c r="P1331" s="1">
        <f>WEEKDAY(Table44[[#This Row],[Sales Date]])</f>
        <v>1</v>
      </c>
    </row>
    <row r="1332" spans="1:16" x14ac:dyDescent="0.3">
      <c r="A1332" t="s">
        <v>2121</v>
      </c>
      <c r="B1332" s="2">
        <v>43962</v>
      </c>
      <c r="C1332" t="s">
        <v>1174</v>
      </c>
      <c r="D1332" t="s">
        <v>28</v>
      </c>
      <c r="E1332" t="s">
        <v>22</v>
      </c>
      <c r="F1332" t="s">
        <v>23</v>
      </c>
      <c r="G1332" t="s">
        <v>31</v>
      </c>
      <c r="H1332" t="s">
        <v>2370</v>
      </c>
      <c r="I1332">
        <v>1</v>
      </c>
      <c r="J1332" t="s">
        <v>19</v>
      </c>
      <c r="K1332">
        <v>4700</v>
      </c>
      <c r="L1332">
        <v>4000</v>
      </c>
      <c r="M1332">
        <f t="shared" si="20"/>
        <v>4700</v>
      </c>
      <c r="N1332">
        <f>Table44[[#This Row],[Qty]]*Table44[[#This Row],[Cost]]</f>
        <v>4000</v>
      </c>
      <c r="O1332">
        <f>Table44[[#This Row],[Total Sales]]-Table44[[#This Row],[COGS]]</f>
        <v>700</v>
      </c>
      <c r="P1332" s="1">
        <f>WEEKDAY(Table44[[#This Row],[Sales Date]])</f>
        <v>2</v>
      </c>
    </row>
    <row r="1333" spans="1:16" x14ac:dyDescent="0.3">
      <c r="A1333" t="s">
        <v>2122</v>
      </c>
      <c r="B1333" s="2">
        <v>43963</v>
      </c>
      <c r="C1333" t="s">
        <v>1176</v>
      </c>
      <c r="D1333" t="s">
        <v>28</v>
      </c>
      <c r="E1333" t="s">
        <v>29</v>
      </c>
      <c r="F1333" t="s">
        <v>30</v>
      </c>
      <c r="G1333" t="s">
        <v>17</v>
      </c>
      <c r="H1333" t="s">
        <v>2370</v>
      </c>
      <c r="I1333">
        <v>2</v>
      </c>
      <c r="J1333" t="s">
        <v>19</v>
      </c>
      <c r="K1333">
        <v>400</v>
      </c>
      <c r="L1333">
        <v>360</v>
      </c>
      <c r="M1333">
        <f t="shared" si="20"/>
        <v>800</v>
      </c>
      <c r="N1333">
        <f>Table44[[#This Row],[Qty]]*Table44[[#This Row],[Cost]]</f>
        <v>720</v>
      </c>
      <c r="O1333">
        <f>Table44[[#This Row],[Total Sales]]-Table44[[#This Row],[COGS]]</f>
        <v>80</v>
      </c>
      <c r="P1333" s="1">
        <f>WEEKDAY(Table44[[#This Row],[Sales Date]])</f>
        <v>3</v>
      </c>
    </row>
    <row r="1334" spans="1:16" x14ac:dyDescent="0.3">
      <c r="A1334" t="s">
        <v>2123</v>
      </c>
      <c r="B1334" s="2">
        <v>43964</v>
      </c>
      <c r="C1334" t="s">
        <v>1178</v>
      </c>
      <c r="D1334" t="s">
        <v>28</v>
      </c>
      <c r="E1334" t="s">
        <v>34</v>
      </c>
      <c r="F1334" t="s">
        <v>35</v>
      </c>
      <c r="G1334" t="s">
        <v>24</v>
      </c>
      <c r="H1334" t="s">
        <v>37</v>
      </c>
      <c r="I1334">
        <v>2</v>
      </c>
      <c r="J1334" t="s">
        <v>19</v>
      </c>
      <c r="K1334">
        <v>100</v>
      </c>
      <c r="L1334">
        <v>90</v>
      </c>
      <c r="M1334">
        <f t="shared" si="20"/>
        <v>200</v>
      </c>
      <c r="N1334">
        <f>Table44[[#This Row],[Qty]]*Table44[[#This Row],[Cost]]</f>
        <v>180</v>
      </c>
      <c r="O1334">
        <f>Table44[[#This Row],[Total Sales]]-Table44[[#This Row],[COGS]]</f>
        <v>20</v>
      </c>
      <c r="P1334" s="1">
        <f>WEEKDAY(Table44[[#This Row],[Sales Date]])</f>
        <v>4</v>
      </c>
    </row>
    <row r="1335" spans="1:16" x14ac:dyDescent="0.3">
      <c r="A1335" t="s">
        <v>2124</v>
      </c>
      <c r="B1335" s="2">
        <v>43965</v>
      </c>
      <c r="C1335" t="s">
        <v>1180</v>
      </c>
      <c r="D1335" t="s">
        <v>28</v>
      </c>
      <c r="E1335" t="s">
        <v>15</v>
      </c>
      <c r="F1335" t="s">
        <v>16</v>
      </c>
      <c r="G1335" t="s">
        <v>31</v>
      </c>
      <c r="H1335" t="s">
        <v>2370</v>
      </c>
      <c r="I1335">
        <v>1</v>
      </c>
      <c r="J1335" t="s">
        <v>19</v>
      </c>
      <c r="K1335">
        <v>1600</v>
      </c>
      <c r="L1335">
        <v>1590</v>
      </c>
      <c r="M1335">
        <f t="shared" si="20"/>
        <v>1600</v>
      </c>
      <c r="N1335">
        <f>Table44[[#This Row],[Qty]]*Table44[[#This Row],[Cost]]</f>
        <v>1590</v>
      </c>
      <c r="O1335">
        <f>Table44[[#This Row],[Total Sales]]-Table44[[#This Row],[COGS]]</f>
        <v>10</v>
      </c>
      <c r="P1335" s="1">
        <f>WEEKDAY(Table44[[#This Row],[Sales Date]])</f>
        <v>5</v>
      </c>
    </row>
    <row r="1336" spans="1:16" x14ac:dyDescent="0.3">
      <c r="A1336" t="s">
        <v>2125</v>
      </c>
      <c r="B1336" s="2">
        <v>43966</v>
      </c>
      <c r="C1336" t="s">
        <v>1182</v>
      </c>
      <c r="D1336" t="s">
        <v>28</v>
      </c>
      <c r="E1336" t="s">
        <v>15</v>
      </c>
      <c r="F1336" t="s">
        <v>16</v>
      </c>
      <c r="G1336" t="s">
        <v>17</v>
      </c>
      <c r="H1336" t="s">
        <v>2370</v>
      </c>
      <c r="I1336">
        <v>1</v>
      </c>
      <c r="J1336" t="s">
        <v>19</v>
      </c>
      <c r="K1336">
        <v>50</v>
      </c>
      <c r="L1336">
        <v>45</v>
      </c>
      <c r="M1336">
        <f t="shared" si="20"/>
        <v>50</v>
      </c>
      <c r="N1336">
        <f>Table44[[#This Row],[Qty]]*Table44[[#This Row],[Cost]]</f>
        <v>45</v>
      </c>
      <c r="O1336">
        <f>Table44[[#This Row],[Total Sales]]-Table44[[#This Row],[COGS]]</f>
        <v>5</v>
      </c>
      <c r="P1336" s="1">
        <f>WEEKDAY(Table44[[#This Row],[Sales Date]])</f>
        <v>6</v>
      </c>
    </row>
    <row r="1337" spans="1:16" x14ac:dyDescent="0.3">
      <c r="A1337" t="s">
        <v>2126</v>
      </c>
      <c r="B1337" s="2">
        <v>43967</v>
      </c>
      <c r="C1337" t="s">
        <v>1184</v>
      </c>
      <c r="D1337" t="s">
        <v>28</v>
      </c>
      <c r="E1337" t="s">
        <v>15</v>
      </c>
      <c r="F1337" t="s">
        <v>16</v>
      </c>
      <c r="G1337" t="s">
        <v>24</v>
      </c>
      <c r="H1337" t="s">
        <v>2370</v>
      </c>
      <c r="I1337">
        <v>2</v>
      </c>
      <c r="J1337" t="s">
        <v>19</v>
      </c>
      <c r="K1337">
        <v>600</v>
      </c>
      <c r="L1337">
        <v>450</v>
      </c>
      <c r="M1337">
        <f t="shared" si="20"/>
        <v>1200</v>
      </c>
      <c r="N1337">
        <f>Table44[[#This Row],[Qty]]*Table44[[#This Row],[Cost]]</f>
        <v>900</v>
      </c>
      <c r="O1337">
        <f>Table44[[#This Row],[Total Sales]]-Table44[[#This Row],[COGS]]</f>
        <v>300</v>
      </c>
      <c r="P1337" s="1">
        <f>WEEKDAY(Table44[[#This Row],[Sales Date]])</f>
        <v>7</v>
      </c>
    </row>
    <row r="1338" spans="1:16" x14ac:dyDescent="0.3">
      <c r="A1338" t="s">
        <v>2127</v>
      </c>
      <c r="B1338" s="2">
        <v>43968</v>
      </c>
      <c r="C1338" t="s">
        <v>1186</v>
      </c>
      <c r="D1338" t="s">
        <v>28</v>
      </c>
      <c r="E1338" t="s">
        <v>15</v>
      </c>
      <c r="F1338" t="s">
        <v>16</v>
      </c>
      <c r="G1338" t="s">
        <v>31</v>
      </c>
      <c r="H1338" t="s">
        <v>2370</v>
      </c>
      <c r="I1338">
        <v>2</v>
      </c>
      <c r="J1338" t="s">
        <v>19</v>
      </c>
      <c r="K1338">
        <v>170</v>
      </c>
      <c r="L1338">
        <v>150</v>
      </c>
      <c r="M1338">
        <f t="shared" si="20"/>
        <v>340</v>
      </c>
      <c r="N1338">
        <f>Table44[[#This Row],[Qty]]*Table44[[#This Row],[Cost]]</f>
        <v>300</v>
      </c>
      <c r="O1338">
        <f>Table44[[#This Row],[Total Sales]]-Table44[[#This Row],[COGS]]</f>
        <v>40</v>
      </c>
      <c r="P1338" s="1">
        <f>WEEKDAY(Table44[[#This Row],[Sales Date]])</f>
        <v>1</v>
      </c>
    </row>
    <row r="1339" spans="1:16" x14ac:dyDescent="0.3">
      <c r="A1339" t="s">
        <v>2128</v>
      </c>
      <c r="B1339" s="2">
        <v>43966</v>
      </c>
      <c r="C1339" t="s">
        <v>1188</v>
      </c>
      <c r="D1339" t="s">
        <v>28</v>
      </c>
      <c r="E1339" t="s">
        <v>15</v>
      </c>
      <c r="F1339" t="s">
        <v>16</v>
      </c>
      <c r="G1339" t="s">
        <v>17</v>
      </c>
      <c r="H1339" t="s">
        <v>37</v>
      </c>
      <c r="I1339">
        <v>1</v>
      </c>
      <c r="J1339" t="s">
        <v>19</v>
      </c>
      <c r="K1339">
        <v>25</v>
      </c>
      <c r="L1339">
        <v>20</v>
      </c>
      <c r="M1339">
        <f t="shared" si="20"/>
        <v>25</v>
      </c>
      <c r="N1339">
        <f>Table44[[#This Row],[Qty]]*Table44[[#This Row],[Cost]]</f>
        <v>20</v>
      </c>
      <c r="O1339">
        <f>Table44[[#This Row],[Total Sales]]-Table44[[#This Row],[COGS]]</f>
        <v>5</v>
      </c>
      <c r="P1339" s="1">
        <f>WEEKDAY(Table44[[#This Row],[Sales Date]])</f>
        <v>6</v>
      </c>
    </row>
    <row r="1340" spans="1:16" x14ac:dyDescent="0.3">
      <c r="A1340" t="s">
        <v>2129</v>
      </c>
      <c r="B1340" s="2">
        <v>43970</v>
      </c>
      <c r="C1340" t="s">
        <v>1190</v>
      </c>
      <c r="D1340" t="s">
        <v>28</v>
      </c>
      <c r="E1340" t="s">
        <v>15</v>
      </c>
      <c r="F1340" t="s">
        <v>16</v>
      </c>
      <c r="G1340" t="s">
        <v>24</v>
      </c>
      <c r="H1340" t="s">
        <v>57</v>
      </c>
      <c r="I1340">
        <v>1</v>
      </c>
      <c r="J1340" t="s">
        <v>19</v>
      </c>
      <c r="K1340">
        <v>6700</v>
      </c>
      <c r="L1340">
        <v>5000</v>
      </c>
      <c r="M1340">
        <f t="shared" si="20"/>
        <v>6700</v>
      </c>
      <c r="N1340">
        <f>Table44[[#This Row],[Qty]]*Table44[[#This Row],[Cost]]</f>
        <v>5000</v>
      </c>
      <c r="O1340">
        <f>Table44[[#This Row],[Total Sales]]-Table44[[#This Row],[COGS]]</f>
        <v>1700</v>
      </c>
      <c r="P1340" s="1">
        <f>WEEKDAY(Table44[[#This Row],[Sales Date]])</f>
        <v>3</v>
      </c>
    </row>
    <row r="1341" spans="1:16" x14ac:dyDescent="0.3">
      <c r="A1341" t="s">
        <v>2130</v>
      </c>
      <c r="B1341" s="2">
        <v>43971</v>
      </c>
      <c r="C1341" t="s">
        <v>1192</v>
      </c>
      <c r="D1341" t="s">
        <v>28</v>
      </c>
      <c r="E1341" t="s">
        <v>15</v>
      </c>
      <c r="F1341" t="s">
        <v>16</v>
      </c>
      <c r="G1341" t="s">
        <v>31</v>
      </c>
      <c r="H1341" t="s">
        <v>44</v>
      </c>
      <c r="I1341">
        <v>2</v>
      </c>
      <c r="J1341" t="s">
        <v>19</v>
      </c>
      <c r="K1341">
        <v>6700</v>
      </c>
      <c r="L1341">
        <v>5001</v>
      </c>
      <c r="M1341">
        <f t="shared" si="20"/>
        <v>13400</v>
      </c>
      <c r="N1341">
        <f>Table44[[#This Row],[Qty]]*Table44[[#This Row],[Cost]]</f>
        <v>10002</v>
      </c>
      <c r="O1341">
        <f>Table44[[#This Row],[Total Sales]]-Table44[[#This Row],[COGS]]</f>
        <v>3398</v>
      </c>
      <c r="P1341" s="1">
        <f>WEEKDAY(Table44[[#This Row],[Sales Date]])</f>
        <v>4</v>
      </c>
    </row>
    <row r="1342" spans="1:16" x14ac:dyDescent="0.3">
      <c r="A1342" t="s">
        <v>2131</v>
      </c>
      <c r="B1342" s="2">
        <v>43972</v>
      </c>
      <c r="C1342" t="s">
        <v>1194</v>
      </c>
      <c r="D1342" t="s">
        <v>14</v>
      </c>
      <c r="E1342" t="s">
        <v>15</v>
      </c>
      <c r="F1342" t="s">
        <v>16</v>
      </c>
      <c r="G1342" t="s">
        <v>17</v>
      </c>
      <c r="H1342" t="s">
        <v>44</v>
      </c>
      <c r="I1342">
        <v>2</v>
      </c>
      <c r="J1342" t="s">
        <v>19</v>
      </c>
      <c r="K1342">
        <v>6700</v>
      </c>
      <c r="L1342">
        <v>5002</v>
      </c>
      <c r="M1342">
        <f t="shared" si="20"/>
        <v>13400</v>
      </c>
      <c r="N1342">
        <f>Table44[[#This Row],[Qty]]*Table44[[#This Row],[Cost]]</f>
        <v>10004</v>
      </c>
      <c r="O1342">
        <f>Table44[[#This Row],[Total Sales]]-Table44[[#This Row],[COGS]]</f>
        <v>3396</v>
      </c>
      <c r="P1342" s="1">
        <f>WEEKDAY(Table44[[#This Row],[Sales Date]])</f>
        <v>5</v>
      </c>
    </row>
    <row r="1343" spans="1:16" x14ac:dyDescent="0.3">
      <c r="A1343" t="s">
        <v>2132</v>
      </c>
      <c r="B1343" s="2">
        <v>43973</v>
      </c>
      <c r="C1343" t="s">
        <v>1196</v>
      </c>
      <c r="D1343" t="s">
        <v>14</v>
      </c>
      <c r="E1343" t="s">
        <v>15</v>
      </c>
      <c r="F1343" t="s">
        <v>16</v>
      </c>
      <c r="G1343" t="s">
        <v>24</v>
      </c>
      <c r="H1343" t="s">
        <v>2370</v>
      </c>
      <c r="I1343">
        <v>1</v>
      </c>
      <c r="J1343" t="s">
        <v>19</v>
      </c>
      <c r="K1343">
        <v>22000</v>
      </c>
      <c r="L1343">
        <v>20000</v>
      </c>
      <c r="M1343">
        <f t="shared" si="20"/>
        <v>22000</v>
      </c>
      <c r="N1343">
        <f>Table44[[#This Row],[Qty]]*Table44[[#This Row],[Cost]]</f>
        <v>20000</v>
      </c>
      <c r="O1343">
        <f>Table44[[#This Row],[Total Sales]]-Table44[[#This Row],[COGS]]</f>
        <v>2000</v>
      </c>
      <c r="P1343" s="1">
        <f>WEEKDAY(Table44[[#This Row],[Sales Date]])</f>
        <v>6</v>
      </c>
    </row>
    <row r="1344" spans="1:16" x14ac:dyDescent="0.3">
      <c r="A1344" t="s">
        <v>2133</v>
      </c>
      <c r="B1344" s="2">
        <v>43974</v>
      </c>
      <c r="C1344" t="s">
        <v>1198</v>
      </c>
      <c r="D1344" t="s">
        <v>14</v>
      </c>
      <c r="E1344" t="s">
        <v>15</v>
      </c>
      <c r="F1344" t="s">
        <v>16</v>
      </c>
      <c r="G1344" t="s">
        <v>31</v>
      </c>
      <c r="H1344" t="s">
        <v>2370</v>
      </c>
      <c r="I1344">
        <v>1</v>
      </c>
      <c r="J1344" t="s">
        <v>25</v>
      </c>
      <c r="K1344">
        <v>11000</v>
      </c>
      <c r="L1344">
        <v>10000</v>
      </c>
      <c r="M1344">
        <f t="shared" si="20"/>
        <v>11000</v>
      </c>
      <c r="N1344">
        <f>Table44[[#This Row],[Qty]]*Table44[[#This Row],[Cost]]</f>
        <v>10000</v>
      </c>
      <c r="O1344">
        <f>Table44[[#This Row],[Total Sales]]-Table44[[#This Row],[COGS]]</f>
        <v>1000</v>
      </c>
      <c r="P1344" s="1">
        <f>WEEKDAY(Table44[[#This Row],[Sales Date]])</f>
        <v>7</v>
      </c>
    </row>
    <row r="1345" spans="1:16" x14ac:dyDescent="0.3">
      <c r="A1345" t="s">
        <v>2134</v>
      </c>
      <c r="B1345" s="2">
        <v>43975</v>
      </c>
      <c r="C1345" t="s">
        <v>1200</v>
      </c>
      <c r="D1345" t="s">
        <v>28</v>
      </c>
      <c r="E1345" t="s">
        <v>15</v>
      </c>
      <c r="F1345" t="s">
        <v>16</v>
      </c>
      <c r="G1345" t="s">
        <v>17</v>
      </c>
      <c r="H1345" t="s">
        <v>37</v>
      </c>
      <c r="I1345">
        <v>1</v>
      </c>
      <c r="J1345" t="s">
        <v>19</v>
      </c>
      <c r="K1345">
        <v>8500</v>
      </c>
      <c r="L1345">
        <v>7600</v>
      </c>
      <c r="M1345">
        <f t="shared" si="20"/>
        <v>8500</v>
      </c>
      <c r="N1345">
        <f>Table44[[#This Row],[Qty]]*Table44[[#This Row],[Cost]]</f>
        <v>7600</v>
      </c>
      <c r="O1345">
        <f>Table44[[#This Row],[Total Sales]]-Table44[[#This Row],[COGS]]</f>
        <v>900</v>
      </c>
      <c r="P1345" s="1">
        <f>WEEKDAY(Table44[[#This Row],[Sales Date]])</f>
        <v>1</v>
      </c>
    </row>
    <row r="1346" spans="1:16" x14ac:dyDescent="0.3">
      <c r="A1346" t="s">
        <v>2135</v>
      </c>
      <c r="B1346" s="2">
        <v>43976</v>
      </c>
      <c r="C1346" t="s">
        <v>1202</v>
      </c>
      <c r="D1346" t="s">
        <v>28</v>
      </c>
      <c r="E1346" t="s">
        <v>15</v>
      </c>
      <c r="F1346" t="s">
        <v>16</v>
      </c>
      <c r="G1346" t="s">
        <v>24</v>
      </c>
      <c r="H1346" t="s">
        <v>44</v>
      </c>
      <c r="I1346">
        <v>2</v>
      </c>
      <c r="J1346" t="s">
        <v>19</v>
      </c>
      <c r="K1346">
        <v>8500</v>
      </c>
      <c r="L1346">
        <v>7600</v>
      </c>
      <c r="M1346">
        <f t="shared" ref="M1346:M1409" si="21">I1346*K1346</f>
        <v>17000</v>
      </c>
      <c r="N1346">
        <f>Table44[[#This Row],[Qty]]*Table44[[#This Row],[Cost]]</f>
        <v>15200</v>
      </c>
      <c r="O1346">
        <f>Table44[[#This Row],[Total Sales]]-Table44[[#This Row],[COGS]]</f>
        <v>1800</v>
      </c>
      <c r="P1346" s="1">
        <f>WEEKDAY(Table44[[#This Row],[Sales Date]])</f>
        <v>2</v>
      </c>
    </row>
    <row r="1347" spans="1:16" x14ac:dyDescent="0.3">
      <c r="A1347" t="s">
        <v>2136</v>
      </c>
      <c r="B1347" s="2">
        <v>43977</v>
      </c>
      <c r="C1347" t="s">
        <v>1204</v>
      </c>
      <c r="D1347" t="s">
        <v>28</v>
      </c>
      <c r="E1347" t="s">
        <v>15</v>
      </c>
      <c r="F1347" t="s">
        <v>16</v>
      </c>
      <c r="G1347" t="s">
        <v>31</v>
      </c>
      <c r="H1347" t="s">
        <v>2370</v>
      </c>
      <c r="I1347">
        <v>3</v>
      </c>
      <c r="J1347" t="s">
        <v>19</v>
      </c>
      <c r="K1347">
        <v>13200.000000000002</v>
      </c>
      <c r="L1347">
        <v>12000</v>
      </c>
      <c r="M1347">
        <f t="shared" si="21"/>
        <v>39600.000000000007</v>
      </c>
      <c r="N1347">
        <f>Table44[[#This Row],[Qty]]*Table44[[#This Row],[Cost]]</f>
        <v>36000</v>
      </c>
      <c r="O1347">
        <f>Table44[[#This Row],[Total Sales]]-Table44[[#This Row],[COGS]]</f>
        <v>3600.0000000000073</v>
      </c>
      <c r="P1347" s="1">
        <f>WEEKDAY(Table44[[#This Row],[Sales Date]])</f>
        <v>3</v>
      </c>
    </row>
    <row r="1348" spans="1:16" x14ac:dyDescent="0.3">
      <c r="A1348" t="s">
        <v>2137</v>
      </c>
      <c r="B1348" s="2">
        <v>43978</v>
      </c>
      <c r="D1348" t="s">
        <v>28</v>
      </c>
      <c r="E1348" t="s">
        <v>15</v>
      </c>
      <c r="F1348" t="s">
        <v>16</v>
      </c>
      <c r="G1348" t="s">
        <v>17</v>
      </c>
      <c r="H1348" t="s">
        <v>37</v>
      </c>
      <c r="I1348">
        <v>2</v>
      </c>
      <c r="J1348" t="s">
        <v>19</v>
      </c>
      <c r="K1348">
        <v>22000</v>
      </c>
      <c r="L1348">
        <v>20000</v>
      </c>
      <c r="M1348">
        <f t="shared" si="21"/>
        <v>44000</v>
      </c>
      <c r="N1348">
        <f>Table44[[#This Row],[Qty]]*Table44[[#This Row],[Cost]]</f>
        <v>40000</v>
      </c>
      <c r="O1348">
        <f>Table44[[#This Row],[Total Sales]]-Table44[[#This Row],[COGS]]</f>
        <v>4000</v>
      </c>
      <c r="P1348" s="1">
        <f>WEEKDAY(Table44[[#This Row],[Sales Date]])</f>
        <v>4</v>
      </c>
    </row>
    <row r="1349" spans="1:16" x14ac:dyDescent="0.3">
      <c r="A1349" t="s">
        <v>2138</v>
      </c>
      <c r="B1349" s="2">
        <v>43976</v>
      </c>
      <c r="C1349" t="s">
        <v>1207</v>
      </c>
      <c r="D1349" t="s">
        <v>14</v>
      </c>
      <c r="E1349" t="s">
        <v>15</v>
      </c>
      <c r="F1349" t="s">
        <v>16</v>
      </c>
      <c r="G1349" t="s">
        <v>24</v>
      </c>
      <c r="H1349" t="s">
        <v>37</v>
      </c>
      <c r="I1349">
        <v>2</v>
      </c>
      <c r="J1349" t="s">
        <v>19</v>
      </c>
      <c r="K1349">
        <v>7700</v>
      </c>
      <c r="L1349">
        <v>7000</v>
      </c>
      <c r="M1349">
        <f t="shared" si="21"/>
        <v>15400</v>
      </c>
      <c r="N1349">
        <f>Table44[[#This Row],[Qty]]*Table44[[#This Row],[Cost]]</f>
        <v>14000</v>
      </c>
      <c r="O1349">
        <f>Table44[[#This Row],[Total Sales]]-Table44[[#This Row],[COGS]]</f>
        <v>1400</v>
      </c>
      <c r="P1349" s="1">
        <f>WEEKDAY(Table44[[#This Row],[Sales Date]])</f>
        <v>2</v>
      </c>
    </row>
    <row r="1350" spans="1:16" x14ac:dyDescent="0.3">
      <c r="A1350" t="s">
        <v>2139</v>
      </c>
      <c r="B1350" s="2">
        <v>43980</v>
      </c>
      <c r="C1350" t="s">
        <v>1209</v>
      </c>
      <c r="D1350" t="s">
        <v>28</v>
      </c>
      <c r="E1350" t="s">
        <v>15</v>
      </c>
      <c r="F1350" t="s">
        <v>16</v>
      </c>
      <c r="G1350" t="s">
        <v>31</v>
      </c>
      <c r="H1350" t="s">
        <v>2370</v>
      </c>
      <c r="I1350">
        <v>3</v>
      </c>
      <c r="J1350" t="s">
        <v>19</v>
      </c>
      <c r="K1350">
        <v>22000</v>
      </c>
      <c r="L1350">
        <v>20000</v>
      </c>
      <c r="M1350">
        <f t="shared" si="21"/>
        <v>66000</v>
      </c>
      <c r="N1350">
        <f>Table44[[#This Row],[Qty]]*Table44[[#This Row],[Cost]]</f>
        <v>60000</v>
      </c>
      <c r="O1350">
        <f>Table44[[#This Row],[Total Sales]]-Table44[[#This Row],[COGS]]</f>
        <v>6000</v>
      </c>
      <c r="P1350" s="1">
        <f>WEEKDAY(Table44[[#This Row],[Sales Date]])</f>
        <v>6</v>
      </c>
    </row>
    <row r="1351" spans="1:16" x14ac:dyDescent="0.3">
      <c r="A1351" t="s">
        <v>2140</v>
      </c>
      <c r="B1351" s="2">
        <v>43981</v>
      </c>
      <c r="C1351" t="s">
        <v>1211</v>
      </c>
      <c r="D1351" t="s">
        <v>28</v>
      </c>
      <c r="E1351" t="s">
        <v>15</v>
      </c>
      <c r="F1351" t="s">
        <v>16</v>
      </c>
      <c r="G1351" t="s">
        <v>17</v>
      </c>
      <c r="H1351" t="s">
        <v>2370</v>
      </c>
      <c r="I1351">
        <v>1</v>
      </c>
      <c r="J1351" t="s">
        <v>19</v>
      </c>
      <c r="K1351">
        <v>44000</v>
      </c>
      <c r="L1351">
        <v>40000</v>
      </c>
      <c r="M1351">
        <f t="shared" si="21"/>
        <v>44000</v>
      </c>
      <c r="N1351">
        <f>Table44[[#This Row],[Qty]]*Table44[[#This Row],[Cost]]</f>
        <v>40000</v>
      </c>
      <c r="O1351">
        <f>Table44[[#This Row],[Total Sales]]-Table44[[#This Row],[COGS]]</f>
        <v>4000</v>
      </c>
      <c r="P1351" s="1">
        <f>WEEKDAY(Table44[[#This Row],[Sales Date]])</f>
        <v>7</v>
      </c>
    </row>
    <row r="1352" spans="1:16" x14ac:dyDescent="0.3">
      <c r="A1352" t="s">
        <v>2141</v>
      </c>
      <c r="B1352" s="2">
        <v>43982</v>
      </c>
      <c r="C1352" t="s">
        <v>1213</v>
      </c>
      <c r="D1352" t="s">
        <v>28</v>
      </c>
      <c r="E1352" t="s">
        <v>22</v>
      </c>
      <c r="F1352" t="s">
        <v>23</v>
      </c>
      <c r="G1352" t="s">
        <v>24</v>
      </c>
      <c r="H1352" t="s">
        <v>2370</v>
      </c>
      <c r="I1352">
        <v>2</v>
      </c>
      <c r="J1352" t="s">
        <v>19</v>
      </c>
      <c r="K1352">
        <v>19800</v>
      </c>
      <c r="L1352">
        <v>18000</v>
      </c>
      <c r="M1352">
        <f t="shared" si="21"/>
        <v>39600</v>
      </c>
      <c r="N1352">
        <f>Table44[[#This Row],[Qty]]*Table44[[#This Row],[Cost]]</f>
        <v>36000</v>
      </c>
      <c r="O1352">
        <f>Table44[[#This Row],[Total Sales]]-Table44[[#This Row],[COGS]]</f>
        <v>3600</v>
      </c>
      <c r="P1352" s="1">
        <f>WEEKDAY(Table44[[#This Row],[Sales Date]])</f>
        <v>1</v>
      </c>
    </row>
    <row r="1353" spans="1:16" x14ac:dyDescent="0.3">
      <c r="A1353" t="s">
        <v>2142</v>
      </c>
      <c r="B1353" s="2">
        <v>43952</v>
      </c>
      <c r="C1353" t="s">
        <v>1215</v>
      </c>
      <c r="D1353" t="s">
        <v>28</v>
      </c>
      <c r="E1353" t="s">
        <v>29</v>
      </c>
      <c r="F1353" t="s">
        <v>30</v>
      </c>
      <c r="G1353" t="s">
        <v>31</v>
      </c>
      <c r="H1353" t="s">
        <v>37</v>
      </c>
      <c r="I1353">
        <v>2</v>
      </c>
      <c r="J1353" t="s">
        <v>19</v>
      </c>
      <c r="K1353">
        <v>9950</v>
      </c>
      <c r="L1353">
        <v>9000</v>
      </c>
      <c r="M1353">
        <f t="shared" si="21"/>
        <v>19900</v>
      </c>
      <c r="N1353">
        <f>Table44[[#This Row],[Qty]]*Table44[[#This Row],[Cost]]</f>
        <v>18000</v>
      </c>
      <c r="O1353">
        <f>Table44[[#This Row],[Total Sales]]-Table44[[#This Row],[COGS]]</f>
        <v>1900</v>
      </c>
      <c r="P1353" s="1">
        <f>WEEKDAY(Table44[[#This Row],[Sales Date]])</f>
        <v>6</v>
      </c>
    </row>
    <row r="1354" spans="1:16" x14ac:dyDescent="0.3">
      <c r="A1354" t="s">
        <v>2143</v>
      </c>
      <c r="B1354" s="2">
        <v>43953</v>
      </c>
      <c r="C1354" t="s">
        <v>1217</v>
      </c>
      <c r="D1354" t="s">
        <v>28</v>
      </c>
      <c r="E1354" t="s">
        <v>34</v>
      </c>
      <c r="F1354" t="s">
        <v>35</v>
      </c>
      <c r="G1354" t="s">
        <v>17</v>
      </c>
      <c r="H1354" t="s">
        <v>2370</v>
      </c>
      <c r="I1354">
        <v>2</v>
      </c>
      <c r="J1354" t="s">
        <v>19</v>
      </c>
      <c r="K1354">
        <v>7700</v>
      </c>
      <c r="L1354">
        <v>7000</v>
      </c>
      <c r="M1354">
        <f t="shared" si="21"/>
        <v>15400</v>
      </c>
      <c r="N1354">
        <f>Table44[[#This Row],[Qty]]*Table44[[#This Row],[Cost]]</f>
        <v>14000</v>
      </c>
      <c r="O1354">
        <f>Table44[[#This Row],[Total Sales]]-Table44[[#This Row],[COGS]]</f>
        <v>1400</v>
      </c>
      <c r="P1354" s="1">
        <f>WEEKDAY(Table44[[#This Row],[Sales Date]])</f>
        <v>7</v>
      </c>
    </row>
    <row r="1355" spans="1:16" x14ac:dyDescent="0.3">
      <c r="A1355" t="s">
        <v>2144</v>
      </c>
      <c r="B1355" s="2">
        <v>43954</v>
      </c>
      <c r="C1355" t="s">
        <v>1219</v>
      </c>
      <c r="D1355" t="s">
        <v>28</v>
      </c>
      <c r="E1355" t="s">
        <v>15</v>
      </c>
      <c r="F1355" t="s">
        <v>16</v>
      </c>
      <c r="G1355" t="s">
        <v>24</v>
      </c>
      <c r="H1355" t="s">
        <v>44</v>
      </c>
      <c r="I1355">
        <v>4</v>
      </c>
      <c r="J1355" t="s">
        <v>19</v>
      </c>
      <c r="K1355">
        <v>11000</v>
      </c>
      <c r="L1355">
        <v>10000</v>
      </c>
      <c r="M1355">
        <f t="shared" si="21"/>
        <v>44000</v>
      </c>
      <c r="N1355">
        <f>Table44[[#This Row],[Qty]]*Table44[[#This Row],[Cost]]</f>
        <v>40000</v>
      </c>
      <c r="O1355">
        <f>Table44[[#This Row],[Total Sales]]-Table44[[#This Row],[COGS]]</f>
        <v>4000</v>
      </c>
      <c r="P1355" s="1">
        <f>WEEKDAY(Table44[[#This Row],[Sales Date]])</f>
        <v>1</v>
      </c>
    </row>
    <row r="1356" spans="1:16" x14ac:dyDescent="0.3">
      <c r="A1356" t="s">
        <v>2145</v>
      </c>
      <c r="B1356" s="2">
        <v>43955</v>
      </c>
      <c r="C1356" t="s">
        <v>1221</v>
      </c>
      <c r="D1356" t="s">
        <v>28</v>
      </c>
      <c r="E1356" t="s">
        <v>15</v>
      </c>
      <c r="F1356" t="s">
        <v>16</v>
      </c>
      <c r="G1356" t="s">
        <v>31</v>
      </c>
      <c r="H1356" t="s">
        <v>2370</v>
      </c>
      <c r="I1356">
        <v>1</v>
      </c>
      <c r="J1356" t="s">
        <v>19</v>
      </c>
      <c r="K1356">
        <v>13200.000000000002</v>
      </c>
      <c r="L1356">
        <v>12000</v>
      </c>
      <c r="M1356">
        <f t="shared" si="21"/>
        <v>13200.000000000002</v>
      </c>
      <c r="N1356">
        <f>Table44[[#This Row],[Qty]]*Table44[[#This Row],[Cost]]</f>
        <v>12000</v>
      </c>
      <c r="O1356">
        <f>Table44[[#This Row],[Total Sales]]-Table44[[#This Row],[COGS]]</f>
        <v>1200.0000000000018</v>
      </c>
      <c r="P1356" s="1">
        <f>WEEKDAY(Table44[[#This Row],[Sales Date]])</f>
        <v>2</v>
      </c>
    </row>
    <row r="1357" spans="1:16" x14ac:dyDescent="0.3">
      <c r="A1357" t="s">
        <v>2146</v>
      </c>
      <c r="B1357" s="2">
        <v>43956</v>
      </c>
      <c r="C1357" t="s">
        <v>1223</v>
      </c>
      <c r="D1357" t="s">
        <v>28</v>
      </c>
      <c r="E1357" t="s">
        <v>22</v>
      </c>
      <c r="F1357" t="s">
        <v>23</v>
      </c>
      <c r="G1357" t="s">
        <v>17</v>
      </c>
      <c r="H1357" t="s">
        <v>2370</v>
      </c>
      <c r="I1357">
        <v>2</v>
      </c>
      <c r="J1357" t="s">
        <v>19</v>
      </c>
      <c r="K1357">
        <v>1900</v>
      </c>
      <c r="L1357">
        <v>1800</v>
      </c>
      <c r="M1357">
        <f t="shared" si="21"/>
        <v>3800</v>
      </c>
      <c r="N1357">
        <f>Table44[[#This Row],[Qty]]*Table44[[#This Row],[Cost]]</f>
        <v>3600</v>
      </c>
      <c r="O1357">
        <f>Table44[[#This Row],[Total Sales]]-Table44[[#This Row],[COGS]]</f>
        <v>200</v>
      </c>
      <c r="P1357" s="1">
        <f>WEEKDAY(Table44[[#This Row],[Sales Date]])</f>
        <v>3</v>
      </c>
    </row>
    <row r="1358" spans="1:16" x14ac:dyDescent="0.3">
      <c r="A1358" t="s">
        <v>2147</v>
      </c>
      <c r="B1358" s="2">
        <v>43957</v>
      </c>
      <c r="C1358" t="s">
        <v>1225</v>
      </c>
      <c r="D1358" t="s">
        <v>28</v>
      </c>
      <c r="E1358" t="s">
        <v>29</v>
      </c>
      <c r="F1358" t="s">
        <v>30</v>
      </c>
      <c r="G1358" t="s">
        <v>24</v>
      </c>
      <c r="H1358" t="s">
        <v>2370</v>
      </c>
      <c r="I1358">
        <v>2</v>
      </c>
      <c r="J1358" t="s">
        <v>19</v>
      </c>
      <c r="K1358">
        <v>200</v>
      </c>
      <c r="L1358">
        <v>190</v>
      </c>
      <c r="M1358">
        <f t="shared" si="21"/>
        <v>400</v>
      </c>
      <c r="N1358">
        <f>Table44[[#This Row],[Qty]]*Table44[[#This Row],[Cost]]</f>
        <v>380</v>
      </c>
      <c r="O1358">
        <f>Table44[[#This Row],[Total Sales]]-Table44[[#This Row],[COGS]]</f>
        <v>20</v>
      </c>
      <c r="P1358" s="1">
        <f>WEEKDAY(Table44[[#This Row],[Sales Date]])</f>
        <v>4</v>
      </c>
    </row>
    <row r="1359" spans="1:16" x14ac:dyDescent="0.3">
      <c r="A1359" t="s">
        <v>2148</v>
      </c>
      <c r="B1359" s="2">
        <v>43958</v>
      </c>
      <c r="C1359" t="s">
        <v>1227</v>
      </c>
      <c r="D1359" t="s">
        <v>28</v>
      </c>
      <c r="E1359" t="s">
        <v>34</v>
      </c>
      <c r="F1359" t="s">
        <v>35</v>
      </c>
      <c r="G1359" t="s">
        <v>31</v>
      </c>
      <c r="H1359" t="s">
        <v>37</v>
      </c>
      <c r="I1359">
        <v>4</v>
      </c>
      <c r="J1359" t="s">
        <v>19</v>
      </c>
      <c r="K1359">
        <v>2250</v>
      </c>
      <c r="L1359">
        <v>2200</v>
      </c>
      <c r="M1359">
        <f t="shared" si="21"/>
        <v>9000</v>
      </c>
      <c r="N1359">
        <f>Table44[[#This Row],[Qty]]*Table44[[#This Row],[Cost]]</f>
        <v>8800</v>
      </c>
      <c r="O1359">
        <f>Table44[[#This Row],[Total Sales]]-Table44[[#This Row],[COGS]]</f>
        <v>200</v>
      </c>
      <c r="P1359" s="1">
        <f>WEEKDAY(Table44[[#This Row],[Sales Date]])</f>
        <v>5</v>
      </c>
    </row>
    <row r="1360" spans="1:16" x14ac:dyDescent="0.3">
      <c r="A1360" t="s">
        <v>2149</v>
      </c>
      <c r="B1360" s="2">
        <v>43956</v>
      </c>
      <c r="C1360" t="s">
        <v>1229</v>
      </c>
      <c r="D1360" t="s">
        <v>28</v>
      </c>
      <c r="E1360" t="s">
        <v>15</v>
      </c>
      <c r="F1360" t="s">
        <v>16</v>
      </c>
      <c r="G1360" t="s">
        <v>17</v>
      </c>
      <c r="H1360" t="s">
        <v>2370</v>
      </c>
      <c r="I1360">
        <v>1</v>
      </c>
      <c r="J1360" t="s">
        <v>19</v>
      </c>
      <c r="K1360">
        <v>100</v>
      </c>
      <c r="L1360">
        <v>90</v>
      </c>
      <c r="M1360">
        <f t="shared" si="21"/>
        <v>100</v>
      </c>
      <c r="N1360">
        <f>Table44[[#This Row],[Qty]]*Table44[[#This Row],[Cost]]</f>
        <v>90</v>
      </c>
      <c r="O1360">
        <f>Table44[[#This Row],[Total Sales]]-Table44[[#This Row],[COGS]]</f>
        <v>10</v>
      </c>
      <c r="P1360" s="1">
        <f>WEEKDAY(Table44[[#This Row],[Sales Date]])</f>
        <v>3</v>
      </c>
    </row>
    <row r="1361" spans="1:16" x14ac:dyDescent="0.3">
      <c r="A1361" t="s">
        <v>2150</v>
      </c>
      <c r="B1361" s="2">
        <v>43960</v>
      </c>
      <c r="C1361" t="s">
        <v>1231</v>
      </c>
      <c r="D1361" t="s">
        <v>28</v>
      </c>
      <c r="E1361" t="s">
        <v>15</v>
      </c>
      <c r="F1361" t="s">
        <v>16</v>
      </c>
      <c r="G1361" t="s">
        <v>24</v>
      </c>
      <c r="H1361" t="s">
        <v>37</v>
      </c>
      <c r="I1361">
        <v>2</v>
      </c>
      <c r="J1361" t="s">
        <v>19</v>
      </c>
      <c r="K1361">
        <v>100</v>
      </c>
      <c r="L1361">
        <v>80</v>
      </c>
      <c r="M1361">
        <f t="shared" si="21"/>
        <v>200</v>
      </c>
      <c r="N1361">
        <f>Table44[[#This Row],[Qty]]*Table44[[#This Row],[Cost]]</f>
        <v>160</v>
      </c>
      <c r="O1361">
        <f>Table44[[#This Row],[Total Sales]]-Table44[[#This Row],[COGS]]</f>
        <v>40</v>
      </c>
      <c r="P1361" s="1">
        <f>WEEKDAY(Table44[[#This Row],[Sales Date]])</f>
        <v>7</v>
      </c>
    </row>
    <row r="1362" spans="1:16" x14ac:dyDescent="0.3">
      <c r="A1362" t="s">
        <v>2151</v>
      </c>
      <c r="B1362" s="2">
        <v>43961</v>
      </c>
      <c r="C1362" t="s">
        <v>1233</v>
      </c>
      <c r="D1362" t="s">
        <v>28</v>
      </c>
      <c r="E1362" t="s">
        <v>22</v>
      </c>
      <c r="F1362" t="s">
        <v>23</v>
      </c>
      <c r="G1362" t="s">
        <v>31</v>
      </c>
      <c r="H1362" t="s">
        <v>37</v>
      </c>
      <c r="I1362">
        <v>2</v>
      </c>
      <c r="J1362" t="s">
        <v>19</v>
      </c>
      <c r="K1362">
        <v>2000</v>
      </c>
      <c r="L1362">
        <v>1850</v>
      </c>
      <c r="M1362">
        <f t="shared" si="21"/>
        <v>4000</v>
      </c>
      <c r="N1362">
        <f>Table44[[#This Row],[Qty]]*Table44[[#This Row],[Cost]]</f>
        <v>3700</v>
      </c>
      <c r="O1362">
        <f>Table44[[#This Row],[Total Sales]]-Table44[[#This Row],[COGS]]</f>
        <v>300</v>
      </c>
      <c r="P1362" s="1">
        <f>WEEKDAY(Table44[[#This Row],[Sales Date]])</f>
        <v>1</v>
      </c>
    </row>
    <row r="1363" spans="1:16" x14ac:dyDescent="0.3">
      <c r="A1363" t="s">
        <v>2152</v>
      </c>
      <c r="B1363" s="2">
        <v>43962</v>
      </c>
      <c r="C1363" t="s">
        <v>1235</v>
      </c>
      <c r="D1363" t="s">
        <v>14</v>
      </c>
      <c r="E1363" t="s">
        <v>29</v>
      </c>
      <c r="F1363" t="s">
        <v>30</v>
      </c>
      <c r="G1363" t="s">
        <v>17</v>
      </c>
      <c r="H1363" t="s">
        <v>2370</v>
      </c>
      <c r="I1363">
        <v>1</v>
      </c>
      <c r="J1363" t="s">
        <v>19</v>
      </c>
      <c r="K1363">
        <v>9500</v>
      </c>
      <c r="L1363">
        <v>8000</v>
      </c>
      <c r="M1363">
        <f t="shared" si="21"/>
        <v>9500</v>
      </c>
      <c r="N1363">
        <f>Table44[[#This Row],[Qty]]*Table44[[#This Row],[Cost]]</f>
        <v>8000</v>
      </c>
      <c r="O1363">
        <f>Table44[[#This Row],[Total Sales]]-Table44[[#This Row],[COGS]]</f>
        <v>1500</v>
      </c>
      <c r="P1363" s="1">
        <f>WEEKDAY(Table44[[#This Row],[Sales Date]])</f>
        <v>2</v>
      </c>
    </row>
    <row r="1364" spans="1:16" x14ac:dyDescent="0.3">
      <c r="A1364" t="s">
        <v>2153</v>
      </c>
      <c r="B1364" s="2">
        <v>43963</v>
      </c>
      <c r="C1364" t="s">
        <v>1237</v>
      </c>
      <c r="D1364" t="s">
        <v>14</v>
      </c>
      <c r="E1364" t="s">
        <v>34</v>
      </c>
      <c r="F1364" t="s">
        <v>35</v>
      </c>
      <c r="G1364" t="s">
        <v>24</v>
      </c>
      <c r="H1364" t="s">
        <v>37</v>
      </c>
      <c r="I1364">
        <v>1</v>
      </c>
      <c r="J1364" t="s">
        <v>19</v>
      </c>
      <c r="K1364">
        <v>4700</v>
      </c>
      <c r="L1364">
        <v>4000</v>
      </c>
      <c r="M1364">
        <f t="shared" si="21"/>
        <v>4700</v>
      </c>
      <c r="N1364">
        <f>Table44[[#This Row],[Qty]]*Table44[[#This Row],[Cost]]</f>
        <v>4000</v>
      </c>
      <c r="O1364">
        <f>Table44[[#This Row],[Total Sales]]-Table44[[#This Row],[COGS]]</f>
        <v>700</v>
      </c>
      <c r="P1364" s="1">
        <f>WEEKDAY(Table44[[#This Row],[Sales Date]])</f>
        <v>3</v>
      </c>
    </row>
    <row r="1365" spans="1:16" x14ac:dyDescent="0.3">
      <c r="A1365" t="s">
        <v>2154</v>
      </c>
      <c r="B1365" s="2">
        <v>43964</v>
      </c>
      <c r="C1365" t="s">
        <v>1239</v>
      </c>
      <c r="D1365" t="s">
        <v>14</v>
      </c>
      <c r="E1365" t="s">
        <v>15</v>
      </c>
      <c r="F1365" t="s">
        <v>16</v>
      </c>
      <c r="G1365" t="s">
        <v>31</v>
      </c>
      <c r="H1365" t="s">
        <v>2370</v>
      </c>
      <c r="I1365">
        <v>2</v>
      </c>
      <c r="J1365" t="s">
        <v>19</v>
      </c>
      <c r="K1365">
        <v>400</v>
      </c>
      <c r="L1365">
        <v>360</v>
      </c>
      <c r="M1365">
        <f t="shared" si="21"/>
        <v>800</v>
      </c>
      <c r="N1365">
        <f>Table44[[#This Row],[Qty]]*Table44[[#This Row],[Cost]]</f>
        <v>720</v>
      </c>
      <c r="O1365">
        <f>Table44[[#This Row],[Total Sales]]-Table44[[#This Row],[COGS]]</f>
        <v>80</v>
      </c>
      <c r="P1365" s="1">
        <f>WEEKDAY(Table44[[#This Row],[Sales Date]])</f>
        <v>4</v>
      </c>
    </row>
    <row r="1366" spans="1:16" x14ac:dyDescent="0.3">
      <c r="A1366" t="s">
        <v>2155</v>
      </c>
      <c r="B1366" s="2">
        <v>43965</v>
      </c>
      <c r="C1366" t="s">
        <v>1241</v>
      </c>
      <c r="D1366" t="s">
        <v>28</v>
      </c>
      <c r="E1366" t="s">
        <v>15</v>
      </c>
      <c r="F1366" t="s">
        <v>16</v>
      </c>
      <c r="G1366" t="s">
        <v>17</v>
      </c>
      <c r="H1366" t="s">
        <v>2370</v>
      </c>
      <c r="I1366">
        <v>2</v>
      </c>
      <c r="J1366" t="s">
        <v>19</v>
      </c>
      <c r="K1366">
        <v>100</v>
      </c>
      <c r="L1366">
        <v>90</v>
      </c>
      <c r="M1366">
        <f t="shared" si="21"/>
        <v>200</v>
      </c>
      <c r="N1366">
        <f>Table44[[#This Row],[Qty]]*Table44[[#This Row],[Cost]]</f>
        <v>180</v>
      </c>
      <c r="O1366">
        <f>Table44[[#This Row],[Total Sales]]-Table44[[#This Row],[COGS]]</f>
        <v>20</v>
      </c>
      <c r="P1366" s="1">
        <f>WEEKDAY(Table44[[#This Row],[Sales Date]])</f>
        <v>5</v>
      </c>
    </row>
    <row r="1367" spans="1:16" x14ac:dyDescent="0.3">
      <c r="A1367" t="s">
        <v>2156</v>
      </c>
      <c r="B1367" s="2">
        <v>43952</v>
      </c>
      <c r="C1367" t="s">
        <v>1243</v>
      </c>
      <c r="D1367" t="s">
        <v>28</v>
      </c>
      <c r="E1367" t="s">
        <v>22</v>
      </c>
      <c r="F1367" t="s">
        <v>23</v>
      </c>
      <c r="G1367" t="s">
        <v>24</v>
      </c>
      <c r="H1367" t="s">
        <v>44</v>
      </c>
      <c r="I1367">
        <v>1</v>
      </c>
      <c r="J1367" t="s">
        <v>19</v>
      </c>
      <c r="K1367">
        <v>1600</v>
      </c>
      <c r="L1367">
        <v>1590</v>
      </c>
      <c r="M1367">
        <f t="shared" si="21"/>
        <v>1600</v>
      </c>
      <c r="N1367">
        <f>Table44[[#This Row],[Qty]]*Table44[[#This Row],[Cost]]</f>
        <v>1590</v>
      </c>
      <c r="O1367">
        <f>Table44[[#This Row],[Total Sales]]-Table44[[#This Row],[COGS]]</f>
        <v>10</v>
      </c>
      <c r="P1367" s="1">
        <f>WEEKDAY(Table44[[#This Row],[Sales Date]])</f>
        <v>6</v>
      </c>
    </row>
    <row r="1368" spans="1:16" x14ac:dyDescent="0.3">
      <c r="A1368" t="s">
        <v>2157</v>
      </c>
      <c r="B1368" s="2">
        <v>43953</v>
      </c>
      <c r="C1368" t="s">
        <v>1245</v>
      </c>
      <c r="D1368" t="s">
        <v>28</v>
      </c>
      <c r="E1368" t="s">
        <v>29</v>
      </c>
      <c r="F1368" t="s">
        <v>30</v>
      </c>
      <c r="G1368" t="s">
        <v>31</v>
      </c>
      <c r="H1368" t="s">
        <v>2370</v>
      </c>
      <c r="I1368">
        <v>1</v>
      </c>
      <c r="J1368" t="s">
        <v>19</v>
      </c>
      <c r="K1368">
        <v>50</v>
      </c>
      <c r="L1368">
        <v>45</v>
      </c>
      <c r="M1368">
        <f t="shared" si="21"/>
        <v>50</v>
      </c>
      <c r="N1368">
        <f>Table44[[#This Row],[Qty]]*Table44[[#This Row],[Cost]]</f>
        <v>45</v>
      </c>
      <c r="O1368">
        <f>Table44[[#This Row],[Total Sales]]-Table44[[#This Row],[COGS]]</f>
        <v>5</v>
      </c>
      <c r="P1368" s="1">
        <f>WEEKDAY(Table44[[#This Row],[Sales Date]])</f>
        <v>7</v>
      </c>
    </row>
    <row r="1369" spans="1:16" x14ac:dyDescent="0.3">
      <c r="A1369" t="s">
        <v>2158</v>
      </c>
      <c r="B1369" s="2">
        <v>43954</v>
      </c>
      <c r="C1369" t="s">
        <v>1247</v>
      </c>
      <c r="D1369" t="s">
        <v>28</v>
      </c>
      <c r="E1369" t="s">
        <v>34</v>
      </c>
      <c r="F1369" t="s">
        <v>35</v>
      </c>
      <c r="G1369" t="s">
        <v>17</v>
      </c>
      <c r="H1369" t="s">
        <v>2370</v>
      </c>
      <c r="I1369">
        <v>2</v>
      </c>
      <c r="J1369" t="s">
        <v>19</v>
      </c>
      <c r="K1369">
        <v>600</v>
      </c>
      <c r="L1369">
        <v>450</v>
      </c>
      <c r="M1369">
        <f t="shared" si="21"/>
        <v>1200</v>
      </c>
      <c r="N1369">
        <f>Table44[[#This Row],[Qty]]*Table44[[#This Row],[Cost]]</f>
        <v>900</v>
      </c>
      <c r="O1369">
        <f>Table44[[#This Row],[Total Sales]]-Table44[[#This Row],[COGS]]</f>
        <v>300</v>
      </c>
      <c r="P1369" s="1">
        <f>WEEKDAY(Table44[[#This Row],[Sales Date]])</f>
        <v>1</v>
      </c>
    </row>
    <row r="1370" spans="1:16" x14ac:dyDescent="0.3">
      <c r="A1370" t="s">
        <v>2159</v>
      </c>
      <c r="B1370" s="2">
        <v>43955</v>
      </c>
      <c r="C1370" t="s">
        <v>1249</v>
      </c>
      <c r="D1370" t="s">
        <v>14</v>
      </c>
      <c r="E1370" t="s">
        <v>15</v>
      </c>
      <c r="F1370" t="s">
        <v>16</v>
      </c>
      <c r="G1370" t="s">
        <v>24</v>
      </c>
      <c r="H1370" t="s">
        <v>2370</v>
      </c>
      <c r="I1370">
        <v>2</v>
      </c>
      <c r="J1370" t="s">
        <v>19</v>
      </c>
      <c r="K1370">
        <v>170</v>
      </c>
      <c r="L1370">
        <v>150</v>
      </c>
      <c r="M1370">
        <f t="shared" si="21"/>
        <v>340</v>
      </c>
      <c r="N1370">
        <f>Table44[[#This Row],[Qty]]*Table44[[#This Row],[Cost]]</f>
        <v>300</v>
      </c>
      <c r="O1370">
        <f>Table44[[#This Row],[Total Sales]]-Table44[[#This Row],[COGS]]</f>
        <v>40</v>
      </c>
      <c r="P1370" s="1">
        <f>WEEKDAY(Table44[[#This Row],[Sales Date]])</f>
        <v>2</v>
      </c>
    </row>
    <row r="1371" spans="1:16" x14ac:dyDescent="0.3">
      <c r="A1371" t="s">
        <v>2160</v>
      </c>
      <c r="B1371" s="2">
        <v>43956</v>
      </c>
      <c r="C1371" t="s">
        <v>1251</v>
      </c>
      <c r="D1371" t="s">
        <v>28</v>
      </c>
      <c r="E1371" t="s">
        <v>15</v>
      </c>
      <c r="F1371" t="s">
        <v>16</v>
      </c>
      <c r="G1371" t="s">
        <v>31</v>
      </c>
      <c r="H1371" t="s">
        <v>2370</v>
      </c>
      <c r="I1371">
        <v>1</v>
      </c>
      <c r="J1371" t="s">
        <v>19</v>
      </c>
      <c r="K1371">
        <v>25</v>
      </c>
      <c r="L1371">
        <v>20</v>
      </c>
      <c r="M1371">
        <f t="shared" si="21"/>
        <v>25</v>
      </c>
      <c r="N1371">
        <f>Table44[[#This Row],[Qty]]*Table44[[#This Row],[Cost]]</f>
        <v>20</v>
      </c>
      <c r="O1371">
        <f>Table44[[#This Row],[Total Sales]]-Table44[[#This Row],[COGS]]</f>
        <v>5</v>
      </c>
      <c r="P1371" s="1">
        <f>WEEKDAY(Table44[[#This Row],[Sales Date]])</f>
        <v>3</v>
      </c>
    </row>
    <row r="1372" spans="1:16" x14ac:dyDescent="0.3">
      <c r="A1372" t="s">
        <v>2161</v>
      </c>
      <c r="B1372" s="2">
        <v>43957</v>
      </c>
      <c r="C1372" t="s">
        <v>1253</v>
      </c>
      <c r="D1372" t="s">
        <v>28</v>
      </c>
      <c r="E1372" t="s">
        <v>22</v>
      </c>
      <c r="F1372" t="s">
        <v>23</v>
      </c>
      <c r="G1372" t="s">
        <v>17</v>
      </c>
      <c r="H1372" t="s">
        <v>37</v>
      </c>
      <c r="I1372">
        <v>1</v>
      </c>
      <c r="J1372" t="s">
        <v>19</v>
      </c>
      <c r="K1372">
        <v>6700</v>
      </c>
      <c r="L1372">
        <v>5002</v>
      </c>
      <c r="M1372">
        <f t="shared" si="21"/>
        <v>6700</v>
      </c>
      <c r="N1372">
        <f>Table44[[#This Row],[Qty]]*Table44[[#This Row],[Cost]]</f>
        <v>5002</v>
      </c>
      <c r="O1372">
        <f>Table44[[#This Row],[Total Sales]]-Table44[[#This Row],[COGS]]</f>
        <v>1698</v>
      </c>
      <c r="P1372" s="1">
        <f>WEEKDAY(Table44[[#This Row],[Sales Date]])</f>
        <v>4</v>
      </c>
    </row>
    <row r="1373" spans="1:16" x14ac:dyDescent="0.3">
      <c r="A1373" t="s">
        <v>2162</v>
      </c>
      <c r="B1373" s="2">
        <v>43958</v>
      </c>
      <c r="C1373" t="s">
        <v>1255</v>
      </c>
      <c r="D1373" t="s">
        <v>28</v>
      </c>
      <c r="E1373" t="s">
        <v>29</v>
      </c>
      <c r="F1373" t="s">
        <v>30</v>
      </c>
      <c r="G1373" t="s">
        <v>24</v>
      </c>
      <c r="H1373" t="s">
        <v>2370</v>
      </c>
      <c r="I1373">
        <v>2</v>
      </c>
      <c r="J1373" t="s">
        <v>19</v>
      </c>
      <c r="K1373">
        <v>6700</v>
      </c>
      <c r="L1373">
        <v>5000</v>
      </c>
      <c r="M1373">
        <f t="shared" si="21"/>
        <v>13400</v>
      </c>
      <c r="N1373">
        <f>Table44[[#This Row],[Qty]]*Table44[[#This Row],[Cost]]</f>
        <v>10000</v>
      </c>
      <c r="O1373">
        <f>Table44[[#This Row],[Total Sales]]-Table44[[#This Row],[COGS]]</f>
        <v>3400</v>
      </c>
      <c r="P1373" s="1">
        <f>WEEKDAY(Table44[[#This Row],[Sales Date]])</f>
        <v>5</v>
      </c>
    </row>
    <row r="1374" spans="1:16" x14ac:dyDescent="0.3">
      <c r="A1374" t="s">
        <v>2163</v>
      </c>
      <c r="B1374" s="2">
        <v>43956</v>
      </c>
      <c r="C1374" t="s">
        <v>1257</v>
      </c>
      <c r="D1374" t="s">
        <v>28</v>
      </c>
      <c r="E1374" t="s">
        <v>34</v>
      </c>
      <c r="F1374" t="s">
        <v>35</v>
      </c>
      <c r="G1374" t="s">
        <v>31</v>
      </c>
      <c r="H1374" t="s">
        <v>44</v>
      </c>
      <c r="I1374">
        <v>2</v>
      </c>
      <c r="J1374" t="s">
        <v>19</v>
      </c>
      <c r="K1374">
        <v>6700</v>
      </c>
      <c r="L1374">
        <v>5001</v>
      </c>
      <c r="M1374">
        <f t="shared" si="21"/>
        <v>13400</v>
      </c>
      <c r="N1374">
        <f>Table44[[#This Row],[Qty]]*Table44[[#This Row],[Cost]]</f>
        <v>10002</v>
      </c>
      <c r="O1374">
        <f>Table44[[#This Row],[Total Sales]]-Table44[[#This Row],[COGS]]</f>
        <v>3398</v>
      </c>
      <c r="P1374" s="1">
        <f>WEEKDAY(Table44[[#This Row],[Sales Date]])</f>
        <v>3</v>
      </c>
    </row>
    <row r="1375" spans="1:16" x14ac:dyDescent="0.3">
      <c r="A1375" t="s">
        <v>2164</v>
      </c>
      <c r="B1375" s="2">
        <v>43960</v>
      </c>
      <c r="C1375" t="s">
        <v>1259</v>
      </c>
      <c r="D1375" t="s">
        <v>28</v>
      </c>
      <c r="E1375" t="s">
        <v>15</v>
      </c>
      <c r="F1375" t="s">
        <v>16</v>
      </c>
      <c r="G1375" t="s">
        <v>17</v>
      </c>
      <c r="H1375" t="s">
        <v>2370</v>
      </c>
      <c r="I1375">
        <v>1</v>
      </c>
      <c r="J1375" t="s">
        <v>19</v>
      </c>
      <c r="K1375">
        <v>6700</v>
      </c>
      <c r="L1375">
        <v>5002</v>
      </c>
      <c r="M1375">
        <f t="shared" si="21"/>
        <v>6700</v>
      </c>
      <c r="N1375">
        <f>Table44[[#This Row],[Qty]]*Table44[[#This Row],[Cost]]</f>
        <v>5002</v>
      </c>
      <c r="O1375">
        <f>Table44[[#This Row],[Total Sales]]-Table44[[#This Row],[COGS]]</f>
        <v>1698</v>
      </c>
      <c r="P1375" s="1">
        <f>WEEKDAY(Table44[[#This Row],[Sales Date]])</f>
        <v>7</v>
      </c>
    </row>
    <row r="1376" spans="1:16" x14ac:dyDescent="0.3">
      <c r="A1376" t="s">
        <v>2165</v>
      </c>
      <c r="B1376" s="2">
        <v>43961</v>
      </c>
      <c r="C1376" t="s">
        <v>1261</v>
      </c>
      <c r="D1376" t="s">
        <v>28</v>
      </c>
      <c r="E1376" t="s">
        <v>15</v>
      </c>
      <c r="F1376" t="s">
        <v>16</v>
      </c>
      <c r="G1376" t="s">
        <v>24</v>
      </c>
      <c r="H1376" t="s">
        <v>2370</v>
      </c>
      <c r="I1376">
        <v>1</v>
      </c>
      <c r="J1376" t="s">
        <v>19</v>
      </c>
      <c r="K1376">
        <v>6700</v>
      </c>
      <c r="L1376">
        <v>5000</v>
      </c>
      <c r="M1376">
        <f t="shared" si="21"/>
        <v>6700</v>
      </c>
      <c r="N1376">
        <f>Table44[[#This Row],[Qty]]*Table44[[#This Row],[Cost]]</f>
        <v>5000</v>
      </c>
      <c r="O1376">
        <f>Table44[[#This Row],[Total Sales]]-Table44[[#This Row],[COGS]]</f>
        <v>1700</v>
      </c>
      <c r="P1376" s="1">
        <f>WEEKDAY(Table44[[#This Row],[Sales Date]])</f>
        <v>1</v>
      </c>
    </row>
    <row r="1377" spans="1:16" x14ac:dyDescent="0.3">
      <c r="A1377" t="s">
        <v>2166</v>
      </c>
      <c r="B1377" s="2">
        <v>43962</v>
      </c>
      <c r="C1377" t="s">
        <v>1263</v>
      </c>
      <c r="D1377" t="s">
        <v>28</v>
      </c>
      <c r="E1377" t="s">
        <v>22</v>
      </c>
      <c r="F1377" t="s">
        <v>23</v>
      </c>
      <c r="G1377" t="s">
        <v>31</v>
      </c>
      <c r="H1377" t="s">
        <v>2370</v>
      </c>
      <c r="I1377">
        <v>2</v>
      </c>
      <c r="J1377" t="s">
        <v>19</v>
      </c>
      <c r="K1377">
        <v>6700</v>
      </c>
      <c r="L1377">
        <v>5001</v>
      </c>
      <c r="M1377">
        <f t="shared" si="21"/>
        <v>13400</v>
      </c>
      <c r="N1377">
        <f>Table44[[#This Row],[Qty]]*Table44[[#This Row],[Cost]]</f>
        <v>10002</v>
      </c>
      <c r="O1377">
        <f>Table44[[#This Row],[Total Sales]]-Table44[[#This Row],[COGS]]</f>
        <v>3398</v>
      </c>
      <c r="P1377" s="1">
        <f>WEEKDAY(Table44[[#This Row],[Sales Date]])</f>
        <v>2</v>
      </c>
    </row>
    <row r="1378" spans="1:16" x14ac:dyDescent="0.3">
      <c r="A1378" t="s">
        <v>2167</v>
      </c>
      <c r="B1378" s="2">
        <v>43963</v>
      </c>
      <c r="C1378" t="s">
        <v>1265</v>
      </c>
      <c r="D1378" t="s">
        <v>28</v>
      </c>
      <c r="E1378" t="s">
        <v>29</v>
      </c>
      <c r="F1378" t="s">
        <v>30</v>
      </c>
      <c r="G1378" t="s">
        <v>17</v>
      </c>
      <c r="H1378" t="s">
        <v>2370</v>
      </c>
      <c r="I1378">
        <v>2</v>
      </c>
      <c r="J1378" t="s">
        <v>19</v>
      </c>
      <c r="K1378">
        <v>6700</v>
      </c>
      <c r="L1378">
        <v>5002</v>
      </c>
      <c r="M1378">
        <f t="shared" si="21"/>
        <v>13400</v>
      </c>
      <c r="N1378">
        <f>Table44[[#This Row],[Qty]]*Table44[[#This Row],[Cost]]</f>
        <v>10004</v>
      </c>
      <c r="O1378">
        <f>Table44[[#This Row],[Total Sales]]-Table44[[#This Row],[COGS]]</f>
        <v>3396</v>
      </c>
      <c r="P1378" s="1">
        <f>WEEKDAY(Table44[[#This Row],[Sales Date]])</f>
        <v>3</v>
      </c>
    </row>
    <row r="1379" spans="1:16" x14ac:dyDescent="0.3">
      <c r="A1379" t="s">
        <v>2168</v>
      </c>
      <c r="B1379" s="2">
        <v>43964</v>
      </c>
      <c r="C1379" t="s">
        <v>1267</v>
      </c>
      <c r="D1379" t="s">
        <v>28</v>
      </c>
      <c r="E1379" t="s">
        <v>34</v>
      </c>
      <c r="F1379" t="s">
        <v>35</v>
      </c>
      <c r="G1379" t="s">
        <v>24</v>
      </c>
      <c r="H1379" t="s">
        <v>37</v>
      </c>
      <c r="I1379">
        <v>1</v>
      </c>
      <c r="J1379" t="s">
        <v>19</v>
      </c>
      <c r="K1379">
        <v>22000</v>
      </c>
      <c r="L1379">
        <v>20000</v>
      </c>
      <c r="M1379">
        <f t="shared" si="21"/>
        <v>22000</v>
      </c>
      <c r="N1379">
        <f>Table44[[#This Row],[Qty]]*Table44[[#This Row],[Cost]]</f>
        <v>20000</v>
      </c>
      <c r="O1379">
        <f>Table44[[#This Row],[Total Sales]]-Table44[[#This Row],[COGS]]</f>
        <v>2000</v>
      </c>
      <c r="P1379" s="1">
        <f>WEEKDAY(Table44[[#This Row],[Sales Date]])</f>
        <v>4</v>
      </c>
    </row>
    <row r="1380" spans="1:16" x14ac:dyDescent="0.3">
      <c r="A1380" t="s">
        <v>2169</v>
      </c>
      <c r="B1380" s="2">
        <v>43965</v>
      </c>
      <c r="C1380" t="s">
        <v>1269</v>
      </c>
      <c r="D1380" t="s">
        <v>28</v>
      </c>
      <c r="E1380" t="s">
        <v>15</v>
      </c>
      <c r="F1380" t="s">
        <v>16</v>
      </c>
      <c r="G1380" t="s">
        <v>31</v>
      </c>
      <c r="H1380" t="s">
        <v>44</v>
      </c>
      <c r="I1380">
        <v>1</v>
      </c>
      <c r="J1380" t="s">
        <v>25</v>
      </c>
      <c r="K1380">
        <v>11000</v>
      </c>
      <c r="L1380">
        <v>10000</v>
      </c>
      <c r="M1380">
        <f t="shared" si="21"/>
        <v>11000</v>
      </c>
      <c r="N1380">
        <f>Table44[[#This Row],[Qty]]*Table44[[#This Row],[Cost]]</f>
        <v>10000</v>
      </c>
      <c r="O1380">
        <f>Table44[[#This Row],[Total Sales]]-Table44[[#This Row],[COGS]]</f>
        <v>1000</v>
      </c>
      <c r="P1380" s="1">
        <f>WEEKDAY(Table44[[#This Row],[Sales Date]])</f>
        <v>5</v>
      </c>
    </row>
    <row r="1381" spans="1:16" x14ac:dyDescent="0.3">
      <c r="A1381" t="s">
        <v>2170</v>
      </c>
      <c r="B1381" s="2">
        <v>43966</v>
      </c>
      <c r="C1381" t="s">
        <v>1271</v>
      </c>
      <c r="D1381" t="s">
        <v>28</v>
      </c>
      <c r="E1381" t="s">
        <v>15</v>
      </c>
      <c r="F1381" t="s">
        <v>16</v>
      </c>
      <c r="G1381" t="s">
        <v>17</v>
      </c>
      <c r="H1381" t="s">
        <v>2370</v>
      </c>
      <c r="I1381">
        <v>1</v>
      </c>
      <c r="J1381" t="s">
        <v>19</v>
      </c>
      <c r="K1381">
        <v>8500</v>
      </c>
      <c r="L1381">
        <v>7600</v>
      </c>
      <c r="M1381">
        <f t="shared" si="21"/>
        <v>8500</v>
      </c>
      <c r="N1381">
        <f>Table44[[#This Row],[Qty]]*Table44[[#This Row],[Cost]]</f>
        <v>7600</v>
      </c>
      <c r="O1381">
        <f>Table44[[#This Row],[Total Sales]]-Table44[[#This Row],[COGS]]</f>
        <v>900</v>
      </c>
      <c r="P1381" s="1">
        <f>WEEKDAY(Table44[[#This Row],[Sales Date]])</f>
        <v>6</v>
      </c>
    </row>
    <row r="1382" spans="1:16" x14ac:dyDescent="0.3">
      <c r="A1382" t="s">
        <v>2171</v>
      </c>
      <c r="B1382" s="2">
        <v>43967</v>
      </c>
      <c r="C1382" t="s">
        <v>1273</v>
      </c>
      <c r="D1382" t="s">
        <v>28</v>
      </c>
      <c r="E1382" t="s">
        <v>22</v>
      </c>
      <c r="F1382" t="s">
        <v>23</v>
      </c>
      <c r="G1382" t="s">
        <v>24</v>
      </c>
      <c r="H1382" t="s">
        <v>2370</v>
      </c>
      <c r="I1382">
        <v>2</v>
      </c>
      <c r="J1382" t="s">
        <v>25</v>
      </c>
      <c r="K1382">
        <v>8500</v>
      </c>
      <c r="L1382">
        <v>7600</v>
      </c>
      <c r="M1382">
        <f t="shared" si="21"/>
        <v>17000</v>
      </c>
      <c r="N1382">
        <f>Table44[[#This Row],[Qty]]*Table44[[#This Row],[Cost]]</f>
        <v>15200</v>
      </c>
      <c r="O1382">
        <f>Table44[[#This Row],[Total Sales]]-Table44[[#This Row],[COGS]]</f>
        <v>1800</v>
      </c>
      <c r="P1382" s="1">
        <f>WEEKDAY(Table44[[#This Row],[Sales Date]])</f>
        <v>7</v>
      </c>
    </row>
    <row r="1383" spans="1:16" x14ac:dyDescent="0.3">
      <c r="A1383" t="s">
        <v>2172</v>
      </c>
      <c r="B1383" s="2">
        <v>43968</v>
      </c>
      <c r="C1383" t="s">
        <v>1275</v>
      </c>
      <c r="D1383" t="s">
        <v>28</v>
      </c>
      <c r="E1383" t="s">
        <v>29</v>
      </c>
      <c r="F1383" t="s">
        <v>30</v>
      </c>
      <c r="G1383" t="s">
        <v>31</v>
      </c>
      <c r="H1383" t="s">
        <v>37</v>
      </c>
      <c r="I1383">
        <v>3</v>
      </c>
      <c r="J1383" t="s">
        <v>19</v>
      </c>
      <c r="K1383">
        <v>13200.000000000002</v>
      </c>
      <c r="L1383">
        <v>12000</v>
      </c>
      <c r="M1383">
        <f t="shared" si="21"/>
        <v>39600.000000000007</v>
      </c>
      <c r="N1383">
        <f>Table44[[#This Row],[Qty]]*Table44[[#This Row],[Cost]]</f>
        <v>36000</v>
      </c>
      <c r="O1383">
        <f>Table44[[#This Row],[Total Sales]]-Table44[[#This Row],[COGS]]</f>
        <v>3600.0000000000073</v>
      </c>
      <c r="P1383" s="1">
        <f>WEEKDAY(Table44[[#This Row],[Sales Date]])</f>
        <v>1</v>
      </c>
    </row>
    <row r="1384" spans="1:16" x14ac:dyDescent="0.3">
      <c r="A1384" t="s">
        <v>2173</v>
      </c>
      <c r="B1384" s="2">
        <v>43966</v>
      </c>
      <c r="C1384" t="s">
        <v>1277</v>
      </c>
      <c r="D1384" t="s">
        <v>14</v>
      </c>
      <c r="E1384" t="s">
        <v>34</v>
      </c>
      <c r="F1384" t="s">
        <v>35</v>
      </c>
      <c r="G1384" t="s">
        <v>17</v>
      </c>
      <c r="H1384" t="s">
        <v>2370</v>
      </c>
      <c r="I1384">
        <v>2</v>
      </c>
      <c r="J1384" t="s">
        <v>19</v>
      </c>
      <c r="K1384">
        <v>22000</v>
      </c>
      <c r="L1384">
        <v>20000</v>
      </c>
      <c r="M1384">
        <f t="shared" si="21"/>
        <v>44000</v>
      </c>
      <c r="N1384">
        <f>Table44[[#This Row],[Qty]]*Table44[[#This Row],[Cost]]</f>
        <v>40000</v>
      </c>
      <c r="O1384">
        <f>Table44[[#This Row],[Total Sales]]-Table44[[#This Row],[COGS]]</f>
        <v>4000</v>
      </c>
      <c r="P1384" s="1">
        <f>WEEKDAY(Table44[[#This Row],[Sales Date]])</f>
        <v>6</v>
      </c>
    </row>
    <row r="1385" spans="1:16" x14ac:dyDescent="0.3">
      <c r="A1385" t="s">
        <v>2174</v>
      </c>
      <c r="B1385" s="2">
        <v>43970</v>
      </c>
      <c r="D1385" t="s">
        <v>14</v>
      </c>
      <c r="E1385" t="s">
        <v>15</v>
      </c>
      <c r="F1385" t="s">
        <v>16</v>
      </c>
      <c r="G1385" t="s">
        <v>24</v>
      </c>
      <c r="H1385" t="s">
        <v>2370</v>
      </c>
      <c r="I1385">
        <v>2</v>
      </c>
      <c r="J1385" t="s">
        <v>19</v>
      </c>
      <c r="K1385">
        <v>7700</v>
      </c>
      <c r="L1385">
        <v>7000</v>
      </c>
      <c r="M1385">
        <f t="shared" si="21"/>
        <v>15400</v>
      </c>
      <c r="N1385">
        <f>Table44[[#This Row],[Qty]]*Table44[[#This Row],[Cost]]</f>
        <v>14000</v>
      </c>
      <c r="O1385">
        <f>Table44[[#This Row],[Total Sales]]-Table44[[#This Row],[COGS]]</f>
        <v>1400</v>
      </c>
      <c r="P1385" s="1">
        <f>WEEKDAY(Table44[[#This Row],[Sales Date]])</f>
        <v>3</v>
      </c>
    </row>
    <row r="1386" spans="1:16" x14ac:dyDescent="0.3">
      <c r="A1386" t="s">
        <v>2175</v>
      </c>
      <c r="B1386" s="2">
        <v>43971</v>
      </c>
      <c r="C1386" t="s">
        <v>1280</v>
      </c>
      <c r="D1386" t="s">
        <v>14</v>
      </c>
      <c r="E1386" t="s">
        <v>15</v>
      </c>
      <c r="F1386" t="s">
        <v>16</v>
      </c>
      <c r="G1386" t="s">
        <v>31</v>
      </c>
      <c r="H1386" t="s">
        <v>44</v>
      </c>
      <c r="I1386">
        <v>3</v>
      </c>
      <c r="J1386" t="s">
        <v>19</v>
      </c>
      <c r="K1386">
        <v>22000</v>
      </c>
      <c r="L1386">
        <v>20000</v>
      </c>
      <c r="M1386">
        <f t="shared" si="21"/>
        <v>66000</v>
      </c>
      <c r="N1386">
        <f>Table44[[#This Row],[Qty]]*Table44[[#This Row],[Cost]]</f>
        <v>60000</v>
      </c>
      <c r="O1386">
        <f>Table44[[#This Row],[Total Sales]]-Table44[[#This Row],[COGS]]</f>
        <v>6000</v>
      </c>
      <c r="P1386" s="1">
        <f>WEEKDAY(Table44[[#This Row],[Sales Date]])</f>
        <v>4</v>
      </c>
    </row>
    <row r="1387" spans="1:16" x14ac:dyDescent="0.3">
      <c r="A1387" t="s">
        <v>2176</v>
      </c>
      <c r="B1387" s="2">
        <v>43972</v>
      </c>
      <c r="C1387" t="s">
        <v>1282</v>
      </c>
      <c r="D1387" t="s">
        <v>28</v>
      </c>
      <c r="E1387" t="s">
        <v>22</v>
      </c>
      <c r="F1387" t="s">
        <v>23</v>
      </c>
      <c r="G1387" t="s">
        <v>17</v>
      </c>
      <c r="H1387" t="s">
        <v>2370</v>
      </c>
      <c r="I1387">
        <v>1</v>
      </c>
      <c r="J1387" t="s">
        <v>19</v>
      </c>
      <c r="K1387">
        <v>44000</v>
      </c>
      <c r="L1387">
        <v>40000</v>
      </c>
      <c r="M1387">
        <f t="shared" si="21"/>
        <v>44000</v>
      </c>
      <c r="N1387">
        <f>Table44[[#This Row],[Qty]]*Table44[[#This Row],[Cost]]</f>
        <v>40000</v>
      </c>
      <c r="O1387">
        <f>Table44[[#This Row],[Total Sales]]-Table44[[#This Row],[COGS]]</f>
        <v>4000</v>
      </c>
      <c r="P1387" s="1">
        <f>WEEKDAY(Table44[[#This Row],[Sales Date]])</f>
        <v>5</v>
      </c>
    </row>
    <row r="1388" spans="1:16" x14ac:dyDescent="0.3">
      <c r="A1388" t="s">
        <v>2177</v>
      </c>
      <c r="B1388" s="2">
        <v>43973</v>
      </c>
      <c r="C1388" t="s">
        <v>1284</v>
      </c>
      <c r="D1388" t="s">
        <v>28</v>
      </c>
      <c r="E1388" t="s">
        <v>29</v>
      </c>
      <c r="F1388" t="s">
        <v>30</v>
      </c>
      <c r="G1388" t="s">
        <v>24</v>
      </c>
      <c r="H1388" t="s">
        <v>2370</v>
      </c>
      <c r="I1388">
        <v>2</v>
      </c>
      <c r="J1388" t="s">
        <v>19</v>
      </c>
      <c r="K1388">
        <v>19800</v>
      </c>
      <c r="L1388">
        <v>18000</v>
      </c>
      <c r="M1388">
        <f t="shared" si="21"/>
        <v>39600</v>
      </c>
      <c r="N1388">
        <f>Table44[[#This Row],[Qty]]*Table44[[#This Row],[Cost]]</f>
        <v>36000</v>
      </c>
      <c r="O1388">
        <f>Table44[[#This Row],[Total Sales]]-Table44[[#This Row],[COGS]]</f>
        <v>3600</v>
      </c>
      <c r="P1388" s="1">
        <f>WEEKDAY(Table44[[#This Row],[Sales Date]])</f>
        <v>6</v>
      </c>
    </row>
    <row r="1389" spans="1:16" x14ac:dyDescent="0.3">
      <c r="A1389" t="s">
        <v>2178</v>
      </c>
      <c r="B1389" s="2">
        <v>43974</v>
      </c>
      <c r="C1389" t="s">
        <v>1286</v>
      </c>
      <c r="D1389" t="s">
        <v>28</v>
      </c>
      <c r="E1389" t="s">
        <v>34</v>
      </c>
      <c r="F1389" t="s">
        <v>35</v>
      </c>
      <c r="G1389" t="s">
        <v>31</v>
      </c>
      <c r="H1389" t="s">
        <v>2370</v>
      </c>
      <c r="I1389">
        <v>2</v>
      </c>
      <c r="J1389" t="s">
        <v>19</v>
      </c>
      <c r="K1389">
        <v>9950</v>
      </c>
      <c r="L1389">
        <v>9000</v>
      </c>
      <c r="M1389">
        <f t="shared" si="21"/>
        <v>19900</v>
      </c>
      <c r="N1389">
        <f>Table44[[#This Row],[Qty]]*Table44[[#This Row],[Cost]]</f>
        <v>18000</v>
      </c>
      <c r="O1389">
        <f>Table44[[#This Row],[Total Sales]]-Table44[[#This Row],[COGS]]</f>
        <v>1900</v>
      </c>
      <c r="P1389" s="1">
        <f>WEEKDAY(Table44[[#This Row],[Sales Date]])</f>
        <v>7</v>
      </c>
    </row>
    <row r="1390" spans="1:16" x14ac:dyDescent="0.3">
      <c r="A1390" t="s">
        <v>2179</v>
      </c>
      <c r="B1390" s="2">
        <v>43975</v>
      </c>
      <c r="C1390" t="s">
        <v>1288</v>
      </c>
      <c r="D1390" t="s">
        <v>28</v>
      </c>
      <c r="E1390" t="s">
        <v>15</v>
      </c>
      <c r="F1390" t="s">
        <v>16</v>
      </c>
      <c r="G1390" t="s">
        <v>17</v>
      </c>
      <c r="H1390" t="s">
        <v>2370</v>
      </c>
      <c r="I1390">
        <v>2</v>
      </c>
      <c r="J1390" t="s">
        <v>19</v>
      </c>
      <c r="K1390">
        <v>7700</v>
      </c>
      <c r="L1390">
        <v>7000</v>
      </c>
      <c r="M1390">
        <f t="shared" si="21"/>
        <v>15400</v>
      </c>
      <c r="N1390">
        <f>Table44[[#This Row],[Qty]]*Table44[[#This Row],[Cost]]</f>
        <v>14000</v>
      </c>
      <c r="O1390">
        <f>Table44[[#This Row],[Total Sales]]-Table44[[#This Row],[COGS]]</f>
        <v>1400</v>
      </c>
      <c r="P1390" s="1">
        <f>WEEKDAY(Table44[[#This Row],[Sales Date]])</f>
        <v>1</v>
      </c>
    </row>
    <row r="1391" spans="1:16" x14ac:dyDescent="0.3">
      <c r="A1391" t="s">
        <v>2180</v>
      </c>
      <c r="B1391" s="2">
        <v>43976</v>
      </c>
      <c r="C1391" t="s">
        <v>1290</v>
      </c>
      <c r="D1391" t="s">
        <v>14</v>
      </c>
      <c r="E1391" t="s">
        <v>15</v>
      </c>
      <c r="F1391" t="s">
        <v>16</v>
      </c>
      <c r="G1391" t="s">
        <v>24</v>
      </c>
      <c r="H1391" t="s">
        <v>37</v>
      </c>
      <c r="I1391">
        <v>4</v>
      </c>
      <c r="J1391" t="s">
        <v>19</v>
      </c>
      <c r="K1391">
        <v>11000</v>
      </c>
      <c r="L1391">
        <v>10000</v>
      </c>
      <c r="M1391">
        <f t="shared" si="21"/>
        <v>44000</v>
      </c>
      <c r="N1391">
        <f>Table44[[#This Row],[Qty]]*Table44[[#This Row],[Cost]]</f>
        <v>40000</v>
      </c>
      <c r="O1391">
        <f>Table44[[#This Row],[Total Sales]]-Table44[[#This Row],[COGS]]</f>
        <v>4000</v>
      </c>
      <c r="P1391" s="1">
        <f>WEEKDAY(Table44[[#This Row],[Sales Date]])</f>
        <v>2</v>
      </c>
    </row>
    <row r="1392" spans="1:16" x14ac:dyDescent="0.3">
      <c r="A1392" t="s">
        <v>2181</v>
      </c>
      <c r="B1392" s="2">
        <v>43977</v>
      </c>
      <c r="C1392" t="s">
        <v>1292</v>
      </c>
      <c r="D1392" t="s">
        <v>28</v>
      </c>
      <c r="E1392" t="s">
        <v>22</v>
      </c>
      <c r="F1392" t="s">
        <v>23</v>
      </c>
      <c r="G1392" t="s">
        <v>31</v>
      </c>
      <c r="H1392" t="s">
        <v>2370</v>
      </c>
      <c r="I1392">
        <v>1</v>
      </c>
      <c r="J1392" t="s">
        <v>19</v>
      </c>
      <c r="K1392">
        <v>13200.000000000002</v>
      </c>
      <c r="L1392">
        <v>12000</v>
      </c>
      <c r="M1392">
        <f t="shared" si="21"/>
        <v>13200.000000000002</v>
      </c>
      <c r="N1392">
        <f>Table44[[#This Row],[Qty]]*Table44[[#This Row],[Cost]]</f>
        <v>12000</v>
      </c>
      <c r="O1392">
        <f>Table44[[#This Row],[Total Sales]]-Table44[[#This Row],[COGS]]</f>
        <v>1200.0000000000018</v>
      </c>
      <c r="P1392" s="1">
        <f>WEEKDAY(Table44[[#This Row],[Sales Date]])</f>
        <v>3</v>
      </c>
    </row>
    <row r="1393" spans="1:16" x14ac:dyDescent="0.3">
      <c r="A1393" t="s">
        <v>2182</v>
      </c>
      <c r="B1393" s="2">
        <v>43978</v>
      </c>
      <c r="C1393" t="s">
        <v>1294</v>
      </c>
      <c r="D1393" t="s">
        <v>28</v>
      </c>
      <c r="E1393" t="s">
        <v>29</v>
      </c>
      <c r="F1393" t="s">
        <v>30</v>
      </c>
      <c r="G1393" t="s">
        <v>17</v>
      </c>
      <c r="H1393" t="s">
        <v>44</v>
      </c>
      <c r="I1393">
        <v>2</v>
      </c>
      <c r="J1393" t="s">
        <v>19</v>
      </c>
      <c r="K1393">
        <v>9950</v>
      </c>
      <c r="L1393">
        <v>9000</v>
      </c>
      <c r="M1393">
        <f t="shared" si="21"/>
        <v>19900</v>
      </c>
      <c r="N1393">
        <f>Table44[[#This Row],[Qty]]*Table44[[#This Row],[Cost]]</f>
        <v>18000</v>
      </c>
      <c r="O1393">
        <f>Table44[[#This Row],[Total Sales]]-Table44[[#This Row],[COGS]]</f>
        <v>1900</v>
      </c>
      <c r="P1393" s="1">
        <f>WEEKDAY(Table44[[#This Row],[Sales Date]])</f>
        <v>4</v>
      </c>
    </row>
    <row r="1394" spans="1:16" x14ac:dyDescent="0.3">
      <c r="A1394" t="s">
        <v>2183</v>
      </c>
      <c r="B1394" s="2">
        <v>43976</v>
      </c>
      <c r="C1394" t="s">
        <v>1296</v>
      </c>
      <c r="D1394" t="s">
        <v>28</v>
      </c>
      <c r="E1394" t="s">
        <v>34</v>
      </c>
      <c r="F1394" t="s">
        <v>35</v>
      </c>
      <c r="G1394" t="s">
        <v>24</v>
      </c>
      <c r="H1394" t="s">
        <v>2370</v>
      </c>
      <c r="I1394">
        <v>2</v>
      </c>
      <c r="J1394" t="s">
        <v>19</v>
      </c>
      <c r="K1394">
        <v>7700</v>
      </c>
      <c r="L1394">
        <v>7000</v>
      </c>
      <c r="M1394">
        <f t="shared" si="21"/>
        <v>15400</v>
      </c>
      <c r="N1394">
        <f>Table44[[#This Row],[Qty]]*Table44[[#This Row],[Cost]]</f>
        <v>14000</v>
      </c>
      <c r="O1394">
        <f>Table44[[#This Row],[Total Sales]]-Table44[[#This Row],[COGS]]</f>
        <v>1400</v>
      </c>
      <c r="P1394" s="1">
        <f>WEEKDAY(Table44[[#This Row],[Sales Date]])</f>
        <v>2</v>
      </c>
    </row>
    <row r="1395" spans="1:16" x14ac:dyDescent="0.3">
      <c r="A1395" t="s">
        <v>2184</v>
      </c>
      <c r="B1395" s="2">
        <v>43980</v>
      </c>
      <c r="C1395" t="s">
        <v>1298</v>
      </c>
      <c r="D1395" t="s">
        <v>28</v>
      </c>
      <c r="E1395" t="s">
        <v>15</v>
      </c>
      <c r="F1395" t="s">
        <v>16</v>
      </c>
      <c r="G1395" t="s">
        <v>31</v>
      </c>
      <c r="H1395" t="s">
        <v>37</v>
      </c>
      <c r="I1395">
        <v>4</v>
      </c>
      <c r="J1395" t="s">
        <v>19</v>
      </c>
      <c r="K1395">
        <v>11000</v>
      </c>
      <c r="L1395">
        <v>10000</v>
      </c>
      <c r="M1395">
        <f t="shared" si="21"/>
        <v>44000</v>
      </c>
      <c r="N1395">
        <f>Table44[[#This Row],[Qty]]*Table44[[#This Row],[Cost]]</f>
        <v>40000</v>
      </c>
      <c r="O1395">
        <f>Table44[[#This Row],[Total Sales]]-Table44[[#This Row],[COGS]]</f>
        <v>4000</v>
      </c>
      <c r="P1395" s="1">
        <f>WEEKDAY(Table44[[#This Row],[Sales Date]])</f>
        <v>6</v>
      </c>
    </row>
    <row r="1396" spans="1:16" x14ac:dyDescent="0.3">
      <c r="A1396" t="s">
        <v>2185</v>
      </c>
      <c r="B1396" s="2">
        <v>43981</v>
      </c>
      <c r="C1396" t="s">
        <v>1300</v>
      </c>
      <c r="D1396" t="s">
        <v>28</v>
      </c>
      <c r="E1396" t="s">
        <v>15</v>
      </c>
      <c r="F1396" t="s">
        <v>16</v>
      </c>
      <c r="G1396" t="s">
        <v>17</v>
      </c>
      <c r="H1396" t="s">
        <v>2370</v>
      </c>
      <c r="I1396">
        <v>1</v>
      </c>
      <c r="J1396" t="s">
        <v>19</v>
      </c>
      <c r="K1396">
        <v>13200.000000000002</v>
      </c>
      <c r="L1396">
        <v>12000</v>
      </c>
      <c r="M1396">
        <f t="shared" si="21"/>
        <v>13200.000000000002</v>
      </c>
      <c r="N1396">
        <f>Table44[[#This Row],[Qty]]*Table44[[#This Row],[Cost]]</f>
        <v>12000</v>
      </c>
      <c r="O1396">
        <f>Table44[[#This Row],[Total Sales]]-Table44[[#This Row],[COGS]]</f>
        <v>1200.0000000000018</v>
      </c>
      <c r="P1396" s="1">
        <f>WEEKDAY(Table44[[#This Row],[Sales Date]])</f>
        <v>7</v>
      </c>
    </row>
    <row r="1397" spans="1:16" x14ac:dyDescent="0.3">
      <c r="A1397" t="s">
        <v>2186</v>
      </c>
      <c r="B1397" s="2">
        <v>43982</v>
      </c>
      <c r="C1397" t="s">
        <v>1302</v>
      </c>
      <c r="D1397" t="s">
        <v>28</v>
      </c>
      <c r="E1397" t="s">
        <v>22</v>
      </c>
      <c r="F1397" t="s">
        <v>23</v>
      </c>
      <c r="G1397" t="s">
        <v>24</v>
      </c>
      <c r="H1397" t="s">
        <v>2370</v>
      </c>
      <c r="I1397">
        <v>2</v>
      </c>
      <c r="J1397" t="s">
        <v>19</v>
      </c>
      <c r="K1397">
        <v>9950</v>
      </c>
      <c r="L1397">
        <v>9000</v>
      </c>
      <c r="M1397">
        <f t="shared" si="21"/>
        <v>19900</v>
      </c>
      <c r="N1397">
        <f>Table44[[#This Row],[Qty]]*Table44[[#This Row],[Cost]]</f>
        <v>18000</v>
      </c>
      <c r="O1397">
        <f>Table44[[#This Row],[Total Sales]]-Table44[[#This Row],[COGS]]</f>
        <v>1900</v>
      </c>
      <c r="P1397" s="1">
        <f>WEEKDAY(Table44[[#This Row],[Sales Date]])</f>
        <v>1</v>
      </c>
    </row>
    <row r="1398" spans="1:16" x14ac:dyDescent="0.3">
      <c r="A1398" t="s">
        <v>2187</v>
      </c>
      <c r="B1398" s="2">
        <v>43952</v>
      </c>
      <c r="C1398" t="s">
        <v>1304</v>
      </c>
      <c r="D1398" t="s">
        <v>28</v>
      </c>
      <c r="E1398" t="s">
        <v>29</v>
      </c>
      <c r="F1398" t="s">
        <v>30</v>
      </c>
      <c r="G1398" t="s">
        <v>31</v>
      </c>
      <c r="H1398" t="s">
        <v>2370</v>
      </c>
      <c r="I1398">
        <v>2</v>
      </c>
      <c r="J1398" t="s">
        <v>19</v>
      </c>
      <c r="K1398">
        <v>7700</v>
      </c>
      <c r="L1398">
        <v>7000</v>
      </c>
      <c r="M1398">
        <f t="shared" si="21"/>
        <v>15400</v>
      </c>
      <c r="N1398">
        <f>Table44[[#This Row],[Qty]]*Table44[[#This Row],[Cost]]</f>
        <v>14000</v>
      </c>
      <c r="O1398">
        <f>Table44[[#This Row],[Total Sales]]-Table44[[#This Row],[COGS]]</f>
        <v>1400</v>
      </c>
      <c r="P1398" s="1">
        <f>WEEKDAY(Table44[[#This Row],[Sales Date]])</f>
        <v>6</v>
      </c>
    </row>
    <row r="1399" spans="1:16" x14ac:dyDescent="0.3">
      <c r="A1399" t="s">
        <v>2188</v>
      </c>
      <c r="B1399" s="2">
        <v>43953</v>
      </c>
      <c r="C1399" t="s">
        <v>1306</v>
      </c>
      <c r="D1399" t="s">
        <v>28</v>
      </c>
      <c r="E1399" t="s">
        <v>34</v>
      </c>
      <c r="F1399" t="s">
        <v>35</v>
      </c>
      <c r="G1399" t="s">
        <v>17</v>
      </c>
      <c r="H1399" t="s">
        <v>37</v>
      </c>
      <c r="I1399">
        <v>1</v>
      </c>
      <c r="J1399" t="s">
        <v>19</v>
      </c>
      <c r="K1399">
        <v>11000</v>
      </c>
      <c r="L1399">
        <v>10000</v>
      </c>
      <c r="M1399">
        <f t="shared" si="21"/>
        <v>11000</v>
      </c>
      <c r="N1399">
        <f>Table44[[#This Row],[Qty]]*Table44[[#This Row],[Cost]]</f>
        <v>10000</v>
      </c>
      <c r="O1399">
        <f>Table44[[#This Row],[Total Sales]]-Table44[[#This Row],[COGS]]</f>
        <v>1000</v>
      </c>
      <c r="P1399" s="1">
        <f>WEEKDAY(Table44[[#This Row],[Sales Date]])</f>
        <v>7</v>
      </c>
    </row>
    <row r="1400" spans="1:16" x14ac:dyDescent="0.3">
      <c r="A1400" t="s">
        <v>2189</v>
      </c>
      <c r="B1400" s="2">
        <v>43954</v>
      </c>
      <c r="C1400" t="s">
        <v>1308</v>
      </c>
      <c r="D1400" t="s">
        <v>28</v>
      </c>
      <c r="E1400" t="s">
        <v>15</v>
      </c>
      <c r="F1400" t="s">
        <v>16</v>
      </c>
      <c r="G1400" t="s">
        <v>24</v>
      </c>
      <c r="H1400" t="s">
        <v>2370</v>
      </c>
      <c r="I1400">
        <v>1</v>
      </c>
      <c r="J1400" t="s">
        <v>19</v>
      </c>
      <c r="K1400">
        <v>7700.0000000000009</v>
      </c>
      <c r="L1400">
        <v>7000</v>
      </c>
      <c r="M1400">
        <f t="shared" si="21"/>
        <v>7700.0000000000009</v>
      </c>
      <c r="N1400">
        <f>Table44[[#This Row],[Qty]]*Table44[[#This Row],[Cost]]</f>
        <v>7000</v>
      </c>
      <c r="O1400">
        <f>Table44[[#This Row],[Total Sales]]-Table44[[#This Row],[COGS]]</f>
        <v>700.00000000000091</v>
      </c>
      <c r="P1400" s="1">
        <f>WEEKDAY(Table44[[#This Row],[Sales Date]])</f>
        <v>1</v>
      </c>
    </row>
    <row r="1401" spans="1:16" x14ac:dyDescent="0.3">
      <c r="A1401" t="s">
        <v>2190</v>
      </c>
      <c r="B1401" s="2">
        <v>43955</v>
      </c>
      <c r="C1401" t="s">
        <v>1310</v>
      </c>
      <c r="D1401" t="s">
        <v>28</v>
      </c>
      <c r="E1401" t="s">
        <v>15</v>
      </c>
      <c r="F1401" t="s">
        <v>16</v>
      </c>
      <c r="G1401" t="s">
        <v>31</v>
      </c>
      <c r="H1401" t="s">
        <v>37</v>
      </c>
      <c r="I1401">
        <v>2</v>
      </c>
      <c r="J1401" t="s">
        <v>19</v>
      </c>
      <c r="K1401">
        <v>9950</v>
      </c>
      <c r="L1401">
        <v>9000</v>
      </c>
      <c r="M1401">
        <f t="shared" si="21"/>
        <v>19900</v>
      </c>
      <c r="N1401">
        <f>Table44[[#This Row],[Qty]]*Table44[[#This Row],[Cost]]</f>
        <v>18000</v>
      </c>
      <c r="O1401">
        <f>Table44[[#This Row],[Total Sales]]-Table44[[#This Row],[COGS]]</f>
        <v>1900</v>
      </c>
      <c r="P1401" s="1">
        <f>WEEKDAY(Table44[[#This Row],[Sales Date]])</f>
        <v>2</v>
      </c>
    </row>
    <row r="1402" spans="1:16" x14ac:dyDescent="0.3">
      <c r="A1402" t="s">
        <v>2191</v>
      </c>
      <c r="B1402" s="2">
        <v>43956</v>
      </c>
      <c r="C1402" t="s">
        <v>1312</v>
      </c>
      <c r="D1402" t="s">
        <v>28</v>
      </c>
      <c r="E1402" t="s">
        <v>22</v>
      </c>
      <c r="F1402" t="s">
        <v>23</v>
      </c>
      <c r="G1402" t="s">
        <v>17</v>
      </c>
      <c r="H1402" t="s">
        <v>37</v>
      </c>
      <c r="I1402">
        <v>2</v>
      </c>
      <c r="J1402" t="s">
        <v>19</v>
      </c>
      <c r="K1402">
        <v>19800</v>
      </c>
      <c r="L1402">
        <v>18000</v>
      </c>
      <c r="M1402">
        <f t="shared" si="21"/>
        <v>39600</v>
      </c>
      <c r="N1402">
        <f>Table44[[#This Row],[Qty]]*Table44[[#This Row],[Cost]]</f>
        <v>36000</v>
      </c>
      <c r="O1402">
        <f>Table44[[#This Row],[Total Sales]]-Table44[[#This Row],[COGS]]</f>
        <v>3600</v>
      </c>
      <c r="P1402" s="1">
        <f>WEEKDAY(Table44[[#This Row],[Sales Date]])</f>
        <v>3</v>
      </c>
    </row>
    <row r="1403" spans="1:16" x14ac:dyDescent="0.3">
      <c r="A1403" t="s">
        <v>2192</v>
      </c>
      <c r="B1403" s="2">
        <v>43957</v>
      </c>
      <c r="C1403" t="s">
        <v>1314</v>
      </c>
      <c r="D1403" t="s">
        <v>28</v>
      </c>
      <c r="E1403" t="s">
        <v>29</v>
      </c>
      <c r="F1403" t="s">
        <v>30</v>
      </c>
      <c r="G1403" t="s">
        <v>24</v>
      </c>
      <c r="H1403" t="s">
        <v>2370</v>
      </c>
      <c r="I1403">
        <v>1</v>
      </c>
      <c r="J1403" t="s">
        <v>19</v>
      </c>
      <c r="K1403">
        <v>44000</v>
      </c>
      <c r="L1403">
        <v>40000</v>
      </c>
      <c r="M1403">
        <f t="shared" si="21"/>
        <v>44000</v>
      </c>
      <c r="N1403">
        <f>Table44[[#This Row],[Qty]]*Table44[[#This Row],[Cost]]</f>
        <v>40000</v>
      </c>
      <c r="O1403">
        <f>Table44[[#This Row],[Total Sales]]-Table44[[#This Row],[COGS]]</f>
        <v>4000</v>
      </c>
      <c r="P1403" s="1">
        <f>WEEKDAY(Table44[[#This Row],[Sales Date]])</f>
        <v>4</v>
      </c>
    </row>
    <row r="1404" spans="1:16" x14ac:dyDescent="0.3">
      <c r="A1404" t="s">
        <v>2193</v>
      </c>
      <c r="B1404" s="2">
        <v>43958</v>
      </c>
      <c r="C1404" t="s">
        <v>1316</v>
      </c>
      <c r="D1404" t="s">
        <v>28</v>
      </c>
      <c r="E1404" t="s">
        <v>34</v>
      </c>
      <c r="F1404" t="s">
        <v>35</v>
      </c>
      <c r="G1404" t="s">
        <v>31</v>
      </c>
      <c r="H1404" t="s">
        <v>2370</v>
      </c>
      <c r="I1404">
        <v>1</v>
      </c>
      <c r="J1404" t="s">
        <v>19</v>
      </c>
      <c r="K1404">
        <v>22000</v>
      </c>
      <c r="L1404">
        <v>20000</v>
      </c>
      <c r="M1404">
        <f t="shared" si="21"/>
        <v>22000</v>
      </c>
      <c r="N1404">
        <f>Table44[[#This Row],[Qty]]*Table44[[#This Row],[Cost]]</f>
        <v>20000</v>
      </c>
      <c r="O1404">
        <f>Table44[[#This Row],[Total Sales]]-Table44[[#This Row],[COGS]]</f>
        <v>2000</v>
      </c>
      <c r="P1404" s="1">
        <f>WEEKDAY(Table44[[#This Row],[Sales Date]])</f>
        <v>5</v>
      </c>
    </row>
    <row r="1405" spans="1:16" x14ac:dyDescent="0.3">
      <c r="A1405" t="s">
        <v>2194</v>
      </c>
      <c r="B1405" s="2">
        <v>43956</v>
      </c>
      <c r="C1405" t="s">
        <v>1318</v>
      </c>
      <c r="D1405" t="s">
        <v>14</v>
      </c>
      <c r="E1405" t="s">
        <v>15</v>
      </c>
      <c r="F1405" t="s">
        <v>16</v>
      </c>
      <c r="G1405" t="s">
        <v>17</v>
      </c>
      <c r="H1405" t="s">
        <v>44</v>
      </c>
      <c r="I1405">
        <v>2</v>
      </c>
      <c r="J1405" t="s">
        <v>19</v>
      </c>
      <c r="K1405">
        <v>13000</v>
      </c>
      <c r="L1405">
        <v>12000</v>
      </c>
      <c r="M1405">
        <f t="shared" si="21"/>
        <v>26000</v>
      </c>
      <c r="N1405">
        <f>Table44[[#This Row],[Qty]]*Table44[[#This Row],[Cost]]</f>
        <v>24000</v>
      </c>
      <c r="O1405">
        <f>Table44[[#This Row],[Total Sales]]-Table44[[#This Row],[COGS]]</f>
        <v>2000</v>
      </c>
      <c r="P1405" s="1">
        <f>WEEKDAY(Table44[[#This Row],[Sales Date]])</f>
        <v>3</v>
      </c>
    </row>
    <row r="1406" spans="1:16" x14ac:dyDescent="0.3">
      <c r="A1406" t="s">
        <v>2195</v>
      </c>
      <c r="B1406" s="2">
        <v>43960</v>
      </c>
      <c r="C1406" t="s">
        <v>1320</v>
      </c>
      <c r="D1406" t="s">
        <v>14</v>
      </c>
      <c r="E1406" t="s">
        <v>15</v>
      </c>
      <c r="F1406" t="s">
        <v>16</v>
      </c>
      <c r="G1406" t="s">
        <v>24</v>
      </c>
      <c r="H1406" t="s">
        <v>2370</v>
      </c>
      <c r="I1406">
        <v>2</v>
      </c>
      <c r="J1406" t="s">
        <v>19</v>
      </c>
      <c r="K1406">
        <v>6700</v>
      </c>
      <c r="L1406">
        <v>5000</v>
      </c>
      <c r="M1406">
        <f t="shared" si="21"/>
        <v>13400</v>
      </c>
      <c r="N1406">
        <f>Table44[[#This Row],[Qty]]*Table44[[#This Row],[Cost]]</f>
        <v>10000</v>
      </c>
      <c r="O1406">
        <f>Table44[[#This Row],[Total Sales]]-Table44[[#This Row],[COGS]]</f>
        <v>3400</v>
      </c>
      <c r="P1406" s="1">
        <f>WEEKDAY(Table44[[#This Row],[Sales Date]])</f>
        <v>7</v>
      </c>
    </row>
    <row r="1407" spans="1:16" x14ac:dyDescent="0.3">
      <c r="A1407" t="s">
        <v>2196</v>
      </c>
      <c r="B1407" s="2">
        <v>43961</v>
      </c>
      <c r="C1407" t="s">
        <v>1322</v>
      </c>
      <c r="D1407" t="s">
        <v>14</v>
      </c>
      <c r="E1407" t="s">
        <v>22</v>
      </c>
      <c r="F1407" t="s">
        <v>23</v>
      </c>
      <c r="G1407" t="s">
        <v>31</v>
      </c>
      <c r="H1407" t="s">
        <v>2370</v>
      </c>
      <c r="I1407">
        <v>1</v>
      </c>
      <c r="J1407" t="s">
        <v>19</v>
      </c>
      <c r="K1407">
        <v>6700</v>
      </c>
      <c r="L1407">
        <v>5001</v>
      </c>
      <c r="M1407">
        <f t="shared" si="21"/>
        <v>6700</v>
      </c>
      <c r="N1407">
        <f>Table44[[#This Row],[Qty]]*Table44[[#This Row],[Cost]]</f>
        <v>5001</v>
      </c>
      <c r="O1407">
        <f>Table44[[#This Row],[Total Sales]]-Table44[[#This Row],[COGS]]</f>
        <v>1699</v>
      </c>
      <c r="P1407" s="1">
        <f>WEEKDAY(Table44[[#This Row],[Sales Date]])</f>
        <v>1</v>
      </c>
    </row>
    <row r="1408" spans="1:16" x14ac:dyDescent="0.3">
      <c r="A1408" t="s">
        <v>2197</v>
      </c>
      <c r="B1408" s="2">
        <v>43962</v>
      </c>
      <c r="D1408" t="s">
        <v>28</v>
      </c>
      <c r="E1408" t="s">
        <v>29</v>
      </c>
      <c r="F1408" t="s">
        <v>30</v>
      </c>
      <c r="G1408" t="s">
        <v>17</v>
      </c>
      <c r="H1408" t="s">
        <v>2370</v>
      </c>
      <c r="I1408">
        <v>1</v>
      </c>
      <c r="J1408" t="s">
        <v>19</v>
      </c>
      <c r="K1408">
        <v>6700</v>
      </c>
      <c r="L1408">
        <v>5002</v>
      </c>
      <c r="M1408">
        <f t="shared" si="21"/>
        <v>6700</v>
      </c>
      <c r="N1408">
        <f>Table44[[#This Row],[Qty]]*Table44[[#This Row],[Cost]]</f>
        <v>5002</v>
      </c>
      <c r="O1408">
        <f>Table44[[#This Row],[Total Sales]]-Table44[[#This Row],[COGS]]</f>
        <v>1698</v>
      </c>
      <c r="P1408" s="1">
        <f>WEEKDAY(Table44[[#This Row],[Sales Date]])</f>
        <v>2</v>
      </c>
    </row>
    <row r="1409" spans="1:16" x14ac:dyDescent="0.3">
      <c r="A1409" t="s">
        <v>2198</v>
      </c>
      <c r="B1409" s="2">
        <v>43963</v>
      </c>
      <c r="C1409" t="s">
        <v>1325</v>
      </c>
      <c r="D1409" t="s">
        <v>28</v>
      </c>
      <c r="E1409" t="s">
        <v>34</v>
      </c>
      <c r="F1409" t="s">
        <v>35</v>
      </c>
      <c r="G1409" t="s">
        <v>24</v>
      </c>
      <c r="H1409" t="s">
        <v>2370</v>
      </c>
      <c r="I1409">
        <v>2</v>
      </c>
      <c r="J1409" t="s">
        <v>19</v>
      </c>
      <c r="K1409">
        <v>6700</v>
      </c>
      <c r="L1409">
        <v>5000</v>
      </c>
      <c r="M1409">
        <f t="shared" si="21"/>
        <v>13400</v>
      </c>
      <c r="N1409">
        <f>Table44[[#This Row],[Qty]]*Table44[[#This Row],[Cost]]</f>
        <v>10000</v>
      </c>
      <c r="O1409">
        <f>Table44[[#This Row],[Total Sales]]-Table44[[#This Row],[COGS]]</f>
        <v>3400</v>
      </c>
      <c r="P1409" s="1">
        <f>WEEKDAY(Table44[[#This Row],[Sales Date]])</f>
        <v>3</v>
      </c>
    </row>
    <row r="1410" spans="1:16" x14ac:dyDescent="0.3">
      <c r="A1410" t="s">
        <v>2199</v>
      </c>
      <c r="B1410" s="2">
        <v>43964</v>
      </c>
      <c r="C1410" t="s">
        <v>1327</v>
      </c>
      <c r="D1410" t="s">
        <v>28</v>
      </c>
      <c r="E1410" t="s">
        <v>15</v>
      </c>
      <c r="F1410" t="s">
        <v>16</v>
      </c>
      <c r="G1410" t="s">
        <v>31</v>
      </c>
      <c r="H1410" t="s">
        <v>37</v>
      </c>
      <c r="I1410">
        <v>2</v>
      </c>
      <c r="J1410" t="s">
        <v>19</v>
      </c>
      <c r="K1410">
        <v>6700</v>
      </c>
      <c r="L1410">
        <v>5001</v>
      </c>
      <c r="M1410">
        <f t="shared" ref="M1410:M1473" si="22">I1410*K1410</f>
        <v>13400</v>
      </c>
      <c r="N1410">
        <f>Table44[[#This Row],[Qty]]*Table44[[#This Row],[Cost]]</f>
        <v>10002</v>
      </c>
      <c r="O1410">
        <f>Table44[[#This Row],[Total Sales]]-Table44[[#This Row],[COGS]]</f>
        <v>3398</v>
      </c>
      <c r="P1410" s="1">
        <f>WEEKDAY(Table44[[#This Row],[Sales Date]])</f>
        <v>4</v>
      </c>
    </row>
    <row r="1411" spans="1:16" x14ac:dyDescent="0.3">
      <c r="A1411" t="s">
        <v>2200</v>
      </c>
      <c r="B1411" s="2">
        <v>43965</v>
      </c>
      <c r="C1411" t="s">
        <v>1329</v>
      </c>
      <c r="D1411" t="s">
        <v>28</v>
      </c>
      <c r="E1411" t="s">
        <v>15</v>
      </c>
      <c r="F1411" t="s">
        <v>16</v>
      </c>
      <c r="G1411" t="s">
        <v>17</v>
      </c>
      <c r="H1411" t="s">
        <v>2370</v>
      </c>
      <c r="I1411">
        <v>1</v>
      </c>
      <c r="J1411" t="s">
        <v>19</v>
      </c>
      <c r="K1411">
        <v>6700</v>
      </c>
      <c r="L1411">
        <v>5002</v>
      </c>
      <c r="M1411">
        <f t="shared" si="22"/>
        <v>6700</v>
      </c>
      <c r="N1411">
        <f>Table44[[#This Row],[Qty]]*Table44[[#This Row],[Cost]]</f>
        <v>5002</v>
      </c>
      <c r="O1411">
        <f>Table44[[#This Row],[Total Sales]]-Table44[[#This Row],[COGS]]</f>
        <v>1698</v>
      </c>
      <c r="P1411" s="1">
        <f>WEEKDAY(Table44[[#This Row],[Sales Date]])</f>
        <v>5</v>
      </c>
    </row>
    <row r="1412" spans="1:16" x14ac:dyDescent="0.3">
      <c r="A1412" t="s">
        <v>2201</v>
      </c>
      <c r="B1412" s="2">
        <v>43966</v>
      </c>
      <c r="C1412" t="s">
        <v>1331</v>
      </c>
      <c r="D1412" t="s">
        <v>14</v>
      </c>
      <c r="E1412" t="s">
        <v>22</v>
      </c>
      <c r="F1412" t="s">
        <v>23</v>
      </c>
      <c r="G1412" t="s">
        <v>24</v>
      </c>
      <c r="H1412" t="s">
        <v>44</v>
      </c>
      <c r="I1412">
        <v>4</v>
      </c>
      <c r="J1412" t="s">
        <v>19</v>
      </c>
      <c r="K1412">
        <v>6700</v>
      </c>
      <c r="L1412">
        <v>5000</v>
      </c>
      <c r="M1412">
        <f t="shared" si="22"/>
        <v>26800</v>
      </c>
      <c r="N1412">
        <f>Table44[[#This Row],[Qty]]*Table44[[#This Row],[Cost]]</f>
        <v>20000</v>
      </c>
      <c r="O1412">
        <f>Table44[[#This Row],[Total Sales]]-Table44[[#This Row],[COGS]]</f>
        <v>6800</v>
      </c>
      <c r="P1412" s="1">
        <f>WEEKDAY(Table44[[#This Row],[Sales Date]])</f>
        <v>6</v>
      </c>
    </row>
    <row r="1413" spans="1:16" x14ac:dyDescent="0.3">
      <c r="A1413" t="s">
        <v>2202</v>
      </c>
      <c r="B1413" s="2">
        <v>43967</v>
      </c>
      <c r="C1413" t="s">
        <v>1333</v>
      </c>
      <c r="D1413" t="s">
        <v>28</v>
      </c>
      <c r="E1413" t="s">
        <v>15</v>
      </c>
      <c r="F1413" t="s">
        <v>16</v>
      </c>
      <c r="G1413" t="s">
        <v>31</v>
      </c>
      <c r="H1413" t="s">
        <v>37</v>
      </c>
      <c r="I1413">
        <v>4</v>
      </c>
      <c r="J1413" t="s">
        <v>19</v>
      </c>
      <c r="K1413">
        <v>6700</v>
      </c>
      <c r="L1413">
        <v>5000</v>
      </c>
      <c r="M1413">
        <f t="shared" si="22"/>
        <v>26800</v>
      </c>
      <c r="N1413">
        <f>Table44[[#This Row],[Qty]]*Table44[[#This Row],[Cost]]</f>
        <v>20000</v>
      </c>
      <c r="O1413">
        <f>Table44[[#This Row],[Total Sales]]-Table44[[#This Row],[COGS]]</f>
        <v>6800</v>
      </c>
      <c r="P1413" s="1">
        <f>WEEKDAY(Table44[[#This Row],[Sales Date]])</f>
        <v>7</v>
      </c>
    </row>
    <row r="1414" spans="1:16" x14ac:dyDescent="0.3">
      <c r="A1414" t="s">
        <v>2203</v>
      </c>
      <c r="B1414" s="2">
        <v>43968</v>
      </c>
      <c r="C1414" t="s">
        <v>1335</v>
      </c>
      <c r="D1414" t="s">
        <v>28</v>
      </c>
      <c r="E1414" t="s">
        <v>22</v>
      </c>
      <c r="F1414" t="s">
        <v>23</v>
      </c>
      <c r="G1414" t="s">
        <v>17</v>
      </c>
      <c r="H1414" t="s">
        <v>2370</v>
      </c>
      <c r="I1414">
        <v>4</v>
      </c>
      <c r="J1414" t="s">
        <v>19</v>
      </c>
      <c r="K1414">
        <v>6700</v>
      </c>
      <c r="L1414">
        <v>5000</v>
      </c>
      <c r="M1414">
        <f t="shared" si="22"/>
        <v>26800</v>
      </c>
      <c r="N1414">
        <f>Table44[[#This Row],[Qty]]*Table44[[#This Row],[Cost]]</f>
        <v>20000</v>
      </c>
      <c r="O1414">
        <f>Table44[[#This Row],[Total Sales]]-Table44[[#This Row],[COGS]]</f>
        <v>6800</v>
      </c>
      <c r="P1414" s="1">
        <f>WEEKDAY(Table44[[#This Row],[Sales Date]])</f>
        <v>1</v>
      </c>
    </row>
    <row r="1415" spans="1:16" x14ac:dyDescent="0.3">
      <c r="A1415" t="s">
        <v>2204</v>
      </c>
      <c r="B1415" s="2">
        <v>43966</v>
      </c>
      <c r="C1415" t="s">
        <v>1337</v>
      </c>
      <c r="D1415" t="s">
        <v>14</v>
      </c>
      <c r="E1415" t="s">
        <v>29</v>
      </c>
      <c r="F1415" t="s">
        <v>30</v>
      </c>
      <c r="G1415" t="s">
        <v>24</v>
      </c>
      <c r="H1415" t="s">
        <v>2370</v>
      </c>
      <c r="I1415">
        <v>4</v>
      </c>
      <c r="J1415" t="s">
        <v>19</v>
      </c>
      <c r="K1415">
        <v>6700</v>
      </c>
      <c r="L1415">
        <v>5000</v>
      </c>
      <c r="M1415">
        <f t="shared" si="22"/>
        <v>26800</v>
      </c>
      <c r="N1415">
        <f>Table44[[#This Row],[Qty]]*Table44[[#This Row],[Cost]]</f>
        <v>20000</v>
      </c>
      <c r="O1415">
        <f>Table44[[#This Row],[Total Sales]]-Table44[[#This Row],[COGS]]</f>
        <v>6800</v>
      </c>
      <c r="P1415" s="1">
        <f>WEEKDAY(Table44[[#This Row],[Sales Date]])</f>
        <v>6</v>
      </c>
    </row>
    <row r="1416" spans="1:16" x14ac:dyDescent="0.3">
      <c r="A1416" t="s">
        <v>2205</v>
      </c>
      <c r="B1416" s="2">
        <v>43970</v>
      </c>
      <c r="C1416" t="s">
        <v>1339</v>
      </c>
      <c r="D1416" t="s">
        <v>28</v>
      </c>
      <c r="E1416" t="s">
        <v>34</v>
      </c>
      <c r="F1416" t="s">
        <v>35</v>
      </c>
      <c r="G1416" t="s">
        <v>31</v>
      </c>
      <c r="H1416" t="s">
        <v>44</v>
      </c>
      <c r="I1416">
        <v>4</v>
      </c>
      <c r="J1416" t="s">
        <v>19</v>
      </c>
      <c r="K1416">
        <v>6700</v>
      </c>
      <c r="L1416">
        <v>5000</v>
      </c>
      <c r="M1416">
        <f t="shared" si="22"/>
        <v>26800</v>
      </c>
      <c r="N1416">
        <f>Table44[[#This Row],[Qty]]*Table44[[#This Row],[Cost]]</f>
        <v>20000</v>
      </c>
      <c r="O1416">
        <f>Table44[[#This Row],[Total Sales]]-Table44[[#This Row],[COGS]]</f>
        <v>6800</v>
      </c>
      <c r="P1416" s="1">
        <f>WEEKDAY(Table44[[#This Row],[Sales Date]])</f>
        <v>3</v>
      </c>
    </row>
    <row r="1417" spans="1:16" x14ac:dyDescent="0.3">
      <c r="A1417" t="s">
        <v>2206</v>
      </c>
      <c r="B1417" s="2">
        <v>43971</v>
      </c>
      <c r="C1417" t="s">
        <v>1341</v>
      </c>
      <c r="D1417" t="s">
        <v>28</v>
      </c>
      <c r="E1417" t="s">
        <v>15</v>
      </c>
      <c r="F1417" t="s">
        <v>16</v>
      </c>
      <c r="G1417" t="s">
        <v>17</v>
      </c>
      <c r="H1417" t="s">
        <v>2370</v>
      </c>
      <c r="I1417">
        <v>4</v>
      </c>
      <c r="J1417" t="s">
        <v>19</v>
      </c>
      <c r="K1417">
        <v>6700</v>
      </c>
      <c r="L1417">
        <v>5000</v>
      </c>
      <c r="M1417">
        <f t="shared" si="22"/>
        <v>26800</v>
      </c>
      <c r="N1417">
        <f>Table44[[#This Row],[Qty]]*Table44[[#This Row],[Cost]]</f>
        <v>20000</v>
      </c>
      <c r="O1417">
        <f>Table44[[#This Row],[Total Sales]]-Table44[[#This Row],[COGS]]</f>
        <v>6800</v>
      </c>
      <c r="P1417" s="1">
        <f>WEEKDAY(Table44[[#This Row],[Sales Date]])</f>
        <v>4</v>
      </c>
    </row>
    <row r="1418" spans="1:16" x14ac:dyDescent="0.3">
      <c r="A1418" t="s">
        <v>2207</v>
      </c>
      <c r="B1418" s="2">
        <v>43972</v>
      </c>
      <c r="C1418" t="s">
        <v>1343</v>
      </c>
      <c r="D1418" t="s">
        <v>28</v>
      </c>
      <c r="E1418" t="s">
        <v>15</v>
      </c>
      <c r="F1418" t="s">
        <v>16</v>
      </c>
      <c r="G1418" t="s">
        <v>31</v>
      </c>
      <c r="H1418" t="s">
        <v>37</v>
      </c>
      <c r="I1418">
        <v>4</v>
      </c>
      <c r="J1418" t="s">
        <v>19</v>
      </c>
      <c r="K1418">
        <v>200</v>
      </c>
      <c r="L1418">
        <v>190</v>
      </c>
      <c r="M1418">
        <f t="shared" si="22"/>
        <v>800</v>
      </c>
      <c r="N1418">
        <f>Table44[[#This Row],[Qty]]*Table44[[#This Row],[Cost]]</f>
        <v>760</v>
      </c>
      <c r="O1418">
        <f>Table44[[#This Row],[Total Sales]]-Table44[[#This Row],[COGS]]</f>
        <v>40</v>
      </c>
      <c r="P1418" s="1">
        <f>WEEKDAY(Table44[[#This Row],[Sales Date]])</f>
        <v>5</v>
      </c>
    </row>
    <row r="1419" spans="1:16" x14ac:dyDescent="0.3">
      <c r="A1419" t="s">
        <v>2208</v>
      </c>
      <c r="B1419" s="2">
        <v>43973</v>
      </c>
      <c r="C1419" t="s">
        <v>1345</v>
      </c>
      <c r="D1419" t="s">
        <v>28</v>
      </c>
      <c r="E1419" t="s">
        <v>22</v>
      </c>
      <c r="F1419" t="s">
        <v>23</v>
      </c>
      <c r="G1419" t="s">
        <v>17</v>
      </c>
      <c r="H1419" t="s">
        <v>2370</v>
      </c>
      <c r="I1419">
        <v>1</v>
      </c>
      <c r="J1419" t="s">
        <v>19</v>
      </c>
      <c r="K1419">
        <v>2250</v>
      </c>
      <c r="L1419">
        <v>2200</v>
      </c>
      <c r="M1419">
        <f t="shared" si="22"/>
        <v>2250</v>
      </c>
      <c r="N1419">
        <f>Table44[[#This Row],[Qty]]*Table44[[#This Row],[Cost]]</f>
        <v>2200</v>
      </c>
      <c r="O1419">
        <f>Table44[[#This Row],[Total Sales]]-Table44[[#This Row],[COGS]]</f>
        <v>50</v>
      </c>
      <c r="P1419" s="1">
        <f>WEEKDAY(Table44[[#This Row],[Sales Date]])</f>
        <v>6</v>
      </c>
    </row>
    <row r="1420" spans="1:16" x14ac:dyDescent="0.3">
      <c r="A1420" t="s">
        <v>2209</v>
      </c>
      <c r="B1420" s="2">
        <v>43974</v>
      </c>
      <c r="C1420" t="s">
        <v>1347</v>
      </c>
      <c r="D1420" t="s">
        <v>14</v>
      </c>
      <c r="E1420" t="s">
        <v>29</v>
      </c>
      <c r="F1420" t="s">
        <v>30</v>
      </c>
      <c r="G1420" t="s">
        <v>24</v>
      </c>
      <c r="H1420" t="s">
        <v>2370</v>
      </c>
      <c r="I1420">
        <v>1</v>
      </c>
      <c r="J1420" t="s">
        <v>19</v>
      </c>
      <c r="K1420">
        <v>100</v>
      </c>
      <c r="L1420">
        <v>90</v>
      </c>
      <c r="M1420">
        <f t="shared" si="22"/>
        <v>100</v>
      </c>
      <c r="N1420">
        <f>Table44[[#This Row],[Qty]]*Table44[[#This Row],[Cost]]</f>
        <v>90</v>
      </c>
      <c r="O1420">
        <f>Table44[[#This Row],[Total Sales]]-Table44[[#This Row],[COGS]]</f>
        <v>10</v>
      </c>
      <c r="P1420" s="1">
        <f>WEEKDAY(Table44[[#This Row],[Sales Date]])</f>
        <v>7</v>
      </c>
    </row>
    <row r="1421" spans="1:16" x14ac:dyDescent="0.3">
      <c r="A1421" t="s">
        <v>2210</v>
      </c>
      <c r="B1421" s="2">
        <v>43975</v>
      </c>
      <c r="C1421" t="s">
        <v>1349</v>
      </c>
      <c r="D1421" t="s">
        <v>28</v>
      </c>
      <c r="E1421" t="s">
        <v>34</v>
      </c>
      <c r="F1421" t="s">
        <v>35</v>
      </c>
      <c r="G1421" t="s">
        <v>31</v>
      </c>
      <c r="H1421" t="s">
        <v>44</v>
      </c>
      <c r="I1421">
        <v>2</v>
      </c>
      <c r="J1421" t="s">
        <v>19</v>
      </c>
      <c r="K1421">
        <v>100</v>
      </c>
      <c r="L1421">
        <v>80</v>
      </c>
      <c r="M1421">
        <f t="shared" si="22"/>
        <v>200</v>
      </c>
      <c r="N1421">
        <f>Table44[[#This Row],[Qty]]*Table44[[#This Row],[Cost]]</f>
        <v>160</v>
      </c>
      <c r="O1421">
        <f>Table44[[#This Row],[Total Sales]]-Table44[[#This Row],[COGS]]</f>
        <v>40</v>
      </c>
      <c r="P1421" s="1">
        <f>WEEKDAY(Table44[[#This Row],[Sales Date]])</f>
        <v>1</v>
      </c>
    </row>
    <row r="1422" spans="1:16" x14ac:dyDescent="0.3">
      <c r="A1422" t="s">
        <v>2211</v>
      </c>
      <c r="B1422" s="2">
        <v>43976</v>
      </c>
      <c r="C1422" t="s">
        <v>1351</v>
      </c>
      <c r="D1422" t="s">
        <v>28</v>
      </c>
      <c r="E1422" t="s">
        <v>15</v>
      </c>
      <c r="F1422" t="s">
        <v>16</v>
      </c>
      <c r="G1422" t="s">
        <v>17</v>
      </c>
      <c r="H1422" t="s">
        <v>2370</v>
      </c>
      <c r="I1422">
        <v>2</v>
      </c>
      <c r="J1422" t="s">
        <v>19</v>
      </c>
      <c r="K1422">
        <v>2000</v>
      </c>
      <c r="L1422">
        <v>1850</v>
      </c>
      <c r="M1422">
        <f t="shared" si="22"/>
        <v>4000</v>
      </c>
      <c r="N1422">
        <f>Table44[[#This Row],[Qty]]*Table44[[#This Row],[Cost]]</f>
        <v>3700</v>
      </c>
      <c r="O1422">
        <f>Table44[[#This Row],[Total Sales]]-Table44[[#This Row],[COGS]]</f>
        <v>300</v>
      </c>
      <c r="P1422" s="1">
        <f>WEEKDAY(Table44[[#This Row],[Sales Date]])</f>
        <v>2</v>
      </c>
    </row>
    <row r="1423" spans="1:16" x14ac:dyDescent="0.3">
      <c r="A1423" t="s">
        <v>2212</v>
      </c>
      <c r="B1423" s="2">
        <v>43977</v>
      </c>
      <c r="C1423" t="s">
        <v>1353</v>
      </c>
      <c r="D1423" t="s">
        <v>28</v>
      </c>
      <c r="E1423" t="s">
        <v>15</v>
      </c>
      <c r="F1423" t="s">
        <v>16</v>
      </c>
      <c r="G1423" t="s">
        <v>24</v>
      </c>
      <c r="H1423" t="s">
        <v>2370</v>
      </c>
      <c r="I1423">
        <v>1</v>
      </c>
      <c r="J1423" t="s">
        <v>19</v>
      </c>
      <c r="K1423">
        <v>9500</v>
      </c>
      <c r="L1423">
        <v>8000</v>
      </c>
      <c r="M1423">
        <f t="shared" si="22"/>
        <v>9500</v>
      </c>
      <c r="N1423">
        <f>Table44[[#This Row],[Qty]]*Table44[[#This Row],[Cost]]</f>
        <v>8000</v>
      </c>
      <c r="O1423">
        <f>Table44[[#This Row],[Total Sales]]-Table44[[#This Row],[COGS]]</f>
        <v>1500</v>
      </c>
      <c r="P1423" s="1">
        <f>WEEKDAY(Table44[[#This Row],[Sales Date]])</f>
        <v>3</v>
      </c>
    </row>
    <row r="1424" spans="1:16" x14ac:dyDescent="0.3">
      <c r="A1424" t="s">
        <v>2213</v>
      </c>
      <c r="B1424" s="2">
        <v>43978</v>
      </c>
      <c r="C1424" t="s">
        <v>1355</v>
      </c>
      <c r="D1424" t="s">
        <v>28</v>
      </c>
      <c r="E1424" t="s">
        <v>22</v>
      </c>
      <c r="F1424" t="s">
        <v>23</v>
      </c>
      <c r="G1424" t="s">
        <v>31</v>
      </c>
      <c r="H1424" t="s">
        <v>2370</v>
      </c>
      <c r="I1424">
        <v>1</v>
      </c>
      <c r="J1424" t="s">
        <v>19</v>
      </c>
      <c r="K1424">
        <v>4700</v>
      </c>
      <c r="L1424">
        <v>4000</v>
      </c>
      <c r="M1424">
        <f t="shared" si="22"/>
        <v>4700</v>
      </c>
      <c r="N1424">
        <f>Table44[[#This Row],[Qty]]*Table44[[#This Row],[Cost]]</f>
        <v>4000</v>
      </c>
      <c r="O1424">
        <f>Table44[[#This Row],[Total Sales]]-Table44[[#This Row],[COGS]]</f>
        <v>700</v>
      </c>
      <c r="P1424" s="1">
        <f>WEEKDAY(Table44[[#This Row],[Sales Date]])</f>
        <v>4</v>
      </c>
    </row>
    <row r="1425" spans="1:16" x14ac:dyDescent="0.3">
      <c r="A1425" t="s">
        <v>2214</v>
      </c>
      <c r="B1425" s="2">
        <v>43976</v>
      </c>
      <c r="C1425" t="s">
        <v>1357</v>
      </c>
      <c r="D1425" t="s">
        <v>28</v>
      </c>
      <c r="E1425" t="s">
        <v>29</v>
      </c>
      <c r="F1425" t="s">
        <v>30</v>
      </c>
      <c r="G1425" t="s">
        <v>17</v>
      </c>
      <c r="H1425" t="s">
        <v>2370</v>
      </c>
      <c r="I1425">
        <v>2</v>
      </c>
      <c r="J1425" t="s">
        <v>19</v>
      </c>
      <c r="K1425">
        <v>400</v>
      </c>
      <c r="L1425">
        <v>360</v>
      </c>
      <c r="M1425">
        <f t="shared" si="22"/>
        <v>800</v>
      </c>
      <c r="N1425">
        <f>Table44[[#This Row],[Qty]]*Table44[[#This Row],[Cost]]</f>
        <v>720</v>
      </c>
      <c r="O1425">
        <f>Table44[[#This Row],[Total Sales]]-Table44[[#This Row],[COGS]]</f>
        <v>80</v>
      </c>
      <c r="P1425" s="1">
        <f>WEEKDAY(Table44[[#This Row],[Sales Date]])</f>
        <v>2</v>
      </c>
    </row>
    <row r="1426" spans="1:16" x14ac:dyDescent="0.3">
      <c r="A1426" t="s">
        <v>2215</v>
      </c>
      <c r="B1426" s="2">
        <v>43980</v>
      </c>
      <c r="C1426" t="s">
        <v>1359</v>
      </c>
      <c r="D1426" t="s">
        <v>28</v>
      </c>
      <c r="E1426" t="s">
        <v>34</v>
      </c>
      <c r="F1426" t="s">
        <v>35</v>
      </c>
      <c r="G1426" t="s">
        <v>24</v>
      </c>
      <c r="H1426" t="s">
        <v>37</v>
      </c>
      <c r="I1426">
        <v>2</v>
      </c>
      <c r="J1426" t="s">
        <v>19</v>
      </c>
      <c r="K1426">
        <v>100</v>
      </c>
      <c r="L1426">
        <v>90</v>
      </c>
      <c r="M1426">
        <f t="shared" si="22"/>
        <v>200</v>
      </c>
      <c r="N1426">
        <f>Table44[[#This Row],[Qty]]*Table44[[#This Row],[Cost]]</f>
        <v>180</v>
      </c>
      <c r="O1426">
        <f>Table44[[#This Row],[Total Sales]]-Table44[[#This Row],[COGS]]</f>
        <v>20</v>
      </c>
      <c r="P1426" s="1">
        <f>WEEKDAY(Table44[[#This Row],[Sales Date]])</f>
        <v>6</v>
      </c>
    </row>
    <row r="1427" spans="1:16" x14ac:dyDescent="0.3">
      <c r="A1427" t="s">
        <v>2216</v>
      </c>
      <c r="B1427" s="2">
        <v>43981</v>
      </c>
      <c r="C1427" t="s">
        <v>1361</v>
      </c>
      <c r="D1427" t="s">
        <v>28</v>
      </c>
      <c r="E1427" t="s">
        <v>15</v>
      </c>
      <c r="F1427" t="s">
        <v>16</v>
      </c>
      <c r="G1427" t="s">
        <v>31</v>
      </c>
      <c r="H1427" t="s">
        <v>2370</v>
      </c>
      <c r="I1427">
        <v>1</v>
      </c>
      <c r="J1427" t="s">
        <v>19</v>
      </c>
      <c r="K1427">
        <v>1600</v>
      </c>
      <c r="L1427">
        <v>1590</v>
      </c>
      <c r="M1427">
        <f t="shared" si="22"/>
        <v>1600</v>
      </c>
      <c r="N1427">
        <f>Table44[[#This Row],[Qty]]*Table44[[#This Row],[Cost]]</f>
        <v>1590</v>
      </c>
      <c r="O1427">
        <f>Table44[[#This Row],[Total Sales]]-Table44[[#This Row],[COGS]]</f>
        <v>10</v>
      </c>
      <c r="P1427" s="1">
        <f>WEEKDAY(Table44[[#This Row],[Sales Date]])</f>
        <v>7</v>
      </c>
    </row>
    <row r="1428" spans="1:16" x14ac:dyDescent="0.3">
      <c r="A1428" t="s">
        <v>2217</v>
      </c>
      <c r="B1428" s="2">
        <v>43982</v>
      </c>
      <c r="C1428" t="s">
        <v>1363</v>
      </c>
      <c r="D1428" t="s">
        <v>28</v>
      </c>
      <c r="E1428" t="s">
        <v>15</v>
      </c>
      <c r="F1428" t="s">
        <v>16</v>
      </c>
      <c r="G1428" t="s">
        <v>17</v>
      </c>
      <c r="H1428" t="s">
        <v>2370</v>
      </c>
      <c r="I1428">
        <v>1</v>
      </c>
      <c r="J1428" t="s">
        <v>19</v>
      </c>
      <c r="K1428">
        <v>50</v>
      </c>
      <c r="L1428">
        <v>45</v>
      </c>
      <c r="M1428">
        <f t="shared" si="22"/>
        <v>50</v>
      </c>
      <c r="N1428">
        <f>Table44[[#This Row],[Qty]]*Table44[[#This Row],[Cost]]</f>
        <v>45</v>
      </c>
      <c r="O1428">
        <f>Table44[[#This Row],[Total Sales]]-Table44[[#This Row],[COGS]]</f>
        <v>5</v>
      </c>
      <c r="P1428" s="1">
        <f>WEEKDAY(Table44[[#This Row],[Sales Date]])</f>
        <v>1</v>
      </c>
    </row>
    <row r="1429" spans="1:16" x14ac:dyDescent="0.3">
      <c r="A1429" t="s">
        <v>2218</v>
      </c>
      <c r="B1429" s="2">
        <v>43952</v>
      </c>
      <c r="C1429" t="s">
        <v>1365</v>
      </c>
      <c r="D1429" t="s">
        <v>28</v>
      </c>
      <c r="E1429" t="s">
        <v>15</v>
      </c>
      <c r="F1429" t="s">
        <v>16</v>
      </c>
      <c r="G1429" t="s">
        <v>24</v>
      </c>
      <c r="H1429" t="s">
        <v>2370</v>
      </c>
      <c r="I1429">
        <v>2</v>
      </c>
      <c r="J1429" t="s">
        <v>19</v>
      </c>
      <c r="K1429">
        <v>600</v>
      </c>
      <c r="L1429">
        <v>450</v>
      </c>
      <c r="M1429">
        <f t="shared" si="22"/>
        <v>1200</v>
      </c>
      <c r="N1429">
        <f>Table44[[#This Row],[Qty]]*Table44[[#This Row],[Cost]]</f>
        <v>900</v>
      </c>
      <c r="O1429">
        <f>Table44[[#This Row],[Total Sales]]-Table44[[#This Row],[COGS]]</f>
        <v>300</v>
      </c>
      <c r="P1429" s="1">
        <f>WEEKDAY(Table44[[#This Row],[Sales Date]])</f>
        <v>6</v>
      </c>
    </row>
    <row r="1430" spans="1:16" x14ac:dyDescent="0.3">
      <c r="A1430" t="s">
        <v>2219</v>
      </c>
      <c r="B1430" s="2">
        <v>43953</v>
      </c>
      <c r="C1430" t="s">
        <v>1367</v>
      </c>
      <c r="D1430" t="s">
        <v>28</v>
      </c>
      <c r="E1430" t="s">
        <v>15</v>
      </c>
      <c r="F1430" t="s">
        <v>16</v>
      </c>
      <c r="G1430" t="s">
        <v>31</v>
      </c>
      <c r="H1430" t="s">
        <v>2370</v>
      </c>
      <c r="I1430">
        <v>2</v>
      </c>
      <c r="J1430" t="s">
        <v>19</v>
      </c>
      <c r="K1430">
        <v>170</v>
      </c>
      <c r="L1430">
        <v>150</v>
      </c>
      <c r="M1430">
        <f t="shared" si="22"/>
        <v>340</v>
      </c>
      <c r="N1430">
        <f>Table44[[#This Row],[Qty]]*Table44[[#This Row],[Cost]]</f>
        <v>300</v>
      </c>
      <c r="O1430">
        <f>Table44[[#This Row],[Total Sales]]-Table44[[#This Row],[COGS]]</f>
        <v>40</v>
      </c>
      <c r="P1430" s="1">
        <f>WEEKDAY(Table44[[#This Row],[Sales Date]])</f>
        <v>7</v>
      </c>
    </row>
    <row r="1431" spans="1:16" x14ac:dyDescent="0.3">
      <c r="A1431" t="s">
        <v>2220</v>
      </c>
      <c r="B1431" s="2">
        <v>43954</v>
      </c>
      <c r="C1431" t="s">
        <v>1369</v>
      </c>
      <c r="D1431" t="s">
        <v>28</v>
      </c>
      <c r="E1431" t="s">
        <v>15</v>
      </c>
      <c r="F1431" t="s">
        <v>16</v>
      </c>
      <c r="G1431" t="s">
        <v>17</v>
      </c>
      <c r="H1431" t="s">
        <v>37</v>
      </c>
      <c r="I1431">
        <v>1</v>
      </c>
      <c r="J1431" t="s">
        <v>19</v>
      </c>
      <c r="K1431">
        <v>25</v>
      </c>
      <c r="L1431">
        <v>20</v>
      </c>
      <c r="M1431">
        <f t="shared" si="22"/>
        <v>25</v>
      </c>
      <c r="N1431">
        <f>Table44[[#This Row],[Qty]]*Table44[[#This Row],[Cost]]</f>
        <v>20</v>
      </c>
      <c r="O1431">
        <f>Table44[[#This Row],[Total Sales]]-Table44[[#This Row],[COGS]]</f>
        <v>5</v>
      </c>
      <c r="P1431" s="1">
        <f>WEEKDAY(Table44[[#This Row],[Sales Date]])</f>
        <v>1</v>
      </c>
    </row>
    <row r="1432" spans="1:16" x14ac:dyDescent="0.3">
      <c r="A1432" t="s">
        <v>2221</v>
      </c>
      <c r="B1432" s="2">
        <v>43955</v>
      </c>
      <c r="C1432" t="s">
        <v>1371</v>
      </c>
      <c r="D1432" t="s">
        <v>28</v>
      </c>
      <c r="E1432" t="s">
        <v>15</v>
      </c>
      <c r="F1432" t="s">
        <v>16</v>
      </c>
      <c r="G1432" t="s">
        <v>24</v>
      </c>
      <c r="H1432" t="s">
        <v>57</v>
      </c>
      <c r="I1432">
        <v>1</v>
      </c>
      <c r="J1432" t="s">
        <v>19</v>
      </c>
      <c r="K1432">
        <v>6700</v>
      </c>
      <c r="L1432">
        <v>5000</v>
      </c>
      <c r="M1432">
        <f t="shared" si="22"/>
        <v>6700</v>
      </c>
      <c r="N1432">
        <f>Table44[[#This Row],[Qty]]*Table44[[#This Row],[Cost]]</f>
        <v>5000</v>
      </c>
      <c r="O1432">
        <f>Table44[[#This Row],[Total Sales]]-Table44[[#This Row],[COGS]]</f>
        <v>1700</v>
      </c>
      <c r="P1432" s="1">
        <f>WEEKDAY(Table44[[#This Row],[Sales Date]])</f>
        <v>2</v>
      </c>
    </row>
    <row r="1433" spans="1:16" x14ac:dyDescent="0.3">
      <c r="A1433" t="s">
        <v>2222</v>
      </c>
      <c r="B1433" s="2">
        <v>43956</v>
      </c>
      <c r="C1433" t="s">
        <v>1373</v>
      </c>
      <c r="D1433" t="s">
        <v>28</v>
      </c>
      <c r="E1433" t="s">
        <v>15</v>
      </c>
      <c r="F1433" t="s">
        <v>16</v>
      </c>
      <c r="G1433" t="s">
        <v>31</v>
      </c>
      <c r="H1433" t="s">
        <v>44</v>
      </c>
      <c r="I1433">
        <v>2</v>
      </c>
      <c r="J1433" t="s">
        <v>19</v>
      </c>
      <c r="K1433">
        <v>6700</v>
      </c>
      <c r="L1433">
        <v>5001</v>
      </c>
      <c r="M1433">
        <f t="shared" si="22"/>
        <v>13400</v>
      </c>
      <c r="N1433">
        <f>Table44[[#This Row],[Qty]]*Table44[[#This Row],[Cost]]</f>
        <v>10002</v>
      </c>
      <c r="O1433">
        <f>Table44[[#This Row],[Total Sales]]-Table44[[#This Row],[COGS]]</f>
        <v>3398</v>
      </c>
      <c r="P1433" s="1">
        <f>WEEKDAY(Table44[[#This Row],[Sales Date]])</f>
        <v>3</v>
      </c>
    </row>
    <row r="1434" spans="1:16" x14ac:dyDescent="0.3">
      <c r="A1434" t="s">
        <v>2223</v>
      </c>
      <c r="B1434" s="2">
        <v>43957</v>
      </c>
      <c r="C1434" t="s">
        <v>1375</v>
      </c>
      <c r="D1434" t="s">
        <v>14</v>
      </c>
      <c r="E1434" t="s">
        <v>15</v>
      </c>
      <c r="F1434" t="s">
        <v>16</v>
      </c>
      <c r="G1434" t="s">
        <v>17</v>
      </c>
      <c r="H1434" t="s">
        <v>44</v>
      </c>
      <c r="I1434">
        <v>2</v>
      </c>
      <c r="J1434" t="s">
        <v>19</v>
      </c>
      <c r="K1434">
        <v>6700</v>
      </c>
      <c r="L1434">
        <v>5002</v>
      </c>
      <c r="M1434">
        <f t="shared" si="22"/>
        <v>13400</v>
      </c>
      <c r="N1434">
        <f>Table44[[#This Row],[Qty]]*Table44[[#This Row],[Cost]]</f>
        <v>10004</v>
      </c>
      <c r="O1434">
        <f>Table44[[#This Row],[Total Sales]]-Table44[[#This Row],[COGS]]</f>
        <v>3396</v>
      </c>
      <c r="P1434" s="1">
        <f>WEEKDAY(Table44[[#This Row],[Sales Date]])</f>
        <v>4</v>
      </c>
    </row>
    <row r="1435" spans="1:16" x14ac:dyDescent="0.3">
      <c r="A1435" t="s">
        <v>2224</v>
      </c>
      <c r="B1435" s="2">
        <v>43958</v>
      </c>
      <c r="C1435" t="s">
        <v>1377</v>
      </c>
      <c r="D1435" t="s">
        <v>14</v>
      </c>
      <c r="E1435" t="s">
        <v>15</v>
      </c>
      <c r="F1435" t="s">
        <v>16</v>
      </c>
      <c r="G1435" t="s">
        <v>24</v>
      </c>
      <c r="H1435" t="s">
        <v>2370</v>
      </c>
      <c r="I1435">
        <v>1</v>
      </c>
      <c r="J1435" t="s">
        <v>19</v>
      </c>
      <c r="K1435">
        <v>22000</v>
      </c>
      <c r="L1435">
        <v>20000</v>
      </c>
      <c r="M1435">
        <f t="shared" si="22"/>
        <v>22000</v>
      </c>
      <c r="N1435">
        <f>Table44[[#This Row],[Qty]]*Table44[[#This Row],[Cost]]</f>
        <v>20000</v>
      </c>
      <c r="O1435">
        <f>Table44[[#This Row],[Total Sales]]-Table44[[#This Row],[COGS]]</f>
        <v>2000</v>
      </c>
      <c r="P1435" s="1">
        <f>WEEKDAY(Table44[[#This Row],[Sales Date]])</f>
        <v>5</v>
      </c>
    </row>
    <row r="1436" spans="1:16" x14ac:dyDescent="0.3">
      <c r="A1436" t="s">
        <v>2225</v>
      </c>
      <c r="B1436" s="2">
        <v>43956</v>
      </c>
      <c r="C1436" t="s">
        <v>1379</v>
      </c>
      <c r="D1436" t="s">
        <v>14</v>
      </c>
      <c r="E1436" t="s">
        <v>15</v>
      </c>
      <c r="F1436" t="s">
        <v>16</v>
      </c>
      <c r="G1436" t="s">
        <v>31</v>
      </c>
      <c r="H1436" t="s">
        <v>2370</v>
      </c>
      <c r="I1436">
        <v>1</v>
      </c>
      <c r="J1436" t="s">
        <v>25</v>
      </c>
      <c r="K1436">
        <v>11000</v>
      </c>
      <c r="L1436">
        <v>10000</v>
      </c>
      <c r="M1436">
        <f t="shared" si="22"/>
        <v>11000</v>
      </c>
      <c r="N1436">
        <f>Table44[[#This Row],[Qty]]*Table44[[#This Row],[Cost]]</f>
        <v>10000</v>
      </c>
      <c r="O1436">
        <f>Table44[[#This Row],[Total Sales]]-Table44[[#This Row],[COGS]]</f>
        <v>1000</v>
      </c>
      <c r="P1436" s="1">
        <f>WEEKDAY(Table44[[#This Row],[Sales Date]])</f>
        <v>3</v>
      </c>
    </row>
    <row r="1437" spans="1:16" x14ac:dyDescent="0.3">
      <c r="A1437" t="s">
        <v>2226</v>
      </c>
      <c r="B1437" s="2">
        <v>43960</v>
      </c>
      <c r="C1437" t="s">
        <v>1381</v>
      </c>
      <c r="D1437" t="s">
        <v>28</v>
      </c>
      <c r="E1437" t="s">
        <v>15</v>
      </c>
      <c r="F1437" t="s">
        <v>16</v>
      </c>
      <c r="G1437" t="s">
        <v>17</v>
      </c>
      <c r="H1437" t="s">
        <v>37</v>
      </c>
      <c r="I1437">
        <v>1</v>
      </c>
      <c r="J1437" t="s">
        <v>19</v>
      </c>
      <c r="K1437">
        <v>8500</v>
      </c>
      <c r="L1437">
        <v>7600</v>
      </c>
      <c r="M1437">
        <f t="shared" si="22"/>
        <v>8500</v>
      </c>
      <c r="N1437">
        <f>Table44[[#This Row],[Qty]]*Table44[[#This Row],[Cost]]</f>
        <v>7600</v>
      </c>
      <c r="O1437">
        <f>Table44[[#This Row],[Total Sales]]-Table44[[#This Row],[COGS]]</f>
        <v>900</v>
      </c>
      <c r="P1437" s="1">
        <f>WEEKDAY(Table44[[#This Row],[Sales Date]])</f>
        <v>7</v>
      </c>
    </row>
    <row r="1438" spans="1:16" x14ac:dyDescent="0.3">
      <c r="A1438" t="s">
        <v>2227</v>
      </c>
      <c r="B1438" s="2">
        <v>43961</v>
      </c>
      <c r="C1438" t="s">
        <v>1383</v>
      </c>
      <c r="D1438" t="s">
        <v>28</v>
      </c>
      <c r="E1438" t="s">
        <v>15</v>
      </c>
      <c r="F1438" t="s">
        <v>16</v>
      </c>
      <c r="G1438" t="s">
        <v>24</v>
      </c>
      <c r="H1438" t="s">
        <v>44</v>
      </c>
      <c r="I1438">
        <v>2</v>
      </c>
      <c r="J1438" t="s">
        <v>19</v>
      </c>
      <c r="K1438">
        <v>8500</v>
      </c>
      <c r="L1438">
        <v>7600</v>
      </c>
      <c r="M1438">
        <f t="shared" si="22"/>
        <v>17000</v>
      </c>
      <c r="N1438">
        <f>Table44[[#This Row],[Qty]]*Table44[[#This Row],[Cost]]</f>
        <v>15200</v>
      </c>
      <c r="O1438">
        <f>Table44[[#This Row],[Total Sales]]-Table44[[#This Row],[COGS]]</f>
        <v>1800</v>
      </c>
      <c r="P1438" s="1">
        <f>WEEKDAY(Table44[[#This Row],[Sales Date]])</f>
        <v>1</v>
      </c>
    </row>
    <row r="1439" spans="1:16" x14ac:dyDescent="0.3">
      <c r="A1439" t="s">
        <v>2228</v>
      </c>
      <c r="B1439" s="2">
        <v>43962</v>
      </c>
      <c r="C1439" t="s">
        <v>1385</v>
      </c>
      <c r="D1439" t="s">
        <v>28</v>
      </c>
      <c r="E1439" t="s">
        <v>15</v>
      </c>
      <c r="F1439" t="s">
        <v>16</v>
      </c>
      <c r="G1439" t="s">
        <v>31</v>
      </c>
      <c r="H1439" t="s">
        <v>2370</v>
      </c>
      <c r="I1439">
        <v>3</v>
      </c>
      <c r="J1439" t="s">
        <v>19</v>
      </c>
      <c r="K1439">
        <v>13200.000000000002</v>
      </c>
      <c r="L1439">
        <v>12000</v>
      </c>
      <c r="M1439">
        <f t="shared" si="22"/>
        <v>39600.000000000007</v>
      </c>
      <c r="N1439">
        <f>Table44[[#This Row],[Qty]]*Table44[[#This Row],[Cost]]</f>
        <v>36000</v>
      </c>
      <c r="O1439">
        <f>Table44[[#This Row],[Total Sales]]-Table44[[#This Row],[COGS]]</f>
        <v>3600.0000000000073</v>
      </c>
      <c r="P1439" s="1">
        <f>WEEKDAY(Table44[[#This Row],[Sales Date]])</f>
        <v>2</v>
      </c>
    </row>
    <row r="1440" spans="1:16" x14ac:dyDescent="0.3">
      <c r="A1440" t="s">
        <v>2229</v>
      </c>
      <c r="B1440" s="2">
        <v>43963</v>
      </c>
      <c r="C1440" t="s">
        <v>1387</v>
      </c>
      <c r="D1440" t="s">
        <v>28</v>
      </c>
      <c r="E1440" t="s">
        <v>15</v>
      </c>
      <c r="F1440" t="s">
        <v>16</v>
      </c>
      <c r="G1440" t="s">
        <v>17</v>
      </c>
      <c r="H1440" t="s">
        <v>37</v>
      </c>
      <c r="I1440">
        <v>2</v>
      </c>
      <c r="J1440" t="s">
        <v>19</v>
      </c>
      <c r="K1440">
        <v>22000</v>
      </c>
      <c r="L1440">
        <v>20000</v>
      </c>
      <c r="M1440">
        <f t="shared" si="22"/>
        <v>44000</v>
      </c>
      <c r="N1440">
        <f>Table44[[#This Row],[Qty]]*Table44[[#This Row],[Cost]]</f>
        <v>40000</v>
      </c>
      <c r="O1440">
        <f>Table44[[#This Row],[Total Sales]]-Table44[[#This Row],[COGS]]</f>
        <v>4000</v>
      </c>
      <c r="P1440" s="1">
        <f>WEEKDAY(Table44[[#This Row],[Sales Date]])</f>
        <v>3</v>
      </c>
    </row>
    <row r="1441" spans="1:16" x14ac:dyDescent="0.3">
      <c r="A1441" t="s">
        <v>2230</v>
      </c>
      <c r="B1441" s="2">
        <v>43964</v>
      </c>
      <c r="C1441" t="s">
        <v>1389</v>
      </c>
      <c r="D1441" t="s">
        <v>14</v>
      </c>
      <c r="E1441" t="s">
        <v>15</v>
      </c>
      <c r="F1441" t="s">
        <v>16</v>
      </c>
      <c r="G1441" t="s">
        <v>24</v>
      </c>
      <c r="H1441" t="s">
        <v>37</v>
      </c>
      <c r="I1441">
        <v>2</v>
      </c>
      <c r="J1441" t="s">
        <v>19</v>
      </c>
      <c r="K1441">
        <v>7700</v>
      </c>
      <c r="L1441">
        <v>7000</v>
      </c>
      <c r="M1441">
        <f t="shared" si="22"/>
        <v>15400</v>
      </c>
      <c r="N1441">
        <f>Table44[[#This Row],[Qty]]*Table44[[#This Row],[Cost]]</f>
        <v>14000</v>
      </c>
      <c r="O1441">
        <f>Table44[[#This Row],[Total Sales]]-Table44[[#This Row],[COGS]]</f>
        <v>1400</v>
      </c>
      <c r="P1441" s="1">
        <f>WEEKDAY(Table44[[#This Row],[Sales Date]])</f>
        <v>4</v>
      </c>
    </row>
    <row r="1442" spans="1:16" x14ac:dyDescent="0.3">
      <c r="A1442" t="s">
        <v>2231</v>
      </c>
      <c r="B1442" s="2">
        <v>43965</v>
      </c>
      <c r="C1442" t="s">
        <v>1391</v>
      </c>
      <c r="D1442" t="s">
        <v>28</v>
      </c>
      <c r="E1442" t="s">
        <v>15</v>
      </c>
      <c r="F1442" t="s">
        <v>16</v>
      </c>
      <c r="G1442" t="s">
        <v>31</v>
      </c>
      <c r="H1442" t="s">
        <v>2370</v>
      </c>
      <c r="I1442">
        <v>3</v>
      </c>
      <c r="J1442" t="s">
        <v>19</v>
      </c>
      <c r="K1442">
        <v>22000</v>
      </c>
      <c r="L1442">
        <v>20000</v>
      </c>
      <c r="M1442">
        <f t="shared" si="22"/>
        <v>66000</v>
      </c>
      <c r="N1442">
        <f>Table44[[#This Row],[Qty]]*Table44[[#This Row],[Cost]]</f>
        <v>60000</v>
      </c>
      <c r="O1442">
        <f>Table44[[#This Row],[Total Sales]]-Table44[[#This Row],[COGS]]</f>
        <v>6000</v>
      </c>
      <c r="P1442" s="1">
        <f>WEEKDAY(Table44[[#This Row],[Sales Date]])</f>
        <v>5</v>
      </c>
    </row>
    <row r="1443" spans="1:16" x14ac:dyDescent="0.3">
      <c r="A1443" t="s">
        <v>2232</v>
      </c>
      <c r="B1443" s="2">
        <v>43966</v>
      </c>
      <c r="C1443" t="s">
        <v>1393</v>
      </c>
      <c r="D1443" t="s">
        <v>28</v>
      </c>
      <c r="E1443" t="s">
        <v>15</v>
      </c>
      <c r="F1443" t="s">
        <v>16</v>
      </c>
      <c r="G1443" t="s">
        <v>17</v>
      </c>
      <c r="H1443" t="s">
        <v>2370</v>
      </c>
      <c r="I1443">
        <v>1</v>
      </c>
      <c r="J1443" t="s">
        <v>19</v>
      </c>
      <c r="K1443">
        <v>44000</v>
      </c>
      <c r="L1443">
        <v>40000</v>
      </c>
      <c r="M1443">
        <f t="shared" si="22"/>
        <v>44000</v>
      </c>
      <c r="N1443">
        <f>Table44[[#This Row],[Qty]]*Table44[[#This Row],[Cost]]</f>
        <v>40000</v>
      </c>
      <c r="O1443">
        <f>Table44[[#This Row],[Total Sales]]-Table44[[#This Row],[COGS]]</f>
        <v>4000</v>
      </c>
      <c r="P1443" s="1">
        <f>WEEKDAY(Table44[[#This Row],[Sales Date]])</f>
        <v>6</v>
      </c>
    </row>
    <row r="1444" spans="1:16" x14ac:dyDescent="0.3">
      <c r="A1444" t="s">
        <v>2233</v>
      </c>
      <c r="B1444" s="2">
        <v>43967</v>
      </c>
      <c r="C1444" t="s">
        <v>1395</v>
      </c>
      <c r="D1444" t="s">
        <v>28</v>
      </c>
      <c r="E1444" t="s">
        <v>22</v>
      </c>
      <c r="F1444" t="s">
        <v>23</v>
      </c>
      <c r="G1444" t="s">
        <v>24</v>
      </c>
      <c r="H1444" t="s">
        <v>2370</v>
      </c>
      <c r="I1444">
        <v>2</v>
      </c>
      <c r="J1444" t="s">
        <v>19</v>
      </c>
      <c r="K1444">
        <v>19800</v>
      </c>
      <c r="L1444">
        <v>18000</v>
      </c>
      <c r="M1444">
        <f t="shared" si="22"/>
        <v>39600</v>
      </c>
      <c r="N1444">
        <f>Table44[[#This Row],[Qty]]*Table44[[#This Row],[Cost]]</f>
        <v>36000</v>
      </c>
      <c r="O1444">
        <f>Table44[[#This Row],[Total Sales]]-Table44[[#This Row],[COGS]]</f>
        <v>3600</v>
      </c>
      <c r="P1444" s="1">
        <f>WEEKDAY(Table44[[#This Row],[Sales Date]])</f>
        <v>7</v>
      </c>
    </row>
    <row r="1445" spans="1:16" x14ac:dyDescent="0.3">
      <c r="A1445" t="s">
        <v>2234</v>
      </c>
      <c r="B1445" s="2">
        <v>43968</v>
      </c>
      <c r="C1445" t="s">
        <v>1397</v>
      </c>
      <c r="D1445" t="s">
        <v>28</v>
      </c>
      <c r="E1445" t="s">
        <v>29</v>
      </c>
      <c r="F1445" t="s">
        <v>30</v>
      </c>
      <c r="G1445" t="s">
        <v>31</v>
      </c>
      <c r="H1445" t="s">
        <v>37</v>
      </c>
      <c r="I1445">
        <v>2</v>
      </c>
      <c r="J1445" t="s">
        <v>19</v>
      </c>
      <c r="K1445">
        <v>9950</v>
      </c>
      <c r="L1445">
        <v>9000</v>
      </c>
      <c r="M1445">
        <f t="shared" si="22"/>
        <v>19900</v>
      </c>
      <c r="N1445">
        <f>Table44[[#This Row],[Qty]]*Table44[[#This Row],[Cost]]</f>
        <v>18000</v>
      </c>
      <c r="O1445">
        <f>Table44[[#This Row],[Total Sales]]-Table44[[#This Row],[COGS]]</f>
        <v>1900</v>
      </c>
      <c r="P1445" s="1">
        <f>WEEKDAY(Table44[[#This Row],[Sales Date]])</f>
        <v>1</v>
      </c>
    </row>
    <row r="1446" spans="1:16" x14ac:dyDescent="0.3">
      <c r="A1446" t="s">
        <v>2235</v>
      </c>
      <c r="B1446" s="2">
        <v>43966</v>
      </c>
      <c r="C1446" t="s">
        <v>1399</v>
      </c>
      <c r="D1446" t="s">
        <v>28</v>
      </c>
      <c r="E1446" t="s">
        <v>34</v>
      </c>
      <c r="F1446" t="s">
        <v>35</v>
      </c>
      <c r="G1446" t="s">
        <v>17</v>
      </c>
      <c r="H1446" t="s">
        <v>2370</v>
      </c>
      <c r="I1446">
        <v>2</v>
      </c>
      <c r="J1446" t="s">
        <v>19</v>
      </c>
      <c r="K1446">
        <v>7700</v>
      </c>
      <c r="L1446">
        <v>7000</v>
      </c>
      <c r="M1446">
        <f t="shared" si="22"/>
        <v>15400</v>
      </c>
      <c r="N1446">
        <f>Table44[[#This Row],[Qty]]*Table44[[#This Row],[Cost]]</f>
        <v>14000</v>
      </c>
      <c r="O1446">
        <f>Table44[[#This Row],[Total Sales]]-Table44[[#This Row],[COGS]]</f>
        <v>1400</v>
      </c>
      <c r="P1446" s="1">
        <f>WEEKDAY(Table44[[#This Row],[Sales Date]])</f>
        <v>6</v>
      </c>
    </row>
    <row r="1447" spans="1:16" x14ac:dyDescent="0.3">
      <c r="A1447" t="s">
        <v>2236</v>
      </c>
      <c r="B1447" s="2">
        <v>43970</v>
      </c>
      <c r="C1447" t="s">
        <v>1401</v>
      </c>
      <c r="D1447" t="s">
        <v>28</v>
      </c>
      <c r="E1447" t="s">
        <v>15</v>
      </c>
      <c r="F1447" t="s">
        <v>16</v>
      </c>
      <c r="G1447" t="s">
        <v>24</v>
      </c>
      <c r="H1447" t="s">
        <v>44</v>
      </c>
      <c r="I1447">
        <v>4</v>
      </c>
      <c r="J1447" t="s">
        <v>19</v>
      </c>
      <c r="K1447">
        <v>11000</v>
      </c>
      <c r="L1447">
        <v>10000</v>
      </c>
      <c r="M1447">
        <f t="shared" si="22"/>
        <v>44000</v>
      </c>
      <c r="N1447">
        <f>Table44[[#This Row],[Qty]]*Table44[[#This Row],[Cost]]</f>
        <v>40000</v>
      </c>
      <c r="O1447">
        <f>Table44[[#This Row],[Total Sales]]-Table44[[#This Row],[COGS]]</f>
        <v>4000</v>
      </c>
      <c r="P1447" s="1">
        <f>WEEKDAY(Table44[[#This Row],[Sales Date]])</f>
        <v>3</v>
      </c>
    </row>
    <row r="1448" spans="1:16" x14ac:dyDescent="0.3">
      <c r="A1448" t="s">
        <v>2237</v>
      </c>
      <c r="B1448" s="2">
        <v>43971</v>
      </c>
      <c r="C1448" t="s">
        <v>1403</v>
      </c>
      <c r="D1448" t="s">
        <v>28</v>
      </c>
      <c r="E1448" t="s">
        <v>15</v>
      </c>
      <c r="F1448" t="s">
        <v>16</v>
      </c>
      <c r="G1448" t="s">
        <v>31</v>
      </c>
      <c r="H1448" t="s">
        <v>2370</v>
      </c>
      <c r="I1448">
        <v>1</v>
      </c>
      <c r="J1448" t="s">
        <v>19</v>
      </c>
      <c r="K1448">
        <v>13200.000000000002</v>
      </c>
      <c r="L1448">
        <v>12000</v>
      </c>
      <c r="M1448">
        <f t="shared" si="22"/>
        <v>13200.000000000002</v>
      </c>
      <c r="N1448">
        <f>Table44[[#This Row],[Qty]]*Table44[[#This Row],[Cost]]</f>
        <v>12000</v>
      </c>
      <c r="O1448">
        <f>Table44[[#This Row],[Total Sales]]-Table44[[#This Row],[COGS]]</f>
        <v>1200.0000000000018</v>
      </c>
      <c r="P1448" s="1">
        <f>WEEKDAY(Table44[[#This Row],[Sales Date]])</f>
        <v>4</v>
      </c>
    </row>
    <row r="1449" spans="1:16" x14ac:dyDescent="0.3">
      <c r="A1449" t="s">
        <v>2238</v>
      </c>
      <c r="B1449" s="2">
        <v>43972</v>
      </c>
      <c r="C1449" t="s">
        <v>1405</v>
      </c>
      <c r="D1449" t="s">
        <v>28</v>
      </c>
      <c r="E1449" t="s">
        <v>22</v>
      </c>
      <c r="F1449" t="s">
        <v>23</v>
      </c>
      <c r="G1449" t="s">
        <v>17</v>
      </c>
      <c r="H1449" t="s">
        <v>2370</v>
      </c>
      <c r="I1449">
        <v>2</v>
      </c>
      <c r="J1449" t="s">
        <v>19</v>
      </c>
      <c r="K1449">
        <v>1900</v>
      </c>
      <c r="L1449">
        <v>1800</v>
      </c>
      <c r="M1449">
        <f t="shared" si="22"/>
        <v>3800</v>
      </c>
      <c r="N1449">
        <f>Table44[[#This Row],[Qty]]*Table44[[#This Row],[Cost]]</f>
        <v>3600</v>
      </c>
      <c r="O1449">
        <f>Table44[[#This Row],[Total Sales]]-Table44[[#This Row],[COGS]]</f>
        <v>200</v>
      </c>
      <c r="P1449" s="1">
        <f>WEEKDAY(Table44[[#This Row],[Sales Date]])</f>
        <v>5</v>
      </c>
    </row>
    <row r="1450" spans="1:16" x14ac:dyDescent="0.3">
      <c r="A1450" t="s">
        <v>2239</v>
      </c>
      <c r="B1450" s="2">
        <v>43973</v>
      </c>
      <c r="C1450" t="s">
        <v>1407</v>
      </c>
      <c r="D1450" t="s">
        <v>28</v>
      </c>
      <c r="E1450" t="s">
        <v>29</v>
      </c>
      <c r="F1450" t="s">
        <v>30</v>
      </c>
      <c r="G1450" t="s">
        <v>24</v>
      </c>
      <c r="H1450" t="s">
        <v>2370</v>
      </c>
      <c r="I1450">
        <v>2</v>
      </c>
      <c r="J1450" t="s">
        <v>19</v>
      </c>
      <c r="K1450">
        <v>200</v>
      </c>
      <c r="L1450">
        <v>190</v>
      </c>
      <c r="M1450">
        <f t="shared" si="22"/>
        <v>400</v>
      </c>
      <c r="N1450">
        <f>Table44[[#This Row],[Qty]]*Table44[[#This Row],[Cost]]</f>
        <v>380</v>
      </c>
      <c r="O1450">
        <f>Table44[[#This Row],[Total Sales]]-Table44[[#This Row],[COGS]]</f>
        <v>20</v>
      </c>
      <c r="P1450" s="1">
        <f>WEEKDAY(Table44[[#This Row],[Sales Date]])</f>
        <v>6</v>
      </c>
    </row>
    <row r="1451" spans="1:16" x14ac:dyDescent="0.3">
      <c r="A1451" t="s">
        <v>2240</v>
      </c>
      <c r="B1451" s="2">
        <v>43974</v>
      </c>
      <c r="C1451" t="s">
        <v>1409</v>
      </c>
      <c r="D1451" t="s">
        <v>28</v>
      </c>
      <c r="E1451" t="s">
        <v>34</v>
      </c>
      <c r="F1451" t="s">
        <v>35</v>
      </c>
      <c r="G1451" t="s">
        <v>31</v>
      </c>
      <c r="H1451" t="s">
        <v>37</v>
      </c>
      <c r="I1451">
        <v>4</v>
      </c>
      <c r="J1451" t="s">
        <v>19</v>
      </c>
      <c r="K1451">
        <v>2250</v>
      </c>
      <c r="L1451">
        <v>2200</v>
      </c>
      <c r="M1451">
        <f t="shared" si="22"/>
        <v>9000</v>
      </c>
      <c r="N1451">
        <f>Table44[[#This Row],[Qty]]*Table44[[#This Row],[Cost]]</f>
        <v>8800</v>
      </c>
      <c r="O1451">
        <f>Table44[[#This Row],[Total Sales]]-Table44[[#This Row],[COGS]]</f>
        <v>200</v>
      </c>
      <c r="P1451" s="1">
        <f>WEEKDAY(Table44[[#This Row],[Sales Date]])</f>
        <v>7</v>
      </c>
    </row>
    <row r="1452" spans="1:16" x14ac:dyDescent="0.3">
      <c r="A1452" t="s">
        <v>2241</v>
      </c>
      <c r="B1452" s="2">
        <v>43975</v>
      </c>
      <c r="C1452" t="s">
        <v>1411</v>
      </c>
      <c r="D1452" t="s">
        <v>28</v>
      </c>
      <c r="E1452" t="s">
        <v>15</v>
      </c>
      <c r="F1452" t="s">
        <v>16</v>
      </c>
      <c r="G1452" t="s">
        <v>17</v>
      </c>
      <c r="H1452" t="s">
        <v>2370</v>
      </c>
      <c r="I1452">
        <v>1</v>
      </c>
      <c r="J1452" t="s">
        <v>19</v>
      </c>
      <c r="K1452">
        <v>100</v>
      </c>
      <c r="L1452">
        <v>90</v>
      </c>
      <c r="M1452">
        <f t="shared" si="22"/>
        <v>100</v>
      </c>
      <c r="N1452">
        <f>Table44[[#This Row],[Qty]]*Table44[[#This Row],[Cost]]</f>
        <v>90</v>
      </c>
      <c r="O1452">
        <f>Table44[[#This Row],[Total Sales]]-Table44[[#This Row],[COGS]]</f>
        <v>10</v>
      </c>
      <c r="P1452" s="1">
        <f>WEEKDAY(Table44[[#This Row],[Sales Date]])</f>
        <v>1</v>
      </c>
    </row>
    <row r="1453" spans="1:16" x14ac:dyDescent="0.3">
      <c r="A1453" t="s">
        <v>2242</v>
      </c>
      <c r="B1453" s="2">
        <v>43976</v>
      </c>
      <c r="C1453" t="s">
        <v>1413</v>
      </c>
      <c r="D1453" t="s">
        <v>28</v>
      </c>
      <c r="E1453" t="s">
        <v>15</v>
      </c>
      <c r="F1453" t="s">
        <v>16</v>
      </c>
      <c r="G1453" t="s">
        <v>24</v>
      </c>
      <c r="H1453" t="s">
        <v>37</v>
      </c>
      <c r="I1453">
        <v>2</v>
      </c>
      <c r="J1453" t="s">
        <v>19</v>
      </c>
      <c r="K1453">
        <v>100</v>
      </c>
      <c r="L1453">
        <v>80</v>
      </c>
      <c r="M1453">
        <f t="shared" si="22"/>
        <v>200</v>
      </c>
      <c r="N1453">
        <f>Table44[[#This Row],[Qty]]*Table44[[#This Row],[Cost]]</f>
        <v>160</v>
      </c>
      <c r="O1453">
        <f>Table44[[#This Row],[Total Sales]]-Table44[[#This Row],[COGS]]</f>
        <v>40</v>
      </c>
      <c r="P1453" s="1">
        <f>WEEKDAY(Table44[[#This Row],[Sales Date]])</f>
        <v>2</v>
      </c>
    </row>
    <row r="1454" spans="1:16" x14ac:dyDescent="0.3">
      <c r="A1454" t="s">
        <v>2243</v>
      </c>
      <c r="B1454" s="2">
        <v>43977</v>
      </c>
      <c r="C1454" t="s">
        <v>1415</v>
      </c>
      <c r="D1454" t="s">
        <v>28</v>
      </c>
      <c r="E1454" t="s">
        <v>22</v>
      </c>
      <c r="F1454" t="s">
        <v>23</v>
      </c>
      <c r="G1454" t="s">
        <v>31</v>
      </c>
      <c r="H1454" t="s">
        <v>37</v>
      </c>
      <c r="I1454">
        <v>2</v>
      </c>
      <c r="J1454" t="s">
        <v>19</v>
      </c>
      <c r="K1454">
        <v>2000</v>
      </c>
      <c r="L1454">
        <v>1850</v>
      </c>
      <c r="M1454">
        <f t="shared" si="22"/>
        <v>4000</v>
      </c>
      <c r="N1454">
        <f>Table44[[#This Row],[Qty]]*Table44[[#This Row],[Cost]]</f>
        <v>3700</v>
      </c>
      <c r="O1454">
        <f>Table44[[#This Row],[Total Sales]]-Table44[[#This Row],[COGS]]</f>
        <v>300</v>
      </c>
      <c r="P1454" s="1">
        <f>WEEKDAY(Table44[[#This Row],[Sales Date]])</f>
        <v>3</v>
      </c>
    </row>
    <row r="1455" spans="1:16" x14ac:dyDescent="0.3">
      <c r="A1455" t="s">
        <v>2244</v>
      </c>
      <c r="B1455" s="2">
        <v>43978</v>
      </c>
      <c r="C1455" t="s">
        <v>1417</v>
      </c>
      <c r="D1455" t="s">
        <v>14</v>
      </c>
      <c r="E1455" t="s">
        <v>29</v>
      </c>
      <c r="F1455" t="s">
        <v>30</v>
      </c>
      <c r="G1455" t="s">
        <v>17</v>
      </c>
      <c r="H1455" t="s">
        <v>2370</v>
      </c>
      <c r="I1455">
        <v>1</v>
      </c>
      <c r="J1455" t="s">
        <v>19</v>
      </c>
      <c r="K1455">
        <v>9500</v>
      </c>
      <c r="L1455">
        <v>8000</v>
      </c>
      <c r="M1455">
        <f t="shared" si="22"/>
        <v>9500</v>
      </c>
      <c r="N1455">
        <f>Table44[[#This Row],[Qty]]*Table44[[#This Row],[Cost]]</f>
        <v>8000</v>
      </c>
      <c r="O1455">
        <f>Table44[[#This Row],[Total Sales]]-Table44[[#This Row],[COGS]]</f>
        <v>1500</v>
      </c>
      <c r="P1455" s="1">
        <f>WEEKDAY(Table44[[#This Row],[Sales Date]])</f>
        <v>4</v>
      </c>
    </row>
    <row r="1456" spans="1:16" x14ac:dyDescent="0.3">
      <c r="A1456" t="s">
        <v>2245</v>
      </c>
      <c r="B1456" s="2">
        <v>43976</v>
      </c>
      <c r="C1456" t="s">
        <v>1419</v>
      </c>
      <c r="D1456" t="s">
        <v>14</v>
      </c>
      <c r="E1456" t="s">
        <v>34</v>
      </c>
      <c r="F1456" t="s">
        <v>35</v>
      </c>
      <c r="G1456" t="s">
        <v>24</v>
      </c>
      <c r="H1456" t="s">
        <v>37</v>
      </c>
      <c r="I1456">
        <v>1</v>
      </c>
      <c r="J1456" t="s">
        <v>19</v>
      </c>
      <c r="K1456">
        <v>4700</v>
      </c>
      <c r="L1456">
        <v>4000</v>
      </c>
      <c r="M1456">
        <f t="shared" si="22"/>
        <v>4700</v>
      </c>
      <c r="N1456">
        <f>Table44[[#This Row],[Qty]]*Table44[[#This Row],[Cost]]</f>
        <v>4000</v>
      </c>
      <c r="O1456">
        <f>Table44[[#This Row],[Total Sales]]-Table44[[#This Row],[COGS]]</f>
        <v>700</v>
      </c>
      <c r="P1456" s="1">
        <f>WEEKDAY(Table44[[#This Row],[Sales Date]])</f>
        <v>2</v>
      </c>
    </row>
    <row r="1457" spans="1:16" x14ac:dyDescent="0.3">
      <c r="A1457" t="s">
        <v>2246</v>
      </c>
      <c r="B1457" s="2">
        <v>43980</v>
      </c>
      <c r="C1457" t="s">
        <v>1421</v>
      </c>
      <c r="D1457" t="s">
        <v>14</v>
      </c>
      <c r="E1457" t="s">
        <v>15</v>
      </c>
      <c r="F1457" t="s">
        <v>16</v>
      </c>
      <c r="G1457" t="s">
        <v>31</v>
      </c>
      <c r="H1457" t="s">
        <v>2370</v>
      </c>
      <c r="I1457">
        <v>2</v>
      </c>
      <c r="J1457" t="s">
        <v>19</v>
      </c>
      <c r="K1457">
        <v>400</v>
      </c>
      <c r="L1457">
        <v>360</v>
      </c>
      <c r="M1457">
        <f t="shared" si="22"/>
        <v>800</v>
      </c>
      <c r="N1457">
        <f>Table44[[#This Row],[Qty]]*Table44[[#This Row],[Cost]]</f>
        <v>720</v>
      </c>
      <c r="O1457">
        <f>Table44[[#This Row],[Total Sales]]-Table44[[#This Row],[COGS]]</f>
        <v>80</v>
      </c>
      <c r="P1457" s="1">
        <f>WEEKDAY(Table44[[#This Row],[Sales Date]])</f>
        <v>6</v>
      </c>
    </row>
    <row r="1458" spans="1:16" x14ac:dyDescent="0.3">
      <c r="A1458" t="s">
        <v>2247</v>
      </c>
      <c r="B1458" s="2">
        <v>43981</v>
      </c>
      <c r="C1458" t="s">
        <v>1423</v>
      </c>
      <c r="D1458" t="s">
        <v>28</v>
      </c>
      <c r="E1458" t="s">
        <v>15</v>
      </c>
      <c r="F1458" t="s">
        <v>16</v>
      </c>
      <c r="G1458" t="s">
        <v>17</v>
      </c>
      <c r="H1458" t="s">
        <v>2370</v>
      </c>
      <c r="I1458">
        <v>2</v>
      </c>
      <c r="J1458" t="s">
        <v>19</v>
      </c>
      <c r="K1458">
        <v>100</v>
      </c>
      <c r="L1458">
        <v>90</v>
      </c>
      <c r="M1458">
        <f t="shared" si="22"/>
        <v>200</v>
      </c>
      <c r="N1458">
        <f>Table44[[#This Row],[Qty]]*Table44[[#This Row],[Cost]]</f>
        <v>180</v>
      </c>
      <c r="O1458">
        <f>Table44[[#This Row],[Total Sales]]-Table44[[#This Row],[COGS]]</f>
        <v>20</v>
      </c>
      <c r="P1458" s="1">
        <f>WEEKDAY(Table44[[#This Row],[Sales Date]])</f>
        <v>7</v>
      </c>
    </row>
    <row r="1459" spans="1:16" x14ac:dyDescent="0.3">
      <c r="A1459" t="s">
        <v>2248</v>
      </c>
      <c r="B1459" s="2">
        <v>43982</v>
      </c>
      <c r="C1459" t="s">
        <v>1425</v>
      </c>
      <c r="D1459" t="s">
        <v>28</v>
      </c>
      <c r="E1459" t="s">
        <v>22</v>
      </c>
      <c r="F1459" t="s">
        <v>23</v>
      </c>
      <c r="G1459" t="s">
        <v>24</v>
      </c>
      <c r="H1459" t="s">
        <v>44</v>
      </c>
      <c r="I1459">
        <v>1</v>
      </c>
      <c r="J1459" t="s">
        <v>19</v>
      </c>
      <c r="K1459">
        <v>1600</v>
      </c>
      <c r="L1459">
        <v>1590</v>
      </c>
      <c r="M1459">
        <f t="shared" si="22"/>
        <v>1600</v>
      </c>
      <c r="N1459">
        <f>Table44[[#This Row],[Qty]]*Table44[[#This Row],[Cost]]</f>
        <v>1590</v>
      </c>
      <c r="O1459">
        <f>Table44[[#This Row],[Total Sales]]-Table44[[#This Row],[COGS]]</f>
        <v>10</v>
      </c>
      <c r="P1459" s="1">
        <f>WEEKDAY(Table44[[#This Row],[Sales Date]])</f>
        <v>1</v>
      </c>
    </row>
    <row r="1460" spans="1:16" x14ac:dyDescent="0.3">
      <c r="A1460" t="s">
        <v>2249</v>
      </c>
      <c r="B1460" s="2">
        <v>43952</v>
      </c>
      <c r="C1460" t="s">
        <v>1427</v>
      </c>
      <c r="D1460" t="s">
        <v>28</v>
      </c>
      <c r="E1460" t="s">
        <v>29</v>
      </c>
      <c r="F1460" t="s">
        <v>30</v>
      </c>
      <c r="G1460" t="s">
        <v>31</v>
      </c>
      <c r="H1460" t="s">
        <v>2370</v>
      </c>
      <c r="I1460">
        <v>1</v>
      </c>
      <c r="J1460" t="s">
        <v>19</v>
      </c>
      <c r="K1460">
        <v>50</v>
      </c>
      <c r="L1460">
        <v>45</v>
      </c>
      <c r="M1460">
        <f t="shared" si="22"/>
        <v>50</v>
      </c>
      <c r="N1460">
        <f>Table44[[#This Row],[Qty]]*Table44[[#This Row],[Cost]]</f>
        <v>45</v>
      </c>
      <c r="O1460">
        <f>Table44[[#This Row],[Total Sales]]-Table44[[#This Row],[COGS]]</f>
        <v>5</v>
      </c>
      <c r="P1460" s="1">
        <f>WEEKDAY(Table44[[#This Row],[Sales Date]])</f>
        <v>6</v>
      </c>
    </row>
    <row r="1461" spans="1:16" x14ac:dyDescent="0.3">
      <c r="A1461" t="s">
        <v>2250</v>
      </c>
      <c r="B1461" s="2">
        <v>43953</v>
      </c>
      <c r="C1461" t="s">
        <v>1429</v>
      </c>
      <c r="D1461" t="s">
        <v>28</v>
      </c>
      <c r="E1461" t="s">
        <v>34</v>
      </c>
      <c r="F1461" t="s">
        <v>35</v>
      </c>
      <c r="G1461" t="s">
        <v>17</v>
      </c>
      <c r="H1461" t="s">
        <v>2370</v>
      </c>
      <c r="I1461">
        <v>2</v>
      </c>
      <c r="J1461" t="s">
        <v>19</v>
      </c>
      <c r="K1461">
        <v>600</v>
      </c>
      <c r="L1461">
        <v>450</v>
      </c>
      <c r="M1461">
        <f t="shared" si="22"/>
        <v>1200</v>
      </c>
      <c r="N1461">
        <f>Table44[[#This Row],[Qty]]*Table44[[#This Row],[Cost]]</f>
        <v>900</v>
      </c>
      <c r="O1461">
        <f>Table44[[#This Row],[Total Sales]]-Table44[[#This Row],[COGS]]</f>
        <v>300</v>
      </c>
      <c r="P1461" s="1">
        <f>WEEKDAY(Table44[[#This Row],[Sales Date]])</f>
        <v>7</v>
      </c>
    </row>
    <row r="1462" spans="1:16" x14ac:dyDescent="0.3">
      <c r="A1462" t="s">
        <v>2251</v>
      </c>
      <c r="B1462" s="2">
        <v>43954</v>
      </c>
      <c r="C1462" t="s">
        <v>1431</v>
      </c>
      <c r="D1462" t="s">
        <v>14</v>
      </c>
      <c r="E1462" t="s">
        <v>15</v>
      </c>
      <c r="F1462" t="s">
        <v>16</v>
      </c>
      <c r="G1462" t="s">
        <v>24</v>
      </c>
      <c r="H1462" t="s">
        <v>2370</v>
      </c>
      <c r="I1462">
        <v>2</v>
      </c>
      <c r="J1462" t="s">
        <v>19</v>
      </c>
      <c r="K1462">
        <v>170</v>
      </c>
      <c r="L1462">
        <v>150</v>
      </c>
      <c r="M1462">
        <f t="shared" si="22"/>
        <v>340</v>
      </c>
      <c r="N1462">
        <f>Table44[[#This Row],[Qty]]*Table44[[#This Row],[Cost]]</f>
        <v>300</v>
      </c>
      <c r="O1462">
        <f>Table44[[#This Row],[Total Sales]]-Table44[[#This Row],[COGS]]</f>
        <v>40</v>
      </c>
      <c r="P1462" s="1">
        <f>WEEKDAY(Table44[[#This Row],[Sales Date]])</f>
        <v>1</v>
      </c>
    </row>
    <row r="1463" spans="1:16" x14ac:dyDescent="0.3">
      <c r="A1463" t="s">
        <v>2252</v>
      </c>
      <c r="B1463" s="2">
        <v>43955</v>
      </c>
      <c r="C1463" t="s">
        <v>1433</v>
      </c>
      <c r="D1463" t="s">
        <v>28</v>
      </c>
      <c r="E1463" t="s">
        <v>15</v>
      </c>
      <c r="F1463" t="s">
        <v>16</v>
      </c>
      <c r="G1463" t="s">
        <v>31</v>
      </c>
      <c r="H1463" t="s">
        <v>2370</v>
      </c>
      <c r="I1463">
        <v>1</v>
      </c>
      <c r="J1463" t="s">
        <v>19</v>
      </c>
      <c r="K1463">
        <v>25</v>
      </c>
      <c r="L1463">
        <v>20</v>
      </c>
      <c r="M1463">
        <f t="shared" si="22"/>
        <v>25</v>
      </c>
      <c r="N1463">
        <f>Table44[[#This Row],[Qty]]*Table44[[#This Row],[Cost]]</f>
        <v>20</v>
      </c>
      <c r="O1463">
        <f>Table44[[#This Row],[Total Sales]]-Table44[[#This Row],[COGS]]</f>
        <v>5</v>
      </c>
      <c r="P1463" s="1">
        <f>WEEKDAY(Table44[[#This Row],[Sales Date]])</f>
        <v>2</v>
      </c>
    </row>
    <row r="1464" spans="1:16" x14ac:dyDescent="0.3">
      <c r="A1464" t="s">
        <v>2253</v>
      </c>
      <c r="B1464" s="2">
        <v>43956</v>
      </c>
      <c r="C1464" t="s">
        <v>1435</v>
      </c>
      <c r="D1464" t="s">
        <v>28</v>
      </c>
      <c r="E1464" t="s">
        <v>22</v>
      </c>
      <c r="F1464" t="s">
        <v>23</v>
      </c>
      <c r="G1464" t="s">
        <v>17</v>
      </c>
      <c r="H1464" t="s">
        <v>37</v>
      </c>
      <c r="I1464">
        <v>1</v>
      </c>
      <c r="J1464" t="s">
        <v>19</v>
      </c>
      <c r="K1464">
        <v>6700</v>
      </c>
      <c r="L1464">
        <v>5002</v>
      </c>
      <c r="M1464">
        <f t="shared" si="22"/>
        <v>6700</v>
      </c>
      <c r="N1464">
        <f>Table44[[#This Row],[Qty]]*Table44[[#This Row],[Cost]]</f>
        <v>5002</v>
      </c>
      <c r="O1464">
        <f>Table44[[#This Row],[Total Sales]]-Table44[[#This Row],[COGS]]</f>
        <v>1698</v>
      </c>
      <c r="P1464" s="1">
        <f>WEEKDAY(Table44[[#This Row],[Sales Date]])</f>
        <v>3</v>
      </c>
    </row>
    <row r="1465" spans="1:16" x14ac:dyDescent="0.3">
      <c r="A1465" t="s">
        <v>2254</v>
      </c>
      <c r="B1465" s="2">
        <v>43957</v>
      </c>
      <c r="C1465" t="s">
        <v>1437</v>
      </c>
      <c r="D1465" t="s">
        <v>28</v>
      </c>
      <c r="E1465" t="s">
        <v>29</v>
      </c>
      <c r="F1465" t="s">
        <v>30</v>
      </c>
      <c r="G1465" t="s">
        <v>24</v>
      </c>
      <c r="H1465" t="s">
        <v>2370</v>
      </c>
      <c r="I1465">
        <v>2</v>
      </c>
      <c r="J1465" t="s">
        <v>19</v>
      </c>
      <c r="K1465">
        <v>6700</v>
      </c>
      <c r="L1465">
        <v>5000</v>
      </c>
      <c r="M1465">
        <f t="shared" si="22"/>
        <v>13400</v>
      </c>
      <c r="N1465">
        <f>Table44[[#This Row],[Qty]]*Table44[[#This Row],[Cost]]</f>
        <v>10000</v>
      </c>
      <c r="O1465">
        <f>Table44[[#This Row],[Total Sales]]-Table44[[#This Row],[COGS]]</f>
        <v>3400</v>
      </c>
      <c r="P1465" s="1">
        <f>WEEKDAY(Table44[[#This Row],[Sales Date]])</f>
        <v>4</v>
      </c>
    </row>
    <row r="1466" spans="1:16" x14ac:dyDescent="0.3">
      <c r="A1466" t="s">
        <v>2255</v>
      </c>
      <c r="B1466" s="2">
        <v>43958</v>
      </c>
      <c r="C1466" t="s">
        <v>1439</v>
      </c>
      <c r="D1466" t="s">
        <v>28</v>
      </c>
      <c r="E1466" t="s">
        <v>34</v>
      </c>
      <c r="F1466" t="s">
        <v>35</v>
      </c>
      <c r="G1466" t="s">
        <v>31</v>
      </c>
      <c r="H1466" t="s">
        <v>44</v>
      </c>
      <c r="I1466">
        <v>2</v>
      </c>
      <c r="J1466" t="s">
        <v>19</v>
      </c>
      <c r="K1466">
        <v>6700</v>
      </c>
      <c r="L1466">
        <v>5001</v>
      </c>
      <c r="M1466">
        <f t="shared" si="22"/>
        <v>13400</v>
      </c>
      <c r="N1466">
        <f>Table44[[#This Row],[Qty]]*Table44[[#This Row],[Cost]]</f>
        <v>10002</v>
      </c>
      <c r="O1466">
        <f>Table44[[#This Row],[Total Sales]]-Table44[[#This Row],[COGS]]</f>
        <v>3398</v>
      </c>
      <c r="P1466" s="1">
        <f>WEEKDAY(Table44[[#This Row],[Sales Date]])</f>
        <v>5</v>
      </c>
    </row>
    <row r="1467" spans="1:16" x14ac:dyDescent="0.3">
      <c r="A1467" t="s">
        <v>2256</v>
      </c>
      <c r="B1467" s="2">
        <v>43956</v>
      </c>
      <c r="C1467" t="s">
        <v>1441</v>
      </c>
      <c r="D1467" t="s">
        <v>28</v>
      </c>
      <c r="E1467" t="s">
        <v>15</v>
      </c>
      <c r="F1467" t="s">
        <v>16</v>
      </c>
      <c r="G1467" t="s">
        <v>17</v>
      </c>
      <c r="H1467" t="s">
        <v>2370</v>
      </c>
      <c r="I1467">
        <v>1</v>
      </c>
      <c r="J1467" t="s">
        <v>19</v>
      </c>
      <c r="K1467">
        <v>6700</v>
      </c>
      <c r="L1467">
        <v>5002</v>
      </c>
      <c r="M1467">
        <f t="shared" si="22"/>
        <v>6700</v>
      </c>
      <c r="N1467">
        <f>Table44[[#This Row],[Qty]]*Table44[[#This Row],[Cost]]</f>
        <v>5002</v>
      </c>
      <c r="O1467">
        <f>Table44[[#This Row],[Total Sales]]-Table44[[#This Row],[COGS]]</f>
        <v>1698</v>
      </c>
      <c r="P1467" s="1">
        <f>WEEKDAY(Table44[[#This Row],[Sales Date]])</f>
        <v>3</v>
      </c>
    </row>
    <row r="1468" spans="1:16" x14ac:dyDescent="0.3">
      <c r="A1468" t="s">
        <v>2257</v>
      </c>
      <c r="B1468" s="2">
        <v>43960</v>
      </c>
      <c r="C1468" t="s">
        <v>1443</v>
      </c>
      <c r="D1468" t="s">
        <v>28</v>
      </c>
      <c r="E1468" t="s">
        <v>15</v>
      </c>
      <c r="F1468" t="s">
        <v>16</v>
      </c>
      <c r="G1468" t="s">
        <v>24</v>
      </c>
      <c r="H1468" t="s">
        <v>2370</v>
      </c>
      <c r="I1468">
        <v>1</v>
      </c>
      <c r="J1468" t="s">
        <v>19</v>
      </c>
      <c r="K1468">
        <v>6700</v>
      </c>
      <c r="L1468">
        <v>5000</v>
      </c>
      <c r="M1468">
        <f t="shared" si="22"/>
        <v>6700</v>
      </c>
      <c r="N1468">
        <f>Table44[[#This Row],[Qty]]*Table44[[#This Row],[Cost]]</f>
        <v>5000</v>
      </c>
      <c r="O1468">
        <f>Table44[[#This Row],[Total Sales]]-Table44[[#This Row],[COGS]]</f>
        <v>1700</v>
      </c>
      <c r="P1468" s="1">
        <f>WEEKDAY(Table44[[#This Row],[Sales Date]])</f>
        <v>7</v>
      </c>
    </row>
    <row r="1469" spans="1:16" x14ac:dyDescent="0.3">
      <c r="A1469" t="s">
        <v>2258</v>
      </c>
      <c r="B1469" s="2">
        <v>43961</v>
      </c>
      <c r="D1469" t="s">
        <v>28</v>
      </c>
      <c r="E1469" t="s">
        <v>22</v>
      </c>
      <c r="F1469" t="s">
        <v>23</v>
      </c>
      <c r="G1469" t="s">
        <v>31</v>
      </c>
      <c r="H1469" t="s">
        <v>2370</v>
      </c>
      <c r="I1469">
        <v>2</v>
      </c>
      <c r="J1469" t="s">
        <v>19</v>
      </c>
      <c r="K1469">
        <v>6700</v>
      </c>
      <c r="L1469">
        <v>5001</v>
      </c>
      <c r="M1469">
        <f t="shared" si="22"/>
        <v>13400</v>
      </c>
      <c r="N1469">
        <f>Table44[[#This Row],[Qty]]*Table44[[#This Row],[Cost]]</f>
        <v>10002</v>
      </c>
      <c r="O1469">
        <f>Table44[[#This Row],[Total Sales]]-Table44[[#This Row],[COGS]]</f>
        <v>3398</v>
      </c>
      <c r="P1469" s="1">
        <f>WEEKDAY(Table44[[#This Row],[Sales Date]])</f>
        <v>1</v>
      </c>
    </row>
    <row r="1470" spans="1:16" x14ac:dyDescent="0.3">
      <c r="A1470" t="s">
        <v>2259</v>
      </c>
      <c r="B1470" s="2">
        <v>43962</v>
      </c>
      <c r="C1470" t="s">
        <v>1446</v>
      </c>
      <c r="D1470" t="s">
        <v>28</v>
      </c>
      <c r="E1470" t="s">
        <v>29</v>
      </c>
      <c r="F1470" t="s">
        <v>30</v>
      </c>
      <c r="G1470" t="s">
        <v>17</v>
      </c>
      <c r="H1470" t="s">
        <v>2370</v>
      </c>
      <c r="I1470">
        <v>2</v>
      </c>
      <c r="J1470" t="s">
        <v>19</v>
      </c>
      <c r="K1470">
        <v>6700</v>
      </c>
      <c r="L1470">
        <v>5002</v>
      </c>
      <c r="M1470">
        <f t="shared" si="22"/>
        <v>13400</v>
      </c>
      <c r="N1470">
        <f>Table44[[#This Row],[Qty]]*Table44[[#This Row],[Cost]]</f>
        <v>10004</v>
      </c>
      <c r="O1470">
        <f>Table44[[#This Row],[Total Sales]]-Table44[[#This Row],[COGS]]</f>
        <v>3396</v>
      </c>
      <c r="P1470" s="1">
        <f>WEEKDAY(Table44[[#This Row],[Sales Date]])</f>
        <v>2</v>
      </c>
    </row>
    <row r="1471" spans="1:16" x14ac:dyDescent="0.3">
      <c r="A1471" t="s">
        <v>2260</v>
      </c>
      <c r="B1471" s="2">
        <v>43963</v>
      </c>
      <c r="C1471" t="s">
        <v>1448</v>
      </c>
      <c r="D1471" t="s">
        <v>28</v>
      </c>
      <c r="E1471" t="s">
        <v>34</v>
      </c>
      <c r="F1471" t="s">
        <v>35</v>
      </c>
      <c r="G1471" t="s">
        <v>24</v>
      </c>
      <c r="H1471" t="s">
        <v>37</v>
      </c>
      <c r="I1471">
        <v>1</v>
      </c>
      <c r="J1471" t="s">
        <v>19</v>
      </c>
      <c r="K1471">
        <v>22000</v>
      </c>
      <c r="L1471">
        <v>20000</v>
      </c>
      <c r="M1471">
        <f t="shared" si="22"/>
        <v>22000</v>
      </c>
      <c r="N1471">
        <f>Table44[[#This Row],[Qty]]*Table44[[#This Row],[Cost]]</f>
        <v>20000</v>
      </c>
      <c r="O1471">
        <f>Table44[[#This Row],[Total Sales]]-Table44[[#This Row],[COGS]]</f>
        <v>2000</v>
      </c>
      <c r="P1471" s="1">
        <f>WEEKDAY(Table44[[#This Row],[Sales Date]])</f>
        <v>3</v>
      </c>
    </row>
    <row r="1472" spans="1:16" x14ac:dyDescent="0.3">
      <c r="A1472" t="s">
        <v>2261</v>
      </c>
      <c r="B1472" s="2">
        <v>43964</v>
      </c>
      <c r="C1472" t="s">
        <v>1450</v>
      </c>
      <c r="D1472" t="s">
        <v>28</v>
      </c>
      <c r="E1472" t="s">
        <v>15</v>
      </c>
      <c r="F1472" t="s">
        <v>16</v>
      </c>
      <c r="G1472" t="s">
        <v>31</v>
      </c>
      <c r="H1472" t="s">
        <v>44</v>
      </c>
      <c r="I1472">
        <v>1</v>
      </c>
      <c r="J1472" t="s">
        <v>25</v>
      </c>
      <c r="K1472">
        <v>11000</v>
      </c>
      <c r="L1472">
        <v>10000</v>
      </c>
      <c r="M1472">
        <f t="shared" si="22"/>
        <v>11000</v>
      </c>
      <c r="N1472">
        <f>Table44[[#This Row],[Qty]]*Table44[[#This Row],[Cost]]</f>
        <v>10000</v>
      </c>
      <c r="O1472">
        <f>Table44[[#This Row],[Total Sales]]-Table44[[#This Row],[COGS]]</f>
        <v>1000</v>
      </c>
      <c r="P1472" s="1">
        <f>WEEKDAY(Table44[[#This Row],[Sales Date]])</f>
        <v>4</v>
      </c>
    </row>
    <row r="1473" spans="1:16" x14ac:dyDescent="0.3">
      <c r="A1473" t="s">
        <v>2262</v>
      </c>
      <c r="B1473" s="2">
        <v>43965</v>
      </c>
      <c r="C1473" t="s">
        <v>1452</v>
      </c>
      <c r="D1473" t="s">
        <v>28</v>
      </c>
      <c r="E1473" t="s">
        <v>15</v>
      </c>
      <c r="F1473" t="s">
        <v>16</v>
      </c>
      <c r="G1473" t="s">
        <v>17</v>
      </c>
      <c r="H1473" t="s">
        <v>2370</v>
      </c>
      <c r="I1473">
        <v>1</v>
      </c>
      <c r="J1473" t="s">
        <v>19</v>
      </c>
      <c r="K1473">
        <v>8500</v>
      </c>
      <c r="L1473">
        <v>7600</v>
      </c>
      <c r="M1473">
        <f t="shared" si="22"/>
        <v>8500</v>
      </c>
      <c r="N1473">
        <f>Table44[[#This Row],[Qty]]*Table44[[#This Row],[Cost]]</f>
        <v>7600</v>
      </c>
      <c r="O1473">
        <f>Table44[[#This Row],[Total Sales]]-Table44[[#This Row],[COGS]]</f>
        <v>900</v>
      </c>
      <c r="P1473" s="1">
        <f>WEEKDAY(Table44[[#This Row],[Sales Date]])</f>
        <v>5</v>
      </c>
    </row>
    <row r="1474" spans="1:16" x14ac:dyDescent="0.3">
      <c r="A1474" t="s">
        <v>2263</v>
      </c>
      <c r="B1474" s="2">
        <v>43966</v>
      </c>
      <c r="C1474" t="s">
        <v>1454</v>
      </c>
      <c r="D1474" t="s">
        <v>28</v>
      </c>
      <c r="E1474" t="s">
        <v>22</v>
      </c>
      <c r="F1474" t="s">
        <v>23</v>
      </c>
      <c r="G1474" t="s">
        <v>24</v>
      </c>
      <c r="H1474" t="s">
        <v>2370</v>
      </c>
      <c r="I1474">
        <v>2</v>
      </c>
      <c r="J1474" t="s">
        <v>25</v>
      </c>
      <c r="K1474">
        <v>8500</v>
      </c>
      <c r="L1474">
        <v>7600</v>
      </c>
      <c r="M1474">
        <f t="shared" ref="M1474:M1523" si="23">I1474*K1474</f>
        <v>17000</v>
      </c>
      <c r="N1474">
        <f>Table44[[#This Row],[Qty]]*Table44[[#This Row],[Cost]]</f>
        <v>15200</v>
      </c>
      <c r="O1474">
        <f>Table44[[#This Row],[Total Sales]]-Table44[[#This Row],[COGS]]</f>
        <v>1800</v>
      </c>
      <c r="P1474" s="1">
        <f>WEEKDAY(Table44[[#This Row],[Sales Date]])</f>
        <v>6</v>
      </c>
    </row>
    <row r="1475" spans="1:16" x14ac:dyDescent="0.3">
      <c r="A1475" t="s">
        <v>2264</v>
      </c>
      <c r="B1475" s="2">
        <v>43967</v>
      </c>
      <c r="D1475" t="s">
        <v>28</v>
      </c>
      <c r="E1475" t="s">
        <v>29</v>
      </c>
      <c r="F1475" t="s">
        <v>30</v>
      </c>
      <c r="G1475" t="s">
        <v>31</v>
      </c>
      <c r="H1475" t="s">
        <v>37</v>
      </c>
      <c r="I1475">
        <v>3</v>
      </c>
      <c r="J1475" t="s">
        <v>19</v>
      </c>
      <c r="K1475">
        <v>13200.000000000002</v>
      </c>
      <c r="L1475">
        <v>12000</v>
      </c>
      <c r="M1475">
        <f t="shared" si="23"/>
        <v>39600.000000000007</v>
      </c>
      <c r="N1475">
        <f>Table44[[#This Row],[Qty]]*Table44[[#This Row],[Cost]]</f>
        <v>36000</v>
      </c>
      <c r="O1475">
        <f>Table44[[#This Row],[Total Sales]]-Table44[[#This Row],[COGS]]</f>
        <v>3600.0000000000073</v>
      </c>
      <c r="P1475" s="1">
        <f>WEEKDAY(Table44[[#This Row],[Sales Date]])</f>
        <v>7</v>
      </c>
    </row>
    <row r="1476" spans="1:16" x14ac:dyDescent="0.3">
      <c r="A1476" t="s">
        <v>2265</v>
      </c>
      <c r="B1476" s="2">
        <v>43968</v>
      </c>
      <c r="C1476" t="s">
        <v>1457</v>
      </c>
      <c r="D1476" t="s">
        <v>14</v>
      </c>
      <c r="E1476" t="s">
        <v>34</v>
      </c>
      <c r="F1476" t="s">
        <v>35</v>
      </c>
      <c r="G1476" t="s">
        <v>17</v>
      </c>
      <c r="H1476" t="s">
        <v>2370</v>
      </c>
      <c r="I1476">
        <v>2</v>
      </c>
      <c r="J1476" t="s">
        <v>19</v>
      </c>
      <c r="K1476">
        <v>22000</v>
      </c>
      <c r="L1476">
        <v>20000</v>
      </c>
      <c r="M1476">
        <f t="shared" si="23"/>
        <v>44000</v>
      </c>
      <c r="N1476">
        <f>Table44[[#This Row],[Qty]]*Table44[[#This Row],[Cost]]</f>
        <v>40000</v>
      </c>
      <c r="O1476">
        <f>Table44[[#This Row],[Total Sales]]-Table44[[#This Row],[COGS]]</f>
        <v>4000</v>
      </c>
      <c r="P1476" s="1">
        <f>WEEKDAY(Table44[[#This Row],[Sales Date]])</f>
        <v>1</v>
      </c>
    </row>
    <row r="1477" spans="1:16" x14ac:dyDescent="0.3">
      <c r="A1477" t="s">
        <v>2266</v>
      </c>
      <c r="B1477" s="2">
        <v>43966</v>
      </c>
      <c r="C1477" t="s">
        <v>1459</v>
      </c>
      <c r="D1477" t="s">
        <v>14</v>
      </c>
      <c r="E1477" t="s">
        <v>15</v>
      </c>
      <c r="F1477" t="s">
        <v>16</v>
      </c>
      <c r="G1477" t="s">
        <v>24</v>
      </c>
      <c r="H1477" t="s">
        <v>2370</v>
      </c>
      <c r="I1477">
        <v>2</v>
      </c>
      <c r="J1477" t="s">
        <v>19</v>
      </c>
      <c r="K1477">
        <v>7700</v>
      </c>
      <c r="L1477">
        <v>7000</v>
      </c>
      <c r="M1477">
        <f t="shared" si="23"/>
        <v>15400</v>
      </c>
      <c r="N1477">
        <f>Table44[[#This Row],[Qty]]*Table44[[#This Row],[Cost]]</f>
        <v>14000</v>
      </c>
      <c r="O1477">
        <f>Table44[[#This Row],[Total Sales]]-Table44[[#This Row],[COGS]]</f>
        <v>1400</v>
      </c>
      <c r="P1477" s="1">
        <f>WEEKDAY(Table44[[#This Row],[Sales Date]])</f>
        <v>6</v>
      </c>
    </row>
    <row r="1478" spans="1:16" x14ac:dyDescent="0.3">
      <c r="A1478" t="s">
        <v>2267</v>
      </c>
      <c r="B1478" s="2">
        <v>43970</v>
      </c>
      <c r="C1478" t="s">
        <v>1461</v>
      </c>
      <c r="D1478" t="s">
        <v>14</v>
      </c>
      <c r="E1478" t="s">
        <v>15</v>
      </c>
      <c r="F1478" t="s">
        <v>16</v>
      </c>
      <c r="G1478" t="s">
        <v>31</v>
      </c>
      <c r="H1478" t="s">
        <v>44</v>
      </c>
      <c r="I1478">
        <v>3</v>
      </c>
      <c r="J1478" t="s">
        <v>19</v>
      </c>
      <c r="K1478">
        <v>22000</v>
      </c>
      <c r="L1478">
        <v>20000</v>
      </c>
      <c r="M1478">
        <f t="shared" si="23"/>
        <v>66000</v>
      </c>
      <c r="N1478">
        <f>Table44[[#This Row],[Qty]]*Table44[[#This Row],[Cost]]</f>
        <v>60000</v>
      </c>
      <c r="O1478">
        <f>Table44[[#This Row],[Total Sales]]-Table44[[#This Row],[COGS]]</f>
        <v>6000</v>
      </c>
      <c r="P1478" s="1">
        <f>WEEKDAY(Table44[[#This Row],[Sales Date]])</f>
        <v>3</v>
      </c>
    </row>
    <row r="1479" spans="1:16" x14ac:dyDescent="0.3">
      <c r="A1479" t="s">
        <v>2268</v>
      </c>
      <c r="B1479" s="2">
        <v>43971</v>
      </c>
      <c r="C1479" t="s">
        <v>1463</v>
      </c>
      <c r="D1479" t="s">
        <v>28</v>
      </c>
      <c r="E1479" t="s">
        <v>22</v>
      </c>
      <c r="F1479" t="s">
        <v>23</v>
      </c>
      <c r="G1479" t="s">
        <v>17</v>
      </c>
      <c r="H1479" t="s">
        <v>2370</v>
      </c>
      <c r="I1479">
        <v>1</v>
      </c>
      <c r="J1479" t="s">
        <v>19</v>
      </c>
      <c r="K1479">
        <v>44000</v>
      </c>
      <c r="L1479">
        <v>40000</v>
      </c>
      <c r="M1479">
        <f t="shared" si="23"/>
        <v>44000</v>
      </c>
      <c r="N1479">
        <f>Table44[[#This Row],[Qty]]*Table44[[#This Row],[Cost]]</f>
        <v>40000</v>
      </c>
      <c r="O1479">
        <f>Table44[[#This Row],[Total Sales]]-Table44[[#This Row],[COGS]]</f>
        <v>4000</v>
      </c>
      <c r="P1479" s="1">
        <f>WEEKDAY(Table44[[#This Row],[Sales Date]])</f>
        <v>4</v>
      </c>
    </row>
    <row r="1480" spans="1:16" x14ac:dyDescent="0.3">
      <c r="A1480" t="s">
        <v>2269</v>
      </c>
      <c r="B1480" s="2">
        <v>43972</v>
      </c>
      <c r="C1480" t="s">
        <v>1465</v>
      </c>
      <c r="D1480" t="s">
        <v>28</v>
      </c>
      <c r="E1480" t="s">
        <v>29</v>
      </c>
      <c r="F1480" t="s">
        <v>30</v>
      </c>
      <c r="G1480" t="s">
        <v>24</v>
      </c>
      <c r="H1480" t="s">
        <v>2370</v>
      </c>
      <c r="I1480">
        <v>2</v>
      </c>
      <c r="J1480" t="s">
        <v>19</v>
      </c>
      <c r="K1480">
        <v>19800</v>
      </c>
      <c r="L1480">
        <v>18000</v>
      </c>
      <c r="M1480">
        <f t="shared" si="23"/>
        <v>39600</v>
      </c>
      <c r="N1480">
        <f>Table44[[#This Row],[Qty]]*Table44[[#This Row],[Cost]]</f>
        <v>36000</v>
      </c>
      <c r="O1480">
        <f>Table44[[#This Row],[Total Sales]]-Table44[[#This Row],[COGS]]</f>
        <v>3600</v>
      </c>
      <c r="P1480" s="1">
        <f>WEEKDAY(Table44[[#This Row],[Sales Date]])</f>
        <v>5</v>
      </c>
    </row>
    <row r="1481" spans="1:16" x14ac:dyDescent="0.3">
      <c r="A1481" t="s">
        <v>2270</v>
      </c>
      <c r="B1481" s="2">
        <v>43973</v>
      </c>
      <c r="C1481" t="s">
        <v>1467</v>
      </c>
      <c r="D1481" t="s">
        <v>28</v>
      </c>
      <c r="E1481" t="s">
        <v>34</v>
      </c>
      <c r="F1481" t="s">
        <v>35</v>
      </c>
      <c r="G1481" t="s">
        <v>31</v>
      </c>
      <c r="H1481" t="s">
        <v>2370</v>
      </c>
      <c r="I1481">
        <v>2</v>
      </c>
      <c r="J1481" t="s">
        <v>19</v>
      </c>
      <c r="K1481">
        <v>9950</v>
      </c>
      <c r="L1481">
        <v>9000</v>
      </c>
      <c r="M1481">
        <f t="shared" si="23"/>
        <v>19900</v>
      </c>
      <c r="N1481">
        <f>Table44[[#This Row],[Qty]]*Table44[[#This Row],[Cost]]</f>
        <v>18000</v>
      </c>
      <c r="O1481">
        <f>Table44[[#This Row],[Total Sales]]-Table44[[#This Row],[COGS]]</f>
        <v>1900</v>
      </c>
      <c r="P1481" s="1">
        <f>WEEKDAY(Table44[[#This Row],[Sales Date]])</f>
        <v>6</v>
      </c>
    </row>
    <row r="1482" spans="1:16" x14ac:dyDescent="0.3">
      <c r="A1482" t="s">
        <v>2271</v>
      </c>
      <c r="B1482" s="2">
        <v>43974</v>
      </c>
      <c r="C1482" t="s">
        <v>1469</v>
      </c>
      <c r="D1482" t="s">
        <v>28</v>
      </c>
      <c r="E1482" t="s">
        <v>15</v>
      </c>
      <c r="F1482" t="s">
        <v>16</v>
      </c>
      <c r="G1482" t="s">
        <v>17</v>
      </c>
      <c r="H1482" t="s">
        <v>2370</v>
      </c>
      <c r="I1482">
        <v>2</v>
      </c>
      <c r="J1482" t="s">
        <v>19</v>
      </c>
      <c r="K1482">
        <v>7700</v>
      </c>
      <c r="L1482">
        <v>7000</v>
      </c>
      <c r="M1482">
        <f t="shared" si="23"/>
        <v>15400</v>
      </c>
      <c r="N1482">
        <f>Table44[[#This Row],[Qty]]*Table44[[#This Row],[Cost]]</f>
        <v>14000</v>
      </c>
      <c r="O1482">
        <f>Table44[[#This Row],[Total Sales]]-Table44[[#This Row],[COGS]]</f>
        <v>1400</v>
      </c>
      <c r="P1482" s="1">
        <f>WEEKDAY(Table44[[#This Row],[Sales Date]])</f>
        <v>7</v>
      </c>
    </row>
    <row r="1483" spans="1:16" x14ac:dyDescent="0.3">
      <c r="A1483" t="s">
        <v>2272</v>
      </c>
      <c r="B1483" s="2">
        <v>43975</v>
      </c>
      <c r="C1483" t="s">
        <v>1471</v>
      </c>
      <c r="D1483" t="s">
        <v>14</v>
      </c>
      <c r="E1483" t="s">
        <v>15</v>
      </c>
      <c r="F1483" t="s">
        <v>16</v>
      </c>
      <c r="G1483" t="s">
        <v>24</v>
      </c>
      <c r="H1483" t="s">
        <v>37</v>
      </c>
      <c r="I1483">
        <v>4</v>
      </c>
      <c r="J1483" t="s">
        <v>19</v>
      </c>
      <c r="K1483">
        <v>11000</v>
      </c>
      <c r="L1483">
        <v>10000</v>
      </c>
      <c r="M1483">
        <f t="shared" si="23"/>
        <v>44000</v>
      </c>
      <c r="N1483">
        <f>Table44[[#This Row],[Qty]]*Table44[[#This Row],[Cost]]</f>
        <v>40000</v>
      </c>
      <c r="O1483">
        <f>Table44[[#This Row],[Total Sales]]-Table44[[#This Row],[COGS]]</f>
        <v>4000</v>
      </c>
      <c r="P1483" s="1">
        <f>WEEKDAY(Table44[[#This Row],[Sales Date]])</f>
        <v>1</v>
      </c>
    </row>
    <row r="1484" spans="1:16" x14ac:dyDescent="0.3">
      <c r="A1484" t="s">
        <v>2273</v>
      </c>
      <c r="B1484" s="2">
        <v>43976</v>
      </c>
      <c r="C1484" t="s">
        <v>1473</v>
      </c>
      <c r="D1484" t="s">
        <v>28</v>
      </c>
      <c r="E1484" t="s">
        <v>22</v>
      </c>
      <c r="F1484" t="s">
        <v>23</v>
      </c>
      <c r="G1484" t="s">
        <v>31</v>
      </c>
      <c r="H1484" t="s">
        <v>2370</v>
      </c>
      <c r="I1484">
        <v>1</v>
      </c>
      <c r="J1484" t="s">
        <v>19</v>
      </c>
      <c r="K1484">
        <v>13200.000000000002</v>
      </c>
      <c r="L1484">
        <v>12000</v>
      </c>
      <c r="M1484">
        <f t="shared" si="23"/>
        <v>13200.000000000002</v>
      </c>
      <c r="N1484">
        <f>Table44[[#This Row],[Qty]]*Table44[[#This Row],[Cost]]</f>
        <v>12000</v>
      </c>
      <c r="O1484">
        <f>Table44[[#This Row],[Total Sales]]-Table44[[#This Row],[COGS]]</f>
        <v>1200.0000000000018</v>
      </c>
      <c r="P1484" s="1">
        <f>WEEKDAY(Table44[[#This Row],[Sales Date]])</f>
        <v>2</v>
      </c>
    </row>
    <row r="1485" spans="1:16" x14ac:dyDescent="0.3">
      <c r="A1485" t="s">
        <v>2274</v>
      </c>
      <c r="B1485" s="2">
        <v>43977</v>
      </c>
      <c r="C1485" t="s">
        <v>1475</v>
      </c>
      <c r="D1485" t="s">
        <v>28</v>
      </c>
      <c r="E1485" t="s">
        <v>29</v>
      </c>
      <c r="F1485" t="s">
        <v>30</v>
      </c>
      <c r="G1485" t="s">
        <v>17</v>
      </c>
      <c r="H1485" t="s">
        <v>44</v>
      </c>
      <c r="I1485">
        <v>2</v>
      </c>
      <c r="J1485" t="s">
        <v>19</v>
      </c>
      <c r="K1485">
        <v>9950</v>
      </c>
      <c r="L1485">
        <v>9000</v>
      </c>
      <c r="M1485">
        <f t="shared" si="23"/>
        <v>19900</v>
      </c>
      <c r="N1485">
        <f>Table44[[#This Row],[Qty]]*Table44[[#This Row],[Cost]]</f>
        <v>18000</v>
      </c>
      <c r="O1485">
        <f>Table44[[#This Row],[Total Sales]]-Table44[[#This Row],[COGS]]</f>
        <v>1900</v>
      </c>
      <c r="P1485" s="1">
        <f>WEEKDAY(Table44[[#This Row],[Sales Date]])</f>
        <v>3</v>
      </c>
    </row>
    <row r="1486" spans="1:16" x14ac:dyDescent="0.3">
      <c r="A1486" t="s">
        <v>2275</v>
      </c>
      <c r="B1486" s="2">
        <v>43978</v>
      </c>
      <c r="C1486" t="s">
        <v>1477</v>
      </c>
      <c r="D1486" t="s">
        <v>28</v>
      </c>
      <c r="E1486" t="s">
        <v>34</v>
      </c>
      <c r="F1486" t="s">
        <v>35</v>
      </c>
      <c r="G1486" t="s">
        <v>24</v>
      </c>
      <c r="H1486" t="s">
        <v>2370</v>
      </c>
      <c r="I1486">
        <v>2</v>
      </c>
      <c r="J1486" t="s">
        <v>19</v>
      </c>
      <c r="K1486">
        <v>7700</v>
      </c>
      <c r="L1486">
        <v>7000</v>
      </c>
      <c r="M1486">
        <f t="shared" si="23"/>
        <v>15400</v>
      </c>
      <c r="N1486">
        <f>Table44[[#This Row],[Qty]]*Table44[[#This Row],[Cost]]</f>
        <v>14000</v>
      </c>
      <c r="O1486">
        <f>Table44[[#This Row],[Total Sales]]-Table44[[#This Row],[COGS]]</f>
        <v>1400</v>
      </c>
      <c r="P1486" s="1">
        <f>WEEKDAY(Table44[[#This Row],[Sales Date]])</f>
        <v>4</v>
      </c>
    </row>
    <row r="1487" spans="1:16" x14ac:dyDescent="0.3">
      <c r="A1487" t="s">
        <v>2276</v>
      </c>
      <c r="B1487" s="2">
        <v>43976</v>
      </c>
      <c r="C1487" t="s">
        <v>1479</v>
      </c>
      <c r="D1487" t="s">
        <v>28</v>
      </c>
      <c r="E1487" t="s">
        <v>15</v>
      </c>
      <c r="F1487" t="s">
        <v>16</v>
      </c>
      <c r="G1487" t="s">
        <v>31</v>
      </c>
      <c r="H1487" t="s">
        <v>37</v>
      </c>
      <c r="I1487">
        <v>4</v>
      </c>
      <c r="J1487" t="s">
        <v>19</v>
      </c>
      <c r="K1487">
        <v>11000</v>
      </c>
      <c r="L1487">
        <v>10000</v>
      </c>
      <c r="M1487">
        <f t="shared" si="23"/>
        <v>44000</v>
      </c>
      <c r="N1487">
        <f>Table44[[#This Row],[Qty]]*Table44[[#This Row],[Cost]]</f>
        <v>40000</v>
      </c>
      <c r="O1487">
        <f>Table44[[#This Row],[Total Sales]]-Table44[[#This Row],[COGS]]</f>
        <v>4000</v>
      </c>
      <c r="P1487" s="1">
        <f>WEEKDAY(Table44[[#This Row],[Sales Date]])</f>
        <v>2</v>
      </c>
    </row>
    <row r="1488" spans="1:16" x14ac:dyDescent="0.3">
      <c r="A1488" t="s">
        <v>2277</v>
      </c>
      <c r="B1488" s="2">
        <v>43980</v>
      </c>
      <c r="C1488" t="s">
        <v>1481</v>
      </c>
      <c r="D1488" t="s">
        <v>28</v>
      </c>
      <c r="E1488" t="s">
        <v>15</v>
      </c>
      <c r="F1488" t="s">
        <v>16</v>
      </c>
      <c r="G1488" t="s">
        <v>17</v>
      </c>
      <c r="H1488" t="s">
        <v>2370</v>
      </c>
      <c r="I1488">
        <v>1</v>
      </c>
      <c r="J1488" t="s">
        <v>19</v>
      </c>
      <c r="K1488">
        <v>13200.000000000002</v>
      </c>
      <c r="L1488">
        <v>12000</v>
      </c>
      <c r="M1488">
        <f t="shared" si="23"/>
        <v>13200.000000000002</v>
      </c>
      <c r="N1488">
        <f>Table44[[#This Row],[Qty]]*Table44[[#This Row],[Cost]]</f>
        <v>12000</v>
      </c>
      <c r="O1488">
        <f>Table44[[#This Row],[Total Sales]]-Table44[[#This Row],[COGS]]</f>
        <v>1200.0000000000018</v>
      </c>
      <c r="P1488" s="1">
        <f>WEEKDAY(Table44[[#This Row],[Sales Date]])</f>
        <v>6</v>
      </c>
    </row>
    <row r="1489" spans="1:16" x14ac:dyDescent="0.3">
      <c r="A1489" t="s">
        <v>2278</v>
      </c>
      <c r="B1489" s="2">
        <v>43981</v>
      </c>
      <c r="C1489" t="s">
        <v>1483</v>
      </c>
      <c r="D1489" t="s">
        <v>28</v>
      </c>
      <c r="E1489" t="s">
        <v>22</v>
      </c>
      <c r="F1489" t="s">
        <v>23</v>
      </c>
      <c r="G1489" t="s">
        <v>24</v>
      </c>
      <c r="H1489" t="s">
        <v>2370</v>
      </c>
      <c r="I1489">
        <v>2</v>
      </c>
      <c r="J1489" t="s">
        <v>19</v>
      </c>
      <c r="K1489">
        <v>9950</v>
      </c>
      <c r="L1489">
        <v>9000</v>
      </c>
      <c r="M1489">
        <f t="shared" si="23"/>
        <v>19900</v>
      </c>
      <c r="N1489">
        <f>Table44[[#This Row],[Qty]]*Table44[[#This Row],[Cost]]</f>
        <v>18000</v>
      </c>
      <c r="O1489">
        <f>Table44[[#This Row],[Total Sales]]-Table44[[#This Row],[COGS]]</f>
        <v>1900</v>
      </c>
      <c r="P1489" s="1">
        <f>WEEKDAY(Table44[[#This Row],[Sales Date]])</f>
        <v>7</v>
      </c>
    </row>
    <row r="1490" spans="1:16" x14ac:dyDescent="0.3">
      <c r="A1490" t="s">
        <v>2279</v>
      </c>
      <c r="B1490" s="2">
        <v>43982</v>
      </c>
      <c r="C1490" t="s">
        <v>1485</v>
      </c>
      <c r="D1490" t="s">
        <v>28</v>
      </c>
      <c r="E1490" t="s">
        <v>29</v>
      </c>
      <c r="F1490" t="s">
        <v>30</v>
      </c>
      <c r="G1490" t="s">
        <v>31</v>
      </c>
      <c r="H1490" t="s">
        <v>2370</v>
      </c>
      <c r="I1490">
        <v>2</v>
      </c>
      <c r="J1490" t="s">
        <v>19</v>
      </c>
      <c r="K1490">
        <v>7700</v>
      </c>
      <c r="L1490">
        <v>7000</v>
      </c>
      <c r="M1490">
        <f t="shared" si="23"/>
        <v>15400</v>
      </c>
      <c r="N1490">
        <f>Table44[[#This Row],[Qty]]*Table44[[#This Row],[Cost]]</f>
        <v>14000</v>
      </c>
      <c r="O1490">
        <f>Table44[[#This Row],[Total Sales]]-Table44[[#This Row],[COGS]]</f>
        <v>1400</v>
      </c>
      <c r="P1490" s="1">
        <f>WEEKDAY(Table44[[#This Row],[Sales Date]])</f>
        <v>1</v>
      </c>
    </row>
    <row r="1491" spans="1:16" x14ac:dyDescent="0.3">
      <c r="A1491" t="s">
        <v>2280</v>
      </c>
      <c r="B1491" s="2">
        <v>43952</v>
      </c>
      <c r="C1491" t="s">
        <v>1487</v>
      </c>
      <c r="D1491" t="s">
        <v>28</v>
      </c>
      <c r="E1491" t="s">
        <v>34</v>
      </c>
      <c r="F1491" t="s">
        <v>35</v>
      </c>
      <c r="G1491" t="s">
        <v>17</v>
      </c>
      <c r="H1491" t="s">
        <v>37</v>
      </c>
      <c r="I1491">
        <v>1</v>
      </c>
      <c r="J1491" t="s">
        <v>19</v>
      </c>
      <c r="K1491">
        <v>11000</v>
      </c>
      <c r="L1491">
        <v>10000</v>
      </c>
      <c r="M1491">
        <f t="shared" si="23"/>
        <v>11000</v>
      </c>
      <c r="N1491">
        <f>Table44[[#This Row],[Qty]]*Table44[[#This Row],[Cost]]</f>
        <v>10000</v>
      </c>
      <c r="O1491">
        <f>Table44[[#This Row],[Total Sales]]-Table44[[#This Row],[COGS]]</f>
        <v>1000</v>
      </c>
      <c r="P1491" s="1">
        <f>WEEKDAY(Table44[[#This Row],[Sales Date]])</f>
        <v>6</v>
      </c>
    </row>
    <row r="1492" spans="1:16" x14ac:dyDescent="0.3">
      <c r="A1492" t="s">
        <v>2281</v>
      </c>
      <c r="B1492" s="2">
        <v>43953</v>
      </c>
      <c r="C1492" t="s">
        <v>1489</v>
      </c>
      <c r="D1492" t="s">
        <v>28</v>
      </c>
      <c r="E1492" t="s">
        <v>15</v>
      </c>
      <c r="F1492" t="s">
        <v>16</v>
      </c>
      <c r="G1492" t="s">
        <v>24</v>
      </c>
      <c r="H1492" t="s">
        <v>2370</v>
      </c>
      <c r="I1492">
        <v>1</v>
      </c>
      <c r="J1492" t="s">
        <v>19</v>
      </c>
      <c r="K1492">
        <v>7700.0000000000009</v>
      </c>
      <c r="L1492">
        <v>7000</v>
      </c>
      <c r="M1492">
        <f t="shared" si="23"/>
        <v>7700.0000000000009</v>
      </c>
      <c r="N1492">
        <f>Table44[[#This Row],[Qty]]*Table44[[#This Row],[Cost]]</f>
        <v>7000</v>
      </c>
      <c r="O1492">
        <f>Table44[[#This Row],[Total Sales]]-Table44[[#This Row],[COGS]]</f>
        <v>700.00000000000091</v>
      </c>
      <c r="P1492" s="1">
        <f>WEEKDAY(Table44[[#This Row],[Sales Date]])</f>
        <v>7</v>
      </c>
    </row>
    <row r="1493" spans="1:16" x14ac:dyDescent="0.3">
      <c r="A1493" t="s">
        <v>2282</v>
      </c>
      <c r="B1493" s="2">
        <v>43954</v>
      </c>
      <c r="C1493" t="s">
        <v>1491</v>
      </c>
      <c r="D1493" t="s">
        <v>28</v>
      </c>
      <c r="E1493" t="s">
        <v>15</v>
      </c>
      <c r="F1493" t="s">
        <v>16</v>
      </c>
      <c r="G1493" t="s">
        <v>31</v>
      </c>
      <c r="H1493" t="s">
        <v>37</v>
      </c>
      <c r="I1493">
        <v>2</v>
      </c>
      <c r="J1493" t="s">
        <v>19</v>
      </c>
      <c r="K1493">
        <v>9950</v>
      </c>
      <c r="L1493">
        <v>9000</v>
      </c>
      <c r="M1493">
        <f t="shared" si="23"/>
        <v>19900</v>
      </c>
      <c r="N1493">
        <f>Table44[[#This Row],[Qty]]*Table44[[#This Row],[Cost]]</f>
        <v>18000</v>
      </c>
      <c r="O1493">
        <f>Table44[[#This Row],[Total Sales]]-Table44[[#This Row],[COGS]]</f>
        <v>1900</v>
      </c>
      <c r="P1493" s="1">
        <f>WEEKDAY(Table44[[#This Row],[Sales Date]])</f>
        <v>1</v>
      </c>
    </row>
    <row r="1494" spans="1:16" x14ac:dyDescent="0.3">
      <c r="A1494" t="s">
        <v>2283</v>
      </c>
      <c r="B1494" s="2">
        <v>43955</v>
      </c>
      <c r="C1494" t="s">
        <v>1493</v>
      </c>
      <c r="D1494" t="s">
        <v>28</v>
      </c>
      <c r="E1494" t="s">
        <v>22</v>
      </c>
      <c r="F1494" t="s">
        <v>23</v>
      </c>
      <c r="G1494" t="s">
        <v>17</v>
      </c>
      <c r="H1494" t="s">
        <v>37</v>
      </c>
      <c r="I1494">
        <v>2</v>
      </c>
      <c r="J1494" t="s">
        <v>19</v>
      </c>
      <c r="K1494">
        <v>19800</v>
      </c>
      <c r="L1494">
        <v>18000</v>
      </c>
      <c r="M1494">
        <f t="shared" si="23"/>
        <v>39600</v>
      </c>
      <c r="N1494">
        <f>Table44[[#This Row],[Qty]]*Table44[[#This Row],[Cost]]</f>
        <v>36000</v>
      </c>
      <c r="O1494">
        <f>Table44[[#This Row],[Total Sales]]-Table44[[#This Row],[COGS]]</f>
        <v>3600</v>
      </c>
      <c r="P1494" s="1">
        <f>WEEKDAY(Table44[[#This Row],[Sales Date]])</f>
        <v>2</v>
      </c>
    </row>
    <row r="1495" spans="1:16" x14ac:dyDescent="0.3">
      <c r="A1495" t="s">
        <v>2284</v>
      </c>
      <c r="B1495" s="2">
        <v>43956</v>
      </c>
      <c r="C1495" t="s">
        <v>1495</v>
      </c>
      <c r="D1495" t="s">
        <v>28</v>
      </c>
      <c r="E1495" t="s">
        <v>29</v>
      </c>
      <c r="F1495" t="s">
        <v>30</v>
      </c>
      <c r="G1495" t="s">
        <v>24</v>
      </c>
      <c r="H1495" t="s">
        <v>2370</v>
      </c>
      <c r="I1495">
        <v>1</v>
      </c>
      <c r="J1495" t="s">
        <v>19</v>
      </c>
      <c r="K1495">
        <v>44000</v>
      </c>
      <c r="L1495">
        <v>40000</v>
      </c>
      <c r="M1495">
        <f t="shared" si="23"/>
        <v>44000</v>
      </c>
      <c r="N1495">
        <f>Table44[[#This Row],[Qty]]*Table44[[#This Row],[Cost]]</f>
        <v>40000</v>
      </c>
      <c r="O1495">
        <f>Table44[[#This Row],[Total Sales]]-Table44[[#This Row],[COGS]]</f>
        <v>4000</v>
      </c>
      <c r="P1495" s="1">
        <f>WEEKDAY(Table44[[#This Row],[Sales Date]])</f>
        <v>3</v>
      </c>
    </row>
    <row r="1496" spans="1:16" x14ac:dyDescent="0.3">
      <c r="A1496" t="s">
        <v>2285</v>
      </c>
      <c r="B1496" s="2">
        <v>43957</v>
      </c>
      <c r="C1496" t="s">
        <v>1497</v>
      </c>
      <c r="D1496" t="s">
        <v>28</v>
      </c>
      <c r="E1496" t="s">
        <v>34</v>
      </c>
      <c r="F1496" t="s">
        <v>35</v>
      </c>
      <c r="G1496" t="s">
        <v>31</v>
      </c>
      <c r="H1496" t="s">
        <v>2370</v>
      </c>
      <c r="I1496">
        <v>1</v>
      </c>
      <c r="J1496" t="s">
        <v>19</v>
      </c>
      <c r="K1496">
        <v>22000</v>
      </c>
      <c r="L1496">
        <v>20000</v>
      </c>
      <c r="M1496">
        <f t="shared" si="23"/>
        <v>22000</v>
      </c>
      <c r="N1496">
        <f>Table44[[#This Row],[Qty]]*Table44[[#This Row],[Cost]]</f>
        <v>20000</v>
      </c>
      <c r="O1496">
        <f>Table44[[#This Row],[Total Sales]]-Table44[[#This Row],[COGS]]</f>
        <v>2000</v>
      </c>
      <c r="P1496" s="1">
        <f>WEEKDAY(Table44[[#This Row],[Sales Date]])</f>
        <v>4</v>
      </c>
    </row>
    <row r="1497" spans="1:16" x14ac:dyDescent="0.3">
      <c r="A1497" t="s">
        <v>2286</v>
      </c>
      <c r="B1497" s="2">
        <v>43958</v>
      </c>
      <c r="C1497" t="s">
        <v>1499</v>
      </c>
      <c r="D1497" t="s">
        <v>14</v>
      </c>
      <c r="E1497" t="s">
        <v>15</v>
      </c>
      <c r="F1497" t="s">
        <v>16</v>
      </c>
      <c r="G1497" t="s">
        <v>17</v>
      </c>
      <c r="H1497" t="s">
        <v>44</v>
      </c>
      <c r="I1497">
        <v>2</v>
      </c>
      <c r="J1497" t="s">
        <v>19</v>
      </c>
      <c r="K1497">
        <v>13000</v>
      </c>
      <c r="L1497">
        <v>12000</v>
      </c>
      <c r="M1497">
        <f t="shared" si="23"/>
        <v>26000</v>
      </c>
      <c r="N1497">
        <f>Table44[[#This Row],[Qty]]*Table44[[#This Row],[Cost]]</f>
        <v>24000</v>
      </c>
      <c r="O1497">
        <f>Table44[[#This Row],[Total Sales]]-Table44[[#This Row],[COGS]]</f>
        <v>2000</v>
      </c>
      <c r="P1497" s="1">
        <f>WEEKDAY(Table44[[#This Row],[Sales Date]])</f>
        <v>5</v>
      </c>
    </row>
    <row r="1498" spans="1:16" x14ac:dyDescent="0.3">
      <c r="A1498" t="s">
        <v>2287</v>
      </c>
      <c r="B1498" s="2">
        <v>43956</v>
      </c>
      <c r="C1498" t="s">
        <v>1501</v>
      </c>
      <c r="D1498" t="s">
        <v>14</v>
      </c>
      <c r="E1498" t="s">
        <v>15</v>
      </c>
      <c r="F1498" t="s">
        <v>16</v>
      </c>
      <c r="G1498" t="s">
        <v>24</v>
      </c>
      <c r="H1498" t="s">
        <v>2370</v>
      </c>
      <c r="I1498">
        <v>2</v>
      </c>
      <c r="J1498" t="s">
        <v>19</v>
      </c>
      <c r="K1498">
        <v>6700</v>
      </c>
      <c r="L1498">
        <v>5000</v>
      </c>
      <c r="M1498">
        <f t="shared" si="23"/>
        <v>13400</v>
      </c>
      <c r="N1498">
        <f>Table44[[#This Row],[Qty]]*Table44[[#This Row],[Cost]]</f>
        <v>10000</v>
      </c>
      <c r="O1498">
        <f>Table44[[#This Row],[Total Sales]]-Table44[[#This Row],[COGS]]</f>
        <v>3400</v>
      </c>
      <c r="P1498" s="1">
        <f>WEEKDAY(Table44[[#This Row],[Sales Date]])</f>
        <v>3</v>
      </c>
    </row>
    <row r="1499" spans="1:16" x14ac:dyDescent="0.3">
      <c r="A1499" t="s">
        <v>2288</v>
      </c>
      <c r="B1499" s="2">
        <v>43960</v>
      </c>
      <c r="C1499" t="s">
        <v>1503</v>
      </c>
      <c r="D1499" t="s">
        <v>14</v>
      </c>
      <c r="E1499" t="s">
        <v>22</v>
      </c>
      <c r="F1499" t="s">
        <v>23</v>
      </c>
      <c r="G1499" t="s">
        <v>31</v>
      </c>
      <c r="H1499" t="s">
        <v>2370</v>
      </c>
      <c r="I1499">
        <v>1</v>
      </c>
      <c r="J1499" t="s">
        <v>19</v>
      </c>
      <c r="K1499">
        <v>6700</v>
      </c>
      <c r="L1499">
        <v>5001</v>
      </c>
      <c r="M1499">
        <f t="shared" si="23"/>
        <v>6700</v>
      </c>
      <c r="N1499">
        <f>Table44[[#This Row],[Qty]]*Table44[[#This Row],[Cost]]</f>
        <v>5001</v>
      </c>
      <c r="O1499">
        <f>Table44[[#This Row],[Total Sales]]-Table44[[#This Row],[COGS]]</f>
        <v>1699</v>
      </c>
      <c r="P1499" s="1">
        <f>WEEKDAY(Table44[[#This Row],[Sales Date]])</f>
        <v>7</v>
      </c>
    </row>
    <row r="1500" spans="1:16" x14ac:dyDescent="0.3">
      <c r="A1500" t="s">
        <v>2289</v>
      </c>
      <c r="B1500" s="2">
        <v>43961</v>
      </c>
      <c r="C1500" t="s">
        <v>1505</v>
      </c>
      <c r="D1500" t="s">
        <v>28</v>
      </c>
      <c r="E1500" t="s">
        <v>29</v>
      </c>
      <c r="F1500" t="s">
        <v>30</v>
      </c>
      <c r="G1500" t="s">
        <v>17</v>
      </c>
      <c r="H1500" t="s">
        <v>2370</v>
      </c>
      <c r="I1500">
        <v>1</v>
      </c>
      <c r="J1500" t="s">
        <v>19</v>
      </c>
      <c r="K1500">
        <v>6700</v>
      </c>
      <c r="L1500">
        <v>5002</v>
      </c>
      <c r="M1500">
        <f t="shared" si="23"/>
        <v>6700</v>
      </c>
      <c r="N1500">
        <f>Table44[[#This Row],[Qty]]*Table44[[#This Row],[Cost]]</f>
        <v>5002</v>
      </c>
      <c r="O1500">
        <f>Table44[[#This Row],[Total Sales]]-Table44[[#This Row],[COGS]]</f>
        <v>1698</v>
      </c>
      <c r="P1500" s="1">
        <f>WEEKDAY(Table44[[#This Row],[Sales Date]])</f>
        <v>1</v>
      </c>
    </row>
    <row r="1501" spans="1:16" x14ac:dyDescent="0.3">
      <c r="A1501" t="s">
        <v>2290</v>
      </c>
      <c r="B1501" s="2">
        <v>43962</v>
      </c>
      <c r="C1501" t="s">
        <v>1507</v>
      </c>
      <c r="D1501" t="s">
        <v>28</v>
      </c>
      <c r="E1501" t="s">
        <v>34</v>
      </c>
      <c r="F1501" t="s">
        <v>35</v>
      </c>
      <c r="G1501" t="s">
        <v>24</v>
      </c>
      <c r="H1501" t="s">
        <v>2370</v>
      </c>
      <c r="I1501">
        <v>2</v>
      </c>
      <c r="J1501" t="s">
        <v>19</v>
      </c>
      <c r="K1501">
        <v>6700</v>
      </c>
      <c r="L1501">
        <v>5000</v>
      </c>
      <c r="M1501">
        <f t="shared" si="23"/>
        <v>13400</v>
      </c>
      <c r="N1501">
        <f>Table44[[#This Row],[Qty]]*Table44[[#This Row],[Cost]]</f>
        <v>10000</v>
      </c>
      <c r="O1501">
        <f>Table44[[#This Row],[Total Sales]]-Table44[[#This Row],[COGS]]</f>
        <v>3400</v>
      </c>
      <c r="P1501" s="1">
        <f>WEEKDAY(Table44[[#This Row],[Sales Date]])</f>
        <v>2</v>
      </c>
    </row>
    <row r="1502" spans="1:16" x14ac:dyDescent="0.3">
      <c r="A1502" t="s">
        <v>2291</v>
      </c>
      <c r="B1502" s="2">
        <v>43963</v>
      </c>
      <c r="C1502" t="s">
        <v>1509</v>
      </c>
      <c r="D1502" t="s">
        <v>28</v>
      </c>
      <c r="E1502" t="s">
        <v>15</v>
      </c>
      <c r="F1502" t="s">
        <v>16</v>
      </c>
      <c r="G1502" t="s">
        <v>31</v>
      </c>
      <c r="H1502" t="s">
        <v>37</v>
      </c>
      <c r="I1502">
        <v>2</v>
      </c>
      <c r="J1502" t="s">
        <v>19</v>
      </c>
      <c r="K1502">
        <v>6700</v>
      </c>
      <c r="L1502">
        <v>5001</v>
      </c>
      <c r="M1502">
        <f t="shared" si="23"/>
        <v>13400</v>
      </c>
      <c r="N1502">
        <f>Table44[[#This Row],[Qty]]*Table44[[#This Row],[Cost]]</f>
        <v>10002</v>
      </c>
      <c r="O1502">
        <f>Table44[[#This Row],[Total Sales]]-Table44[[#This Row],[COGS]]</f>
        <v>3398</v>
      </c>
      <c r="P1502" s="1">
        <f>WEEKDAY(Table44[[#This Row],[Sales Date]])</f>
        <v>3</v>
      </c>
    </row>
    <row r="1503" spans="1:16" x14ac:dyDescent="0.3">
      <c r="A1503" t="s">
        <v>2292</v>
      </c>
      <c r="B1503" s="2">
        <v>43964</v>
      </c>
      <c r="C1503" t="s">
        <v>1511</v>
      </c>
      <c r="D1503" t="s">
        <v>28</v>
      </c>
      <c r="E1503" t="s">
        <v>15</v>
      </c>
      <c r="F1503" t="s">
        <v>16</v>
      </c>
      <c r="G1503" t="s">
        <v>17</v>
      </c>
      <c r="H1503" t="s">
        <v>2370</v>
      </c>
      <c r="I1503">
        <v>1</v>
      </c>
      <c r="J1503" t="s">
        <v>19</v>
      </c>
      <c r="K1503">
        <v>6700</v>
      </c>
      <c r="L1503">
        <v>5002</v>
      </c>
      <c r="M1503">
        <f t="shared" si="23"/>
        <v>6700</v>
      </c>
      <c r="N1503">
        <f>Table44[[#This Row],[Qty]]*Table44[[#This Row],[Cost]]</f>
        <v>5002</v>
      </c>
      <c r="O1503">
        <f>Table44[[#This Row],[Total Sales]]-Table44[[#This Row],[COGS]]</f>
        <v>1698</v>
      </c>
      <c r="P1503" s="1">
        <f>WEEKDAY(Table44[[#This Row],[Sales Date]])</f>
        <v>4</v>
      </c>
    </row>
    <row r="1504" spans="1:16" x14ac:dyDescent="0.3">
      <c r="A1504" t="s">
        <v>2293</v>
      </c>
      <c r="B1504" s="2">
        <v>43965</v>
      </c>
      <c r="C1504" t="s">
        <v>1513</v>
      </c>
      <c r="D1504" t="s">
        <v>14</v>
      </c>
      <c r="E1504" t="s">
        <v>22</v>
      </c>
      <c r="F1504" t="s">
        <v>23</v>
      </c>
      <c r="G1504" t="s">
        <v>24</v>
      </c>
      <c r="H1504" t="s">
        <v>44</v>
      </c>
      <c r="I1504">
        <v>1</v>
      </c>
      <c r="J1504" t="s">
        <v>19</v>
      </c>
      <c r="K1504">
        <v>6700</v>
      </c>
      <c r="L1504">
        <v>5000</v>
      </c>
      <c r="M1504">
        <f t="shared" si="23"/>
        <v>6700</v>
      </c>
      <c r="N1504">
        <f>Table44[[#This Row],[Qty]]*Table44[[#This Row],[Cost]]</f>
        <v>5000</v>
      </c>
      <c r="O1504">
        <f>Table44[[#This Row],[Total Sales]]-Table44[[#This Row],[COGS]]</f>
        <v>1700</v>
      </c>
      <c r="P1504" s="1">
        <f>WEEKDAY(Table44[[#This Row],[Sales Date]])</f>
        <v>5</v>
      </c>
    </row>
    <row r="1505" spans="1:16" x14ac:dyDescent="0.3">
      <c r="A1505" t="s">
        <v>2294</v>
      </c>
      <c r="B1505" s="2">
        <v>43966</v>
      </c>
      <c r="C1505" t="s">
        <v>1515</v>
      </c>
      <c r="D1505" t="s">
        <v>28</v>
      </c>
      <c r="E1505" t="s">
        <v>15</v>
      </c>
      <c r="F1505" t="s">
        <v>16</v>
      </c>
      <c r="G1505" t="s">
        <v>31</v>
      </c>
      <c r="H1505" t="s">
        <v>37</v>
      </c>
      <c r="I1505">
        <v>1</v>
      </c>
      <c r="J1505" t="s">
        <v>19</v>
      </c>
      <c r="K1505">
        <v>6700</v>
      </c>
      <c r="L1505">
        <v>5000</v>
      </c>
      <c r="M1505">
        <f t="shared" si="23"/>
        <v>6700</v>
      </c>
      <c r="N1505">
        <f>Table44[[#This Row],[Qty]]*Table44[[#This Row],[Cost]]</f>
        <v>5000</v>
      </c>
      <c r="O1505">
        <f>Table44[[#This Row],[Total Sales]]-Table44[[#This Row],[COGS]]</f>
        <v>1700</v>
      </c>
      <c r="P1505" s="1">
        <f>WEEKDAY(Table44[[#This Row],[Sales Date]])</f>
        <v>6</v>
      </c>
    </row>
    <row r="1506" spans="1:16" x14ac:dyDescent="0.3">
      <c r="A1506" t="s">
        <v>2295</v>
      </c>
      <c r="B1506" s="2">
        <v>43967</v>
      </c>
      <c r="C1506" t="s">
        <v>1517</v>
      </c>
      <c r="D1506" t="s">
        <v>28</v>
      </c>
      <c r="E1506" t="s">
        <v>22</v>
      </c>
      <c r="F1506" t="s">
        <v>23</v>
      </c>
      <c r="G1506" t="s">
        <v>17</v>
      </c>
      <c r="H1506" t="s">
        <v>2370</v>
      </c>
      <c r="I1506">
        <v>1</v>
      </c>
      <c r="J1506" t="s">
        <v>19</v>
      </c>
      <c r="K1506">
        <v>6700</v>
      </c>
      <c r="L1506">
        <v>5000</v>
      </c>
      <c r="M1506">
        <f t="shared" si="23"/>
        <v>6700</v>
      </c>
      <c r="N1506">
        <f>Table44[[#This Row],[Qty]]*Table44[[#This Row],[Cost]]</f>
        <v>5000</v>
      </c>
      <c r="O1506">
        <f>Table44[[#This Row],[Total Sales]]-Table44[[#This Row],[COGS]]</f>
        <v>1700</v>
      </c>
      <c r="P1506" s="1">
        <f>WEEKDAY(Table44[[#This Row],[Sales Date]])</f>
        <v>7</v>
      </c>
    </row>
    <row r="1507" spans="1:16" x14ac:dyDescent="0.3">
      <c r="A1507" t="s">
        <v>2296</v>
      </c>
      <c r="B1507" s="2">
        <v>43968</v>
      </c>
      <c r="C1507" t="s">
        <v>1519</v>
      </c>
      <c r="D1507" t="s">
        <v>14</v>
      </c>
      <c r="E1507" t="s">
        <v>29</v>
      </c>
      <c r="F1507" t="s">
        <v>30</v>
      </c>
      <c r="G1507" t="s">
        <v>24</v>
      </c>
      <c r="H1507" t="s">
        <v>2370</v>
      </c>
      <c r="I1507">
        <v>1</v>
      </c>
      <c r="J1507" t="s">
        <v>19</v>
      </c>
      <c r="K1507">
        <v>6700</v>
      </c>
      <c r="L1507">
        <v>5000</v>
      </c>
      <c r="M1507">
        <f t="shared" si="23"/>
        <v>6700</v>
      </c>
      <c r="N1507">
        <f>Table44[[#This Row],[Qty]]*Table44[[#This Row],[Cost]]</f>
        <v>5000</v>
      </c>
      <c r="O1507">
        <f>Table44[[#This Row],[Total Sales]]-Table44[[#This Row],[COGS]]</f>
        <v>1700</v>
      </c>
      <c r="P1507" s="1">
        <f>WEEKDAY(Table44[[#This Row],[Sales Date]])</f>
        <v>1</v>
      </c>
    </row>
    <row r="1508" spans="1:16" x14ac:dyDescent="0.3">
      <c r="A1508" t="s">
        <v>2297</v>
      </c>
      <c r="B1508" s="2">
        <v>43969</v>
      </c>
      <c r="C1508" t="s">
        <v>1521</v>
      </c>
      <c r="D1508" t="s">
        <v>28</v>
      </c>
      <c r="E1508" t="s">
        <v>34</v>
      </c>
      <c r="F1508" t="s">
        <v>35</v>
      </c>
      <c r="G1508" t="s">
        <v>31</v>
      </c>
      <c r="H1508" t="s">
        <v>44</v>
      </c>
      <c r="I1508">
        <v>1</v>
      </c>
      <c r="J1508" t="s">
        <v>19</v>
      </c>
      <c r="K1508">
        <v>6700</v>
      </c>
      <c r="L1508">
        <v>5000</v>
      </c>
      <c r="M1508">
        <f t="shared" si="23"/>
        <v>6700</v>
      </c>
      <c r="N1508">
        <f>Table44[[#This Row],[Qty]]*Table44[[#This Row],[Cost]]</f>
        <v>5000</v>
      </c>
      <c r="O1508">
        <f>Table44[[#This Row],[Total Sales]]-Table44[[#This Row],[COGS]]</f>
        <v>1700</v>
      </c>
      <c r="P1508" s="1">
        <f>WEEKDAY(Table44[[#This Row],[Sales Date]])</f>
        <v>2</v>
      </c>
    </row>
    <row r="1509" spans="1:16" x14ac:dyDescent="0.3">
      <c r="A1509" t="s">
        <v>2298</v>
      </c>
      <c r="B1509" s="2">
        <v>43970</v>
      </c>
      <c r="C1509" t="s">
        <v>1523</v>
      </c>
      <c r="D1509" t="s">
        <v>28</v>
      </c>
      <c r="E1509" t="s">
        <v>15</v>
      </c>
      <c r="F1509" t="s">
        <v>16</v>
      </c>
      <c r="G1509" t="s">
        <v>17</v>
      </c>
      <c r="H1509" t="s">
        <v>2370</v>
      </c>
      <c r="I1509">
        <v>1</v>
      </c>
      <c r="J1509" t="s">
        <v>19</v>
      </c>
      <c r="K1509">
        <v>6700</v>
      </c>
      <c r="L1509">
        <v>5000</v>
      </c>
      <c r="M1509">
        <f t="shared" si="23"/>
        <v>6700</v>
      </c>
      <c r="N1509">
        <f>Table44[[#This Row],[Qty]]*Table44[[#This Row],[Cost]]</f>
        <v>5000</v>
      </c>
      <c r="O1509">
        <f>Table44[[#This Row],[Total Sales]]-Table44[[#This Row],[COGS]]</f>
        <v>1700</v>
      </c>
      <c r="P1509" s="1">
        <f>WEEKDAY(Table44[[#This Row],[Sales Date]])</f>
        <v>3</v>
      </c>
    </row>
    <row r="1510" spans="1:16" x14ac:dyDescent="0.3">
      <c r="A1510" t="s">
        <v>2299</v>
      </c>
      <c r="B1510" s="2">
        <v>43971</v>
      </c>
      <c r="C1510" t="s">
        <v>1525</v>
      </c>
      <c r="D1510" t="s">
        <v>28</v>
      </c>
      <c r="E1510" t="s">
        <v>15</v>
      </c>
      <c r="F1510" t="s">
        <v>16</v>
      </c>
      <c r="G1510" t="s">
        <v>31</v>
      </c>
      <c r="H1510" t="s">
        <v>37</v>
      </c>
      <c r="I1510">
        <v>1</v>
      </c>
      <c r="J1510" t="s">
        <v>19</v>
      </c>
      <c r="K1510">
        <v>200</v>
      </c>
      <c r="L1510">
        <v>190</v>
      </c>
      <c r="M1510">
        <f t="shared" si="23"/>
        <v>200</v>
      </c>
      <c r="N1510">
        <f>Table44[[#This Row],[Qty]]*Table44[[#This Row],[Cost]]</f>
        <v>190</v>
      </c>
      <c r="O1510">
        <f>Table44[[#This Row],[Total Sales]]-Table44[[#This Row],[COGS]]</f>
        <v>10</v>
      </c>
      <c r="P1510" s="1">
        <f>WEEKDAY(Table44[[#This Row],[Sales Date]])</f>
        <v>4</v>
      </c>
    </row>
    <row r="1511" spans="1:16" x14ac:dyDescent="0.3">
      <c r="A1511" t="s">
        <v>2300</v>
      </c>
      <c r="B1511" s="2">
        <v>43972</v>
      </c>
      <c r="C1511" t="s">
        <v>1527</v>
      </c>
      <c r="D1511" t="s">
        <v>28</v>
      </c>
      <c r="E1511" t="s">
        <v>22</v>
      </c>
      <c r="F1511" t="s">
        <v>23</v>
      </c>
      <c r="G1511" t="s">
        <v>17</v>
      </c>
      <c r="H1511" t="s">
        <v>2370</v>
      </c>
      <c r="I1511">
        <v>1</v>
      </c>
      <c r="J1511" t="s">
        <v>19</v>
      </c>
      <c r="K1511">
        <v>2250</v>
      </c>
      <c r="L1511">
        <v>2200</v>
      </c>
      <c r="M1511">
        <f t="shared" si="23"/>
        <v>2250</v>
      </c>
      <c r="N1511">
        <f>Table44[[#This Row],[Qty]]*Table44[[#This Row],[Cost]]</f>
        <v>2200</v>
      </c>
      <c r="O1511">
        <f>Table44[[#This Row],[Total Sales]]-Table44[[#This Row],[COGS]]</f>
        <v>50</v>
      </c>
      <c r="P1511" s="1">
        <f>WEEKDAY(Table44[[#This Row],[Sales Date]])</f>
        <v>5</v>
      </c>
    </row>
    <row r="1512" spans="1:16" x14ac:dyDescent="0.3">
      <c r="A1512" t="s">
        <v>2301</v>
      </c>
      <c r="B1512" s="2">
        <v>43973</v>
      </c>
      <c r="C1512" t="s">
        <v>1529</v>
      </c>
      <c r="D1512" t="s">
        <v>14</v>
      </c>
      <c r="E1512" t="s">
        <v>29</v>
      </c>
      <c r="F1512" t="s">
        <v>30</v>
      </c>
      <c r="G1512" t="s">
        <v>24</v>
      </c>
      <c r="H1512" t="s">
        <v>2370</v>
      </c>
      <c r="I1512">
        <v>1</v>
      </c>
      <c r="J1512" t="s">
        <v>19</v>
      </c>
      <c r="K1512">
        <v>100</v>
      </c>
      <c r="L1512">
        <v>90</v>
      </c>
      <c r="M1512">
        <f t="shared" si="23"/>
        <v>100</v>
      </c>
      <c r="N1512">
        <f>Table44[[#This Row],[Qty]]*Table44[[#This Row],[Cost]]</f>
        <v>90</v>
      </c>
      <c r="O1512">
        <f>Table44[[#This Row],[Total Sales]]-Table44[[#This Row],[COGS]]</f>
        <v>10</v>
      </c>
      <c r="P1512" s="1">
        <f>WEEKDAY(Table44[[#This Row],[Sales Date]])</f>
        <v>6</v>
      </c>
    </row>
    <row r="1513" spans="1:16" x14ac:dyDescent="0.3">
      <c r="A1513" t="s">
        <v>2302</v>
      </c>
      <c r="B1513" s="2">
        <v>43974</v>
      </c>
      <c r="C1513" t="s">
        <v>1531</v>
      </c>
      <c r="D1513" t="s">
        <v>28</v>
      </c>
      <c r="E1513" t="s">
        <v>34</v>
      </c>
      <c r="F1513" t="s">
        <v>35</v>
      </c>
      <c r="G1513" t="s">
        <v>31</v>
      </c>
      <c r="H1513" t="s">
        <v>44</v>
      </c>
      <c r="I1513">
        <v>2</v>
      </c>
      <c r="J1513" t="s">
        <v>19</v>
      </c>
      <c r="K1513">
        <v>100</v>
      </c>
      <c r="L1513">
        <v>80</v>
      </c>
      <c r="M1513">
        <f t="shared" si="23"/>
        <v>200</v>
      </c>
      <c r="N1513">
        <f>Table44[[#This Row],[Qty]]*Table44[[#This Row],[Cost]]</f>
        <v>160</v>
      </c>
      <c r="O1513">
        <f>Table44[[#This Row],[Total Sales]]-Table44[[#This Row],[COGS]]</f>
        <v>40</v>
      </c>
      <c r="P1513" s="1">
        <f>WEEKDAY(Table44[[#This Row],[Sales Date]])</f>
        <v>7</v>
      </c>
    </row>
    <row r="1514" spans="1:16" x14ac:dyDescent="0.3">
      <c r="A1514" t="s">
        <v>2303</v>
      </c>
      <c r="B1514" s="2">
        <v>43975</v>
      </c>
      <c r="C1514" t="s">
        <v>1533</v>
      </c>
      <c r="D1514" t="s">
        <v>28</v>
      </c>
      <c r="E1514" t="s">
        <v>15</v>
      </c>
      <c r="F1514" t="s">
        <v>16</v>
      </c>
      <c r="G1514" t="s">
        <v>17</v>
      </c>
      <c r="H1514" t="s">
        <v>2370</v>
      </c>
      <c r="I1514">
        <v>2</v>
      </c>
      <c r="J1514" t="s">
        <v>19</v>
      </c>
      <c r="K1514">
        <v>2000</v>
      </c>
      <c r="L1514">
        <v>1850</v>
      </c>
      <c r="M1514">
        <f t="shared" si="23"/>
        <v>4000</v>
      </c>
      <c r="N1514">
        <f>Table44[[#This Row],[Qty]]*Table44[[#This Row],[Cost]]</f>
        <v>3700</v>
      </c>
      <c r="O1514">
        <f>Table44[[#This Row],[Total Sales]]-Table44[[#This Row],[COGS]]</f>
        <v>300</v>
      </c>
      <c r="P1514" s="1">
        <f>WEEKDAY(Table44[[#This Row],[Sales Date]])</f>
        <v>1</v>
      </c>
    </row>
    <row r="1515" spans="1:16" x14ac:dyDescent="0.3">
      <c r="A1515" t="s">
        <v>2304</v>
      </c>
      <c r="B1515" s="2">
        <v>43976</v>
      </c>
      <c r="C1515" t="s">
        <v>1535</v>
      </c>
      <c r="D1515" t="s">
        <v>28</v>
      </c>
      <c r="E1515" t="s">
        <v>15</v>
      </c>
      <c r="F1515" t="s">
        <v>16</v>
      </c>
      <c r="G1515" t="s">
        <v>24</v>
      </c>
      <c r="H1515" t="s">
        <v>2370</v>
      </c>
      <c r="I1515">
        <v>1</v>
      </c>
      <c r="J1515" t="s">
        <v>19</v>
      </c>
      <c r="K1515">
        <v>9500</v>
      </c>
      <c r="L1515">
        <v>8000</v>
      </c>
      <c r="M1515">
        <f t="shared" si="23"/>
        <v>9500</v>
      </c>
      <c r="N1515">
        <f>Table44[[#This Row],[Qty]]*Table44[[#This Row],[Cost]]</f>
        <v>8000</v>
      </c>
      <c r="O1515">
        <f>Table44[[#This Row],[Total Sales]]-Table44[[#This Row],[COGS]]</f>
        <v>1500</v>
      </c>
      <c r="P1515" s="1">
        <f>WEEKDAY(Table44[[#This Row],[Sales Date]])</f>
        <v>2</v>
      </c>
    </row>
    <row r="1516" spans="1:16" x14ac:dyDescent="0.3">
      <c r="A1516" t="s">
        <v>2305</v>
      </c>
      <c r="B1516" s="2">
        <v>43977</v>
      </c>
      <c r="C1516" t="s">
        <v>1537</v>
      </c>
      <c r="D1516" t="s">
        <v>28</v>
      </c>
      <c r="E1516" t="s">
        <v>22</v>
      </c>
      <c r="F1516" t="s">
        <v>23</v>
      </c>
      <c r="G1516" t="s">
        <v>31</v>
      </c>
      <c r="H1516" t="s">
        <v>2370</v>
      </c>
      <c r="I1516">
        <v>1</v>
      </c>
      <c r="J1516" t="s">
        <v>19</v>
      </c>
      <c r="K1516">
        <v>4700</v>
      </c>
      <c r="L1516">
        <v>4000</v>
      </c>
      <c r="M1516">
        <f t="shared" si="23"/>
        <v>4700</v>
      </c>
      <c r="N1516">
        <f>Table44[[#This Row],[Qty]]*Table44[[#This Row],[Cost]]</f>
        <v>4000</v>
      </c>
      <c r="O1516">
        <f>Table44[[#This Row],[Total Sales]]-Table44[[#This Row],[COGS]]</f>
        <v>700</v>
      </c>
      <c r="P1516" s="1">
        <f>WEEKDAY(Table44[[#This Row],[Sales Date]])</f>
        <v>3</v>
      </c>
    </row>
    <row r="1517" spans="1:16" x14ac:dyDescent="0.3">
      <c r="A1517" t="s">
        <v>2306</v>
      </c>
      <c r="B1517" s="2">
        <v>43978</v>
      </c>
      <c r="C1517" t="s">
        <v>1539</v>
      </c>
      <c r="D1517" t="s">
        <v>28</v>
      </c>
      <c r="E1517" t="s">
        <v>29</v>
      </c>
      <c r="F1517" t="s">
        <v>30</v>
      </c>
      <c r="G1517" t="s">
        <v>17</v>
      </c>
      <c r="H1517" t="s">
        <v>2370</v>
      </c>
      <c r="I1517">
        <v>2</v>
      </c>
      <c r="J1517" t="s">
        <v>19</v>
      </c>
      <c r="K1517">
        <v>400</v>
      </c>
      <c r="L1517">
        <v>360</v>
      </c>
      <c r="M1517">
        <f t="shared" si="23"/>
        <v>800</v>
      </c>
      <c r="N1517">
        <f>Table44[[#This Row],[Qty]]*Table44[[#This Row],[Cost]]</f>
        <v>720</v>
      </c>
      <c r="O1517">
        <f>Table44[[#This Row],[Total Sales]]-Table44[[#This Row],[COGS]]</f>
        <v>80</v>
      </c>
      <c r="P1517" s="1">
        <f>WEEKDAY(Table44[[#This Row],[Sales Date]])</f>
        <v>4</v>
      </c>
    </row>
    <row r="1518" spans="1:16" x14ac:dyDescent="0.3">
      <c r="A1518" t="s">
        <v>2307</v>
      </c>
      <c r="B1518" s="2">
        <v>43979</v>
      </c>
      <c r="C1518" t="s">
        <v>1541</v>
      </c>
      <c r="D1518" t="s">
        <v>28</v>
      </c>
      <c r="E1518" t="s">
        <v>34</v>
      </c>
      <c r="F1518" t="s">
        <v>35</v>
      </c>
      <c r="G1518" t="s">
        <v>24</v>
      </c>
      <c r="H1518" t="s">
        <v>37</v>
      </c>
      <c r="I1518">
        <v>2</v>
      </c>
      <c r="J1518" t="s">
        <v>19</v>
      </c>
      <c r="K1518">
        <v>100</v>
      </c>
      <c r="L1518">
        <v>90</v>
      </c>
      <c r="M1518">
        <f t="shared" si="23"/>
        <v>200</v>
      </c>
      <c r="N1518">
        <f>Table44[[#This Row],[Qty]]*Table44[[#This Row],[Cost]]</f>
        <v>180</v>
      </c>
      <c r="O1518">
        <f>Table44[[#This Row],[Total Sales]]-Table44[[#This Row],[COGS]]</f>
        <v>20</v>
      </c>
      <c r="P1518" s="1">
        <f>WEEKDAY(Table44[[#This Row],[Sales Date]])</f>
        <v>5</v>
      </c>
    </row>
    <row r="1519" spans="1:16" x14ac:dyDescent="0.3">
      <c r="A1519" t="s">
        <v>2308</v>
      </c>
      <c r="B1519" s="2">
        <v>43980</v>
      </c>
      <c r="C1519" t="s">
        <v>1543</v>
      </c>
      <c r="D1519" t="s">
        <v>28</v>
      </c>
      <c r="E1519" t="s">
        <v>15</v>
      </c>
      <c r="F1519" t="s">
        <v>16</v>
      </c>
      <c r="G1519" t="s">
        <v>31</v>
      </c>
      <c r="H1519" t="s">
        <v>2370</v>
      </c>
      <c r="I1519">
        <v>1</v>
      </c>
      <c r="J1519" t="s">
        <v>19</v>
      </c>
      <c r="K1519">
        <v>1600</v>
      </c>
      <c r="L1519">
        <v>1590</v>
      </c>
      <c r="M1519">
        <f t="shared" si="23"/>
        <v>1600</v>
      </c>
      <c r="N1519">
        <f>Table44[[#This Row],[Qty]]*Table44[[#This Row],[Cost]]</f>
        <v>1590</v>
      </c>
      <c r="O1519">
        <f>Table44[[#This Row],[Total Sales]]-Table44[[#This Row],[COGS]]</f>
        <v>10</v>
      </c>
      <c r="P1519" s="1">
        <f>WEEKDAY(Table44[[#This Row],[Sales Date]])</f>
        <v>6</v>
      </c>
    </row>
    <row r="1520" spans="1:16" x14ac:dyDescent="0.3">
      <c r="A1520" t="s">
        <v>2309</v>
      </c>
      <c r="B1520" s="2">
        <v>43981</v>
      </c>
      <c r="C1520" t="s">
        <v>1545</v>
      </c>
      <c r="D1520" t="s">
        <v>28</v>
      </c>
      <c r="E1520" t="s">
        <v>15</v>
      </c>
      <c r="F1520" t="s">
        <v>16</v>
      </c>
      <c r="G1520" t="s">
        <v>17</v>
      </c>
      <c r="H1520" t="s">
        <v>2370</v>
      </c>
      <c r="I1520">
        <v>1</v>
      </c>
      <c r="J1520" t="s">
        <v>19</v>
      </c>
      <c r="K1520">
        <v>50</v>
      </c>
      <c r="L1520">
        <v>45</v>
      </c>
      <c r="M1520">
        <f t="shared" si="23"/>
        <v>50</v>
      </c>
      <c r="N1520">
        <f>Table44[[#This Row],[Qty]]*Table44[[#This Row],[Cost]]</f>
        <v>45</v>
      </c>
      <c r="O1520">
        <f>Table44[[#This Row],[Total Sales]]-Table44[[#This Row],[COGS]]</f>
        <v>5</v>
      </c>
      <c r="P1520" s="1">
        <f>WEEKDAY(Table44[[#This Row],[Sales Date]])</f>
        <v>7</v>
      </c>
    </row>
    <row r="1521" spans="1:16" x14ac:dyDescent="0.3">
      <c r="A1521" t="s">
        <v>2310</v>
      </c>
      <c r="B1521" s="2">
        <v>43982</v>
      </c>
      <c r="C1521" t="s">
        <v>1547</v>
      </c>
      <c r="D1521" t="s">
        <v>28</v>
      </c>
      <c r="E1521" t="s">
        <v>15</v>
      </c>
      <c r="F1521" t="s">
        <v>16</v>
      </c>
      <c r="G1521" t="s">
        <v>24</v>
      </c>
      <c r="H1521" t="s">
        <v>2370</v>
      </c>
      <c r="I1521">
        <v>2</v>
      </c>
      <c r="J1521" t="s">
        <v>19</v>
      </c>
      <c r="K1521">
        <v>600</v>
      </c>
      <c r="L1521">
        <v>450</v>
      </c>
      <c r="M1521">
        <f t="shared" si="23"/>
        <v>1200</v>
      </c>
      <c r="N1521">
        <f>Table44[[#This Row],[Qty]]*Table44[[#This Row],[Cost]]</f>
        <v>900</v>
      </c>
      <c r="O1521">
        <f>Table44[[#This Row],[Total Sales]]-Table44[[#This Row],[COGS]]</f>
        <v>300</v>
      </c>
      <c r="P1521" s="1">
        <f>WEEKDAY(Table44[[#This Row],[Sales Date]])</f>
        <v>1</v>
      </c>
    </row>
    <row r="1522" spans="1:16" x14ac:dyDescent="0.3">
      <c r="A1522" t="s">
        <v>2311</v>
      </c>
      <c r="B1522" s="2">
        <v>43983</v>
      </c>
      <c r="C1522" t="s">
        <v>1549</v>
      </c>
      <c r="D1522" t="s">
        <v>28</v>
      </c>
      <c r="E1522" t="s">
        <v>15</v>
      </c>
      <c r="F1522" t="s">
        <v>16</v>
      </c>
      <c r="G1522" t="s">
        <v>31</v>
      </c>
      <c r="H1522" t="s">
        <v>2370</v>
      </c>
      <c r="I1522">
        <v>2</v>
      </c>
      <c r="J1522" t="s">
        <v>19</v>
      </c>
      <c r="K1522">
        <v>170</v>
      </c>
      <c r="L1522">
        <v>150</v>
      </c>
      <c r="M1522">
        <f t="shared" si="23"/>
        <v>340</v>
      </c>
      <c r="N1522">
        <f>Table44[[#This Row],[Qty]]*Table44[[#This Row],[Cost]]</f>
        <v>300</v>
      </c>
      <c r="O1522">
        <f>Table44[[#This Row],[Total Sales]]-Table44[[#This Row],[COGS]]</f>
        <v>40</v>
      </c>
      <c r="P1522" s="1">
        <f>WEEKDAY(Table44[[#This Row],[Sales Date]])</f>
        <v>2</v>
      </c>
    </row>
    <row r="1523" spans="1:16" x14ac:dyDescent="0.3">
      <c r="A1523" t="s">
        <v>2312</v>
      </c>
      <c r="B1523" s="2">
        <v>43984</v>
      </c>
      <c r="C1523" t="s">
        <v>1551</v>
      </c>
      <c r="D1523" t="s">
        <v>28</v>
      </c>
      <c r="E1523" t="s">
        <v>15</v>
      </c>
      <c r="F1523" t="s">
        <v>16</v>
      </c>
      <c r="G1523" t="s">
        <v>17</v>
      </c>
      <c r="H1523" t="s">
        <v>37</v>
      </c>
      <c r="I1523">
        <v>1</v>
      </c>
      <c r="J1523" t="s">
        <v>19</v>
      </c>
      <c r="K1523">
        <v>25</v>
      </c>
      <c r="L1523">
        <v>20</v>
      </c>
      <c r="M1523">
        <f t="shared" si="23"/>
        <v>25</v>
      </c>
      <c r="N1523">
        <f>Table44[[#This Row],[Qty]]*Table44[[#This Row],[Cost]]</f>
        <v>20</v>
      </c>
      <c r="O1523">
        <f>Table44[[#This Row],[Total Sales]]-Table44[[#This Row],[COGS]]</f>
        <v>5</v>
      </c>
      <c r="P1523" s="1">
        <f>WEEKDAY(Table44[[#This Row],[Sales Date]])</f>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B311-B982-406D-AB8B-0C56E457011C}">
  <sheetPr>
    <tabColor theme="7"/>
  </sheetPr>
  <dimension ref="A1:I19"/>
  <sheetViews>
    <sheetView workbookViewId="0">
      <selection activeCell="C25" sqref="C25"/>
    </sheetView>
  </sheetViews>
  <sheetFormatPr defaultRowHeight="14.4" x14ac:dyDescent="0.3"/>
  <cols>
    <col min="1" max="1" width="19.21875" customWidth="1"/>
    <col min="2" max="2" width="16.109375" customWidth="1"/>
    <col min="3" max="3" width="14.21875" customWidth="1"/>
    <col min="4" max="4" width="15.77734375" customWidth="1"/>
    <col min="5" max="5" width="13.77734375" customWidth="1"/>
    <col min="6" max="6" width="14.77734375" customWidth="1"/>
    <col min="7" max="7" width="14.6640625" customWidth="1"/>
    <col min="8" max="8" width="15.88671875" customWidth="1"/>
    <col min="9" max="9" width="15.33203125" customWidth="1"/>
  </cols>
  <sheetData>
    <row r="1" spans="1:9" x14ac:dyDescent="0.3">
      <c r="A1" t="s">
        <v>2319</v>
      </c>
    </row>
    <row r="2" spans="1:9" ht="15" thickBot="1" x14ac:dyDescent="0.35"/>
    <row r="3" spans="1:9" x14ac:dyDescent="0.3">
      <c r="A3" s="19" t="s">
        <v>2320</v>
      </c>
      <c r="B3" s="19"/>
    </row>
    <row r="4" spans="1:9" x14ac:dyDescent="0.3">
      <c r="A4" t="s">
        <v>2321</v>
      </c>
      <c r="B4">
        <v>1</v>
      </c>
    </row>
    <row r="5" spans="1:9" x14ac:dyDescent="0.3">
      <c r="A5" t="s">
        <v>2322</v>
      </c>
      <c r="B5">
        <v>1</v>
      </c>
    </row>
    <row r="6" spans="1:9" x14ac:dyDescent="0.3">
      <c r="A6" t="s">
        <v>2323</v>
      </c>
      <c r="B6">
        <v>1</v>
      </c>
    </row>
    <row r="7" spans="1:9" x14ac:dyDescent="0.3">
      <c r="A7" t="s">
        <v>2324</v>
      </c>
      <c r="B7">
        <v>4.3732035807314663E-9</v>
      </c>
    </row>
    <row r="8" spans="1:9" ht="15" thickBot="1" x14ac:dyDescent="0.35">
      <c r="A8" s="17" t="s">
        <v>2325</v>
      </c>
      <c r="B8" s="17">
        <v>1522</v>
      </c>
    </row>
    <row r="10" spans="1:9" ht="15" thickBot="1" x14ac:dyDescent="0.35">
      <c r="A10" t="s">
        <v>2326</v>
      </c>
    </row>
    <row r="11" spans="1:9" x14ac:dyDescent="0.3">
      <c r="A11" s="18"/>
      <c r="B11" s="18" t="s">
        <v>2327</v>
      </c>
      <c r="C11" s="18" t="s">
        <v>2328</v>
      </c>
      <c r="D11" s="18" t="s">
        <v>2329</v>
      </c>
      <c r="E11" s="18" t="s">
        <v>2330</v>
      </c>
      <c r="F11" s="18" t="s">
        <v>2331</v>
      </c>
    </row>
    <row r="12" spans="1:9" x14ac:dyDescent="0.3">
      <c r="A12" t="s">
        <v>2332</v>
      </c>
      <c r="B12">
        <v>2</v>
      </c>
      <c r="C12">
        <v>968736129090853.38</v>
      </c>
      <c r="D12">
        <v>484368064545426.69</v>
      </c>
      <c r="E12">
        <v>2.5326554515892109E+31</v>
      </c>
      <c r="F12">
        <v>0</v>
      </c>
    </row>
    <row r="13" spans="1:9" x14ac:dyDescent="0.3">
      <c r="A13" t="s">
        <v>2333</v>
      </c>
      <c r="B13">
        <v>1519</v>
      </c>
      <c r="C13">
        <v>2.905073761939571E-14</v>
      </c>
      <c r="D13">
        <v>1.9124909558522521E-17</v>
      </c>
    </row>
    <row r="14" spans="1:9" ht="15" thickBot="1" x14ac:dyDescent="0.35">
      <c r="A14" s="17" t="s">
        <v>2334</v>
      </c>
      <c r="B14" s="17">
        <v>1521</v>
      </c>
      <c r="C14" s="17">
        <v>968736129090853.38</v>
      </c>
      <c r="D14" s="17"/>
      <c r="E14" s="17"/>
      <c r="F14" s="17"/>
    </row>
    <row r="15" spans="1:9" ht="15" thickBot="1" x14ac:dyDescent="0.35"/>
    <row r="16" spans="1:9" x14ac:dyDescent="0.3">
      <c r="A16" s="18"/>
      <c r="B16" s="18" t="s">
        <v>2335</v>
      </c>
      <c r="C16" s="18" t="s">
        <v>2324</v>
      </c>
      <c r="D16" s="18" t="s">
        <v>2336</v>
      </c>
      <c r="E16" s="18" t="s">
        <v>2337</v>
      </c>
      <c r="F16" s="18" t="s">
        <v>2338</v>
      </c>
      <c r="G16" s="18" t="s">
        <v>2339</v>
      </c>
      <c r="H16" s="18" t="s">
        <v>2340</v>
      </c>
      <c r="I16" s="18" t="s">
        <v>2341</v>
      </c>
    </row>
    <row r="17" spans="1:9" x14ac:dyDescent="0.3">
      <c r="A17" t="s">
        <v>2342</v>
      </c>
      <c r="B17">
        <v>3.3378455555066466E-10</v>
      </c>
      <c r="C17">
        <v>1.1354575016220549E-10</v>
      </c>
      <c r="D17">
        <v>2.9396481600926285</v>
      </c>
      <c r="E17">
        <v>3.3355064418957975E-3</v>
      </c>
      <c r="F17">
        <v>1.1106150760095349E-10</v>
      </c>
      <c r="G17">
        <v>5.5650760350037589E-10</v>
      </c>
      <c r="H17">
        <v>1.1106150760095349E-10</v>
      </c>
      <c r="I17">
        <v>5.5650760350037589E-10</v>
      </c>
    </row>
    <row r="18" spans="1:9" x14ac:dyDescent="0.3">
      <c r="A18" t="s">
        <v>2314</v>
      </c>
      <c r="B18">
        <v>0.99999999999999312</v>
      </c>
      <c r="C18">
        <v>1.0228140799037525E-15</v>
      </c>
      <c r="D18">
        <v>977694792873885.63</v>
      </c>
      <c r="E18">
        <v>0</v>
      </c>
      <c r="F18">
        <v>0.99999999999999112</v>
      </c>
      <c r="G18">
        <v>0.99999999999999512</v>
      </c>
      <c r="H18">
        <v>0.99999999999999112</v>
      </c>
      <c r="I18">
        <v>0.99999999999999512</v>
      </c>
    </row>
    <row r="19" spans="1:9" ht="15" thickBot="1" x14ac:dyDescent="0.35">
      <c r="A19" s="17" t="s">
        <v>2315</v>
      </c>
      <c r="B19" s="17">
        <v>1.0000000000000102</v>
      </c>
      <c r="C19" s="17">
        <v>1.1403351134131689E-14</v>
      </c>
      <c r="D19" s="17">
        <v>87693519934406.141</v>
      </c>
      <c r="E19" s="17">
        <v>0</v>
      </c>
      <c r="F19" s="17">
        <v>0.9999999999999879</v>
      </c>
      <c r="G19" s="17">
        <v>1.0000000000000326</v>
      </c>
      <c r="H19" s="17">
        <v>0.9999999999999879</v>
      </c>
      <c r="I19" s="17">
        <v>1.0000000000000326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9532-35ED-449E-8A2A-21B221A59A8A}">
  <sheetPr>
    <tabColor theme="7"/>
  </sheetPr>
  <dimension ref="A1:E155"/>
  <sheetViews>
    <sheetView workbookViewId="0">
      <selection activeCell="O17" sqref="O17"/>
    </sheetView>
  </sheetViews>
  <sheetFormatPr defaultRowHeight="14.4" x14ac:dyDescent="0.3"/>
  <cols>
    <col min="1" max="1" width="11.44140625" customWidth="1"/>
    <col min="2" max="2" width="11.77734375" customWidth="1"/>
    <col min="3" max="3" width="20.109375" customWidth="1"/>
    <col min="4" max="4" width="34.21875" customWidth="1"/>
    <col min="5" max="5" width="34.33203125" customWidth="1"/>
  </cols>
  <sheetData>
    <row r="1" spans="1:5" x14ac:dyDescent="0.3">
      <c r="A1" t="s">
        <v>1</v>
      </c>
      <c r="B1" t="s">
        <v>2313</v>
      </c>
      <c r="C1" t="s">
        <v>2377</v>
      </c>
      <c r="D1" t="s">
        <v>2378</v>
      </c>
      <c r="E1" t="s">
        <v>2379</v>
      </c>
    </row>
    <row r="2" spans="1:5" x14ac:dyDescent="0.3">
      <c r="A2" s="2">
        <v>43952</v>
      </c>
      <c r="B2">
        <v>61812.5</v>
      </c>
    </row>
    <row r="3" spans="1:5" x14ac:dyDescent="0.3">
      <c r="A3" s="2">
        <v>43953</v>
      </c>
      <c r="B3">
        <v>58493.125</v>
      </c>
    </row>
    <row r="4" spans="1:5" x14ac:dyDescent="0.3">
      <c r="A4" s="2">
        <v>43954</v>
      </c>
      <c r="B4">
        <v>61641.5625</v>
      </c>
    </row>
    <row r="5" spans="1:5" x14ac:dyDescent="0.3">
      <c r="A5" s="2">
        <v>43955</v>
      </c>
      <c r="B5">
        <v>68771</v>
      </c>
    </row>
    <row r="6" spans="1:5" x14ac:dyDescent="0.3">
      <c r="A6" s="2">
        <v>43956</v>
      </c>
      <c r="B6">
        <v>39984.166666666664</v>
      </c>
    </row>
    <row r="7" spans="1:5" x14ac:dyDescent="0.3">
      <c r="A7" s="2">
        <v>43957</v>
      </c>
      <c r="B7">
        <v>48390</v>
      </c>
    </row>
    <row r="8" spans="1:5" x14ac:dyDescent="0.3">
      <c r="A8" s="2">
        <v>43958</v>
      </c>
      <c r="B8">
        <v>14116.666666666666</v>
      </c>
    </row>
    <row r="9" spans="1:5" x14ac:dyDescent="0.3">
      <c r="A9" s="2">
        <v>43959</v>
      </c>
      <c r="B9">
        <v>14495</v>
      </c>
    </row>
    <row r="10" spans="1:5" x14ac:dyDescent="0.3">
      <c r="A10" s="2">
        <v>43960</v>
      </c>
      <c r="B10">
        <v>14873.333333333334</v>
      </c>
    </row>
    <row r="11" spans="1:5" x14ac:dyDescent="0.3">
      <c r="A11" s="2">
        <v>43961</v>
      </c>
      <c r="B11">
        <v>11283.333333333334</v>
      </c>
    </row>
    <row r="12" spans="1:5" x14ac:dyDescent="0.3">
      <c r="A12" s="2">
        <v>43962</v>
      </c>
      <c r="B12">
        <v>11670</v>
      </c>
    </row>
    <row r="13" spans="1:5" x14ac:dyDescent="0.3">
      <c r="A13" s="2">
        <v>43963</v>
      </c>
      <c r="B13">
        <v>12809.333333333334</v>
      </c>
    </row>
    <row r="14" spans="1:5" x14ac:dyDescent="0.3">
      <c r="A14" s="2">
        <v>43964</v>
      </c>
      <c r="B14">
        <v>11781.666666666666</v>
      </c>
    </row>
    <row r="15" spans="1:5" x14ac:dyDescent="0.3">
      <c r="A15" s="2">
        <v>43965</v>
      </c>
      <c r="B15">
        <v>9933.3333333333339</v>
      </c>
    </row>
    <row r="16" spans="1:5" x14ac:dyDescent="0.3">
      <c r="A16" s="2">
        <v>43966</v>
      </c>
      <c r="B16">
        <v>11852.407407407407</v>
      </c>
    </row>
    <row r="17" spans="1:2" x14ac:dyDescent="0.3">
      <c r="A17" s="2">
        <v>43967</v>
      </c>
      <c r="B17">
        <v>14596.428571428571</v>
      </c>
    </row>
    <row r="18" spans="1:2" x14ac:dyDescent="0.3">
      <c r="A18" s="2">
        <v>43968</v>
      </c>
      <c r="B18">
        <v>16749.285714285714</v>
      </c>
    </row>
    <row r="19" spans="1:2" x14ac:dyDescent="0.3">
      <c r="A19" s="2">
        <v>43969</v>
      </c>
      <c r="B19">
        <v>6700</v>
      </c>
    </row>
    <row r="20" spans="1:2" x14ac:dyDescent="0.3">
      <c r="A20" s="2">
        <v>43970</v>
      </c>
      <c r="B20">
        <v>15911.785714285714</v>
      </c>
    </row>
    <row r="21" spans="1:2" x14ac:dyDescent="0.3">
      <c r="A21" s="2">
        <v>43971</v>
      </c>
      <c r="B21">
        <v>18383.928571428572</v>
      </c>
    </row>
    <row r="22" spans="1:2" x14ac:dyDescent="0.3">
      <c r="A22" s="2">
        <v>43972</v>
      </c>
      <c r="B22">
        <v>16657.142857142859</v>
      </c>
    </row>
    <row r="23" spans="1:2" x14ac:dyDescent="0.3">
      <c r="A23" s="2">
        <v>43973</v>
      </c>
      <c r="B23">
        <v>14877.857142857143</v>
      </c>
    </row>
    <row r="24" spans="1:2" x14ac:dyDescent="0.3">
      <c r="A24" s="2">
        <v>43974</v>
      </c>
      <c r="B24">
        <v>11618.928571428571</v>
      </c>
    </row>
    <row r="25" spans="1:2" x14ac:dyDescent="0.3">
      <c r="A25" s="2">
        <v>43975</v>
      </c>
      <c r="B25">
        <v>16008.928571428571</v>
      </c>
    </row>
    <row r="26" spans="1:2" x14ac:dyDescent="0.3">
      <c r="A26" s="2">
        <v>43976</v>
      </c>
      <c r="B26">
        <v>16907.407407407409</v>
      </c>
    </row>
    <row r="27" spans="1:2" x14ac:dyDescent="0.3">
      <c r="A27" s="2">
        <v>43977</v>
      </c>
      <c r="B27">
        <v>18285.714285714286</v>
      </c>
    </row>
    <row r="28" spans="1:2" x14ac:dyDescent="0.3">
      <c r="A28" s="2">
        <v>43978</v>
      </c>
      <c r="B28">
        <v>20428.571428571428</v>
      </c>
    </row>
    <row r="29" spans="1:2" x14ac:dyDescent="0.3">
      <c r="A29" s="2">
        <v>43979</v>
      </c>
      <c r="B29">
        <v>200</v>
      </c>
    </row>
    <row r="30" spans="1:2" x14ac:dyDescent="0.3">
      <c r="A30" s="2">
        <v>43980</v>
      </c>
      <c r="B30">
        <v>20771.428571428572</v>
      </c>
    </row>
    <row r="31" spans="1:2" x14ac:dyDescent="0.3">
      <c r="A31" s="2">
        <v>43981</v>
      </c>
      <c r="B31">
        <v>22960.714285714286</v>
      </c>
    </row>
    <row r="32" spans="1:2" x14ac:dyDescent="0.3">
      <c r="A32" s="2">
        <v>43982</v>
      </c>
      <c r="B32">
        <v>24167.857142857141</v>
      </c>
    </row>
    <row r="33" spans="1:2" x14ac:dyDescent="0.3">
      <c r="A33" s="2">
        <v>43983</v>
      </c>
      <c r="B33">
        <v>1018284.2307692308</v>
      </c>
    </row>
    <row r="34" spans="1:2" x14ac:dyDescent="0.3">
      <c r="A34" s="2">
        <v>43984</v>
      </c>
      <c r="B34">
        <v>17498.863636363636</v>
      </c>
    </row>
    <row r="35" spans="1:2" x14ac:dyDescent="0.3">
      <c r="A35" s="2">
        <v>43985</v>
      </c>
      <c r="B35">
        <v>21458.823529411766</v>
      </c>
    </row>
    <row r="36" spans="1:2" x14ac:dyDescent="0.3">
      <c r="A36" s="2">
        <v>43986</v>
      </c>
      <c r="B36">
        <v>19106.666666666668</v>
      </c>
    </row>
    <row r="37" spans="1:2" x14ac:dyDescent="0.3">
      <c r="A37" s="2">
        <v>43987</v>
      </c>
      <c r="B37">
        <v>86240</v>
      </c>
    </row>
    <row r="38" spans="1:2" x14ac:dyDescent="0.3">
      <c r="A38" s="2">
        <v>43988</v>
      </c>
      <c r="B38">
        <v>42460</v>
      </c>
    </row>
    <row r="39" spans="1:2" x14ac:dyDescent="0.3">
      <c r="A39" s="2">
        <v>43989</v>
      </c>
      <c r="B39">
        <v>46913.333333333336</v>
      </c>
    </row>
    <row r="40" spans="1:2" x14ac:dyDescent="0.3">
      <c r="A40" s="2">
        <v>43990</v>
      </c>
      <c r="B40">
        <v>1119240</v>
      </c>
    </row>
    <row r="41" spans="1:2" x14ac:dyDescent="0.3">
      <c r="A41" s="2">
        <v>43991</v>
      </c>
      <c r="B41">
        <v>23028</v>
      </c>
    </row>
    <row r="42" spans="1:2" x14ac:dyDescent="0.3">
      <c r="A42" s="2">
        <v>43992</v>
      </c>
      <c r="B42">
        <v>462390</v>
      </c>
    </row>
    <row r="43" spans="1:2" x14ac:dyDescent="0.3">
      <c r="A43" s="2">
        <v>43993</v>
      </c>
      <c r="B43">
        <v>33419.333333333336</v>
      </c>
    </row>
    <row r="44" spans="1:2" x14ac:dyDescent="0.3">
      <c r="A44" s="2">
        <v>43994</v>
      </c>
      <c r="B44">
        <v>160677.66666666666</v>
      </c>
    </row>
    <row r="45" spans="1:2" x14ac:dyDescent="0.3">
      <c r="A45" s="2">
        <v>43995</v>
      </c>
      <c r="B45">
        <v>14811.666666666666</v>
      </c>
    </row>
    <row r="46" spans="1:2" x14ac:dyDescent="0.3">
      <c r="A46" s="2">
        <v>43996</v>
      </c>
      <c r="B46">
        <v>748820</v>
      </c>
    </row>
    <row r="47" spans="1:2" x14ac:dyDescent="0.3">
      <c r="A47" s="2">
        <v>43997</v>
      </c>
      <c r="B47">
        <v>19120</v>
      </c>
    </row>
    <row r="48" spans="1:2" x14ac:dyDescent="0.3">
      <c r="A48" s="2">
        <v>43998</v>
      </c>
      <c r="B48">
        <v>12236</v>
      </c>
    </row>
    <row r="49" spans="1:2" x14ac:dyDescent="0.3">
      <c r="A49" s="2">
        <v>43999</v>
      </c>
      <c r="B49">
        <v>18693.333333333332</v>
      </c>
    </row>
    <row r="50" spans="1:2" x14ac:dyDescent="0.3">
      <c r="A50" s="2">
        <v>44000</v>
      </c>
      <c r="B50">
        <v>18660</v>
      </c>
    </row>
    <row r="51" spans="1:2" x14ac:dyDescent="0.3">
      <c r="A51" s="2">
        <v>44001</v>
      </c>
      <c r="B51">
        <v>21826.666666666668</v>
      </c>
    </row>
    <row r="52" spans="1:2" x14ac:dyDescent="0.3">
      <c r="A52" s="2">
        <v>44002</v>
      </c>
      <c r="B52">
        <v>103296.66666666669</v>
      </c>
    </row>
    <row r="53" spans="1:2" x14ac:dyDescent="0.3">
      <c r="A53" s="2">
        <v>44003</v>
      </c>
      <c r="B53">
        <v>100290</v>
      </c>
    </row>
    <row r="54" spans="1:2" x14ac:dyDescent="0.3">
      <c r="A54" s="2">
        <v>44004</v>
      </c>
      <c r="B54">
        <v>24139.333333333332</v>
      </c>
    </row>
    <row r="55" spans="1:2" x14ac:dyDescent="0.3">
      <c r="A55" s="2">
        <v>44005</v>
      </c>
      <c r="B55">
        <v>36071</v>
      </c>
    </row>
    <row r="56" spans="1:2" x14ac:dyDescent="0.3">
      <c r="A56" s="2">
        <v>44006</v>
      </c>
      <c r="B56">
        <v>35884.333333333336</v>
      </c>
    </row>
    <row r="57" spans="1:2" x14ac:dyDescent="0.3">
      <c r="A57" s="2">
        <v>44007</v>
      </c>
      <c r="B57">
        <v>36392.5</v>
      </c>
    </row>
    <row r="58" spans="1:2" x14ac:dyDescent="0.3">
      <c r="A58" s="2">
        <v>44008</v>
      </c>
      <c r="B58">
        <v>26808</v>
      </c>
    </row>
    <row r="59" spans="1:2" x14ac:dyDescent="0.3">
      <c r="A59" s="2">
        <v>44009</v>
      </c>
      <c r="B59">
        <v>31580</v>
      </c>
    </row>
    <row r="60" spans="1:2" x14ac:dyDescent="0.3">
      <c r="A60" s="2">
        <v>44010</v>
      </c>
      <c r="B60">
        <v>37170</v>
      </c>
    </row>
    <row r="61" spans="1:2" x14ac:dyDescent="0.3">
      <c r="A61" s="2">
        <v>44011</v>
      </c>
      <c r="B61">
        <v>34713.333333333336</v>
      </c>
    </row>
    <row r="62" spans="1:2" x14ac:dyDescent="0.3">
      <c r="A62" s="2">
        <v>44012</v>
      </c>
      <c r="B62">
        <v>29100</v>
      </c>
    </row>
    <row r="63" spans="1:2" x14ac:dyDescent="0.3">
      <c r="A63" s="2">
        <v>44013</v>
      </c>
      <c r="B63">
        <v>31455.263157894737</v>
      </c>
    </row>
    <row r="64" spans="1:2" x14ac:dyDescent="0.3">
      <c r="A64" s="2">
        <v>44014</v>
      </c>
      <c r="B64">
        <v>29318.75</v>
      </c>
    </row>
    <row r="65" spans="1:2" x14ac:dyDescent="0.3">
      <c r="A65" s="2">
        <v>44015</v>
      </c>
      <c r="B65">
        <v>67710.526315789481</v>
      </c>
    </row>
    <row r="66" spans="1:2" x14ac:dyDescent="0.3">
      <c r="A66" s="2">
        <v>44016</v>
      </c>
      <c r="B66">
        <v>31280</v>
      </c>
    </row>
    <row r="67" spans="1:2" x14ac:dyDescent="0.3">
      <c r="A67" s="2">
        <v>44017</v>
      </c>
      <c r="B67">
        <v>33350</v>
      </c>
    </row>
    <row r="68" spans="1:2" x14ac:dyDescent="0.3">
      <c r="A68" s="2">
        <v>44018</v>
      </c>
      <c r="B68">
        <v>38855</v>
      </c>
    </row>
    <row r="69" spans="1:2" x14ac:dyDescent="0.3">
      <c r="A69" s="2">
        <v>44019</v>
      </c>
      <c r="B69">
        <v>39377.631578947367</v>
      </c>
    </row>
    <row r="70" spans="1:2" x14ac:dyDescent="0.3">
      <c r="A70" s="2">
        <v>44020</v>
      </c>
      <c r="B70">
        <v>42500</v>
      </c>
    </row>
    <row r="71" spans="1:2" x14ac:dyDescent="0.3">
      <c r="A71" s="2">
        <v>44021</v>
      </c>
      <c r="B71">
        <v>39535.714285714283</v>
      </c>
    </row>
    <row r="72" spans="1:2" x14ac:dyDescent="0.3">
      <c r="A72" s="2">
        <v>44022</v>
      </c>
      <c r="B72">
        <v>28413.333333333332</v>
      </c>
    </row>
    <row r="73" spans="1:2" x14ac:dyDescent="0.3">
      <c r="A73" s="2">
        <v>44023</v>
      </c>
      <c r="B73">
        <v>19670</v>
      </c>
    </row>
    <row r="74" spans="1:2" x14ac:dyDescent="0.3">
      <c r="A74" s="2">
        <v>44024</v>
      </c>
      <c r="B74">
        <v>19489.333333333332</v>
      </c>
    </row>
    <row r="75" spans="1:2" x14ac:dyDescent="0.3">
      <c r="A75" s="2">
        <v>44025</v>
      </c>
      <c r="B75">
        <v>37115</v>
      </c>
    </row>
    <row r="76" spans="1:2" x14ac:dyDescent="0.3">
      <c r="A76" s="2">
        <v>44026</v>
      </c>
      <c r="B76">
        <v>10200</v>
      </c>
    </row>
    <row r="77" spans="1:2" x14ac:dyDescent="0.3">
      <c r="A77" s="2">
        <v>44027</v>
      </c>
      <c r="B77">
        <v>16322.222222222223</v>
      </c>
    </row>
    <row r="78" spans="1:2" x14ac:dyDescent="0.3">
      <c r="A78" s="2">
        <v>44028</v>
      </c>
      <c r="B78">
        <v>18377.777777777777</v>
      </c>
    </row>
    <row r="79" spans="1:2" x14ac:dyDescent="0.3">
      <c r="A79" s="2">
        <v>44029</v>
      </c>
      <c r="B79">
        <v>20277.027027027027</v>
      </c>
    </row>
    <row r="80" spans="1:2" x14ac:dyDescent="0.3">
      <c r="A80" s="2">
        <v>44030</v>
      </c>
      <c r="B80">
        <v>21533.333333333332</v>
      </c>
    </row>
    <row r="81" spans="1:2" x14ac:dyDescent="0.3">
      <c r="A81" s="2">
        <v>44031</v>
      </c>
      <c r="B81">
        <v>77166.666666666672</v>
      </c>
    </row>
    <row r="82" spans="1:2" x14ac:dyDescent="0.3">
      <c r="A82" s="2">
        <v>44032</v>
      </c>
      <c r="B82">
        <v>17717.857142857141</v>
      </c>
    </row>
    <row r="83" spans="1:2" x14ac:dyDescent="0.3">
      <c r="A83" s="2">
        <v>44033</v>
      </c>
      <c r="B83">
        <v>16153.571428571429</v>
      </c>
    </row>
    <row r="84" spans="1:2" x14ac:dyDescent="0.3">
      <c r="A84" s="2">
        <v>44034</v>
      </c>
      <c r="B84">
        <v>16267.142857142857</v>
      </c>
    </row>
    <row r="85" spans="1:2" x14ac:dyDescent="0.3">
      <c r="A85" s="2">
        <v>44035</v>
      </c>
      <c r="B85">
        <v>14926.071428571429</v>
      </c>
    </row>
    <row r="86" spans="1:2" x14ac:dyDescent="0.3">
      <c r="A86" s="2">
        <v>44036</v>
      </c>
      <c r="B86">
        <v>22733.928571428572</v>
      </c>
    </row>
    <row r="87" spans="1:2" x14ac:dyDescent="0.3">
      <c r="A87" s="2">
        <v>44037</v>
      </c>
      <c r="B87">
        <v>55500</v>
      </c>
    </row>
    <row r="88" spans="1:2" x14ac:dyDescent="0.3">
      <c r="A88" s="2">
        <v>44038</v>
      </c>
      <c r="B88">
        <v>24393.333333333332</v>
      </c>
    </row>
    <row r="89" spans="1:2" x14ac:dyDescent="0.3">
      <c r="A89" s="2">
        <v>44039</v>
      </c>
      <c r="B89">
        <v>21354.72972972973</v>
      </c>
    </row>
    <row r="90" spans="1:2" x14ac:dyDescent="0.3">
      <c r="A90" s="2">
        <v>44040</v>
      </c>
      <c r="B90">
        <v>21833.333333333332</v>
      </c>
    </row>
    <row r="91" spans="1:2" x14ac:dyDescent="0.3">
      <c r="A91" s="2">
        <v>44041</v>
      </c>
      <c r="B91">
        <v>27433.333333333332</v>
      </c>
    </row>
    <row r="92" spans="1:2" x14ac:dyDescent="0.3">
      <c r="A92" s="2">
        <v>44042</v>
      </c>
      <c r="B92">
        <v>21140</v>
      </c>
    </row>
    <row r="93" spans="1:2" x14ac:dyDescent="0.3">
      <c r="A93" s="2">
        <v>44043</v>
      </c>
      <c r="B93">
        <v>10950</v>
      </c>
    </row>
    <row r="94" spans="1:2" x14ac:dyDescent="0.3">
      <c r="A94" s="2">
        <v>44044</v>
      </c>
      <c r="B94">
        <v>19491.666666666668</v>
      </c>
    </row>
    <row r="95" spans="1:2" x14ac:dyDescent="0.3">
      <c r="A95" s="2">
        <v>44045</v>
      </c>
      <c r="B95">
        <v>15433.333333333334</v>
      </c>
    </row>
    <row r="96" spans="1:2" x14ac:dyDescent="0.3">
      <c r="A96" s="2">
        <v>44046</v>
      </c>
      <c r="B96">
        <v>23100</v>
      </c>
    </row>
    <row r="97" spans="1:2" x14ac:dyDescent="0.3">
      <c r="A97" s="2">
        <v>44047</v>
      </c>
      <c r="B97">
        <v>19620</v>
      </c>
    </row>
    <row r="98" spans="1:2" x14ac:dyDescent="0.3">
      <c r="A98" s="2">
        <v>44048</v>
      </c>
      <c r="B98">
        <v>24800</v>
      </c>
    </row>
    <row r="99" spans="1:2" x14ac:dyDescent="0.3">
      <c r="A99" s="2">
        <v>44049</v>
      </c>
      <c r="B99">
        <v>112060</v>
      </c>
    </row>
    <row r="100" spans="1:2" x14ac:dyDescent="0.3">
      <c r="A100" s="2">
        <v>44050</v>
      </c>
      <c r="B100">
        <v>16660</v>
      </c>
    </row>
    <row r="101" spans="1:2" x14ac:dyDescent="0.3">
      <c r="A101" s="2">
        <v>44051</v>
      </c>
      <c r="B101">
        <v>28660</v>
      </c>
    </row>
    <row r="102" spans="1:2" x14ac:dyDescent="0.3">
      <c r="A102" s="2">
        <v>44052</v>
      </c>
      <c r="B102">
        <v>26520</v>
      </c>
    </row>
    <row r="103" spans="1:2" x14ac:dyDescent="0.3">
      <c r="A103" s="2">
        <v>44053</v>
      </c>
      <c r="B103">
        <v>17570</v>
      </c>
    </row>
    <row r="104" spans="1:2" x14ac:dyDescent="0.3">
      <c r="A104" s="2">
        <v>44054</v>
      </c>
      <c r="B104">
        <v>9150</v>
      </c>
    </row>
    <row r="105" spans="1:2" x14ac:dyDescent="0.3">
      <c r="A105" s="2">
        <v>44055</v>
      </c>
      <c r="B105">
        <v>10168</v>
      </c>
    </row>
    <row r="106" spans="1:2" x14ac:dyDescent="0.3">
      <c r="A106" s="2">
        <v>44056</v>
      </c>
      <c r="B106">
        <v>11545</v>
      </c>
    </row>
    <row r="107" spans="1:2" x14ac:dyDescent="0.3">
      <c r="A107" s="2">
        <v>44057</v>
      </c>
      <c r="B107">
        <v>6820</v>
      </c>
    </row>
    <row r="108" spans="1:2" x14ac:dyDescent="0.3">
      <c r="A108" s="2">
        <v>44058</v>
      </c>
      <c r="B108">
        <v>10700</v>
      </c>
    </row>
    <row r="109" spans="1:2" x14ac:dyDescent="0.3">
      <c r="A109" s="2">
        <v>44059</v>
      </c>
      <c r="B109">
        <v>11280</v>
      </c>
    </row>
    <row r="110" spans="1:2" x14ac:dyDescent="0.3">
      <c r="A110" s="2">
        <v>44060</v>
      </c>
      <c r="B110">
        <v>16980</v>
      </c>
    </row>
    <row r="111" spans="1:2" x14ac:dyDescent="0.3">
      <c r="A111" s="2">
        <v>44061</v>
      </c>
      <c r="B111">
        <v>6180</v>
      </c>
    </row>
    <row r="112" spans="1:2" x14ac:dyDescent="0.3">
      <c r="A112" s="2">
        <v>44062</v>
      </c>
      <c r="B112">
        <v>7380</v>
      </c>
    </row>
    <row r="113" spans="1:5" x14ac:dyDescent="0.3">
      <c r="A113" s="2">
        <v>44063</v>
      </c>
      <c r="B113">
        <v>9490</v>
      </c>
    </row>
    <row r="114" spans="1:5" x14ac:dyDescent="0.3">
      <c r="A114" s="2">
        <v>44064</v>
      </c>
      <c r="B114">
        <v>13050.000000000002</v>
      </c>
    </row>
    <row r="115" spans="1:5" x14ac:dyDescent="0.3">
      <c r="A115" s="2">
        <v>44065</v>
      </c>
      <c r="B115">
        <v>15048</v>
      </c>
    </row>
    <row r="116" spans="1:5" x14ac:dyDescent="0.3">
      <c r="A116" s="2">
        <v>44066</v>
      </c>
      <c r="B116">
        <v>9133</v>
      </c>
    </row>
    <row r="117" spans="1:5" x14ac:dyDescent="0.3">
      <c r="A117" s="2">
        <v>44067</v>
      </c>
      <c r="B117">
        <v>24165</v>
      </c>
    </row>
    <row r="118" spans="1:5" x14ac:dyDescent="0.3">
      <c r="A118" s="2">
        <v>44068</v>
      </c>
      <c r="B118">
        <v>25020</v>
      </c>
    </row>
    <row r="119" spans="1:5" x14ac:dyDescent="0.3">
      <c r="A119" s="2">
        <v>44069</v>
      </c>
      <c r="B119">
        <v>25600</v>
      </c>
    </row>
    <row r="120" spans="1:5" x14ac:dyDescent="0.3">
      <c r="A120" s="2">
        <v>44070</v>
      </c>
      <c r="B120">
        <v>25060</v>
      </c>
    </row>
    <row r="121" spans="1:5" x14ac:dyDescent="0.3">
      <c r="A121" s="2">
        <v>44071</v>
      </c>
      <c r="B121">
        <v>12380</v>
      </c>
    </row>
    <row r="122" spans="1:5" x14ac:dyDescent="0.3">
      <c r="A122" s="2">
        <v>44072</v>
      </c>
      <c r="B122">
        <v>26380</v>
      </c>
    </row>
    <row r="123" spans="1:5" x14ac:dyDescent="0.3">
      <c r="A123" s="2">
        <v>44073</v>
      </c>
      <c r="B123">
        <v>18860</v>
      </c>
    </row>
    <row r="124" spans="1:5" x14ac:dyDescent="0.3">
      <c r="A124" s="2">
        <v>44074</v>
      </c>
      <c r="B124">
        <v>25180</v>
      </c>
      <c r="C124">
        <v>25180</v>
      </c>
      <c r="D124" s="30">
        <v>25180</v>
      </c>
      <c r="E124" s="30">
        <v>25180</v>
      </c>
    </row>
    <row r="125" spans="1:5" x14ac:dyDescent="0.3">
      <c r="A125" s="2">
        <v>44075</v>
      </c>
      <c r="C125">
        <f t="shared" ref="C125:C155" si="0">_xlfn.FORECAST.ETS(A125,$B$2:$B$124,$A$2:$A$124,1,1)</f>
        <v>13643.583265854875</v>
      </c>
      <c r="D125" s="30">
        <f t="shared" ref="D125:D155" si="1">C125-_xlfn.FORECAST.ETS.CONFINT(A125,$B$2:$B$124,$A$2:$A$124,0.95,1,1)</f>
        <v>-285420.48838636075</v>
      </c>
      <c r="E125" s="30">
        <f t="shared" ref="E125:E155" si="2">C125+_xlfn.FORECAST.ETS.CONFINT(A125,$B$2:$B$124,$A$2:$A$124,0.95,1,1)</f>
        <v>312707.65491807048</v>
      </c>
    </row>
    <row r="126" spans="1:5" x14ac:dyDescent="0.3">
      <c r="A126" s="2">
        <v>44076</v>
      </c>
      <c r="C126">
        <f t="shared" si="0"/>
        <v>13102.943864444571</v>
      </c>
      <c r="D126" s="30">
        <f t="shared" si="1"/>
        <v>-287482.63371013425</v>
      </c>
      <c r="E126" s="30">
        <f t="shared" si="2"/>
        <v>313688.52143902337</v>
      </c>
    </row>
    <row r="127" spans="1:5" x14ac:dyDescent="0.3">
      <c r="A127" s="2">
        <v>44077</v>
      </c>
      <c r="C127">
        <f t="shared" si="0"/>
        <v>12562.30446303375</v>
      </c>
      <c r="D127" s="30">
        <f t="shared" si="1"/>
        <v>-289567.16467268672</v>
      </c>
      <c r="E127" s="30">
        <f t="shared" si="2"/>
        <v>314691.7735987542</v>
      </c>
    </row>
    <row r="128" spans="1:5" x14ac:dyDescent="0.3">
      <c r="A128" s="2">
        <v>44078</v>
      </c>
      <c r="C128">
        <f t="shared" si="0"/>
        <v>12021.665061623446</v>
      </c>
      <c r="D128" s="30">
        <f t="shared" si="1"/>
        <v>-291674.03437287098</v>
      </c>
      <c r="E128" s="30">
        <f t="shared" si="2"/>
        <v>315717.36449611787</v>
      </c>
    </row>
    <row r="129" spans="1:5" x14ac:dyDescent="0.3">
      <c r="A129" s="2">
        <v>44079</v>
      </c>
      <c r="C129">
        <f t="shared" si="0"/>
        <v>11481.025660212623</v>
      </c>
      <c r="D129" s="30">
        <f t="shared" si="1"/>
        <v>-293803.19196134183</v>
      </c>
      <c r="E129" s="30">
        <f t="shared" si="2"/>
        <v>316765.24328176706</v>
      </c>
    </row>
    <row r="130" spans="1:5" x14ac:dyDescent="0.3">
      <c r="A130" s="2">
        <v>44080</v>
      </c>
      <c r="C130">
        <f t="shared" si="0"/>
        <v>10940.386258802318</v>
      </c>
      <c r="D130" s="30">
        <f t="shared" si="1"/>
        <v>-295954.58277826686</v>
      </c>
      <c r="E130" s="30">
        <f t="shared" si="2"/>
        <v>317835.3552958715</v>
      </c>
    </row>
    <row r="131" spans="1:5" x14ac:dyDescent="0.3">
      <c r="A131" s="2">
        <v>44081</v>
      </c>
      <c r="C131">
        <f t="shared" si="0"/>
        <v>10399.746857391498</v>
      </c>
      <c r="D131" s="30">
        <f t="shared" si="1"/>
        <v>-298128.14849086036</v>
      </c>
      <c r="E131" s="30">
        <f t="shared" si="2"/>
        <v>318927.64220564335</v>
      </c>
    </row>
    <row r="132" spans="1:5" x14ac:dyDescent="0.3">
      <c r="A132" s="2">
        <v>44082</v>
      </c>
      <c r="C132">
        <f t="shared" si="0"/>
        <v>9859.1074559811932</v>
      </c>
      <c r="D132" s="30">
        <f t="shared" si="1"/>
        <v>-300323.82723049866</v>
      </c>
      <c r="E132" s="30">
        <f t="shared" si="2"/>
        <v>320042.04214246105</v>
      </c>
    </row>
    <row r="133" spans="1:5" x14ac:dyDescent="0.3">
      <c r="A133" s="2">
        <v>44083</v>
      </c>
      <c r="C133">
        <f t="shared" si="0"/>
        <v>9318.4680545703723</v>
      </c>
      <c r="D133" s="30">
        <f t="shared" si="1"/>
        <v>-302541.55372922163</v>
      </c>
      <c r="E133" s="30">
        <f t="shared" si="2"/>
        <v>321178.48983836238</v>
      </c>
    </row>
    <row r="134" spans="1:5" x14ac:dyDescent="0.3">
      <c r="A134" s="2">
        <v>44084</v>
      </c>
      <c r="C134">
        <f t="shared" si="0"/>
        <v>8777.8286531600679</v>
      </c>
      <c r="D134" s="30">
        <f t="shared" si="1"/>
        <v>-304781.25945539749</v>
      </c>
      <c r="E134" s="30">
        <f t="shared" si="2"/>
        <v>322336.91676171764</v>
      </c>
    </row>
    <row r="135" spans="1:5" x14ac:dyDescent="0.3">
      <c r="A135" s="2">
        <v>44085</v>
      </c>
      <c r="C135">
        <f t="shared" si="0"/>
        <v>8237.189251749247</v>
      </c>
      <c r="D135" s="30">
        <f t="shared" si="1"/>
        <v>-307042.87274837779</v>
      </c>
      <c r="E135" s="30">
        <f t="shared" si="2"/>
        <v>323517.2512518763</v>
      </c>
    </row>
    <row r="136" spans="1:5" x14ac:dyDescent="0.3">
      <c r="A136" s="2">
        <v>44086</v>
      </c>
      <c r="C136">
        <f t="shared" si="0"/>
        <v>7696.5498503389417</v>
      </c>
      <c r="D136" s="30">
        <f t="shared" si="1"/>
        <v>-309326.31895193894</v>
      </c>
      <c r="E136" s="30">
        <f t="shared" si="2"/>
        <v>324719.41865261685</v>
      </c>
    </row>
    <row r="137" spans="1:5" x14ac:dyDescent="0.3">
      <c r="A137" s="2">
        <v>44087</v>
      </c>
      <c r="C137">
        <f t="shared" si="0"/>
        <v>7155.9104489281208</v>
      </c>
      <c r="D137" s="30">
        <f t="shared" si="1"/>
        <v>-311631.52054635953</v>
      </c>
      <c r="E137" s="30">
        <f t="shared" si="2"/>
        <v>325943.3414442158</v>
      </c>
    </row>
    <row r="138" spans="1:5" x14ac:dyDescent="0.3">
      <c r="A138" s="2">
        <v>44088</v>
      </c>
      <c r="C138">
        <f t="shared" si="0"/>
        <v>6615.2710475178155</v>
      </c>
      <c r="D138" s="30">
        <f t="shared" si="1"/>
        <v>-313958.39727895078</v>
      </c>
      <c r="E138" s="30">
        <f t="shared" si="2"/>
        <v>327188.93937398645</v>
      </c>
    </row>
    <row r="139" spans="1:5" x14ac:dyDescent="0.3">
      <c r="A139" s="2">
        <v>44089</v>
      </c>
      <c r="C139">
        <f t="shared" si="0"/>
        <v>6074.6316461069946</v>
      </c>
      <c r="D139" s="30">
        <f t="shared" si="1"/>
        <v>-316306.86629291018</v>
      </c>
      <c r="E139" s="30">
        <f t="shared" si="2"/>
        <v>328456.1295851242</v>
      </c>
    </row>
    <row r="140" spans="1:5" x14ac:dyDescent="0.3">
      <c r="A140" s="2">
        <v>44090</v>
      </c>
      <c r="C140">
        <f t="shared" si="0"/>
        <v>5533.9922446966902</v>
      </c>
      <c r="D140" s="30">
        <f t="shared" si="1"/>
        <v>-318676.84225433826</v>
      </c>
      <c r="E140" s="30">
        <f t="shared" si="2"/>
        <v>329744.82674373168</v>
      </c>
    </row>
    <row r="141" spans="1:5" x14ac:dyDescent="0.3">
      <c r="A141" s="2">
        <v>44091</v>
      </c>
      <c r="C141">
        <f t="shared" si="0"/>
        <v>4993.3528432858693</v>
      </c>
      <c r="D141" s="30">
        <f t="shared" si="1"/>
        <v>-321068.23747730814</v>
      </c>
      <c r="E141" s="30">
        <f t="shared" si="2"/>
        <v>331054.94316387991</v>
      </c>
    </row>
    <row r="142" spans="1:5" x14ac:dyDescent="0.3">
      <c r="A142" s="2">
        <v>44092</v>
      </c>
      <c r="C142">
        <f t="shared" si="0"/>
        <v>4452.713441875565</v>
      </c>
      <c r="D142" s="30">
        <f t="shared" si="1"/>
        <v>-323480.96204685076</v>
      </c>
      <c r="E142" s="30">
        <f t="shared" si="2"/>
        <v>332386.38893060194</v>
      </c>
    </row>
    <row r="143" spans="1:5" x14ac:dyDescent="0.3">
      <c r="A143" s="2">
        <v>44093</v>
      </c>
      <c r="C143">
        <f t="shared" si="0"/>
        <v>3912.074040464744</v>
      </c>
      <c r="D143" s="30">
        <f t="shared" si="1"/>
        <v>-325914.92393976374</v>
      </c>
      <c r="E143" s="30">
        <f t="shared" si="2"/>
        <v>333739.07202069327</v>
      </c>
    </row>
    <row r="144" spans="1:5" x14ac:dyDescent="0.3">
      <c r="A144" s="2">
        <v>44094</v>
      </c>
      <c r="C144">
        <f t="shared" si="0"/>
        <v>3371.4346390544397</v>
      </c>
      <c r="D144" s="30">
        <f t="shared" si="1"/>
        <v>-328370.0291431293</v>
      </c>
      <c r="E144" s="30">
        <f t="shared" si="2"/>
        <v>335112.89842123823</v>
      </c>
    </row>
    <row r="145" spans="1:5" x14ac:dyDescent="0.3">
      <c r="A145" s="2">
        <v>44095</v>
      </c>
      <c r="C145">
        <f t="shared" si="0"/>
        <v>2830.7952376436169</v>
      </c>
      <c r="D145" s="30">
        <f t="shared" si="1"/>
        <v>-330846.18177046831</v>
      </c>
      <c r="E145" s="30">
        <f t="shared" si="2"/>
        <v>336507.77224575559</v>
      </c>
    </row>
    <row r="146" spans="1:5" x14ac:dyDescent="0.3">
      <c r="A146" s="2">
        <v>44096</v>
      </c>
      <c r="C146">
        <f t="shared" si="0"/>
        <v>2290.1558362333126</v>
      </c>
      <c r="D146" s="30">
        <f t="shared" si="1"/>
        <v>-333343.28417543462</v>
      </c>
      <c r="E146" s="30">
        <f t="shared" si="2"/>
        <v>337923.59584790119</v>
      </c>
    </row>
    <row r="147" spans="1:5" x14ac:dyDescent="0.3">
      <c r="A147" s="2">
        <v>44097</v>
      </c>
      <c r="C147">
        <f t="shared" si="0"/>
        <v>1749.5164348224916</v>
      </c>
      <c r="D147" s="30">
        <f t="shared" si="1"/>
        <v>-335861.23706299689</v>
      </c>
      <c r="E147" s="30">
        <f t="shared" si="2"/>
        <v>339360.26993264182</v>
      </c>
    </row>
    <row r="148" spans="1:5" x14ac:dyDescent="0.3">
      <c r="A148" s="2">
        <v>44098</v>
      </c>
      <c r="C148">
        <f t="shared" si="0"/>
        <v>1208.8770334121873</v>
      </c>
      <c r="D148" s="30">
        <f t="shared" si="1"/>
        <v>-338399.93959802971</v>
      </c>
      <c r="E148" s="30">
        <f t="shared" si="2"/>
        <v>340817.69366485404</v>
      </c>
    </row>
    <row r="149" spans="1:5" x14ac:dyDescent="0.3">
      <c r="A149" s="2">
        <v>44099</v>
      </c>
      <c r="C149">
        <f t="shared" si="0"/>
        <v>668.23763200136648</v>
      </c>
      <c r="D149" s="30">
        <f t="shared" si="1"/>
        <v>-340959.28951127903</v>
      </c>
      <c r="E149" s="30">
        <f t="shared" si="2"/>
        <v>342295.76477528171</v>
      </c>
    </row>
    <row r="150" spans="1:5" x14ac:dyDescent="0.3">
      <c r="A150" s="2">
        <v>44100</v>
      </c>
      <c r="C150">
        <f t="shared" si="0"/>
        <v>127.59823059106192</v>
      </c>
      <c r="D150" s="30">
        <f t="shared" si="1"/>
        <v>-343539.18320264044</v>
      </c>
      <c r="E150" s="30">
        <f t="shared" si="2"/>
        <v>343794.37966382253</v>
      </c>
    </row>
    <row r="151" spans="1:5" x14ac:dyDescent="0.3">
      <c r="A151" s="2">
        <v>44101</v>
      </c>
      <c r="C151">
        <f t="shared" si="0"/>
        <v>-413.0411708197588</v>
      </c>
      <c r="D151" s="30">
        <f t="shared" si="1"/>
        <v>-346139.51584173291</v>
      </c>
      <c r="E151" s="30">
        <f t="shared" si="2"/>
        <v>345313.43350009335</v>
      </c>
    </row>
    <row r="152" spans="1:5" x14ac:dyDescent="0.3">
      <c r="A152" s="2">
        <v>44102</v>
      </c>
      <c r="C152">
        <f t="shared" si="0"/>
        <v>-953.6805722300652</v>
      </c>
      <c r="D152" s="30">
        <f t="shared" si="1"/>
        <v>-348760.18146572082</v>
      </c>
      <c r="E152" s="30">
        <f t="shared" si="2"/>
        <v>346852.82032126066</v>
      </c>
    </row>
    <row r="153" spans="1:5" x14ac:dyDescent="0.3">
      <c r="A153" s="2">
        <v>44103</v>
      </c>
      <c r="C153">
        <f t="shared" si="0"/>
        <v>-1494.319973640886</v>
      </c>
      <c r="D153" s="30">
        <f t="shared" si="1"/>
        <v>-351401.07307438203</v>
      </c>
      <c r="E153" s="30">
        <f t="shared" si="2"/>
        <v>348412.43312710023</v>
      </c>
    </row>
    <row r="154" spans="1:5" x14ac:dyDescent="0.3">
      <c r="A154" s="2">
        <v>44104</v>
      </c>
      <c r="C154">
        <f t="shared" si="0"/>
        <v>-2034.9593750511904</v>
      </c>
      <c r="D154" s="30">
        <f t="shared" si="1"/>
        <v>-354062.08272239106</v>
      </c>
      <c r="E154" s="30">
        <f t="shared" si="2"/>
        <v>349992.16397228866</v>
      </c>
    </row>
    <row r="155" spans="1:5" x14ac:dyDescent="0.3">
      <c r="A155" s="2">
        <v>44105</v>
      </c>
      <c r="C155">
        <f t="shared" si="0"/>
        <v>-2575.5987764620095</v>
      </c>
      <c r="D155" s="30">
        <f t="shared" si="1"/>
        <v>-356743.10160882567</v>
      </c>
      <c r="E155" s="30">
        <f t="shared" si="2"/>
        <v>351591.90405590163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EF1D9-EF07-4EC5-B210-5C28A385B02C}">
  <sheetPr>
    <tabColor theme="7"/>
  </sheetPr>
  <dimension ref="A1:G7"/>
  <sheetViews>
    <sheetView workbookViewId="0">
      <selection sqref="A1:G7"/>
    </sheetView>
  </sheetViews>
  <sheetFormatPr defaultRowHeight="14.4" x14ac:dyDescent="0.3"/>
  <sheetData>
    <row r="1" spans="1:7" x14ac:dyDescent="0.3">
      <c r="A1" s="18"/>
      <c r="B1" s="18" t="s">
        <v>2313</v>
      </c>
      <c r="C1" s="18" t="s">
        <v>2314</v>
      </c>
      <c r="D1" s="18" t="s">
        <v>2315</v>
      </c>
      <c r="E1" s="18" t="s">
        <v>2316</v>
      </c>
      <c r="F1" s="18" t="s">
        <v>2317</v>
      </c>
      <c r="G1" s="18" t="s">
        <v>2318</v>
      </c>
    </row>
    <row r="2" spans="1:7" x14ac:dyDescent="0.3">
      <c r="A2" t="s">
        <v>2313</v>
      </c>
      <c r="B2">
        <v>1</v>
      </c>
    </row>
    <row r="3" spans="1:7" x14ac:dyDescent="0.3">
      <c r="A3" t="s">
        <v>2314</v>
      </c>
      <c r="B3">
        <v>0.99992408713416492</v>
      </c>
      <c r="C3">
        <v>1</v>
      </c>
    </row>
    <row r="4" spans="1:7" x14ac:dyDescent="0.3">
      <c r="A4" t="s">
        <v>2315</v>
      </c>
      <c r="B4">
        <v>0.99051943818342336</v>
      </c>
      <c r="C4">
        <v>0.98875160463238265</v>
      </c>
      <c r="D4">
        <v>1</v>
      </c>
    </row>
    <row r="5" spans="1:7" x14ac:dyDescent="0.3">
      <c r="A5" t="s">
        <v>2316</v>
      </c>
      <c r="B5">
        <v>-4.1586235823243584E-2</v>
      </c>
      <c r="C5">
        <v>-4.1525713891462555E-2</v>
      </c>
      <c r="D5">
        <v>-4.1831537174202439E-2</v>
      </c>
      <c r="E5">
        <v>1</v>
      </c>
    </row>
    <row r="6" spans="1:7" x14ac:dyDescent="0.3">
      <c r="A6" t="s">
        <v>2317</v>
      </c>
      <c r="B6">
        <v>-1.0241921719024601E-2</v>
      </c>
      <c r="C6">
        <v>-9.6327852168160647E-3</v>
      </c>
      <c r="D6">
        <v>-1.6927415323919538E-2</v>
      </c>
      <c r="E6">
        <v>3.9603117809240401E-3</v>
      </c>
      <c r="F6">
        <v>1</v>
      </c>
    </row>
    <row r="7" spans="1:7" ht="15" thickBot="1" x14ac:dyDescent="0.35">
      <c r="A7" s="17" t="s">
        <v>2318</v>
      </c>
      <c r="B7" s="17">
        <v>-5.2721530690077761E-2</v>
      </c>
      <c r="C7" s="17">
        <v>-5.2394692027491724E-2</v>
      </c>
      <c r="D7" s="17">
        <v>-5.5821003246625693E-2</v>
      </c>
      <c r="E7" s="17">
        <v>-2.4757364586642724E-2</v>
      </c>
      <c r="F7" s="17">
        <v>1.7328030236932345E-4</v>
      </c>
      <c r="G7" s="1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F596-ADCD-43AB-9D2E-B194EFDA704D}">
  <sheetPr codeName="Sheet6">
    <tabColor theme="8"/>
  </sheetPr>
  <dimension ref="A3:AX1534"/>
  <sheetViews>
    <sheetView topLeftCell="AF1" zoomScale="82" workbookViewId="0">
      <selection activeCell="AP31" sqref="AP31"/>
    </sheetView>
  </sheetViews>
  <sheetFormatPr defaultRowHeight="14.4" x14ac:dyDescent="0.3"/>
  <cols>
    <col min="1" max="1" width="13" bestFit="1" customWidth="1"/>
    <col min="2" max="2" width="16.44140625" bestFit="1" customWidth="1"/>
    <col min="3" max="3" width="7" bestFit="1" customWidth="1"/>
    <col min="4" max="4" width="11.21875" bestFit="1" customWidth="1"/>
    <col min="6" max="6" width="4.44140625" bestFit="1" customWidth="1"/>
    <col min="7" max="7" width="11.21875" bestFit="1" customWidth="1"/>
    <col min="8" max="9" width="11" bestFit="1" customWidth="1"/>
    <col min="11" max="11" width="19.77734375" bestFit="1" customWidth="1"/>
    <col min="14" max="14" width="20.88671875" bestFit="1" customWidth="1"/>
    <col min="15" max="15" width="12.44140625" bestFit="1" customWidth="1"/>
    <col min="16" max="16" width="13" bestFit="1" customWidth="1"/>
    <col min="18" max="18" width="13" bestFit="1" customWidth="1"/>
    <col min="21" max="21" width="19.88671875" bestFit="1" customWidth="1"/>
    <col min="22" max="22" width="16.44140625" bestFit="1" customWidth="1"/>
    <col min="23" max="23" width="12.77734375" bestFit="1" customWidth="1"/>
    <col min="24" max="24" width="17.77734375" bestFit="1" customWidth="1"/>
    <col min="26" max="26" width="20.88671875" bestFit="1" customWidth="1"/>
    <col min="27" max="27" width="16.44140625" bestFit="1" customWidth="1"/>
    <col min="29" max="29" width="13" bestFit="1" customWidth="1"/>
    <col min="30" max="30" width="11.21875" bestFit="1" customWidth="1"/>
    <col min="31" max="31" width="13.88671875" bestFit="1" customWidth="1"/>
    <col min="32" max="32" width="16.44140625" bestFit="1" customWidth="1"/>
    <col min="33" max="33" width="20.88671875" bestFit="1" customWidth="1"/>
    <col min="34" max="34" width="16" bestFit="1" customWidth="1"/>
    <col min="35" max="35" width="10.77734375" bestFit="1" customWidth="1"/>
    <col min="36" max="36" width="11.6640625" bestFit="1" customWidth="1"/>
    <col min="37" max="37" width="10.109375" bestFit="1" customWidth="1"/>
    <col min="38" max="38" width="11.6640625" bestFit="1" customWidth="1"/>
    <col min="40" max="40" width="13" bestFit="1" customWidth="1"/>
    <col min="41" max="41" width="16.44140625" bestFit="1" customWidth="1"/>
    <col min="42" max="42" width="10.6640625" customWidth="1"/>
    <col min="45" max="45" width="12.88671875" bestFit="1" customWidth="1"/>
    <col min="46" max="46" width="16" bestFit="1" customWidth="1"/>
    <col min="47" max="47" width="9.5546875" bestFit="1" customWidth="1"/>
    <col min="48" max="48" width="10.33203125" bestFit="1" customWidth="1"/>
    <col min="49" max="49" width="11.21875" bestFit="1" customWidth="1"/>
    <col min="50" max="50" width="10.77734375" bestFit="1" customWidth="1"/>
    <col min="51" max="64" width="21" bestFit="1" customWidth="1"/>
    <col min="65" max="65" width="10.77734375" bestFit="1" customWidth="1"/>
  </cols>
  <sheetData>
    <row r="3" spans="1:50" x14ac:dyDescent="0.3">
      <c r="B3" s="4" t="s">
        <v>7</v>
      </c>
      <c r="C3" t="s">
        <v>2343</v>
      </c>
      <c r="D3" t="s">
        <v>2344</v>
      </c>
      <c r="U3" s="8" t="s">
        <v>2345</v>
      </c>
      <c r="Z3" s="8" t="s">
        <v>2346</v>
      </c>
      <c r="AS3" t="s">
        <v>2381</v>
      </c>
    </row>
    <row r="4" spans="1:50" x14ac:dyDescent="0.3">
      <c r="B4" t="s">
        <v>37</v>
      </c>
      <c r="C4" s="6">
        <v>279500</v>
      </c>
      <c r="D4" s="5">
        <v>0.18332677423586516</v>
      </c>
      <c r="F4" s="8" t="str">
        <f>B4</f>
        <v>Female Bag</v>
      </c>
      <c r="G4" s="5">
        <f>GETPIVOTDATA("Sum of Total Sales2",'Pivot table'!$B$3,"Category","Female Bag")</f>
        <v>0.18332677423586516</v>
      </c>
      <c r="H4" s="5">
        <f>1-G4</f>
        <v>0.81667322576413481</v>
      </c>
      <c r="I4" s="7">
        <f>100%</f>
        <v>1</v>
      </c>
      <c r="U4" s="4" t="s">
        <v>2347</v>
      </c>
      <c r="V4" t="s">
        <v>2343</v>
      </c>
      <c r="W4" t="s">
        <v>2375</v>
      </c>
      <c r="X4" t="s">
        <v>2387</v>
      </c>
      <c r="Z4" s="4" t="s">
        <v>2347</v>
      </c>
      <c r="AA4" t="s">
        <v>2343</v>
      </c>
      <c r="AC4" s="10" t="s">
        <v>2313</v>
      </c>
      <c r="AD4" s="10" t="s">
        <v>2348</v>
      </c>
      <c r="AE4" s="10" t="s">
        <v>2349</v>
      </c>
      <c r="AG4" s="4" t="s">
        <v>2343</v>
      </c>
      <c r="AH4" s="4" t="s">
        <v>2350</v>
      </c>
      <c r="AN4" s="4" t="s">
        <v>2352</v>
      </c>
      <c r="AO4" t="s">
        <v>2343</v>
      </c>
      <c r="AP4" s="8" t="s">
        <v>2376</v>
      </c>
      <c r="AS4" s="4" t="s">
        <v>2382</v>
      </c>
      <c r="AT4" s="4" t="s">
        <v>2350</v>
      </c>
    </row>
    <row r="5" spans="1:50" x14ac:dyDescent="0.3">
      <c r="B5" t="s">
        <v>44</v>
      </c>
      <c r="C5" s="6">
        <v>582600</v>
      </c>
      <c r="D5" s="5">
        <v>0.38213301849665487</v>
      </c>
      <c r="F5" s="8" t="str">
        <f t="shared" ref="F5:F7" si="0">B5</f>
        <v>Men Shoes</v>
      </c>
      <c r="G5" s="5" t="e">
        <f>GETPIVOTDATA("Sum of Total Sales2",$B$3,"Category","Male Bags")</f>
        <v>#REF!</v>
      </c>
      <c r="H5" s="5" t="e">
        <f t="shared" ref="H5:H7" si="1">1-G5</f>
        <v>#REF!</v>
      </c>
      <c r="I5" s="7">
        <f>100%</f>
        <v>1</v>
      </c>
      <c r="K5" s="4" t="s">
        <v>2351</v>
      </c>
      <c r="L5">
        <f>COUNTA(K6:K750)</f>
        <v>61</v>
      </c>
      <c r="N5" s="4" t="s">
        <v>2347</v>
      </c>
      <c r="O5">
        <f>COUNTA(N6:N24)</f>
        <v>19</v>
      </c>
      <c r="P5" s="4" t="s">
        <v>2352</v>
      </c>
      <c r="Q5">
        <f>COUNTA(P6:P9)</f>
        <v>2</v>
      </c>
      <c r="R5" s="4" t="s">
        <v>2352</v>
      </c>
      <c r="S5">
        <f>COUNTA(R6:R1527)</f>
        <v>62</v>
      </c>
      <c r="U5" s="9" t="s">
        <v>60</v>
      </c>
      <c r="V5" s="11">
        <v>290400</v>
      </c>
      <c r="W5" s="43">
        <v>264000</v>
      </c>
      <c r="X5" s="43">
        <v>26400</v>
      </c>
      <c r="Z5" s="9" t="s">
        <v>47</v>
      </c>
      <c r="AA5" s="11">
        <v>13400</v>
      </c>
      <c r="AC5" s="11" t="e">
        <f>SUM(#REF!)</f>
        <v>#REF!</v>
      </c>
      <c r="AD5" s="11" t="e">
        <f>SUM(#REF!)</f>
        <v>#REF!</v>
      </c>
      <c r="AE5" s="11" t="e">
        <f>SUM(#REF!)</f>
        <v>#REF!</v>
      </c>
      <c r="AG5" s="4" t="s">
        <v>2347</v>
      </c>
      <c r="AH5" t="s">
        <v>34</v>
      </c>
      <c r="AI5" t="s">
        <v>2353</v>
      </c>
      <c r="AN5" s="9" t="s">
        <v>2358</v>
      </c>
      <c r="AO5">
        <v>11188385</v>
      </c>
      <c r="AP5" s="31">
        <f>GETPIVOTDATA("Total Sales",$AN$4,"Months",5)/31</f>
        <v>360915.6451612903</v>
      </c>
      <c r="AS5" s="4" t="s">
        <v>10</v>
      </c>
      <c r="AT5" t="s">
        <v>37</v>
      </c>
      <c r="AU5" t="s">
        <v>57</v>
      </c>
      <c r="AV5" t="s">
        <v>44</v>
      </c>
      <c r="AW5" t="s">
        <v>18</v>
      </c>
      <c r="AX5" t="s">
        <v>2353</v>
      </c>
    </row>
    <row r="6" spans="1:50" x14ac:dyDescent="0.3">
      <c r="B6" t="s">
        <v>2370</v>
      </c>
      <c r="C6" s="6">
        <v>662500</v>
      </c>
      <c r="D6" s="5">
        <v>0.43454020726747999</v>
      </c>
      <c r="F6" s="8" t="str">
        <f t="shared" si="0"/>
        <v>Women Shoes</v>
      </c>
      <c r="G6" s="5">
        <f>GETPIVOTDATA("Sum of Total Sales2",$B$3,"Category","Men Shoes")</f>
        <v>0.38213301849665487</v>
      </c>
      <c r="H6" s="5">
        <f t="shared" si="1"/>
        <v>0.61786698150334507</v>
      </c>
      <c r="I6" s="7">
        <f>100%</f>
        <v>1</v>
      </c>
      <c r="K6" s="9" t="s">
        <v>1369</v>
      </c>
      <c r="N6" s="9" t="s">
        <v>31</v>
      </c>
      <c r="P6" s="9" t="s">
        <v>34</v>
      </c>
      <c r="R6" s="9" t="s">
        <v>1852</v>
      </c>
      <c r="U6" s="9" t="s">
        <v>17</v>
      </c>
      <c r="V6" s="11">
        <v>252700</v>
      </c>
      <c r="W6" s="43">
        <v>229001</v>
      </c>
      <c r="X6" s="43">
        <v>23699</v>
      </c>
      <c r="Z6" s="9" t="s">
        <v>78</v>
      </c>
      <c r="AA6" s="11">
        <v>13500</v>
      </c>
      <c r="AG6" s="9" t="s">
        <v>31</v>
      </c>
      <c r="AH6" s="11">
        <v>22000</v>
      </c>
      <c r="AI6" s="11">
        <v>22000</v>
      </c>
      <c r="AN6" s="9" t="s">
        <v>2360</v>
      </c>
      <c r="AO6">
        <v>71602410</v>
      </c>
      <c r="AP6" s="31">
        <f>GETPIVOTDATA("Total Sales",$AN$4,"Months",6)/30</f>
        <v>2386747</v>
      </c>
      <c r="AS6" s="9" t="s">
        <v>2383</v>
      </c>
      <c r="AT6">
        <v>224</v>
      </c>
      <c r="AU6">
        <v>28</v>
      </c>
      <c r="AV6">
        <v>160</v>
      </c>
      <c r="AW6">
        <v>576</v>
      </c>
      <c r="AX6">
        <v>988</v>
      </c>
    </row>
    <row r="7" spans="1:50" x14ac:dyDescent="0.3">
      <c r="F7" s="8">
        <f t="shared" si="0"/>
        <v>0</v>
      </c>
      <c r="G7" s="5">
        <f>GETPIVOTDATA("Sum of Total Sales2",$B$3,"Category","Women Bag")</f>
        <v>0.43454020726747999</v>
      </c>
      <c r="H7" s="5">
        <f t="shared" si="1"/>
        <v>0.56545979273252001</v>
      </c>
      <c r="I7" s="7">
        <f>100%</f>
        <v>1</v>
      </c>
      <c r="K7" s="9" t="s">
        <v>471</v>
      </c>
      <c r="N7" s="9" t="s">
        <v>43</v>
      </c>
      <c r="P7" s="9" t="s">
        <v>2353</v>
      </c>
      <c r="R7" s="9" t="s">
        <v>1853</v>
      </c>
      <c r="U7" s="9" t="s">
        <v>72</v>
      </c>
      <c r="V7" s="11">
        <v>129900</v>
      </c>
      <c r="W7" s="43">
        <v>118000</v>
      </c>
      <c r="X7" s="43">
        <v>11900</v>
      </c>
      <c r="Z7" s="9" t="s">
        <v>50</v>
      </c>
      <c r="AA7" s="11">
        <v>19900</v>
      </c>
      <c r="AG7" s="9" t="s">
        <v>43</v>
      </c>
      <c r="AH7" s="11">
        <v>59700</v>
      </c>
      <c r="AI7" s="11">
        <v>59700</v>
      </c>
      <c r="AN7" s="9" t="s">
        <v>2362</v>
      </c>
      <c r="AO7">
        <v>12585210</v>
      </c>
      <c r="AP7" s="31">
        <f>GETPIVOTDATA("Total Sales",$AN$4,"Months",7)/31</f>
        <v>405974.51612903224</v>
      </c>
      <c r="AS7" s="9" t="s">
        <v>2384</v>
      </c>
      <c r="AT7">
        <v>83</v>
      </c>
      <c r="AU7">
        <v>11</v>
      </c>
      <c r="AV7">
        <v>68</v>
      </c>
      <c r="AW7">
        <v>172</v>
      </c>
      <c r="AX7">
        <v>334</v>
      </c>
    </row>
    <row r="8" spans="1:50" x14ac:dyDescent="0.3">
      <c r="K8" s="9" t="s">
        <v>1231</v>
      </c>
      <c r="N8" s="9" t="s">
        <v>63</v>
      </c>
      <c r="R8" s="9" t="s">
        <v>1854</v>
      </c>
      <c r="U8" s="9" t="s">
        <v>2353</v>
      </c>
      <c r="V8" s="11">
        <v>673000</v>
      </c>
      <c r="W8" s="43">
        <v>611001</v>
      </c>
      <c r="X8" s="43">
        <v>61999</v>
      </c>
      <c r="Z8" s="9" t="s">
        <v>2353</v>
      </c>
      <c r="AA8" s="11">
        <v>46800</v>
      </c>
      <c r="AG8" s="9" t="s">
        <v>63</v>
      </c>
      <c r="AH8" s="11">
        <v>74400</v>
      </c>
      <c r="AI8" s="11">
        <v>74400</v>
      </c>
      <c r="AN8" s="9" t="s">
        <v>2364</v>
      </c>
      <c r="AO8">
        <v>3175445</v>
      </c>
      <c r="AP8" s="31">
        <f>GETPIVOTDATA("Total Sales",$AN$4,"Months",8)/31</f>
        <v>102433.70967741935</v>
      </c>
      <c r="AS8" s="9" t="s">
        <v>2385</v>
      </c>
      <c r="AT8">
        <v>32</v>
      </c>
      <c r="AU8">
        <v>4</v>
      </c>
      <c r="AV8">
        <v>25</v>
      </c>
      <c r="AW8">
        <v>75</v>
      </c>
      <c r="AX8">
        <v>136</v>
      </c>
    </row>
    <row r="9" spans="1:50" x14ac:dyDescent="0.3">
      <c r="G9">
        <v>1</v>
      </c>
      <c r="K9" s="9" t="s">
        <v>1003</v>
      </c>
      <c r="N9" s="9" t="s">
        <v>24</v>
      </c>
      <c r="R9" s="9" t="s">
        <v>1859</v>
      </c>
      <c r="AG9" s="9" t="s">
        <v>24</v>
      </c>
      <c r="AH9" s="11">
        <v>72600</v>
      </c>
      <c r="AI9" s="11">
        <v>72600</v>
      </c>
      <c r="AN9" s="9" t="s">
        <v>2353</v>
      </c>
      <c r="AO9">
        <v>98551450</v>
      </c>
      <c r="AP9" s="8">
        <f>GETPIVOTDATA("Total Sales",$AN$4)/AQ9</f>
        <v>807798.7704918033</v>
      </c>
      <c r="AQ9">
        <f>(31*2)+(30*2)</f>
        <v>122</v>
      </c>
      <c r="AS9" s="9" t="s">
        <v>2386</v>
      </c>
      <c r="AT9">
        <v>4</v>
      </c>
      <c r="AU9">
        <v>2</v>
      </c>
      <c r="AV9">
        <v>10</v>
      </c>
      <c r="AW9">
        <v>48</v>
      </c>
      <c r="AX9">
        <v>64</v>
      </c>
    </row>
    <row r="10" spans="1:50" x14ac:dyDescent="0.3">
      <c r="A10" s="4" t="s">
        <v>2352</v>
      </c>
      <c r="B10" t="s">
        <v>2354</v>
      </c>
      <c r="C10" t="s">
        <v>2355</v>
      </c>
      <c r="D10" t="s">
        <v>2356</v>
      </c>
      <c r="F10" t="s">
        <v>2357</v>
      </c>
      <c r="G10" t="str" cm="1">
        <f t="array" ref="G10">INDEX(B10:D10,G9)</f>
        <v xml:space="preserve"> Total Sales</v>
      </c>
      <c r="K10" s="9" t="s">
        <v>933</v>
      </c>
      <c r="N10" s="9" t="s">
        <v>69</v>
      </c>
      <c r="R10" s="9" t="s">
        <v>1864</v>
      </c>
      <c r="AG10" s="9" t="s">
        <v>69</v>
      </c>
      <c r="AH10" s="11">
        <v>92500</v>
      </c>
      <c r="AI10" s="11">
        <v>92500</v>
      </c>
      <c r="AS10" s="9" t="s">
        <v>2353</v>
      </c>
      <c r="AT10">
        <v>343</v>
      </c>
      <c r="AU10">
        <v>45</v>
      </c>
      <c r="AV10">
        <v>263</v>
      </c>
      <c r="AW10">
        <v>871</v>
      </c>
      <c r="AX10">
        <v>1522</v>
      </c>
    </row>
    <row r="11" spans="1:50" x14ac:dyDescent="0.3">
      <c r="A11" s="9" t="s">
        <v>2358</v>
      </c>
      <c r="B11" s="68">
        <v>353000</v>
      </c>
      <c r="C11" s="68">
        <v>313905</v>
      </c>
      <c r="D11" s="68">
        <v>39095</v>
      </c>
      <c r="F11" t="str">
        <f>A11</f>
        <v>May</v>
      </c>
      <c r="G11" s="6">
        <f>VLOOKUP(F11,$A$11:$D$14,$G$9+1,FALSE)</f>
        <v>353000</v>
      </c>
      <c r="K11" s="9" t="s">
        <v>644</v>
      </c>
      <c r="N11" s="9" t="s">
        <v>60</v>
      </c>
      <c r="R11" s="9" t="s">
        <v>261</v>
      </c>
      <c r="Z11" s="4" t="s">
        <v>2352</v>
      </c>
      <c r="AC11" s="4" t="s">
        <v>2352</v>
      </c>
      <c r="AD11" t="s">
        <v>2359</v>
      </c>
      <c r="AE11">
        <f>AVERAGE(U12:U72)</f>
        <v>863238.27868852462</v>
      </c>
      <c r="AG11" s="9" t="s">
        <v>60</v>
      </c>
      <c r="AH11" s="11">
        <v>290400</v>
      </c>
      <c r="AI11" s="11">
        <v>290400</v>
      </c>
    </row>
    <row r="12" spans="1:50" x14ac:dyDescent="0.3">
      <c r="A12" s="9" t="s">
        <v>2360</v>
      </c>
      <c r="B12" s="68">
        <v>780600</v>
      </c>
      <c r="C12" s="68">
        <v>695798</v>
      </c>
      <c r="D12" s="68">
        <v>84802</v>
      </c>
      <c r="F12" t="str">
        <f t="shared" ref="F12:F14" si="2">A12</f>
        <v>Jun</v>
      </c>
      <c r="G12" s="6">
        <f t="shared" ref="G12:G14" si="3">VLOOKUP(F12,$A$11:$D$14,$G$9+1,FALSE)</f>
        <v>780600</v>
      </c>
      <c r="K12" s="9" t="s">
        <v>469</v>
      </c>
      <c r="N12" s="9" t="s">
        <v>47</v>
      </c>
      <c r="R12" s="9" t="s">
        <v>1884</v>
      </c>
      <c r="Z12" s="9" t="s">
        <v>1852</v>
      </c>
      <c r="AC12" s="9">
        <v>100</v>
      </c>
      <c r="AD12" t="s">
        <v>2361</v>
      </c>
      <c r="AE12">
        <f>MEDIAN(U12:U72)</f>
        <v>22000</v>
      </c>
      <c r="AG12" s="9" t="s">
        <v>47</v>
      </c>
      <c r="AH12" s="11">
        <v>13400</v>
      </c>
      <c r="AI12" s="11">
        <v>13400</v>
      </c>
    </row>
    <row r="13" spans="1:50" x14ac:dyDescent="0.3">
      <c r="A13" s="9" t="s">
        <v>2362</v>
      </c>
      <c r="B13" s="68">
        <v>311400</v>
      </c>
      <c r="C13" s="68">
        <v>277602</v>
      </c>
      <c r="D13" s="68">
        <v>33798.000000000007</v>
      </c>
      <c r="F13" t="str">
        <f t="shared" si="2"/>
        <v>Jul</v>
      </c>
      <c r="G13" s="6">
        <f t="shared" si="3"/>
        <v>311400</v>
      </c>
      <c r="K13" s="9" t="s">
        <v>27</v>
      </c>
      <c r="N13" s="9" t="s">
        <v>78</v>
      </c>
      <c r="R13" s="9" t="s">
        <v>58</v>
      </c>
      <c r="Z13" s="9" t="s">
        <v>1853</v>
      </c>
      <c r="AC13" s="9">
        <v>1200</v>
      </c>
      <c r="AD13" t="s">
        <v>2363</v>
      </c>
      <c r="AE13">
        <v>15400</v>
      </c>
      <c r="AG13" s="9" t="s">
        <v>78</v>
      </c>
      <c r="AH13" s="11">
        <v>13500</v>
      </c>
      <c r="AI13" s="11">
        <v>13500</v>
      </c>
      <c r="AN13" s="4" t="s">
        <v>2352</v>
      </c>
      <c r="AO13" t="s">
        <v>2343</v>
      </c>
    </row>
    <row r="14" spans="1:50" x14ac:dyDescent="0.3">
      <c r="A14" s="9" t="s">
        <v>2364</v>
      </c>
      <c r="B14" s="68">
        <v>79600</v>
      </c>
      <c r="C14" s="68">
        <v>71790</v>
      </c>
      <c r="D14" s="68">
        <v>7810</v>
      </c>
      <c r="F14" t="str">
        <f t="shared" si="2"/>
        <v>Aug</v>
      </c>
      <c r="G14" s="6">
        <f t="shared" si="3"/>
        <v>79600</v>
      </c>
      <c r="K14" s="9" t="s">
        <v>1055</v>
      </c>
      <c r="N14" s="9" t="s">
        <v>40</v>
      </c>
      <c r="R14" s="9" t="s">
        <v>1969</v>
      </c>
      <c r="Z14" s="9" t="s">
        <v>1854</v>
      </c>
      <c r="AC14" s="9">
        <v>1600</v>
      </c>
      <c r="AD14" t="s">
        <v>2388</v>
      </c>
      <c r="AE14">
        <f>MIN(AC12:AC72)</f>
        <v>100</v>
      </c>
      <c r="AG14" s="9" t="s">
        <v>40</v>
      </c>
      <c r="AH14" s="11">
        <v>88900</v>
      </c>
      <c r="AI14" s="11">
        <v>88900</v>
      </c>
      <c r="AN14" s="9" t="s">
        <v>2358</v>
      </c>
      <c r="AO14">
        <v>11188385</v>
      </c>
    </row>
    <row r="15" spans="1:50" x14ac:dyDescent="0.3">
      <c r="K15" s="9" t="s">
        <v>59</v>
      </c>
      <c r="N15" s="9" t="s">
        <v>53</v>
      </c>
      <c r="R15" s="9" t="s">
        <v>1989</v>
      </c>
      <c r="Z15" s="9" t="s">
        <v>1859</v>
      </c>
      <c r="AC15" s="9">
        <v>4000</v>
      </c>
      <c r="AD15" t="s">
        <v>2389</v>
      </c>
      <c r="AE15" s="46">
        <f>MAX(AC12:AC72)</f>
        <v>275000</v>
      </c>
      <c r="AG15" s="9" t="s">
        <v>53</v>
      </c>
      <c r="AH15" s="11">
        <v>65900</v>
      </c>
      <c r="AI15" s="11">
        <v>65900</v>
      </c>
      <c r="AN15" s="9" t="s">
        <v>2360</v>
      </c>
      <c r="AO15">
        <v>71602410</v>
      </c>
    </row>
    <row r="16" spans="1:50" x14ac:dyDescent="0.3">
      <c r="K16" s="9" t="s">
        <v>509</v>
      </c>
      <c r="N16" s="9" t="s">
        <v>50</v>
      </c>
      <c r="R16" s="9" t="s">
        <v>2061</v>
      </c>
      <c r="Z16" s="9" t="s">
        <v>1864</v>
      </c>
      <c r="AC16" s="9">
        <v>4700</v>
      </c>
      <c r="AG16" s="9" t="s">
        <v>50</v>
      </c>
      <c r="AH16" s="11">
        <v>19900</v>
      </c>
      <c r="AI16" s="11">
        <v>19900</v>
      </c>
      <c r="AN16" s="9" t="s">
        <v>2362</v>
      </c>
      <c r="AO16">
        <v>12585210</v>
      </c>
    </row>
    <row r="17" spans="1:41" x14ac:dyDescent="0.3">
      <c r="A17" s="4" t="s">
        <v>2352</v>
      </c>
      <c r="B17" t="s">
        <v>2343</v>
      </c>
      <c r="F17" t="s">
        <v>2365</v>
      </c>
      <c r="G17" t="s">
        <v>2356</v>
      </c>
      <c r="H17" t="s">
        <v>2355</v>
      </c>
      <c r="I17" t="s">
        <v>2354</v>
      </c>
      <c r="K17" s="9" t="s">
        <v>1133</v>
      </c>
      <c r="N17" s="9" t="s">
        <v>75</v>
      </c>
      <c r="R17" s="9" t="s">
        <v>301</v>
      </c>
      <c r="Z17" s="9" t="s">
        <v>261</v>
      </c>
      <c r="AC17" s="9">
        <v>6700</v>
      </c>
      <c r="AG17" s="9" t="s">
        <v>75</v>
      </c>
      <c r="AH17" s="11">
        <v>44000</v>
      </c>
      <c r="AI17" s="11">
        <v>44000</v>
      </c>
      <c r="AN17" s="9" t="s">
        <v>2364</v>
      </c>
      <c r="AO17">
        <v>3175445</v>
      </c>
    </row>
    <row r="18" spans="1:41" x14ac:dyDescent="0.3">
      <c r="A18" s="16">
        <v>1</v>
      </c>
      <c r="B18" s="5">
        <v>0.12029384756657484</v>
      </c>
      <c r="C18" s="1">
        <f>A18</f>
        <v>1</v>
      </c>
      <c r="D18" s="5">
        <f>GETPIVOTDATA("Total Sales",$A$17,"Week days",DATE(1900,1,1))</f>
        <v>0.12029384756657484</v>
      </c>
      <c r="F18" s="24">
        <v>154</v>
      </c>
      <c r="G18" s="23">
        <v>165505</v>
      </c>
      <c r="H18" s="23">
        <v>1359095</v>
      </c>
      <c r="I18" s="23">
        <v>1524600</v>
      </c>
      <c r="K18" s="9" t="s">
        <v>208</v>
      </c>
      <c r="N18" s="9" t="s">
        <v>17</v>
      </c>
      <c r="R18" s="9" t="s">
        <v>2081</v>
      </c>
      <c r="Z18" s="9" t="s">
        <v>1884</v>
      </c>
      <c r="AC18" s="9">
        <v>8500</v>
      </c>
      <c r="AG18" s="9" t="s">
        <v>17</v>
      </c>
      <c r="AH18" s="11">
        <v>252700</v>
      </c>
      <c r="AI18" s="11">
        <v>252700</v>
      </c>
      <c r="AN18" s="9" t="s">
        <v>2353</v>
      </c>
      <c r="AO18">
        <v>98551450</v>
      </c>
    </row>
    <row r="19" spans="1:41" x14ac:dyDescent="0.3">
      <c r="A19" s="16">
        <v>2</v>
      </c>
      <c r="B19" s="5">
        <v>0.10520792338974157</v>
      </c>
      <c r="C19" s="1">
        <f t="shared" ref="C19:C24" si="4">A19</f>
        <v>2</v>
      </c>
      <c r="D19" s="5">
        <f>GETPIVOTDATA("Total Sales",$A$17,"Week days",DATE(1900,1,2))</f>
        <v>0.10520792338974157</v>
      </c>
      <c r="K19" s="9" t="s">
        <v>872</v>
      </c>
      <c r="N19" s="9" t="s">
        <v>72</v>
      </c>
      <c r="R19" s="9" t="s">
        <v>64</v>
      </c>
      <c r="Z19" s="9" t="s">
        <v>58</v>
      </c>
      <c r="AC19" s="9">
        <v>9500</v>
      </c>
      <c r="AG19" s="9" t="s">
        <v>72</v>
      </c>
      <c r="AH19" s="11">
        <v>129900</v>
      </c>
      <c r="AI19" s="11">
        <v>129900</v>
      </c>
    </row>
    <row r="20" spans="1:41" x14ac:dyDescent="0.3">
      <c r="A20" s="16">
        <v>3</v>
      </c>
      <c r="B20" s="5">
        <v>0.138265774629411</v>
      </c>
      <c r="C20" s="1">
        <f t="shared" si="4"/>
        <v>3</v>
      </c>
      <c r="D20" s="5">
        <f>GETPIVOTDATA("Total Sales",$A$17,"Week days",DATE(1900,1,3))</f>
        <v>0.138265774629411</v>
      </c>
      <c r="K20" s="9" t="s">
        <v>248</v>
      </c>
      <c r="N20" s="9" t="s">
        <v>36</v>
      </c>
      <c r="R20" s="9" t="s">
        <v>2153</v>
      </c>
      <c r="Z20" s="9" t="s">
        <v>1969</v>
      </c>
      <c r="AC20" s="9">
        <v>11000</v>
      </c>
      <c r="AG20" s="9" t="s">
        <v>36</v>
      </c>
      <c r="AH20" s="11">
        <v>45000</v>
      </c>
      <c r="AI20" s="11">
        <v>45000</v>
      </c>
    </row>
    <row r="21" spans="1:41" x14ac:dyDescent="0.3">
      <c r="A21" s="16">
        <v>4</v>
      </c>
      <c r="B21" s="5">
        <v>7.7987668896759801E-2</v>
      </c>
      <c r="C21" s="1">
        <f t="shared" si="4"/>
        <v>4</v>
      </c>
      <c r="D21" s="5">
        <f>GETPIVOTDATA("Total Sales",$A$17,"Week days",DATE(1900,1,4))</f>
        <v>7.7987668896759801E-2</v>
      </c>
      <c r="K21" s="9" t="s">
        <v>640</v>
      </c>
      <c r="N21" s="9" t="s">
        <v>81</v>
      </c>
      <c r="R21" s="9" t="s">
        <v>2173</v>
      </c>
      <c r="Z21" s="9" t="s">
        <v>1989</v>
      </c>
      <c r="AC21" s="9">
        <v>13400</v>
      </c>
      <c r="AG21" s="9" t="s">
        <v>81</v>
      </c>
      <c r="AH21" s="11">
        <v>107400</v>
      </c>
      <c r="AI21" s="11">
        <v>107400</v>
      </c>
    </row>
    <row r="22" spans="1:41" x14ac:dyDescent="0.3">
      <c r="A22" s="16">
        <v>5</v>
      </c>
      <c r="B22" s="5">
        <v>0.2927325200052473</v>
      </c>
      <c r="C22" s="1">
        <f t="shared" si="4"/>
        <v>5</v>
      </c>
      <c r="D22" s="5">
        <f>GETPIVOTDATA("Total Sales",$A$17,"Week days",DATE(1900,1,5))</f>
        <v>0.2927325200052473</v>
      </c>
      <c r="K22" s="9" t="s">
        <v>646</v>
      </c>
      <c r="N22" s="9" t="s">
        <v>84</v>
      </c>
      <c r="R22" s="9" t="s">
        <v>2245</v>
      </c>
      <c r="Z22" s="9" t="s">
        <v>2061</v>
      </c>
      <c r="AC22" s="9">
        <v>15400</v>
      </c>
      <c r="AG22" s="9" t="s">
        <v>84</v>
      </c>
      <c r="AH22" s="11">
        <v>68400</v>
      </c>
      <c r="AI22" s="11">
        <v>68400</v>
      </c>
    </row>
    <row r="23" spans="1:41" x14ac:dyDescent="0.3">
      <c r="A23" s="16">
        <v>6</v>
      </c>
      <c r="B23" s="5">
        <v>0.1479076479076479</v>
      </c>
      <c r="C23" s="1">
        <f t="shared" si="4"/>
        <v>6</v>
      </c>
      <c r="D23" s="5">
        <f>GETPIVOTDATA("Total Sales",$A$17,"Week days",DATE(1900,1,6))</f>
        <v>0.1479076479076479</v>
      </c>
      <c r="K23" s="9" t="s">
        <v>1095</v>
      </c>
      <c r="N23" s="9" t="s">
        <v>66</v>
      </c>
      <c r="R23" s="9" t="s">
        <v>2265</v>
      </c>
      <c r="Z23" s="9" t="s">
        <v>301</v>
      </c>
      <c r="AC23" s="9">
        <v>17000</v>
      </c>
      <c r="AG23" s="9" t="s">
        <v>66</v>
      </c>
      <c r="AH23" s="11">
        <v>64000</v>
      </c>
      <c r="AI23" s="11">
        <v>64000</v>
      </c>
    </row>
    <row r="24" spans="1:41" x14ac:dyDescent="0.3">
      <c r="A24" s="16">
        <v>7</v>
      </c>
      <c r="B24" s="5">
        <v>0.1176046176046176</v>
      </c>
      <c r="C24" s="1">
        <f t="shared" si="4"/>
        <v>7</v>
      </c>
      <c r="D24" s="5">
        <f>GETPIVOTDATA("Total Sales",$A$17,"Week days",DATE(1900,1,7))</f>
        <v>0.1176046176046176</v>
      </c>
      <c r="K24" s="9" t="s">
        <v>1439</v>
      </c>
      <c r="N24" s="9" t="s">
        <v>2353</v>
      </c>
      <c r="R24" s="9" t="s">
        <v>70</v>
      </c>
      <c r="Z24" s="9" t="s">
        <v>2081</v>
      </c>
      <c r="AC24" s="9">
        <v>19900</v>
      </c>
      <c r="AG24" s="9" t="s">
        <v>2353</v>
      </c>
      <c r="AH24" s="11">
        <v>1524600</v>
      </c>
      <c r="AI24" s="11">
        <v>1524600</v>
      </c>
    </row>
    <row r="25" spans="1:41" x14ac:dyDescent="0.3">
      <c r="K25" s="9" t="s">
        <v>642</v>
      </c>
      <c r="R25" s="9" t="s">
        <v>429</v>
      </c>
      <c r="Z25" s="9" t="s">
        <v>64</v>
      </c>
      <c r="AC25" s="9">
        <v>22000</v>
      </c>
    </row>
    <row r="26" spans="1:41" x14ac:dyDescent="0.3">
      <c r="K26" s="9" t="s">
        <v>467</v>
      </c>
      <c r="R26" s="9" t="s">
        <v>439</v>
      </c>
      <c r="Z26" s="9" t="s">
        <v>2153</v>
      </c>
      <c r="AC26" s="9">
        <v>26000</v>
      </c>
    </row>
    <row r="27" spans="1:41" x14ac:dyDescent="0.3">
      <c r="K27" s="9" t="s">
        <v>124</v>
      </c>
      <c r="R27" s="9" t="s">
        <v>466</v>
      </c>
      <c r="Z27" s="9" t="s">
        <v>2173</v>
      </c>
      <c r="AC27" s="9">
        <v>39600</v>
      </c>
    </row>
    <row r="28" spans="1:41" x14ac:dyDescent="0.3">
      <c r="K28" s="9" t="s">
        <v>1359</v>
      </c>
      <c r="R28" s="9" t="s">
        <v>468</v>
      </c>
      <c r="Z28" s="9" t="s">
        <v>2245</v>
      </c>
      <c r="AC28" s="9">
        <v>39600.000000000007</v>
      </c>
    </row>
    <row r="29" spans="1:41" x14ac:dyDescent="0.3">
      <c r="K29" s="9" t="s">
        <v>1277</v>
      </c>
      <c r="R29" s="9" t="s">
        <v>470</v>
      </c>
      <c r="Z29" s="9" t="s">
        <v>2265</v>
      </c>
      <c r="AC29" s="9">
        <v>44000</v>
      </c>
    </row>
    <row r="30" spans="1:41" x14ac:dyDescent="0.3">
      <c r="K30" s="9" t="s">
        <v>96</v>
      </c>
      <c r="R30" s="9" t="s">
        <v>508</v>
      </c>
      <c r="Z30" s="9" t="s">
        <v>70</v>
      </c>
      <c r="AC30" s="9">
        <v>66000</v>
      </c>
    </row>
    <row r="31" spans="1:41" ht="15" thickBot="1" x14ac:dyDescent="0.35">
      <c r="K31" s="9" t="s">
        <v>1142</v>
      </c>
      <c r="R31" s="9" t="s">
        <v>95</v>
      </c>
      <c r="Z31" s="9" t="s">
        <v>429</v>
      </c>
      <c r="AC31" s="9">
        <v>275000</v>
      </c>
      <c r="AE31" s="4" t="s">
        <v>2352</v>
      </c>
      <c r="AF31" t="s">
        <v>2343</v>
      </c>
    </row>
    <row r="32" spans="1:41" x14ac:dyDescent="0.3">
      <c r="K32" s="9" t="s">
        <v>1237</v>
      </c>
      <c r="R32" s="9" t="s">
        <v>635</v>
      </c>
      <c r="W32" s="18"/>
      <c r="X32" s="18" t="s">
        <v>2314</v>
      </c>
      <c r="Y32" s="29"/>
      <c r="Z32" s="9" t="s">
        <v>439</v>
      </c>
      <c r="AC32" s="9" t="s">
        <v>2353</v>
      </c>
      <c r="AE32" s="9" t="s">
        <v>2358</v>
      </c>
      <c r="AF32">
        <v>11188385</v>
      </c>
    </row>
    <row r="33" spans="11:32" x14ac:dyDescent="0.3">
      <c r="K33" s="9" t="s">
        <v>136</v>
      </c>
      <c r="R33" s="9" t="s">
        <v>645</v>
      </c>
      <c r="W33" t="s">
        <v>2314</v>
      </c>
      <c r="X33">
        <v>1</v>
      </c>
      <c r="Z33" s="9" t="s">
        <v>466</v>
      </c>
      <c r="AE33" s="9" t="s">
        <v>2360</v>
      </c>
      <c r="AF33">
        <v>71602410</v>
      </c>
    </row>
    <row r="34" spans="11:32" ht="15" thickBot="1" x14ac:dyDescent="0.35">
      <c r="K34" s="9" t="s">
        <v>329</v>
      </c>
      <c r="R34" s="9" t="s">
        <v>674</v>
      </c>
      <c r="W34" s="17" t="s">
        <v>2315</v>
      </c>
      <c r="X34" s="17">
        <v>0.98875160463238265</v>
      </c>
      <c r="Z34" s="9" t="s">
        <v>468</v>
      </c>
      <c r="AE34" s="9" t="s">
        <v>2362</v>
      </c>
      <c r="AF34">
        <v>12585210</v>
      </c>
    </row>
    <row r="35" spans="11:32" x14ac:dyDescent="0.3">
      <c r="K35" s="9" t="s">
        <v>71</v>
      </c>
      <c r="R35" s="9" t="s">
        <v>714</v>
      </c>
      <c r="Z35" s="9" t="s">
        <v>470</v>
      </c>
      <c r="AE35" s="9" t="s">
        <v>2364</v>
      </c>
      <c r="AF35">
        <v>3175445</v>
      </c>
    </row>
    <row r="36" spans="11:32" x14ac:dyDescent="0.3">
      <c r="K36" s="9" t="s">
        <v>302</v>
      </c>
      <c r="R36" s="9" t="s">
        <v>32</v>
      </c>
      <c r="Z36" s="9" t="s">
        <v>508</v>
      </c>
    </row>
    <row r="37" spans="11:32" x14ac:dyDescent="0.3">
      <c r="K37" s="9" t="s">
        <v>1545</v>
      </c>
      <c r="R37" s="9" t="s">
        <v>922</v>
      </c>
      <c r="Z37" s="9" t="s">
        <v>95</v>
      </c>
    </row>
    <row r="38" spans="11:32" x14ac:dyDescent="0.3">
      <c r="K38" s="9" t="s">
        <v>1457</v>
      </c>
      <c r="R38" s="9" t="s">
        <v>932</v>
      </c>
      <c r="Z38" s="9" t="s">
        <v>635</v>
      </c>
    </row>
    <row r="39" spans="11:32" x14ac:dyDescent="0.3">
      <c r="K39" s="9" t="s">
        <v>654</v>
      </c>
      <c r="R39" s="9" t="s">
        <v>962</v>
      </c>
      <c r="Z39" s="9" t="s">
        <v>645</v>
      </c>
    </row>
    <row r="40" spans="11:32" x14ac:dyDescent="0.3">
      <c r="K40" s="9" t="s">
        <v>664</v>
      </c>
      <c r="R40" s="9" t="s">
        <v>1002</v>
      </c>
      <c r="Z40" s="9" t="s">
        <v>674</v>
      </c>
    </row>
    <row r="41" spans="11:32" x14ac:dyDescent="0.3">
      <c r="K41" s="9" t="s">
        <v>33</v>
      </c>
      <c r="R41" s="9" t="s">
        <v>1132</v>
      </c>
      <c r="Z41" s="9" t="s">
        <v>714</v>
      </c>
    </row>
    <row r="42" spans="11:32" x14ac:dyDescent="0.3">
      <c r="K42" s="9" t="s">
        <v>222</v>
      </c>
      <c r="R42" s="9" t="s">
        <v>1141</v>
      </c>
      <c r="Z42" s="9" t="s">
        <v>32</v>
      </c>
    </row>
    <row r="43" spans="11:32" x14ac:dyDescent="0.3">
      <c r="K43" s="9" t="s">
        <v>923</v>
      </c>
      <c r="R43" s="9" t="s">
        <v>1171</v>
      </c>
      <c r="Z43" s="9" t="s">
        <v>922</v>
      </c>
    </row>
    <row r="44" spans="11:32" x14ac:dyDescent="0.3">
      <c r="K44" s="9" t="s">
        <v>262</v>
      </c>
      <c r="R44" s="9" t="s">
        <v>1230</v>
      </c>
      <c r="Z44" s="9" t="s">
        <v>932</v>
      </c>
    </row>
    <row r="45" spans="11:32" x14ac:dyDescent="0.3">
      <c r="K45" s="9" t="s">
        <v>333</v>
      </c>
      <c r="R45" s="9" t="s">
        <v>1358</v>
      </c>
      <c r="Z45" s="9" t="s">
        <v>962</v>
      </c>
    </row>
    <row r="46" spans="11:32" x14ac:dyDescent="0.3">
      <c r="K46" s="9" t="s">
        <v>1172</v>
      </c>
      <c r="R46" s="9" t="s">
        <v>1368</v>
      </c>
      <c r="Z46" s="9" t="s">
        <v>1002</v>
      </c>
    </row>
    <row r="47" spans="11:32" x14ac:dyDescent="0.3">
      <c r="K47" s="9" t="s">
        <v>1419</v>
      </c>
      <c r="R47" s="9" t="s">
        <v>1398</v>
      </c>
      <c r="Z47" s="9" t="s">
        <v>1132</v>
      </c>
    </row>
    <row r="48" spans="11:32" x14ac:dyDescent="0.3">
      <c r="K48" s="9" t="s">
        <v>436</v>
      </c>
      <c r="R48" s="9" t="s">
        <v>1438</v>
      </c>
      <c r="Z48" s="9" t="s">
        <v>1141</v>
      </c>
    </row>
    <row r="49" spans="11:26" x14ac:dyDescent="0.3">
      <c r="K49" s="9" t="s">
        <v>1399</v>
      </c>
      <c r="R49" s="9" t="s">
        <v>1544</v>
      </c>
      <c r="Z49" s="9" t="s">
        <v>1171</v>
      </c>
    </row>
    <row r="50" spans="11:26" x14ac:dyDescent="0.3">
      <c r="K50" s="9" t="s">
        <v>440</v>
      </c>
      <c r="R50" s="9" t="s">
        <v>1554</v>
      </c>
      <c r="Z50" s="9" t="s">
        <v>1230</v>
      </c>
    </row>
    <row r="51" spans="11:26" x14ac:dyDescent="0.3">
      <c r="K51" s="9" t="s">
        <v>715</v>
      </c>
      <c r="R51" s="9" t="s">
        <v>1569</v>
      </c>
      <c r="Z51" s="9" t="s">
        <v>1358</v>
      </c>
    </row>
    <row r="52" spans="11:26" x14ac:dyDescent="0.3">
      <c r="K52" s="9" t="s">
        <v>636</v>
      </c>
      <c r="R52" s="9" t="s">
        <v>1590</v>
      </c>
      <c r="Z52" s="9" t="s">
        <v>1368</v>
      </c>
    </row>
    <row r="53" spans="11:26" x14ac:dyDescent="0.3">
      <c r="K53" s="9" t="s">
        <v>477</v>
      </c>
      <c r="R53" s="9" t="s">
        <v>1596</v>
      </c>
      <c r="Z53" s="9" t="s">
        <v>1398</v>
      </c>
    </row>
    <row r="54" spans="11:26" x14ac:dyDescent="0.3">
      <c r="K54" s="9" t="s">
        <v>80</v>
      </c>
      <c r="R54" s="9" t="s">
        <v>1631</v>
      </c>
      <c r="Z54" s="9" t="s">
        <v>1438</v>
      </c>
    </row>
    <row r="55" spans="11:26" x14ac:dyDescent="0.3">
      <c r="K55" s="9" t="s">
        <v>204</v>
      </c>
      <c r="R55" s="9" t="s">
        <v>1633</v>
      </c>
      <c r="Z55" s="9" t="s">
        <v>1544</v>
      </c>
    </row>
    <row r="56" spans="11:26" x14ac:dyDescent="0.3">
      <c r="K56" s="9" t="s">
        <v>448</v>
      </c>
      <c r="R56" s="9" t="s">
        <v>1653</v>
      </c>
      <c r="Z56" s="9" t="s">
        <v>1554</v>
      </c>
    </row>
    <row r="57" spans="11:26" x14ac:dyDescent="0.3">
      <c r="K57" s="9" t="s">
        <v>517</v>
      </c>
      <c r="R57" s="9" t="s">
        <v>1674</v>
      </c>
      <c r="Z57" s="9" t="s">
        <v>1569</v>
      </c>
    </row>
    <row r="58" spans="11:26" x14ac:dyDescent="0.3">
      <c r="K58" s="9" t="s">
        <v>703</v>
      </c>
      <c r="R58" s="9" t="s">
        <v>221</v>
      </c>
      <c r="Z58" s="9" t="s">
        <v>1590</v>
      </c>
    </row>
    <row r="59" spans="11:26" x14ac:dyDescent="0.3">
      <c r="K59" s="9" t="s">
        <v>963</v>
      </c>
      <c r="R59" s="9" t="s">
        <v>1680</v>
      </c>
      <c r="Z59" s="9" t="s">
        <v>1596</v>
      </c>
    </row>
    <row r="60" spans="11:26" x14ac:dyDescent="0.3">
      <c r="K60" s="9" t="s">
        <v>65</v>
      </c>
      <c r="R60" s="9" t="s">
        <v>1694</v>
      </c>
      <c r="Z60" s="9" t="s">
        <v>1631</v>
      </c>
    </row>
    <row r="61" spans="11:26" x14ac:dyDescent="0.3">
      <c r="K61" s="9" t="s">
        <v>430</v>
      </c>
      <c r="R61" s="9" t="s">
        <v>1696</v>
      </c>
      <c r="Z61" s="9" t="s">
        <v>1633</v>
      </c>
    </row>
    <row r="62" spans="11:26" x14ac:dyDescent="0.3">
      <c r="K62" s="9" t="s">
        <v>675</v>
      </c>
      <c r="R62" s="9" t="s">
        <v>231</v>
      </c>
      <c r="Z62" s="9" t="s">
        <v>1653</v>
      </c>
    </row>
    <row r="63" spans="11:26" x14ac:dyDescent="0.3">
      <c r="K63" s="9" t="s">
        <v>912</v>
      </c>
      <c r="R63" s="9" t="s">
        <v>1748</v>
      </c>
      <c r="Z63" s="9" t="s">
        <v>1674</v>
      </c>
    </row>
    <row r="64" spans="11:26" x14ac:dyDescent="0.3">
      <c r="K64" s="9" t="s">
        <v>290</v>
      </c>
      <c r="R64" s="9" t="s">
        <v>1754</v>
      </c>
      <c r="Z64" s="9" t="s">
        <v>221</v>
      </c>
    </row>
    <row r="65" spans="11:26" x14ac:dyDescent="0.3">
      <c r="K65" s="9" t="s">
        <v>232</v>
      </c>
      <c r="R65" s="9" t="s">
        <v>1769</v>
      </c>
      <c r="Z65" s="9" t="s">
        <v>1680</v>
      </c>
    </row>
    <row r="66" spans="11:26" x14ac:dyDescent="0.3">
      <c r="K66" s="9" t="s">
        <v>2353</v>
      </c>
      <c r="R66" s="9" t="s">
        <v>1789</v>
      </c>
      <c r="Z66" s="9" t="s">
        <v>1694</v>
      </c>
    </row>
    <row r="67" spans="11:26" x14ac:dyDescent="0.3">
      <c r="R67" s="9" t="s">
        <v>2353</v>
      </c>
      <c r="Z67" s="9" t="s">
        <v>1696</v>
      </c>
    </row>
    <row r="68" spans="11:26" x14ac:dyDescent="0.3">
      <c r="Z68" s="9" t="s">
        <v>231</v>
      </c>
    </row>
    <row r="69" spans="11:26" x14ac:dyDescent="0.3">
      <c r="Z69" s="9" t="s">
        <v>1748</v>
      </c>
    </row>
    <row r="70" spans="11:26" x14ac:dyDescent="0.3">
      <c r="Z70" s="9" t="s">
        <v>1754</v>
      </c>
    </row>
    <row r="71" spans="11:26" x14ac:dyDescent="0.3">
      <c r="Z71" s="9" t="s">
        <v>1769</v>
      </c>
    </row>
    <row r="72" spans="11:26" x14ac:dyDescent="0.3">
      <c r="Z72" s="9" t="s">
        <v>1789</v>
      </c>
    </row>
    <row r="73" spans="11:26" x14ac:dyDescent="0.3">
      <c r="Z73" s="9" t="s">
        <v>2353</v>
      </c>
    </row>
    <row r="270" spans="27:27" x14ac:dyDescent="0.3">
      <c r="AA270" s="9"/>
    </row>
    <row r="271" spans="27:27" x14ac:dyDescent="0.3">
      <c r="AA271" s="9"/>
    </row>
    <row r="272" spans="27:27" x14ac:dyDescent="0.3">
      <c r="AA272" s="9"/>
    </row>
    <row r="273" spans="27:27" x14ac:dyDescent="0.3">
      <c r="AA273" s="9"/>
    </row>
    <row r="274" spans="27:27" x14ac:dyDescent="0.3">
      <c r="AA274" s="9"/>
    </row>
    <row r="275" spans="27:27" x14ac:dyDescent="0.3">
      <c r="AA275" s="9"/>
    </row>
    <row r="276" spans="27:27" x14ac:dyDescent="0.3">
      <c r="AA276" s="9"/>
    </row>
    <row r="277" spans="27:27" x14ac:dyDescent="0.3">
      <c r="AA277" s="9"/>
    </row>
    <row r="278" spans="27:27" x14ac:dyDescent="0.3">
      <c r="AA278" s="9"/>
    </row>
    <row r="279" spans="27:27" x14ac:dyDescent="0.3">
      <c r="AA279" s="9"/>
    </row>
    <row r="280" spans="27:27" x14ac:dyDescent="0.3">
      <c r="AA280" s="9"/>
    </row>
    <row r="281" spans="27:27" x14ac:dyDescent="0.3">
      <c r="AA281" s="9"/>
    </row>
    <row r="282" spans="27:27" x14ac:dyDescent="0.3">
      <c r="AA282" s="9"/>
    </row>
    <row r="283" spans="27:27" x14ac:dyDescent="0.3">
      <c r="AA283" s="9"/>
    </row>
    <row r="284" spans="27:27" x14ac:dyDescent="0.3">
      <c r="AA284" s="9"/>
    </row>
    <row r="285" spans="27:27" x14ac:dyDescent="0.3">
      <c r="AA285" s="9"/>
    </row>
    <row r="286" spans="27:27" x14ac:dyDescent="0.3">
      <c r="AA286" s="9"/>
    </row>
    <row r="287" spans="27:27" x14ac:dyDescent="0.3">
      <c r="AA287" s="9"/>
    </row>
    <row r="288" spans="27:27" x14ac:dyDescent="0.3">
      <c r="AA288" s="9"/>
    </row>
    <row r="289" spans="27:27" x14ac:dyDescent="0.3">
      <c r="AA289" s="9"/>
    </row>
    <row r="290" spans="27:27" x14ac:dyDescent="0.3">
      <c r="AA290" s="9"/>
    </row>
    <row r="291" spans="27:27" x14ac:dyDescent="0.3">
      <c r="AA291" s="9"/>
    </row>
    <row r="292" spans="27:27" x14ac:dyDescent="0.3">
      <c r="AA292" s="9"/>
    </row>
    <row r="293" spans="27:27" x14ac:dyDescent="0.3">
      <c r="AA293" s="9"/>
    </row>
    <row r="294" spans="27:27" x14ac:dyDescent="0.3">
      <c r="AA294" s="9"/>
    </row>
    <row r="295" spans="27:27" x14ac:dyDescent="0.3">
      <c r="AA295" s="9"/>
    </row>
    <row r="296" spans="27:27" x14ac:dyDescent="0.3">
      <c r="AA296" s="9"/>
    </row>
    <row r="297" spans="27:27" x14ac:dyDescent="0.3">
      <c r="AA297" s="9"/>
    </row>
    <row r="298" spans="27:27" x14ac:dyDescent="0.3">
      <c r="AA298" s="9"/>
    </row>
    <row r="299" spans="27:27" x14ac:dyDescent="0.3">
      <c r="AA299" s="9"/>
    </row>
    <row r="300" spans="27:27" x14ac:dyDescent="0.3">
      <c r="AA300" s="9"/>
    </row>
    <row r="301" spans="27:27" x14ac:dyDescent="0.3">
      <c r="AA301" s="9"/>
    </row>
    <row r="302" spans="27:27" x14ac:dyDescent="0.3">
      <c r="AA302" s="9"/>
    </row>
    <row r="303" spans="27:27" x14ac:dyDescent="0.3">
      <c r="AA303" s="9"/>
    </row>
    <row r="304" spans="27:27" x14ac:dyDescent="0.3">
      <c r="AA304" s="9"/>
    </row>
    <row r="305" spans="27:27" x14ac:dyDescent="0.3">
      <c r="AA305" s="9"/>
    </row>
    <row r="306" spans="27:27" x14ac:dyDescent="0.3">
      <c r="AA306" s="9"/>
    </row>
    <row r="307" spans="27:27" x14ac:dyDescent="0.3">
      <c r="AA307" s="9"/>
    </row>
    <row r="308" spans="27:27" x14ac:dyDescent="0.3">
      <c r="AA308" s="9"/>
    </row>
    <row r="309" spans="27:27" x14ac:dyDescent="0.3">
      <c r="AA309" s="9"/>
    </row>
    <row r="310" spans="27:27" x14ac:dyDescent="0.3">
      <c r="AA310" s="9"/>
    </row>
    <row r="311" spans="27:27" x14ac:dyDescent="0.3">
      <c r="AA311" s="9"/>
    </row>
    <row r="312" spans="27:27" x14ac:dyDescent="0.3">
      <c r="AA312" s="9"/>
    </row>
    <row r="313" spans="27:27" x14ac:dyDescent="0.3">
      <c r="AA313" s="9"/>
    </row>
    <row r="314" spans="27:27" x14ac:dyDescent="0.3">
      <c r="AA314" s="9"/>
    </row>
    <row r="315" spans="27:27" x14ac:dyDescent="0.3">
      <c r="AA315" s="9"/>
    </row>
    <row r="316" spans="27:27" x14ac:dyDescent="0.3">
      <c r="AA316" s="9"/>
    </row>
    <row r="317" spans="27:27" x14ac:dyDescent="0.3">
      <c r="AA317" s="9"/>
    </row>
    <row r="318" spans="27:27" x14ac:dyDescent="0.3">
      <c r="AA318" s="9"/>
    </row>
    <row r="319" spans="27:27" x14ac:dyDescent="0.3">
      <c r="AA319" s="9"/>
    </row>
    <row r="320" spans="27:27" x14ac:dyDescent="0.3">
      <c r="AA320" s="9"/>
    </row>
    <row r="321" spans="27:27" x14ac:dyDescent="0.3">
      <c r="AA321" s="9"/>
    </row>
    <row r="322" spans="27:27" x14ac:dyDescent="0.3">
      <c r="AA322" s="9"/>
    </row>
    <row r="323" spans="27:27" x14ac:dyDescent="0.3">
      <c r="AA323" s="9"/>
    </row>
    <row r="324" spans="27:27" x14ac:dyDescent="0.3">
      <c r="AA324" s="9"/>
    </row>
    <row r="325" spans="27:27" x14ac:dyDescent="0.3">
      <c r="AA325" s="9"/>
    </row>
    <row r="326" spans="27:27" x14ac:dyDescent="0.3">
      <c r="AA326" s="9"/>
    </row>
    <row r="327" spans="27:27" x14ac:dyDescent="0.3">
      <c r="AA327" s="9"/>
    </row>
    <row r="328" spans="27:27" x14ac:dyDescent="0.3">
      <c r="AA328" s="9"/>
    </row>
    <row r="329" spans="27:27" x14ac:dyDescent="0.3">
      <c r="AA329" s="9"/>
    </row>
    <row r="330" spans="27:27" x14ac:dyDescent="0.3">
      <c r="AA330" s="9"/>
    </row>
    <row r="331" spans="27:27" x14ac:dyDescent="0.3">
      <c r="AA331" s="9"/>
    </row>
    <row r="332" spans="27:27" x14ac:dyDescent="0.3">
      <c r="AA332" s="9"/>
    </row>
    <row r="333" spans="27:27" x14ac:dyDescent="0.3">
      <c r="AA333" s="9"/>
    </row>
    <row r="334" spans="27:27" x14ac:dyDescent="0.3">
      <c r="AA334" s="9"/>
    </row>
    <row r="335" spans="27:27" x14ac:dyDescent="0.3">
      <c r="AA335" s="9"/>
    </row>
    <row r="336" spans="27:27" x14ac:dyDescent="0.3">
      <c r="AA336" s="9"/>
    </row>
    <row r="337" spans="27:27" x14ac:dyDescent="0.3">
      <c r="AA337" s="9"/>
    </row>
    <row r="338" spans="27:27" x14ac:dyDescent="0.3">
      <c r="AA338" s="9"/>
    </row>
    <row r="339" spans="27:27" x14ac:dyDescent="0.3">
      <c r="AA339" s="9"/>
    </row>
    <row r="340" spans="27:27" x14ac:dyDescent="0.3">
      <c r="AA340" s="9"/>
    </row>
    <row r="341" spans="27:27" x14ac:dyDescent="0.3">
      <c r="AA341" s="9"/>
    </row>
    <row r="342" spans="27:27" x14ac:dyDescent="0.3">
      <c r="AA342" s="9"/>
    </row>
    <row r="343" spans="27:27" x14ac:dyDescent="0.3">
      <c r="AA343" s="9"/>
    </row>
    <row r="344" spans="27:27" x14ac:dyDescent="0.3">
      <c r="AA344" s="9"/>
    </row>
    <row r="345" spans="27:27" x14ac:dyDescent="0.3">
      <c r="AA345" s="9"/>
    </row>
    <row r="346" spans="27:27" x14ac:dyDescent="0.3">
      <c r="AA346" s="9"/>
    </row>
    <row r="347" spans="27:27" x14ac:dyDescent="0.3">
      <c r="AA347" s="9"/>
    </row>
    <row r="348" spans="27:27" x14ac:dyDescent="0.3">
      <c r="AA348" s="9"/>
    </row>
    <row r="349" spans="27:27" x14ac:dyDescent="0.3">
      <c r="AA349" s="9"/>
    </row>
    <row r="350" spans="27:27" x14ac:dyDescent="0.3">
      <c r="AA350" s="9"/>
    </row>
    <row r="351" spans="27:27" x14ac:dyDescent="0.3">
      <c r="AA351" s="9"/>
    </row>
    <row r="352" spans="27:27" x14ac:dyDescent="0.3">
      <c r="AA352" s="9"/>
    </row>
    <row r="353" spans="27:27" x14ac:dyDescent="0.3">
      <c r="AA353" s="9"/>
    </row>
    <row r="354" spans="27:27" x14ac:dyDescent="0.3">
      <c r="AA354" s="9"/>
    </row>
    <row r="355" spans="27:27" x14ac:dyDescent="0.3">
      <c r="AA355" s="9"/>
    </row>
    <row r="356" spans="27:27" x14ac:dyDescent="0.3">
      <c r="AA356" s="9"/>
    </row>
    <row r="357" spans="27:27" x14ac:dyDescent="0.3">
      <c r="AA357" s="9"/>
    </row>
    <row r="358" spans="27:27" x14ac:dyDescent="0.3">
      <c r="AA358" s="9"/>
    </row>
    <row r="359" spans="27:27" x14ac:dyDescent="0.3">
      <c r="AA359" s="9"/>
    </row>
    <row r="360" spans="27:27" x14ac:dyDescent="0.3">
      <c r="AA360" s="9"/>
    </row>
    <row r="361" spans="27:27" x14ac:dyDescent="0.3">
      <c r="AA361" s="9"/>
    </row>
    <row r="362" spans="27:27" x14ac:dyDescent="0.3">
      <c r="AA362" s="9"/>
    </row>
    <row r="363" spans="27:27" x14ac:dyDescent="0.3">
      <c r="AA363" s="9"/>
    </row>
    <row r="364" spans="27:27" x14ac:dyDescent="0.3">
      <c r="AA364" s="9"/>
    </row>
    <row r="365" spans="27:27" x14ac:dyDescent="0.3">
      <c r="AA365" s="9"/>
    </row>
    <row r="366" spans="27:27" x14ac:dyDescent="0.3">
      <c r="AA366" s="9"/>
    </row>
    <row r="367" spans="27:27" x14ac:dyDescent="0.3">
      <c r="AA367" s="9"/>
    </row>
    <row r="368" spans="27:27" x14ac:dyDescent="0.3">
      <c r="AA368" s="9"/>
    </row>
    <row r="369" spans="27:27" x14ac:dyDescent="0.3">
      <c r="AA369" s="9"/>
    </row>
    <row r="370" spans="27:27" x14ac:dyDescent="0.3">
      <c r="AA370" s="9"/>
    </row>
    <row r="371" spans="27:27" x14ac:dyDescent="0.3">
      <c r="AA371" s="9"/>
    </row>
    <row r="372" spans="27:27" x14ac:dyDescent="0.3">
      <c r="AA372" s="9"/>
    </row>
    <row r="373" spans="27:27" x14ac:dyDescent="0.3">
      <c r="AA373" s="9"/>
    </row>
    <row r="374" spans="27:27" x14ac:dyDescent="0.3">
      <c r="AA374" s="9"/>
    </row>
    <row r="375" spans="27:27" x14ac:dyDescent="0.3">
      <c r="AA375" s="9"/>
    </row>
    <row r="376" spans="27:27" x14ac:dyDescent="0.3">
      <c r="AA376" s="9"/>
    </row>
    <row r="377" spans="27:27" x14ac:dyDescent="0.3">
      <c r="AA377" s="9"/>
    </row>
    <row r="378" spans="27:27" x14ac:dyDescent="0.3">
      <c r="AA378" s="9"/>
    </row>
    <row r="379" spans="27:27" x14ac:dyDescent="0.3">
      <c r="AA379" s="9"/>
    </row>
    <row r="380" spans="27:27" x14ac:dyDescent="0.3">
      <c r="AA380" s="9"/>
    </row>
    <row r="381" spans="27:27" x14ac:dyDescent="0.3">
      <c r="AA381" s="9"/>
    </row>
    <row r="382" spans="27:27" x14ac:dyDescent="0.3">
      <c r="AA382" s="9"/>
    </row>
    <row r="383" spans="27:27" x14ac:dyDescent="0.3">
      <c r="AA383" s="9"/>
    </row>
    <row r="384" spans="27:27" x14ac:dyDescent="0.3">
      <c r="AA384" s="9"/>
    </row>
    <row r="385" spans="27:27" x14ac:dyDescent="0.3">
      <c r="AA385" s="9"/>
    </row>
    <row r="386" spans="27:27" x14ac:dyDescent="0.3">
      <c r="AA386" s="9"/>
    </row>
    <row r="387" spans="27:27" x14ac:dyDescent="0.3">
      <c r="AA387" s="9"/>
    </row>
    <row r="388" spans="27:27" x14ac:dyDescent="0.3">
      <c r="AA388" s="9"/>
    </row>
    <row r="389" spans="27:27" x14ac:dyDescent="0.3">
      <c r="AA389" s="9"/>
    </row>
    <row r="390" spans="27:27" x14ac:dyDescent="0.3">
      <c r="AA390" s="9"/>
    </row>
    <row r="391" spans="27:27" x14ac:dyDescent="0.3">
      <c r="AA391" s="9"/>
    </row>
    <row r="392" spans="27:27" x14ac:dyDescent="0.3">
      <c r="AA392" s="9"/>
    </row>
    <row r="393" spans="27:27" x14ac:dyDescent="0.3">
      <c r="AA393" s="9"/>
    </row>
    <row r="394" spans="27:27" x14ac:dyDescent="0.3">
      <c r="AA394" s="9"/>
    </row>
    <row r="395" spans="27:27" x14ac:dyDescent="0.3">
      <c r="AA395" s="9"/>
    </row>
    <row r="396" spans="27:27" x14ac:dyDescent="0.3">
      <c r="AA396" s="9"/>
    </row>
    <row r="397" spans="27:27" x14ac:dyDescent="0.3">
      <c r="AA397" s="9"/>
    </row>
    <row r="398" spans="27:27" x14ac:dyDescent="0.3">
      <c r="AA398" s="9"/>
    </row>
    <row r="399" spans="27:27" x14ac:dyDescent="0.3">
      <c r="AA399" s="9"/>
    </row>
    <row r="400" spans="27:27" x14ac:dyDescent="0.3">
      <c r="AA400" s="9"/>
    </row>
    <row r="401" spans="27:27" x14ac:dyDescent="0.3">
      <c r="AA401" s="9"/>
    </row>
    <row r="402" spans="27:27" x14ac:dyDescent="0.3">
      <c r="AA402" s="9"/>
    </row>
    <row r="403" spans="27:27" x14ac:dyDescent="0.3">
      <c r="AA403" s="9"/>
    </row>
    <row r="404" spans="27:27" x14ac:dyDescent="0.3">
      <c r="AA404" s="9"/>
    </row>
    <row r="405" spans="27:27" x14ac:dyDescent="0.3">
      <c r="AA405" s="9"/>
    </row>
    <row r="406" spans="27:27" x14ac:dyDescent="0.3">
      <c r="AA406" s="9"/>
    </row>
    <row r="407" spans="27:27" x14ac:dyDescent="0.3">
      <c r="AA407" s="9"/>
    </row>
    <row r="408" spans="27:27" x14ac:dyDescent="0.3">
      <c r="AA408" s="9"/>
    </row>
    <row r="409" spans="27:27" x14ac:dyDescent="0.3">
      <c r="AA409" s="9"/>
    </row>
    <row r="410" spans="27:27" x14ac:dyDescent="0.3">
      <c r="AA410" s="9"/>
    </row>
    <row r="411" spans="27:27" x14ac:dyDescent="0.3">
      <c r="AA411" s="9"/>
    </row>
    <row r="412" spans="27:27" x14ac:dyDescent="0.3">
      <c r="AA412" s="9"/>
    </row>
    <row r="413" spans="27:27" x14ac:dyDescent="0.3">
      <c r="AA413" s="9"/>
    </row>
    <row r="414" spans="27:27" x14ac:dyDescent="0.3">
      <c r="AA414" s="9"/>
    </row>
    <row r="415" spans="27:27" x14ac:dyDescent="0.3">
      <c r="AA415" s="9"/>
    </row>
    <row r="416" spans="27:27" x14ac:dyDescent="0.3">
      <c r="AA416" s="9"/>
    </row>
    <row r="417" spans="27:27" x14ac:dyDescent="0.3">
      <c r="AA417" s="9"/>
    </row>
    <row r="418" spans="27:27" x14ac:dyDescent="0.3">
      <c r="AA418" s="9"/>
    </row>
    <row r="419" spans="27:27" x14ac:dyDescent="0.3">
      <c r="AA419" s="9"/>
    </row>
    <row r="420" spans="27:27" x14ac:dyDescent="0.3">
      <c r="AA420" s="9"/>
    </row>
    <row r="421" spans="27:27" x14ac:dyDescent="0.3">
      <c r="AA421" s="9"/>
    </row>
    <row r="422" spans="27:27" x14ac:dyDescent="0.3">
      <c r="AA422" s="9"/>
    </row>
    <row r="423" spans="27:27" x14ac:dyDescent="0.3">
      <c r="AA423" s="9"/>
    </row>
    <row r="424" spans="27:27" x14ac:dyDescent="0.3">
      <c r="AA424" s="9"/>
    </row>
    <row r="425" spans="27:27" x14ac:dyDescent="0.3">
      <c r="AA425" s="9"/>
    </row>
    <row r="426" spans="27:27" x14ac:dyDescent="0.3">
      <c r="AA426" s="9"/>
    </row>
    <row r="427" spans="27:27" x14ac:dyDescent="0.3">
      <c r="AA427" s="9"/>
    </row>
    <row r="428" spans="27:27" x14ac:dyDescent="0.3">
      <c r="AA428" s="9"/>
    </row>
    <row r="429" spans="27:27" x14ac:dyDescent="0.3">
      <c r="AA429" s="9"/>
    </row>
    <row r="430" spans="27:27" x14ac:dyDescent="0.3">
      <c r="AA430" s="9"/>
    </row>
    <row r="431" spans="27:27" x14ac:dyDescent="0.3">
      <c r="AA431" s="9"/>
    </row>
    <row r="432" spans="27:27" x14ac:dyDescent="0.3">
      <c r="AA432" s="9"/>
    </row>
    <row r="433" spans="27:27" x14ac:dyDescent="0.3">
      <c r="AA433" s="9"/>
    </row>
    <row r="434" spans="27:27" x14ac:dyDescent="0.3">
      <c r="AA434" s="9"/>
    </row>
    <row r="435" spans="27:27" x14ac:dyDescent="0.3">
      <c r="AA435" s="9"/>
    </row>
    <row r="436" spans="27:27" x14ac:dyDescent="0.3">
      <c r="AA436" s="9"/>
    </row>
    <row r="437" spans="27:27" x14ac:dyDescent="0.3">
      <c r="AA437" s="9"/>
    </row>
    <row r="438" spans="27:27" x14ac:dyDescent="0.3">
      <c r="AA438" s="9"/>
    </row>
    <row r="439" spans="27:27" x14ac:dyDescent="0.3">
      <c r="AA439" s="9"/>
    </row>
    <row r="440" spans="27:27" x14ac:dyDescent="0.3">
      <c r="AA440" s="9"/>
    </row>
    <row r="441" spans="27:27" x14ac:dyDescent="0.3">
      <c r="AA441" s="9"/>
    </row>
    <row r="442" spans="27:27" x14ac:dyDescent="0.3">
      <c r="AA442" s="9"/>
    </row>
    <row r="443" spans="27:27" x14ac:dyDescent="0.3">
      <c r="AA443" s="9"/>
    </row>
    <row r="444" spans="27:27" x14ac:dyDescent="0.3">
      <c r="AA444" s="9"/>
    </row>
    <row r="445" spans="27:27" x14ac:dyDescent="0.3">
      <c r="AA445" s="9"/>
    </row>
    <row r="446" spans="27:27" x14ac:dyDescent="0.3">
      <c r="AA446" s="9"/>
    </row>
    <row r="447" spans="27:27" x14ac:dyDescent="0.3">
      <c r="AA447" s="9"/>
    </row>
    <row r="448" spans="27:27" x14ac:dyDescent="0.3">
      <c r="AA448" s="9"/>
    </row>
    <row r="449" spans="27:27" x14ac:dyDescent="0.3">
      <c r="AA449" s="9"/>
    </row>
    <row r="450" spans="27:27" x14ac:dyDescent="0.3">
      <c r="AA450" s="9"/>
    </row>
    <row r="451" spans="27:27" x14ac:dyDescent="0.3">
      <c r="AA451" s="9"/>
    </row>
    <row r="452" spans="27:27" x14ac:dyDescent="0.3">
      <c r="AA452" s="9"/>
    </row>
    <row r="453" spans="27:27" x14ac:dyDescent="0.3">
      <c r="AA453" s="9"/>
    </row>
    <row r="454" spans="27:27" x14ac:dyDescent="0.3">
      <c r="AA454" s="9"/>
    </row>
    <row r="455" spans="27:27" x14ac:dyDescent="0.3">
      <c r="AA455" s="9"/>
    </row>
    <row r="456" spans="27:27" x14ac:dyDescent="0.3">
      <c r="AA456" s="9"/>
    </row>
    <row r="457" spans="27:27" x14ac:dyDescent="0.3">
      <c r="AA457" s="9"/>
    </row>
    <row r="458" spans="27:27" x14ac:dyDescent="0.3">
      <c r="AA458" s="9"/>
    </row>
    <row r="459" spans="27:27" x14ac:dyDescent="0.3">
      <c r="AA459" s="9"/>
    </row>
    <row r="460" spans="27:27" x14ac:dyDescent="0.3">
      <c r="AA460" s="9"/>
    </row>
    <row r="461" spans="27:27" x14ac:dyDescent="0.3">
      <c r="AA461" s="9"/>
    </row>
    <row r="462" spans="27:27" x14ac:dyDescent="0.3">
      <c r="AA462" s="9"/>
    </row>
    <row r="463" spans="27:27" x14ac:dyDescent="0.3">
      <c r="AA463" s="9"/>
    </row>
    <row r="464" spans="27:27" x14ac:dyDescent="0.3">
      <c r="AA464" s="9"/>
    </row>
    <row r="465" spans="27:27" x14ac:dyDescent="0.3">
      <c r="AA465" s="9"/>
    </row>
    <row r="466" spans="27:27" x14ac:dyDescent="0.3">
      <c r="AA466" s="9"/>
    </row>
    <row r="467" spans="27:27" x14ac:dyDescent="0.3">
      <c r="AA467" s="9"/>
    </row>
    <row r="468" spans="27:27" x14ac:dyDescent="0.3">
      <c r="AA468" s="9"/>
    </row>
    <row r="469" spans="27:27" x14ac:dyDescent="0.3">
      <c r="AA469" s="9"/>
    </row>
    <row r="470" spans="27:27" x14ac:dyDescent="0.3">
      <c r="AA470" s="9"/>
    </row>
    <row r="471" spans="27:27" x14ac:dyDescent="0.3">
      <c r="AA471" s="9"/>
    </row>
    <row r="472" spans="27:27" x14ac:dyDescent="0.3">
      <c r="AA472" s="9"/>
    </row>
    <row r="473" spans="27:27" x14ac:dyDescent="0.3">
      <c r="AA473" s="9"/>
    </row>
    <row r="474" spans="27:27" x14ac:dyDescent="0.3">
      <c r="AA474" s="9"/>
    </row>
    <row r="475" spans="27:27" x14ac:dyDescent="0.3">
      <c r="AA475" s="9"/>
    </row>
    <row r="476" spans="27:27" x14ac:dyDescent="0.3">
      <c r="AA476" s="9"/>
    </row>
    <row r="477" spans="27:27" x14ac:dyDescent="0.3">
      <c r="AA477" s="9"/>
    </row>
    <row r="478" spans="27:27" x14ac:dyDescent="0.3">
      <c r="AA478" s="9"/>
    </row>
    <row r="479" spans="27:27" x14ac:dyDescent="0.3">
      <c r="AA479" s="9"/>
    </row>
    <row r="480" spans="27:27" x14ac:dyDescent="0.3">
      <c r="AA480" s="9"/>
    </row>
    <row r="481" spans="27:27" x14ac:dyDescent="0.3">
      <c r="AA481" s="9"/>
    </row>
    <row r="482" spans="27:27" x14ac:dyDescent="0.3">
      <c r="AA482" s="9"/>
    </row>
    <row r="483" spans="27:27" x14ac:dyDescent="0.3">
      <c r="AA483" s="9"/>
    </row>
    <row r="484" spans="27:27" x14ac:dyDescent="0.3">
      <c r="AA484" s="9"/>
    </row>
    <row r="485" spans="27:27" x14ac:dyDescent="0.3">
      <c r="AA485" s="9"/>
    </row>
    <row r="486" spans="27:27" x14ac:dyDescent="0.3">
      <c r="AA486" s="9"/>
    </row>
    <row r="487" spans="27:27" x14ac:dyDescent="0.3">
      <c r="AA487" s="9"/>
    </row>
    <row r="488" spans="27:27" x14ac:dyDescent="0.3">
      <c r="AA488" s="9"/>
    </row>
    <row r="489" spans="27:27" x14ac:dyDescent="0.3">
      <c r="AA489" s="9"/>
    </row>
    <row r="490" spans="27:27" x14ac:dyDescent="0.3">
      <c r="AA490" s="9"/>
    </row>
    <row r="491" spans="27:27" x14ac:dyDescent="0.3">
      <c r="AA491" s="9"/>
    </row>
    <row r="492" spans="27:27" x14ac:dyDescent="0.3">
      <c r="AA492" s="9"/>
    </row>
    <row r="493" spans="27:27" x14ac:dyDescent="0.3">
      <c r="AA493" s="9"/>
    </row>
    <row r="494" spans="27:27" x14ac:dyDescent="0.3">
      <c r="AA494" s="9"/>
    </row>
    <row r="495" spans="27:27" x14ac:dyDescent="0.3">
      <c r="AA495" s="9"/>
    </row>
    <row r="496" spans="27:27" x14ac:dyDescent="0.3">
      <c r="AA496" s="9"/>
    </row>
    <row r="497" spans="27:27" x14ac:dyDescent="0.3">
      <c r="AA497" s="9"/>
    </row>
    <row r="498" spans="27:27" x14ac:dyDescent="0.3">
      <c r="AA498" s="9"/>
    </row>
    <row r="499" spans="27:27" x14ac:dyDescent="0.3">
      <c r="AA499" s="9"/>
    </row>
    <row r="500" spans="27:27" x14ac:dyDescent="0.3">
      <c r="AA500" s="9"/>
    </row>
    <row r="501" spans="27:27" x14ac:dyDescent="0.3">
      <c r="AA501" s="9"/>
    </row>
    <row r="502" spans="27:27" x14ac:dyDescent="0.3">
      <c r="AA502" s="9"/>
    </row>
    <row r="503" spans="27:27" x14ac:dyDescent="0.3">
      <c r="AA503" s="9"/>
    </row>
    <row r="504" spans="27:27" x14ac:dyDescent="0.3">
      <c r="AA504" s="9"/>
    </row>
    <row r="505" spans="27:27" x14ac:dyDescent="0.3">
      <c r="AA505" s="9"/>
    </row>
    <row r="506" spans="27:27" x14ac:dyDescent="0.3">
      <c r="AA506" s="9"/>
    </row>
    <row r="507" spans="27:27" x14ac:dyDescent="0.3">
      <c r="AA507" s="9"/>
    </row>
    <row r="508" spans="27:27" x14ac:dyDescent="0.3">
      <c r="AA508" s="9"/>
    </row>
    <row r="509" spans="27:27" x14ac:dyDescent="0.3">
      <c r="AA509" s="9"/>
    </row>
    <row r="510" spans="27:27" x14ac:dyDescent="0.3">
      <c r="AA510" s="9"/>
    </row>
    <row r="511" spans="27:27" x14ac:dyDescent="0.3">
      <c r="AA511" s="9"/>
    </row>
    <row r="512" spans="27:27" x14ac:dyDescent="0.3">
      <c r="AA512" s="9"/>
    </row>
    <row r="513" spans="27:27" x14ac:dyDescent="0.3">
      <c r="AA513" s="9"/>
    </row>
    <row r="514" spans="27:27" x14ac:dyDescent="0.3">
      <c r="AA514" s="9"/>
    </row>
    <row r="515" spans="27:27" x14ac:dyDescent="0.3">
      <c r="AA515" s="9"/>
    </row>
    <row r="516" spans="27:27" x14ac:dyDescent="0.3">
      <c r="AA516" s="9"/>
    </row>
    <row r="517" spans="27:27" x14ac:dyDescent="0.3">
      <c r="AA517" s="9"/>
    </row>
    <row r="518" spans="27:27" x14ac:dyDescent="0.3">
      <c r="AA518" s="9"/>
    </row>
    <row r="519" spans="27:27" x14ac:dyDescent="0.3">
      <c r="AA519" s="9"/>
    </row>
    <row r="520" spans="27:27" x14ac:dyDescent="0.3">
      <c r="AA520" s="9"/>
    </row>
    <row r="521" spans="27:27" x14ac:dyDescent="0.3">
      <c r="AA521" s="9"/>
    </row>
    <row r="522" spans="27:27" x14ac:dyDescent="0.3">
      <c r="AA522" s="9"/>
    </row>
    <row r="523" spans="27:27" x14ac:dyDescent="0.3">
      <c r="AA523" s="9"/>
    </row>
    <row r="524" spans="27:27" x14ac:dyDescent="0.3">
      <c r="AA524" s="9"/>
    </row>
    <row r="525" spans="27:27" x14ac:dyDescent="0.3">
      <c r="AA525" s="9"/>
    </row>
    <row r="526" spans="27:27" x14ac:dyDescent="0.3">
      <c r="AA526" s="9"/>
    </row>
    <row r="527" spans="27:27" x14ac:dyDescent="0.3">
      <c r="AA527" s="9"/>
    </row>
    <row r="528" spans="27:27" x14ac:dyDescent="0.3">
      <c r="AA528" s="9"/>
    </row>
    <row r="529" spans="27:27" x14ac:dyDescent="0.3">
      <c r="AA529" s="9"/>
    </row>
    <row r="530" spans="27:27" x14ac:dyDescent="0.3">
      <c r="AA530" s="9"/>
    </row>
    <row r="531" spans="27:27" x14ac:dyDescent="0.3">
      <c r="AA531" s="9"/>
    </row>
    <row r="532" spans="27:27" x14ac:dyDescent="0.3">
      <c r="AA532" s="9"/>
    </row>
    <row r="533" spans="27:27" x14ac:dyDescent="0.3">
      <c r="AA533" s="9"/>
    </row>
    <row r="534" spans="27:27" x14ac:dyDescent="0.3">
      <c r="AA534" s="9"/>
    </row>
    <row r="535" spans="27:27" x14ac:dyDescent="0.3">
      <c r="AA535" s="9"/>
    </row>
    <row r="536" spans="27:27" x14ac:dyDescent="0.3">
      <c r="AA536" s="9"/>
    </row>
    <row r="537" spans="27:27" x14ac:dyDescent="0.3">
      <c r="AA537" s="9"/>
    </row>
    <row r="538" spans="27:27" x14ac:dyDescent="0.3">
      <c r="AA538" s="9"/>
    </row>
    <row r="539" spans="27:27" x14ac:dyDescent="0.3">
      <c r="AA539" s="9"/>
    </row>
    <row r="540" spans="27:27" x14ac:dyDescent="0.3">
      <c r="AA540" s="9"/>
    </row>
    <row r="541" spans="27:27" x14ac:dyDescent="0.3">
      <c r="AA541" s="9"/>
    </row>
    <row r="542" spans="27:27" x14ac:dyDescent="0.3">
      <c r="AA542" s="9"/>
    </row>
    <row r="543" spans="27:27" x14ac:dyDescent="0.3">
      <c r="AA543" s="9"/>
    </row>
    <row r="544" spans="27:27" x14ac:dyDescent="0.3">
      <c r="AA544" s="9"/>
    </row>
    <row r="545" spans="27:27" x14ac:dyDescent="0.3">
      <c r="AA545" s="9"/>
    </row>
    <row r="546" spans="27:27" x14ac:dyDescent="0.3">
      <c r="AA546" s="9"/>
    </row>
    <row r="547" spans="27:27" x14ac:dyDescent="0.3">
      <c r="AA547" s="9"/>
    </row>
    <row r="548" spans="27:27" x14ac:dyDescent="0.3">
      <c r="AA548" s="9"/>
    </row>
    <row r="549" spans="27:27" x14ac:dyDescent="0.3">
      <c r="AA549" s="9"/>
    </row>
    <row r="550" spans="27:27" x14ac:dyDescent="0.3">
      <c r="AA550" s="9"/>
    </row>
    <row r="551" spans="27:27" x14ac:dyDescent="0.3">
      <c r="AA551" s="9"/>
    </row>
    <row r="552" spans="27:27" x14ac:dyDescent="0.3">
      <c r="AA552" s="9"/>
    </row>
    <row r="553" spans="27:27" x14ac:dyDescent="0.3">
      <c r="AA553" s="9"/>
    </row>
    <row r="554" spans="27:27" x14ac:dyDescent="0.3">
      <c r="AA554" s="9"/>
    </row>
    <row r="555" spans="27:27" x14ac:dyDescent="0.3">
      <c r="AA555" s="9"/>
    </row>
    <row r="556" spans="27:27" x14ac:dyDescent="0.3">
      <c r="AA556" s="9"/>
    </row>
    <row r="557" spans="27:27" x14ac:dyDescent="0.3">
      <c r="AA557" s="9"/>
    </row>
    <row r="558" spans="27:27" x14ac:dyDescent="0.3">
      <c r="AA558" s="9"/>
    </row>
    <row r="559" spans="27:27" x14ac:dyDescent="0.3">
      <c r="AA559" s="9"/>
    </row>
    <row r="560" spans="27:27" x14ac:dyDescent="0.3">
      <c r="AA560" s="9"/>
    </row>
    <row r="561" spans="27:27" x14ac:dyDescent="0.3">
      <c r="AA561" s="9"/>
    </row>
    <row r="562" spans="27:27" x14ac:dyDescent="0.3">
      <c r="AA562" s="9"/>
    </row>
    <row r="563" spans="27:27" x14ac:dyDescent="0.3">
      <c r="AA563" s="9"/>
    </row>
    <row r="564" spans="27:27" x14ac:dyDescent="0.3">
      <c r="AA564" s="9"/>
    </row>
    <row r="565" spans="27:27" x14ac:dyDescent="0.3">
      <c r="AA565" s="9"/>
    </row>
    <row r="566" spans="27:27" x14ac:dyDescent="0.3">
      <c r="AA566" s="9"/>
    </row>
    <row r="567" spans="27:27" x14ac:dyDescent="0.3">
      <c r="AA567" s="9"/>
    </row>
    <row r="568" spans="27:27" x14ac:dyDescent="0.3">
      <c r="AA568" s="9"/>
    </row>
    <row r="569" spans="27:27" x14ac:dyDescent="0.3">
      <c r="AA569" s="9"/>
    </row>
    <row r="570" spans="27:27" x14ac:dyDescent="0.3">
      <c r="AA570" s="9"/>
    </row>
    <row r="571" spans="27:27" x14ac:dyDescent="0.3">
      <c r="AA571" s="9"/>
    </row>
    <row r="572" spans="27:27" x14ac:dyDescent="0.3">
      <c r="AA572" s="9"/>
    </row>
    <row r="573" spans="27:27" x14ac:dyDescent="0.3">
      <c r="AA573" s="9"/>
    </row>
    <row r="574" spans="27:27" x14ac:dyDescent="0.3">
      <c r="AA574" s="9"/>
    </row>
    <row r="575" spans="27:27" x14ac:dyDescent="0.3">
      <c r="AA575" s="9"/>
    </row>
    <row r="576" spans="27:27" x14ac:dyDescent="0.3">
      <c r="AA576" s="9"/>
    </row>
    <row r="577" spans="27:27" x14ac:dyDescent="0.3">
      <c r="AA577" s="9"/>
    </row>
    <row r="578" spans="27:27" x14ac:dyDescent="0.3">
      <c r="AA578" s="9"/>
    </row>
    <row r="579" spans="27:27" x14ac:dyDescent="0.3">
      <c r="AA579" s="9"/>
    </row>
    <row r="580" spans="27:27" x14ac:dyDescent="0.3">
      <c r="AA580" s="9"/>
    </row>
    <row r="581" spans="27:27" x14ac:dyDescent="0.3">
      <c r="AA581" s="9"/>
    </row>
    <row r="582" spans="27:27" x14ac:dyDescent="0.3">
      <c r="AA582" s="9"/>
    </row>
    <row r="583" spans="27:27" x14ac:dyDescent="0.3">
      <c r="AA583" s="9"/>
    </row>
    <row r="584" spans="27:27" x14ac:dyDescent="0.3">
      <c r="AA584" s="9"/>
    </row>
    <row r="585" spans="27:27" x14ac:dyDescent="0.3">
      <c r="AA585" s="9"/>
    </row>
    <row r="586" spans="27:27" x14ac:dyDescent="0.3">
      <c r="AA586" s="9"/>
    </row>
    <row r="587" spans="27:27" x14ac:dyDescent="0.3">
      <c r="AA587" s="9"/>
    </row>
    <row r="588" spans="27:27" x14ac:dyDescent="0.3">
      <c r="AA588" s="9"/>
    </row>
    <row r="589" spans="27:27" x14ac:dyDescent="0.3">
      <c r="AA589" s="9"/>
    </row>
    <row r="590" spans="27:27" x14ac:dyDescent="0.3">
      <c r="AA590" s="9"/>
    </row>
    <row r="591" spans="27:27" x14ac:dyDescent="0.3">
      <c r="AA591" s="9"/>
    </row>
    <row r="592" spans="27:27" x14ac:dyDescent="0.3">
      <c r="AA592" s="9"/>
    </row>
    <row r="593" spans="27:27" x14ac:dyDescent="0.3">
      <c r="AA593" s="9"/>
    </row>
    <row r="594" spans="27:27" x14ac:dyDescent="0.3">
      <c r="AA594" s="9"/>
    </row>
    <row r="595" spans="27:27" x14ac:dyDescent="0.3">
      <c r="AA595" s="9"/>
    </row>
    <row r="596" spans="27:27" x14ac:dyDescent="0.3">
      <c r="AA596" s="9"/>
    </row>
    <row r="597" spans="27:27" x14ac:dyDescent="0.3">
      <c r="AA597" s="9"/>
    </row>
    <row r="598" spans="27:27" x14ac:dyDescent="0.3">
      <c r="AA598" s="9"/>
    </row>
    <row r="599" spans="27:27" x14ac:dyDescent="0.3">
      <c r="AA599" s="9"/>
    </row>
    <row r="600" spans="27:27" x14ac:dyDescent="0.3">
      <c r="AA600" s="9"/>
    </row>
    <row r="601" spans="27:27" x14ac:dyDescent="0.3">
      <c r="AA601" s="9"/>
    </row>
    <row r="602" spans="27:27" x14ac:dyDescent="0.3">
      <c r="AA602" s="9"/>
    </row>
    <row r="603" spans="27:27" x14ac:dyDescent="0.3">
      <c r="AA603" s="9"/>
    </row>
    <row r="604" spans="27:27" x14ac:dyDescent="0.3">
      <c r="AA604" s="9"/>
    </row>
    <row r="605" spans="27:27" x14ac:dyDescent="0.3">
      <c r="AA605" s="9"/>
    </row>
    <row r="606" spans="27:27" x14ac:dyDescent="0.3">
      <c r="AA606" s="9"/>
    </row>
    <row r="607" spans="27:27" x14ac:dyDescent="0.3">
      <c r="AA607" s="9"/>
    </row>
    <row r="608" spans="27:27" x14ac:dyDescent="0.3">
      <c r="AA608" s="9"/>
    </row>
    <row r="609" spans="27:27" x14ac:dyDescent="0.3">
      <c r="AA609" s="9"/>
    </row>
    <row r="610" spans="27:27" x14ac:dyDescent="0.3">
      <c r="AA610" s="9"/>
    </row>
    <row r="611" spans="27:27" x14ac:dyDescent="0.3">
      <c r="AA611" s="9"/>
    </row>
    <row r="612" spans="27:27" x14ac:dyDescent="0.3">
      <c r="AA612" s="9"/>
    </row>
    <row r="613" spans="27:27" x14ac:dyDescent="0.3">
      <c r="AA613" s="9"/>
    </row>
    <row r="614" spans="27:27" x14ac:dyDescent="0.3">
      <c r="AA614" s="9"/>
    </row>
    <row r="615" spans="27:27" x14ac:dyDescent="0.3">
      <c r="AA615" s="9"/>
    </row>
    <row r="616" spans="27:27" x14ac:dyDescent="0.3">
      <c r="AA616" s="9"/>
    </row>
    <row r="617" spans="27:27" x14ac:dyDescent="0.3">
      <c r="AA617" s="9"/>
    </row>
    <row r="618" spans="27:27" x14ac:dyDescent="0.3">
      <c r="AA618" s="9"/>
    </row>
    <row r="619" spans="27:27" x14ac:dyDescent="0.3">
      <c r="AA619" s="9"/>
    </row>
    <row r="620" spans="27:27" x14ac:dyDescent="0.3">
      <c r="AA620" s="9"/>
    </row>
    <row r="621" spans="27:27" x14ac:dyDescent="0.3">
      <c r="AA621" s="9"/>
    </row>
    <row r="622" spans="27:27" x14ac:dyDescent="0.3">
      <c r="AA622" s="9"/>
    </row>
    <row r="623" spans="27:27" x14ac:dyDescent="0.3">
      <c r="AA623" s="9"/>
    </row>
    <row r="624" spans="27:27" x14ac:dyDescent="0.3">
      <c r="AA624" s="9"/>
    </row>
    <row r="625" spans="27:27" x14ac:dyDescent="0.3">
      <c r="AA625" s="9"/>
    </row>
    <row r="626" spans="27:27" x14ac:dyDescent="0.3">
      <c r="AA626" s="9"/>
    </row>
    <row r="627" spans="27:27" x14ac:dyDescent="0.3">
      <c r="AA627" s="9"/>
    </row>
    <row r="628" spans="27:27" x14ac:dyDescent="0.3">
      <c r="AA628" s="9"/>
    </row>
    <row r="629" spans="27:27" x14ac:dyDescent="0.3">
      <c r="AA629" s="9"/>
    </row>
    <row r="630" spans="27:27" x14ac:dyDescent="0.3">
      <c r="AA630" s="9"/>
    </row>
    <row r="631" spans="27:27" x14ac:dyDescent="0.3">
      <c r="AA631" s="9"/>
    </row>
    <row r="632" spans="27:27" x14ac:dyDescent="0.3">
      <c r="AA632" s="9"/>
    </row>
    <row r="633" spans="27:27" x14ac:dyDescent="0.3">
      <c r="AA633" s="9"/>
    </row>
    <row r="634" spans="27:27" x14ac:dyDescent="0.3">
      <c r="AA634" s="9"/>
    </row>
    <row r="635" spans="27:27" x14ac:dyDescent="0.3">
      <c r="AA635" s="9"/>
    </row>
    <row r="636" spans="27:27" x14ac:dyDescent="0.3">
      <c r="AA636" s="9"/>
    </row>
    <row r="637" spans="27:27" x14ac:dyDescent="0.3">
      <c r="AA637" s="9"/>
    </row>
    <row r="638" spans="27:27" x14ac:dyDescent="0.3">
      <c r="AA638" s="9"/>
    </row>
    <row r="639" spans="27:27" x14ac:dyDescent="0.3">
      <c r="AA639" s="9"/>
    </row>
    <row r="640" spans="27:27" x14ac:dyDescent="0.3">
      <c r="AA640" s="9"/>
    </row>
    <row r="641" spans="27:27" x14ac:dyDescent="0.3">
      <c r="AA641" s="9"/>
    </row>
    <row r="642" spans="27:27" x14ac:dyDescent="0.3">
      <c r="AA642" s="9"/>
    </row>
    <row r="643" spans="27:27" x14ac:dyDescent="0.3">
      <c r="AA643" s="9"/>
    </row>
    <row r="644" spans="27:27" x14ac:dyDescent="0.3">
      <c r="AA644" s="9"/>
    </row>
    <row r="645" spans="27:27" x14ac:dyDescent="0.3">
      <c r="AA645" s="9"/>
    </row>
    <row r="646" spans="27:27" x14ac:dyDescent="0.3">
      <c r="AA646" s="9"/>
    </row>
    <row r="647" spans="27:27" x14ac:dyDescent="0.3">
      <c r="AA647" s="9"/>
    </row>
    <row r="648" spans="27:27" x14ac:dyDescent="0.3">
      <c r="AA648" s="9"/>
    </row>
    <row r="649" spans="27:27" x14ac:dyDescent="0.3">
      <c r="AA649" s="9"/>
    </row>
    <row r="650" spans="27:27" x14ac:dyDescent="0.3">
      <c r="AA650" s="9"/>
    </row>
    <row r="651" spans="27:27" x14ac:dyDescent="0.3">
      <c r="AA651" s="9"/>
    </row>
    <row r="652" spans="27:27" x14ac:dyDescent="0.3">
      <c r="AA652" s="9"/>
    </row>
    <row r="653" spans="27:27" x14ac:dyDescent="0.3">
      <c r="AA653" s="9"/>
    </row>
    <row r="654" spans="27:27" x14ac:dyDescent="0.3">
      <c r="AA654" s="9"/>
    </row>
    <row r="655" spans="27:27" x14ac:dyDescent="0.3">
      <c r="AA655" s="9"/>
    </row>
    <row r="656" spans="27:27" x14ac:dyDescent="0.3">
      <c r="AA656" s="9"/>
    </row>
    <row r="657" spans="27:27" x14ac:dyDescent="0.3">
      <c r="AA657" s="9"/>
    </row>
    <row r="658" spans="27:27" x14ac:dyDescent="0.3">
      <c r="AA658" s="9"/>
    </row>
    <row r="659" spans="27:27" x14ac:dyDescent="0.3">
      <c r="AA659" s="9"/>
    </row>
    <row r="660" spans="27:27" x14ac:dyDescent="0.3">
      <c r="AA660" s="9"/>
    </row>
    <row r="661" spans="27:27" x14ac:dyDescent="0.3">
      <c r="AA661" s="9"/>
    </row>
    <row r="662" spans="27:27" x14ac:dyDescent="0.3">
      <c r="AA662" s="9"/>
    </row>
    <row r="663" spans="27:27" x14ac:dyDescent="0.3">
      <c r="AA663" s="9"/>
    </row>
    <row r="664" spans="27:27" x14ac:dyDescent="0.3">
      <c r="AA664" s="9"/>
    </row>
    <row r="665" spans="27:27" x14ac:dyDescent="0.3">
      <c r="AA665" s="9"/>
    </row>
    <row r="666" spans="27:27" x14ac:dyDescent="0.3">
      <c r="AA666" s="9"/>
    </row>
    <row r="667" spans="27:27" x14ac:dyDescent="0.3">
      <c r="AA667" s="9"/>
    </row>
    <row r="668" spans="27:27" x14ac:dyDescent="0.3">
      <c r="AA668" s="9"/>
    </row>
    <row r="669" spans="27:27" x14ac:dyDescent="0.3">
      <c r="AA669" s="9"/>
    </row>
    <row r="670" spans="27:27" x14ac:dyDescent="0.3">
      <c r="AA670" s="9"/>
    </row>
    <row r="671" spans="27:27" x14ac:dyDescent="0.3">
      <c r="AA671" s="9"/>
    </row>
    <row r="672" spans="27:27" x14ac:dyDescent="0.3">
      <c r="AA672" s="9"/>
    </row>
    <row r="673" spans="27:27" x14ac:dyDescent="0.3">
      <c r="AA673" s="9"/>
    </row>
    <row r="674" spans="27:27" x14ac:dyDescent="0.3">
      <c r="AA674" s="9"/>
    </row>
    <row r="675" spans="27:27" x14ac:dyDescent="0.3">
      <c r="AA675" s="9"/>
    </row>
    <row r="676" spans="27:27" x14ac:dyDescent="0.3">
      <c r="AA676" s="9"/>
    </row>
    <row r="677" spans="27:27" x14ac:dyDescent="0.3">
      <c r="AA677" s="9"/>
    </row>
    <row r="678" spans="27:27" x14ac:dyDescent="0.3">
      <c r="AA678" s="9"/>
    </row>
    <row r="679" spans="27:27" x14ac:dyDescent="0.3">
      <c r="AA679" s="9"/>
    </row>
    <row r="680" spans="27:27" x14ac:dyDescent="0.3">
      <c r="AA680" s="9"/>
    </row>
    <row r="681" spans="27:27" x14ac:dyDescent="0.3">
      <c r="AA681" s="9"/>
    </row>
    <row r="682" spans="27:27" x14ac:dyDescent="0.3">
      <c r="AA682" s="9"/>
    </row>
    <row r="683" spans="27:27" x14ac:dyDescent="0.3">
      <c r="AA683" s="9"/>
    </row>
    <row r="684" spans="27:27" x14ac:dyDescent="0.3">
      <c r="AA684" s="9"/>
    </row>
    <row r="685" spans="27:27" x14ac:dyDescent="0.3">
      <c r="AA685" s="9"/>
    </row>
    <row r="686" spans="27:27" x14ac:dyDescent="0.3">
      <c r="AA686" s="9"/>
    </row>
    <row r="687" spans="27:27" x14ac:dyDescent="0.3">
      <c r="AA687" s="9"/>
    </row>
    <row r="688" spans="27:27" x14ac:dyDescent="0.3">
      <c r="AA688" s="9"/>
    </row>
    <row r="689" spans="27:27" x14ac:dyDescent="0.3">
      <c r="AA689" s="9"/>
    </row>
    <row r="690" spans="27:27" x14ac:dyDescent="0.3">
      <c r="AA690" s="9"/>
    </row>
    <row r="691" spans="27:27" x14ac:dyDescent="0.3">
      <c r="AA691" s="9"/>
    </row>
    <row r="692" spans="27:27" x14ac:dyDescent="0.3">
      <c r="AA692" s="9"/>
    </row>
    <row r="693" spans="27:27" x14ac:dyDescent="0.3">
      <c r="AA693" s="9"/>
    </row>
    <row r="694" spans="27:27" x14ac:dyDescent="0.3">
      <c r="AA694" s="9"/>
    </row>
    <row r="695" spans="27:27" x14ac:dyDescent="0.3">
      <c r="AA695" s="9"/>
    </row>
    <row r="696" spans="27:27" x14ac:dyDescent="0.3">
      <c r="AA696" s="9"/>
    </row>
    <row r="697" spans="27:27" x14ac:dyDescent="0.3">
      <c r="AA697" s="9"/>
    </row>
    <row r="698" spans="27:27" x14ac:dyDescent="0.3">
      <c r="AA698" s="9"/>
    </row>
    <row r="699" spans="27:27" x14ac:dyDescent="0.3">
      <c r="AA699" s="9"/>
    </row>
    <row r="700" spans="27:27" x14ac:dyDescent="0.3">
      <c r="AA700" s="9"/>
    </row>
    <row r="701" spans="27:27" x14ac:dyDescent="0.3">
      <c r="AA701" s="9"/>
    </row>
    <row r="702" spans="27:27" x14ac:dyDescent="0.3">
      <c r="AA702" s="9"/>
    </row>
    <row r="703" spans="27:27" x14ac:dyDescent="0.3">
      <c r="AA703" s="9"/>
    </row>
    <row r="704" spans="27:27" x14ac:dyDescent="0.3">
      <c r="AA704" s="9"/>
    </row>
    <row r="705" spans="27:27" x14ac:dyDescent="0.3">
      <c r="AA705" s="9"/>
    </row>
    <row r="706" spans="27:27" x14ac:dyDescent="0.3">
      <c r="AA706" s="9"/>
    </row>
    <row r="707" spans="27:27" x14ac:dyDescent="0.3">
      <c r="AA707" s="9"/>
    </row>
    <row r="708" spans="27:27" x14ac:dyDescent="0.3">
      <c r="AA708" s="9"/>
    </row>
    <row r="709" spans="27:27" x14ac:dyDescent="0.3">
      <c r="AA709" s="9"/>
    </row>
    <row r="710" spans="27:27" x14ac:dyDescent="0.3">
      <c r="AA710" s="9"/>
    </row>
    <row r="711" spans="27:27" x14ac:dyDescent="0.3">
      <c r="AA711" s="9"/>
    </row>
    <row r="712" spans="27:27" x14ac:dyDescent="0.3">
      <c r="AA712" s="9"/>
    </row>
    <row r="713" spans="27:27" x14ac:dyDescent="0.3">
      <c r="AA713" s="9"/>
    </row>
    <row r="714" spans="27:27" x14ac:dyDescent="0.3">
      <c r="AA714" s="9"/>
    </row>
    <row r="715" spans="27:27" x14ac:dyDescent="0.3">
      <c r="AA715" s="9"/>
    </row>
    <row r="716" spans="27:27" x14ac:dyDescent="0.3">
      <c r="AA716" s="9"/>
    </row>
    <row r="717" spans="27:27" x14ac:dyDescent="0.3">
      <c r="AA717" s="9"/>
    </row>
    <row r="718" spans="27:27" x14ac:dyDescent="0.3">
      <c r="AA718" s="9"/>
    </row>
    <row r="719" spans="27:27" x14ac:dyDescent="0.3">
      <c r="AA719" s="9"/>
    </row>
    <row r="720" spans="27:27" x14ac:dyDescent="0.3">
      <c r="AA720" s="9"/>
    </row>
    <row r="721" spans="27:27" x14ac:dyDescent="0.3">
      <c r="AA721" s="9"/>
    </row>
    <row r="722" spans="27:27" x14ac:dyDescent="0.3">
      <c r="AA722" s="9"/>
    </row>
    <row r="723" spans="27:27" x14ac:dyDescent="0.3">
      <c r="AA723" s="9"/>
    </row>
    <row r="724" spans="27:27" x14ac:dyDescent="0.3">
      <c r="AA724" s="9"/>
    </row>
    <row r="725" spans="27:27" x14ac:dyDescent="0.3">
      <c r="AA725" s="9"/>
    </row>
    <row r="726" spans="27:27" x14ac:dyDescent="0.3">
      <c r="AA726" s="9"/>
    </row>
    <row r="727" spans="27:27" x14ac:dyDescent="0.3">
      <c r="AA727" s="9"/>
    </row>
    <row r="728" spans="27:27" x14ac:dyDescent="0.3">
      <c r="AA728" s="9"/>
    </row>
    <row r="729" spans="27:27" x14ac:dyDescent="0.3">
      <c r="AA729" s="9"/>
    </row>
    <row r="730" spans="27:27" x14ac:dyDescent="0.3">
      <c r="AA730" s="9"/>
    </row>
    <row r="731" spans="27:27" x14ac:dyDescent="0.3">
      <c r="AA731" s="9"/>
    </row>
    <row r="732" spans="27:27" x14ac:dyDescent="0.3">
      <c r="AA732" s="9"/>
    </row>
    <row r="733" spans="27:27" x14ac:dyDescent="0.3">
      <c r="AA733" s="9"/>
    </row>
    <row r="734" spans="27:27" x14ac:dyDescent="0.3">
      <c r="AA734" s="9"/>
    </row>
    <row r="735" spans="27:27" x14ac:dyDescent="0.3">
      <c r="AA735" s="9"/>
    </row>
    <row r="736" spans="27:27" x14ac:dyDescent="0.3">
      <c r="AA736" s="9"/>
    </row>
    <row r="737" spans="27:27" x14ac:dyDescent="0.3">
      <c r="AA737" s="9"/>
    </row>
    <row r="738" spans="27:27" x14ac:dyDescent="0.3">
      <c r="AA738" s="9"/>
    </row>
    <row r="739" spans="27:27" x14ac:dyDescent="0.3">
      <c r="AA739" s="9"/>
    </row>
    <row r="740" spans="27:27" x14ac:dyDescent="0.3">
      <c r="AA740" s="9"/>
    </row>
    <row r="741" spans="27:27" x14ac:dyDescent="0.3">
      <c r="AA741" s="9"/>
    </row>
    <row r="742" spans="27:27" x14ac:dyDescent="0.3">
      <c r="AA742" s="9"/>
    </row>
    <row r="743" spans="27:27" x14ac:dyDescent="0.3">
      <c r="AA743" s="9"/>
    </row>
    <row r="744" spans="27:27" x14ac:dyDescent="0.3">
      <c r="AA744" s="9"/>
    </row>
    <row r="745" spans="27:27" x14ac:dyDescent="0.3">
      <c r="AA745" s="9"/>
    </row>
    <row r="746" spans="27:27" x14ac:dyDescent="0.3">
      <c r="AA746" s="9"/>
    </row>
    <row r="747" spans="27:27" x14ac:dyDescent="0.3">
      <c r="AA747" s="9"/>
    </row>
    <row r="748" spans="27:27" x14ac:dyDescent="0.3">
      <c r="AA748" s="9"/>
    </row>
    <row r="749" spans="27:27" x14ac:dyDescent="0.3">
      <c r="AA749" s="9"/>
    </row>
    <row r="750" spans="27:27" x14ac:dyDescent="0.3">
      <c r="AA750" s="9"/>
    </row>
    <row r="751" spans="27:27" x14ac:dyDescent="0.3">
      <c r="AA751" s="9"/>
    </row>
    <row r="752" spans="27:27" x14ac:dyDescent="0.3">
      <c r="AA752" s="9"/>
    </row>
    <row r="753" spans="27:27" x14ac:dyDescent="0.3">
      <c r="AA753" s="9"/>
    </row>
    <row r="754" spans="27:27" x14ac:dyDescent="0.3">
      <c r="AA754" s="9"/>
    </row>
    <row r="755" spans="27:27" x14ac:dyDescent="0.3">
      <c r="AA755" s="9"/>
    </row>
    <row r="756" spans="27:27" x14ac:dyDescent="0.3">
      <c r="AA756" s="9"/>
    </row>
    <row r="757" spans="27:27" x14ac:dyDescent="0.3">
      <c r="AA757" s="9"/>
    </row>
    <row r="758" spans="27:27" x14ac:dyDescent="0.3">
      <c r="AA758" s="9"/>
    </row>
    <row r="759" spans="27:27" x14ac:dyDescent="0.3">
      <c r="AA759" s="9"/>
    </row>
    <row r="760" spans="27:27" x14ac:dyDescent="0.3">
      <c r="AA760" s="9"/>
    </row>
    <row r="761" spans="27:27" x14ac:dyDescent="0.3">
      <c r="AA761" s="9"/>
    </row>
    <row r="762" spans="27:27" x14ac:dyDescent="0.3">
      <c r="AA762" s="9"/>
    </row>
    <row r="763" spans="27:27" x14ac:dyDescent="0.3">
      <c r="AA763" s="9"/>
    </row>
    <row r="764" spans="27:27" x14ac:dyDescent="0.3">
      <c r="AA764" s="9"/>
    </row>
    <row r="765" spans="27:27" x14ac:dyDescent="0.3">
      <c r="AA765" s="9"/>
    </row>
    <row r="766" spans="27:27" x14ac:dyDescent="0.3">
      <c r="AA766" s="9"/>
    </row>
    <row r="767" spans="27:27" x14ac:dyDescent="0.3">
      <c r="AA767" s="9"/>
    </row>
    <row r="768" spans="27:27" x14ac:dyDescent="0.3">
      <c r="AA768" s="9"/>
    </row>
    <row r="769" spans="27:27" x14ac:dyDescent="0.3">
      <c r="AA769" s="9"/>
    </row>
    <row r="770" spans="27:27" x14ac:dyDescent="0.3">
      <c r="AA770" s="9"/>
    </row>
    <row r="771" spans="27:27" x14ac:dyDescent="0.3">
      <c r="AA771" s="9"/>
    </row>
    <row r="772" spans="27:27" x14ac:dyDescent="0.3">
      <c r="AA772" s="9"/>
    </row>
    <row r="773" spans="27:27" x14ac:dyDescent="0.3">
      <c r="AA773" s="9"/>
    </row>
    <row r="774" spans="27:27" x14ac:dyDescent="0.3">
      <c r="AA774" s="9"/>
    </row>
    <row r="775" spans="27:27" x14ac:dyDescent="0.3">
      <c r="AA775" s="9"/>
    </row>
    <row r="776" spans="27:27" x14ac:dyDescent="0.3">
      <c r="AA776" s="9"/>
    </row>
    <row r="777" spans="27:27" x14ac:dyDescent="0.3">
      <c r="AA777" s="9"/>
    </row>
    <row r="778" spans="27:27" x14ac:dyDescent="0.3">
      <c r="AA778" s="9"/>
    </row>
    <row r="779" spans="27:27" x14ac:dyDescent="0.3">
      <c r="AA779" s="9"/>
    </row>
    <row r="780" spans="27:27" x14ac:dyDescent="0.3">
      <c r="AA780" s="9"/>
    </row>
    <row r="781" spans="27:27" x14ac:dyDescent="0.3">
      <c r="AA781" s="9"/>
    </row>
    <row r="782" spans="27:27" x14ac:dyDescent="0.3">
      <c r="AA782" s="9"/>
    </row>
    <row r="783" spans="27:27" x14ac:dyDescent="0.3">
      <c r="AA783" s="9"/>
    </row>
    <row r="784" spans="27:27" x14ac:dyDescent="0.3">
      <c r="AA784" s="9"/>
    </row>
    <row r="785" spans="27:27" x14ac:dyDescent="0.3">
      <c r="AA785" s="9"/>
    </row>
    <row r="786" spans="27:27" x14ac:dyDescent="0.3">
      <c r="AA786" s="9"/>
    </row>
    <row r="787" spans="27:27" x14ac:dyDescent="0.3">
      <c r="AA787" s="9"/>
    </row>
    <row r="788" spans="27:27" x14ac:dyDescent="0.3">
      <c r="AA788" s="9"/>
    </row>
    <row r="789" spans="27:27" x14ac:dyDescent="0.3">
      <c r="AA789" s="9"/>
    </row>
    <row r="790" spans="27:27" x14ac:dyDescent="0.3">
      <c r="AA790" s="9"/>
    </row>
    <row r="791" spans="27:27" x14ac:dyDescent="0.3">
      <c r="AA791" s="9"/>
    </row>
    <row r="792" spans="27:27" x14ac:dyDescent="0.3">
      <c r="AA792" s="9"/>
    </row>
    <row r="793" spans="27:27" x14ac:dyDescent="0.3">
      <c r="AA793" s="9"/>
    </row>
    <row r="794" spans="27:27" x14ac:dyDescent="0.3">
      <c r="AA794" s="9"/>
    </row>
    <row r="795" spans="27:27" x14ac:dyDescent="0.3">
      <c r="AA795" s="9"/>
    </row>
    <row r="796" spans="27:27" x14ac:dyDescent="0.3">
      <c r="AA796" s="9"/>
    </row>
    <row r="797" spans="27:27" x14ac:dyDescent="0.3">
      <c r="AA797" s="9"/>
    </row>
    <row r="798" spans="27:27" x14ac:dyDescent="0.3">
      <c r="AA798" s="9"/>
    </row>
    <row r="799" spans="27:27" x14ac:dyDescent="0.3">
      <c r="AA799" s="9"/>
    </row>
    <row r="800" spans="27:27" x14ac:dyDescent="0.3">
      <c r="AA800" s="9"/>
    </row>
    <row r="801" spans="27:27" x14ac:dyDescent="0.3">
      <c r="AA801" s="9"/>
    </row>
    <row r="802" spans="27:27" x14ac:dyDescent="0.3">
      <c r="AA802" s="9"/>
    </row>
    <row r="803" spans="27:27" x14ac:dyDescent="0.3">
      <c r="AA803" s="9"/>
    </row>
    <row r="804" spans="27:27" x14ac:dyDescent="0.3">
      <c r="AA804" s="9"/>
    </row>
    <row r="805" spans="27:27" x14ac:dyDescent="0.3">
      <c r="AA805" s="9"/>
    </row>
    <row r="806" spans="27:27" x14ac:dyDescent="0.3">
      <c r="AA806" s="9"/>
    </row>
    <row r="807" spans="27:27" x14ac:dyDescent="0.3">
      <c r="AA807" s="9"/>
    </row>
    <row r="808" spans="27:27" x14ac:dyDescent="0.3">
      <c r="AA808" s="9"/>
    </row>
    <row r="809" spans="27:27" x14ac:dyDescent="0.3">
      <c r="AA809" s="9"/>
    </row>
    <row r="810" spans="27:27" x14ac:dyDescent="0.3">
      <c r="AA810" s="9"/>
    </row>
    <row r="811" spans="27:27" x14ac:dyDescent="0.3">
      <c r="AA811" s="9"/>
    </row>
    <row r="812" spans="27:27" x14ac:dyDescent="0.3">
      <c r="AA812" s="9"/>
    </row>
    <row r="813" spans="27:27" x14ac:dyDescent="0.3">
      <c r="AA813" s="9"/>
    </row>
    <row r="814" spans="27:27" x14ac:dyDescent="0.3">
      <c r="AA814" s="9"/>
    </row>
    <row r="815" spans="27:27" x14ac:dyDescent="0.3">
      <c r="AA815" s="9"/>
    </row>
    <row r="816" spans="27:27" x14ac:dyDescent="0.3">
      <c r="AA816" s="9"/>
    </row>
    <row r="817" spans="27:27" x14ac:dyDescent="0.3">
      <c r="AA817" s="9"/>
    </row>
    <row r="818" spans="27:27" x14ac:dyDescent="0.3">
      <c r="AA818" s="9"/>
    </row>
    <row r="819" spans="27:27" x14ac:dyDescent="0.3">
      <c r="AA819" s="9"/>
    </row>
    <row r="820" spans="27:27" x14ac:dyDescent="0.3">
      <c r="AA820" s="9"/>
    </row>
    <row r="821" spans="27:27" x14ac:dyDescent="0.3">
      <c r="AA821" s="9"/>
    </row>
    <row r="822" spans="27:27" x14ac:dyDescent="0.3">
      <c r="AA822" s="9"/>
    </row>
    <row r="823" spans="27:27" x14ac:dyDescent="0.3">
      <c r="AA823" s="9"/>
    </row>
    <row r="824" spans="27:27" x14ac:dyDescent="0.3">
      <c r="AA824" s="9"/>
    </row>
    <row r="825" spans="27:27" x14ac:dyDescent="0.3">
      <c r="AA825" s="9"/>
    </row>
    <row r="826" spans="27:27" x14ac:dyDescent="0.3">
      <c r="AA826" s="9"/>
    </row>
    <row r="827" spans="27:27" x14ac:dyDescent="0.3">
      <c r="AA827" s="9"/>
    </row>
    <row r="828" spans="27:27" x14ac:dyDescent="0.3">
      <c r="AA828" s="9"/>
    </row>
    <row r="829" spans="27:27" x14ac:dyDescent="0.3">
      <c r="AA829" s="9"/>
    </row>
    <row r="830" spans="27:27" x14ac:dyDescent="0.3">
      <c r="AA830" s="9"/>
    </row>
    <row r="831" spans="27:27" x14ac:dyDescent="0.3">
      <c r="AA831" s="9"/>
    </row>
    <row r="832" spans="27:27" x14ac:dyDescent="0.3">
      <c r="AA832" s="9"/>
    </row>
    <row r="833" spans="27:27" x14ac:dyDescent="0.3">
      <c r="AA833" s="9"/>
    </row>
    <row r="834" spans="27:27" x14ac:dyDescent="0.3">
      <c r="AA834" s="9"/>
    </row>
    <row r="835" spans="27:27" x14ac:dyDescent="0.3">
      <c r="AA835" s="9"/>
    </row>
    <row r="836" spans="27:27" x14ac:dyDescent="0.3">
      <c r="AA836" s="9"/>
    </row>
    <row r="837" spans="27:27" x14ac:dyDescent="0.3">
      <c r="AA837" s="9"/>
    </row>
    <row r="838" spans="27:27" x14ac:dyDescent="0.3">
      <c r="AA838" s="9"/>
    </row>
    <row r="839" spans="27:27" x14ac:dyDescent="0.3">
      <c r="AA839" s="9"/>
    </row>
    <row r="840" spans="27:27" x14ac:dyDescent="0.3">
      <c r="AA840" s="9"/>
    </row>
    <row r="841" spans="27:27" x14ac:dyDescent="0.3">
      <c r="AA841" s="9"/>
    </row>
    <row r="842" spans="27:27" x14ac:dyDescent="0.3">
      <c r="AA842" s="9"/>
    </row>
    <row r="843" spans="27:27" x14ac:dyDescent="0.3">
      <c r="AA843" s="9"/>
    </row>
    <row r="844" spans="27:27" x14ac:dyDescent="0.3">
      <c r="AA844" s="9"/>
    </row>
    <row r="845" spans="27:27" x14ac:dyDescent="0.3">
      <c r="AA845" s="9"/>
    </row>
    <row r="846" spans="27:27" x14ac:dyDescent="0.3">
      <c r="AA846" s="9"/>
    </row>
    <row r="847" spans="27:27" x14ac:dyDescent="0.3">
      <c r="AA847" s="9"/>
    </row>
    <row r="848" spans="27:27" x14ac:dyDescent="0.3">
      <c r="AA848" s="9"/>
    </row>
    <row r="849" spans="27:27" x14ac:dyDescent="0.3">
      <c r="AA849" s="9"/>
    </row>
    <row r="850" spans="27:27" x14ac:dyDescent="0.3">
      <c r="AA850" s="9"/>
    </row>
    <row r="851" spans="27:27" x14ac:dyDescent="0.3">
      <c r="AA851" s="9"/>
    </row>
    <row r="852" spans="27:27" x14ac:dyDescent="0.3">
      <c r="AA852" s="9"/>
    </row>
    <row r="853" spans="27:27" x14ac:dyDescent="0.3">
      <c r="AA853" s="9"/>
    </row>
    <row r="854" spans="27:27" x14ac:dyDescent="0.3">
      <c r="AA854" s="9"/>
    </row>
    <row r="855" spans="27:27" x14ac:dyDescent="0.3">
      <c r="AA855" s="9"/>
    </row>
    <row r="856" spans="27:27" x14ac:dyDescent="0.3">
      <c r="AA856" s="9"/>
    </row>
    <row r="857" spans="27:27" x14ac:dyDescent="0.3">
      <c r="AA857" s="9"/>
    </row>
    <row r="858" spans="27:27" x14ac:dyDescent="0.3">
      <c r="AA858" s="9"/>
    </row>
    <row r="859" spans="27:27" x14ac:dyDescent="0.3">
      <c r="AA859" s="9"/>
    </row>
    <row r="860" spans="27:27" x14ac:dyDescent="0.3">
      <c r="AA860" s="9"/>
    </row>
    <row r="861" spans="27:27" x14ac:dyDescent="0.3">
      <c r="AA861" s="9"/>
    </row>
    <row r="862" spans="27:27" x14ac:dyDescent="0.3">
      <c r="AA862" s="9"/>
    </row>
    <row r="863" spans="27:27" x14ac:dyDescent="0.3">
      <c r="AA863" s="9"/>
    </row>
    <row r="864" spans="27:27" x14ac:dyDescent="0.3">
      <c r="AA864" s="9"/>
    </row>
    <row r="865" spans="27:27" x14ac:dyDescent="0.3">
      <c r="AA865" s="9"/>
    </row>
    <row r="866" spans="27:27" x14ac:dyDescent="0.3">
      <c r="AA866" s="9"/>
    </row>
    <row r="867" spans="27:27" x14ac:dyDescent="0.3">
      <c r="AA867" s="9"/>
    </row>
    <row r="868" spans="27:27" x14ac:dyDescent="0.3">
      <c r="AA868" s="9"/>
    </row>
    <row r="869" spans="27:27" x14ac:dyDescent="0.3">
      <c r="AA869" s="9"/>
    </row>
    <row r="870" spans="27:27" x14ac:dyDescent="0.3">
      <c r="AA870" s="9"/>
    </row>
    <row r="871" spans="27:27" x14ac:dyDescent="0.3">
      <c r="AA871" s="9"/>
    </row>
    <row r="872" spans="27:27" x14ac:dyDescent="0.3">
      <c r="AA872" s="9"/>
    </row>
    <row r="873" spans="27:27" x14ac:dyDescent="0.3">
      <c r="AA873" s="9"/>
    </row>
    <row r="874" spans="27:27" x14ac:dyDescent="0.3">
      <c r="AA874" s="9"/>
    </row>
    <row r="875" spans="27:27" x14ac:dyDescent="0.3">
      <c r="AA875" s="9"/>
    </row>
    <row r="876" spans="27:27" x14ac:dyDescent="0.3">
      <c r="AA876" s="9"/>
    </row>
    <row r="877" spans="27:27" x14ac:dyDescent="0.3">
      <c r="AA877" s="9"/>
    </row>
    <row r="878" spans="27:27" x14ac:dyDescent="0.3">
      <c r="AA878" s="9"/>
    </row>
    <row r="879" spans="27:27" x14ac:dyDescent="0.3">
      <c r="AA879" s="9"/>
    </row>
    <row r="880" spans="27:27" x14ac:dyDescent="0.3">
      <c r="AA880" s="9"/>
    </row>
    <row r="881" spans="27:27" x14ac:dyDescent="0.3">
      <c r="AA881" s="9"/>
    </row>
    <row r="882" spans="27:27" x14ac:dyDescent="0.3">
      <c r="AA882" s="9"/>
    </row>
    <row r="883" spans="27:27" x14ac:dyDescent="0.3">
      <c r="AA883" s="9"/>
    </row>
    <row r="884" spans="27:27" x14ac:dyDescent="0.3">
      <c r="AA884" s="9"/>
    </row>
    <row r="885" spans="27:27" x14ac:dyDescent="0.3">
      <c r="AA885" s="9"/>
    </row>
    <row r="886" spans="27:27" x14ac:dyDescent="0.3">
      <c r="AA886" s="9"/>
    </row>
    <row r="887" spans="27:27" x14ac:dyDescent="0.3">
      <c r="AA887" s="9"/>
    </row>
    <row r="888" spans="27:27" x14ac:dyDescent="0.3">
      <c r="AA888" s="9"/>
    </row>
    <row r="889" spans="27:27" x14ac:dyDescent="0.3">
      <c r="AA889" s="9"/>
    </row>
    <row r="890" spans="27:27" x14ac:dyDescent="0.3">
      <c r="AA890" s="9"/>
    </row>
    <row r="891" spans="27:27" x14ac:dyDescent="0.3">
      <c r="AA891" s="9"/>
    </row>
    <row r="892" spans="27:27" x14ac:dyDescent="0.3">
      <c r="AA892" s="9"/>
    </row>
    <row r="893" spans="27:27" x14ac:dyDescent="0.3">
      <c r="AA893" s="9"/>
    </row>
    <row r="894" spans="27:27" x14ac:dyDescent="0.3">
      <c r="AA894" s="9"/>
    </row>
    <row r="895" spans="27:27" x14ac:dyDescent="0.3">
      <c r="AA895" s="9"/>
    </row>
    <row r="896" spans="27:27" x14ac:dyDescent="0.3">
      <c r="AA896" s="9"/>
    </row>
    <row r="897" spans="27:27" x14ac:dyDescent="0.3">
      <c r="AA897" s="9"/>
    </row>
    <row r="898" spans="27:27" x14ac:dyDescent="0.3">
      <c r="AA898" s="9"/>
    </row>
    <row r="899" spans="27:27" x14ac:dyDescent="0.3">
      <c r="AA899" s="9"/>
    </row>
    <row r="900" spans="27:27" x14ac:dyDescent="0.3">
      <c r="AA900" s="9"/>
    </row>
    <row r="901" spans="27:27" x14ac:dyDescent="0.3">
      <c r="AA901" s="9"/>
    </row>
    <row r="902" spans="27:27" x14ac:dyDescent="0.3">
      <c r="AA902" s="9"/>
    </row>
    <row r="903" spans="27:27" x14ac:dyDescent="0.3">
      <c r="AA903" s="9"/>
    </row>
    <row r="904" spans="27:27" x14ac:dyDescent="0.3">
      <c r="AA904" s="9"/>
    </row>
    <row r="905" spans="27:27" x14ac:dyDescent="0.3">
      <c r="AA905" s="9"/>
    </row>
    <row r="906" spans="27:27" x14ac:dyDescent="0.3">
      <c r="AA906" s="9"/>
    </row>
    <row r="907" spans="27:27" x14ac:dyDescent="0.3">
      <c r="AA907" s="9"/>
    </row>
    <row r="908" spans="27:27" x14ac:dyDescent="0.3">
      <c r="AA908" s="9"/>
    </row>
    <row r="909" spans="27:27" x14ac:dyDescent="0.3">
      <c r="AA909" s="9"/>
    </row>
    <row r="910" spans="27:27" x14ac:dyDescent="0.3">
      <c r="AA910" s="9"/>
    </row>
    <row r="911" spans="27:27" x14ac:dyDescent="0.3">
      <c r="AA911" s="9"/>
    </row>
    <row r="912" spans="27:27" x14ac:dyDescent="0.3">
      <c r="AA912" s="9"/>
    </row>
    <row r="913" spans="27:27" x14ac:dyDescent="0.3">
      <c r="AA913" s="9"/>
    </row>
    <row r="914" spans="27:27" x14ac:dyDescent="0.3">
      <c r="AA914" s="9"/>
    </row>
    <row r="915" spans="27:27" x14ac:dyDescent="0.3">
      <c r="AA915" s="9"/>
    </row>
    <row r="916" spans="27:27" x14ac:dyDescent="0.3">
      <c r="AA916" s="9"/>
    </row>
    <row r="917" spans="27:27" x14ac:dyDescent="0.3">
      <c r="AA917" s="9"/>
    </row>
    <row r="918" spans="27:27" x14ac:dyDescent="0.3">
      <c r="AA918" s="9"/>
    </row>
    <row r="919" spans="27:27" x14ac:dyDescent="0.3">
      <c r="AA919" s="9"/>
    </row>
    <row r="920" spans="27:27" x14ac:dyDescent="0.3">
      <c r="AA920" s="9"/>
    </row>
    <row r="921" spans="27:27" x14ac:dyDescent="0.3">
      <c r="AA921" s="9"/>
    </row>
    <row r="922" spans="27:27" x14ac:dyDescent="0.3">
      <c r="AA922" s="9"/>
    </row>
    <row r="923" spans="27:27" x14ac:dyDescent="0.3">
      <c r="AA923" s="9"/>
    </row>
    <row r="924" spans="27:27" x14ac:dyDescent="0.3">
      <c r="AA924" s="9"/>
    </row>
    <row r="925" spans="27:27" x14ac:dyDescent="0.3">
      <c r="AA925" s="9"/>
    </row>
    <row r="926" spans="27:27" x14ac:dyDescent="0.3">
      <c r="AA926" s="9"/>
    </row>
    <row r="927" spans="27:27" x14ac:dyDescent="0.3">
      <c r="AA927" s="9"/>
    </row>
    <row r="928" spans="27:27" x14ac:dyDescent="0.3">
      <c r="AA928" s="9"/>
    </row>
    <row r="929" spans="27:27" x14ac:dyDescent="0.3">
      <c r="AA929" s="9"/>
    </row>
    <row r="930" spans="27:27" x14ac:dyDescent="0.3">
      <c r="AA930" s="9"/>
    </row>
    <row r="931" spans="27:27" x14ac:dyDescent="0.3">
      <c r="AA931" s="9"/>
    </row>
    <row r="932" spans="27:27" x14ac:dyDescent="0.3">
      <c r="AA932" s="9"/>
    </row>
    <row r="933" spans="27:27" x14ac:dyDescent="0.3">
      <c r="AA933" s="9"/>
    </row>
    <row r="934" spans="27:27" x14ac:dyDescent="0.3">
      <c r="AA934" s="9"/>
    </row>
    <row r="935" spans="27:27" x14ac:dyDescent="0.3">
      <c r="AA935" s="9"/>
    </row>
    <row r="936" spans="27:27" x14ac:dyDescent="0.3">
      <c r="AA936" s="9"/>
    </row>
    <row r="937" spans="27:27" x14ac:dyDescent="0.3">
      <c r="AA937" s="9"/>
    </row>
    <row r="938" spans="27:27" x14ac:dyDescent="0.3">
      <c r="AA938" s="9"/>
    </row>
    <row r="939" spans="27:27" x14ac:dyDescent="0.3">
      <c r="AA939" s="9"/>
    </row>
    <row r="940" spans="27:27" x14ac:dyDescent="0.3">
      <c r="AA940" s="9"/>
    </row>
    <row r="941" spans="27:27" x14ac:dyDescent="0.3">
      <c r="AA941" s="9"/>
    </row>
    <row r="942" spans="27:27" x14ac:dyDescent="0.3">
      <c r="AA942" s="9"/>
    </row>
    <row r="943" spans="27:27" x14ac:dyDescent="0.3">
      <c r="AA943" s="9"/>
    </row>
    <row r="944" spans="27:27" x14ac:dyDescent="0.3">
      <c r="AA944" s="9"/>
    </row>
    <row r="945" spans="27:27" x14ac:dyDescent="0.3">
      <c r="AA945" s="9"/>
    </row>
    <row r="946" spans="27:27" x14ac:dyDescent="0.3">
      <c r="AA946" s="9"/>
    </row>
    <row r="947" spans="27:27" x14ac:dyDescent="0.3">
      <c r="AA947" s="9"/>
    </row>
    <row r="948" spans="27:27" x14ac:dyDescent="0.3">
      <c r="AA948" s="9"/>
    </row>
    <row r="949" spans="27:27" x14ac:dyDescent="0.3">
      <c r="AA949" s="9"/>
    </row>
    <row r="950" spans="27:27" x14ac:dyDescent="0.3">
      <c r="AA950" s="9"/>
    </row>
    <row r="951" spans="27:27" x14ac:dyDescent="0.3">
      <c r="AA951" s="9"/>
    </row>
    <row r="952" spans="27:27" x14ac:dyDescent="0.3">
      <c r="AA952" s="9"/>
    </row>
    <row r="953" spans="27:27" x14ac:dyDescent="0.3">
      <c r="AA953" s="9"/>
    </row>
    <row r="954" spans="27:27" x14ac:dyDescent="0.3">
      <c r="AA954" s="9"/>
    </row>
    <row r="955" spans="27:27" x14ac:dyDescent="0.3">
      <c r="AA955" s="9"/>
    </row>
    <row r="956" spans="27:27" x14ac:dyDescent="0.3">
      <c r="AA956" s="9"/>
    </row>
    <row r="957" spans="27:27" x14ac:dyDescent="0.3">
      <c r="AA957" s="9"/>
    </row>
    <row r="958" spans="27:27" x14ac:dyDescent="0.3">
      <c r="AA958" s="9"/>
    </row>
    <row r="959" spans="27:27" x14ac:dyDescent="0.3">
      <c r="AA959" s="9"/>
    </row>
    <row r="960" spans="27:27" x14ac:dyDescent="0.3">
      <c r="AA960" s="9"/>
    </row>
    <row r="961" spans="27:27" x14ac:dyDescent="0.3">
      <c r="AA961" s="9"/>
    </row>
    <row r="962" spans="27:27" x14ac:dyDescent="0.3">
      <c r="AA962" s="9"/>
    </row>
    <row r="963" spans="27:27" x14ac:dyDescent="0.3">
      <c r="AA963" s="9"/>
    </row>
    <row r="964" spans="27:27" x14ac:dyDescent="0.3">
      <c r="AA964" s="9"/>
    </row>
    <row r="965" spans="27:27" x14ac:dyDescent="0.3">
      <c r="AA965" s="9"/>
    </row>
    <row r="966" spans="27:27" x14ac:dyDescent="0.3">
      <c r="AA966" s="9"/>
    </row>
    <row r="967" spans="27:27" x14ac:dyDescent="0.3">
      <c r="AA967" s="9"/>
    </row>
    <row r="968" spans="27:27" x14ac:dyDescent="0.3">
      <c r="AA968" s="9"/>
    </row>
    <row r="969" spans="27:27" x14ac:dyDescent="0.3">
      <c r="AA969" s="9"/>
    </row>
    <row r="970" spans="27:27" x14ac:dyDescent="0.3">
      <c r="AA970" s="9"/>
    </row>
    <row r="971" spans="27:27" x14ac:dyDescent="0.3">
      <c r="AA971" s="9"/>
    </row>
    <row r="972" spans="27:27" x14ac:dyDescent="0.3">
      <c r="AA972" s="9"/>
    </row>
    <row r="973" spans="27:27" x14ac:dyDescent="0.3">
      <c r="AA973" s="9"/>
    </row>
    <row r="974" spans="27:27" x14ac:dyDescent="0.3">
      <c r="AA974" s="9"/>
    </row>
    <row r="975" spans="27:27" x14ac:dyDescent="0.3">
      <c r="AA975" s="9"/>
    </row>
    <row r="976" spans="27:27" x14ac:dyDescent="0.3">
      <c r="AA976" s="9"/>
    </row>
    <row r="977" spans="27:27" x14ac:dyDescent="0.3">
      <c r="AA977" s="9"/>
    </row>
    <row r="978" spans="27:27" x14ac:dyDescent="0.3">
      <c r="AA978" s="9"/>
    </row>
    <row r="979" spans="27:27" x14ac:dyDescent="0.3">
      <c r="AA979" s="9"/>
    </row>
    <row r="980" spans="27:27" x14ac:dyDescent="0.3">
      <c r="AA980" s="9"/>
    </row>
    <row r="981" spans="27:27" x14ac:dyDescent="0.3">
      <c r="AA981" s="9"/>
    </row>
    <row r="982" spans="27:27" x14ac:dyDescent="0.3">
      <c r="AA982" s="9"/>
    </row>
    <row r="983" spans="27:27" x14ac:dyDescent="0.3">
      <c r="AA983" s="9"/>
    </row>
    <row r="984" spans="27:27" x14ac:dyDescent="0.3">
      <c r="AA984" s="9"/>
    </row>
    <row r="985" spans="27:27" x14ac:dyDescent="0.3">
      <c r="AA985" s="9"/>
    </row>
    <row r="986" spans="27:27" x14ac:dyDescent="0.3">
      <c r="AA986" s="9"/>
    </row>
    <row r="987" spans="27:27" x14ac:dyDescent="0.3">
      <c r="AA987" s="9"/>
    </row>
    <row r="988" spans="27:27" x14ac:dyDescent="0.3">
      <c r="AA988" s="9"/>
    </row>
    <row r="989" spans="27:27" x14ac:dyDescent="0.3">
      <c r="AA989" s="9"/>
    </row>
    <row r="990" spans="27:27" x14ac:dyDescent="0.3">
      <c r="AA990" s="9"/>
    </row>
    <row r="991" spans="27:27" x14ac:dyDescent="0.3">
      <c r="AA991" s="9"/>
    </row>
    <row r="992" spans="27:27" x14ac:dyDescent="0.3">
      <c r="AA992" s="9"/>
    </row>
    <row r="993" spans="27:27" x14ac:dyDescent="0.3">
      <c r="AA993" s="9"/>
    </row>
    <row r="994" spans="27:27" x14ac:dyDescent="0.3">
      <c r="AA994" s="9"/>
    </row>
    <row r="995" spans="27:27" x14ac:dyDescent="0.3">
      <c r="AA995" s="9"/>
    </row>
    <row r="996" spans="27:27" x14ac:dyDescent="0.3">
      <c r="AA996" s="9"/>
    </row>
    <row r="997" spans="27:27" x14ac:dyDescent="0.3">
      <c r="AA997" s="9"/>
    </row>
    <row r="998" spans="27:27" x14ac:dyDescent="0.3">
      <c r="AA998" s="9"/>
    </row>
    <row r="999" spans="27:27" x14ac:dyDescent="0.3">
      <c r="AA999" s="9"/>
    </row>
    <row r="1000" spans="27:27" x14ac:dyDescent="0.3">
      <c r="AA1000" s="9"/>
    </row>
    <row r="1001" spans="27:27" x14ac:dyDescent="0.3">
      <c r="AA1001" s="9"/>
    </row>
    <row r="1002" spans="27:27" x14ac:dyDescent="0.3">
      <c r="AA1002" s="9"/>
    </row>
    <row r="1003" spans="27:27" x14ac:dyDescent="0.3">
      <c r="AA1003" s="9"/>
    </row>
    <row r="1004" spans="27:27" x14ac:dyDescent="0.3">
      <c r="AA1004" s="9"/>
    </row>
    <row r="1005" spans="27:27" x14ac:dyDescent="0.3">
      <c r="AA1005" s="9"/>
    </row>
    <row r="1006" spans="27:27" x14ac:dyDescent="0.3">
      <c r="AA1006" s="9"/>
    </row>
    <row r="1007" spans="27:27" x14ac:dyDescent="0.3">
      <c r="AA1007" s="9"/>
    </row>
    <row r="1008" spans="27:27" x14ac:dyDescent="0.3">
      <c r="AA1008" s="9"/>
    </row>
    <row r="1009" spans="27:27" x14ac:dyDescent="0.3">
      <c r="AA1009" s="9"/>
    </row>
    <row r="1010" spans="27:27" x14ac:dyDescent="0.3">
      <c r="AA1010" s="9"/>
    </row>
    <row r="1011" spans="27:27" x14ac:dyDescent="0.3">
      <c r="AA1011" s="9"/>
    </row>
    <row r="1012" spans="27:27" x14ac:dyDescent="0.3">
      <c r="AA1012" s="9"/>
    </row>
    <row r="1013" spans="27:27" x14ac:dyDescent="0.3">
      <c r="AA1013" s="9"/>
    </row>
    <row r="1014" spans="27:27" x14ac:dyDescent="0.3">
      <c r="AA1014" s="9"/>
    </row>
    <row r="1015" spans="27:27" x14ac:dyDescent="0.3">
      <c r="AA1015" s="9"/>
    </row>
    <row r="1016" spans="27:27" x14ac:dyDescent="0.3">
      <c r="AA1016" s="9"/>
    </row>
    <row r="1017" spans="27:27" x14ac:dyDescent="0.3">
      <c r="AA1017" s="9"/>
    </row>
    <row r="1018" spans="27:27" x14ac:dyDescent="0.3">
      <c r="AA1018" s="9"/>
    </row>
    <row r="1019" spans="27:27" x14ac:dyDescent="0.3">
      <c r="AA1019" s="9"/>
    </row>
    <row r="1020" spans="27:27" x14ac:dyDescent="0.3">
      <c r="AA1020" s="9"/>
    </row>
    <row r="1021" spans="27:27" x14ac:dyDescent="0.3">
      <c r="AA1021" s="9"/>
    </row>
    <row r="1022" spans="27:27" x14ac:dyDescent="0.3">
      <c r="AA1022" s="9"/>
    </row>
    <row r="1023" spans="27:27" x14ac:dyDescent="0.3">
      <c r="AA1023" s="9"/>
    </row>
    <row r="1024" spans="27:27" x14ac:dyDescent="0.3">
      <c r="AA1024" s="9"/>
    </row>
    <row r="1025" spans="27:27" x14ac:dyDescent="0.3">
      <c r="AA1025" s="9"/>
    </row>
    <row r="1026" spans="27:27" x14ac:dyDescent="0.3">
      <c r="AA1026" s="9"/>
    </row>
    <row r="1027" spans="27:27" x14ac:dyDescent="0.3">
      <c r="AA1027" s="9"/>
    </row>
    <row r="1028" spans="27:27" x14ac:dyDescent="0.3">
      <c r="AA1028" s="9"/>
    </row>
    <row r="1029" spans="27:27" x14ac:dyDescent="0.3">
      <c r="AA1029" s="9"/>
    </row>
    <row r="1030" spans="27:27" x14ac:dyDescent="0.3">
      <c r="AA1030" s="9"/>
    </row>
    <row r="1031" spans="27:27" x14ac:dyDescent="0.3">
      <c r="AA1031" s="9"/>
    </row>
    <row r="1032" spans="27:27" x14ac:dyDescent="0.3">
      <c r="AA1032" s="9"/>
    </row>
    <row r="1033" spans="27:27" x14ac:dyDescent="0.3">
      <c r="AA1033" s="9"/>
    </row>
    <row r="1034" spans="27:27" x14ac:dyDescent="0.3">
      <c r="AA1034" s="9"/>
    </row>
    <row r="1035" spans="27:27" x14ac:dyDescent="0.3">
      <c r="AA1035" s="9"/>
    </row>
    <row r="1036" spans="27:27" x14ac:dyDescent="0.3">
      <c r="AA1036" s="9"/>
    </row>
    <row r="1037" spans="27:27" x14ac:dyDescent="0.3">
      <c r="AA1037" s="9"/>
    </row>
    <row r="1038" spans="27:27" x14ac:dyDescent="0.3">
      <c r="AA1038" s="9"/>
    </row>
    <row r="1039" spans="27:27" x14ac:dyDescent="0.3">
      <c r="AA1039" s="9"/>
    </row>
    <row r="1040" spans="27:27" x14ac:dyDescent="0.3">
      <c r="AA1040" s="9"/>
    </row>
    <row r="1041" spans="27:27" x14ac:dyDescent="0.3">
      <c r="AA1041" s="9"/>
    </row>
    <row r="1042" spans="27:27" x14ac:dyDescent="0.3">
      <c r="AA1042" s="9"/>
    </row>
    <row r="1043" spans="27:27" x14ac:dyDescent="0.3">
      <c r="AA1043" s="9"/>
    </row>
    <row r="1044" spans="27:27" x14ac:dyDescent="0.3">
      <c r="AA1044" s="9"/>
    </row>
    <row r="1045" spans="27:27" x14ac:dyDescent="0.3">
      <c r="AA1045" s="9"/>
    </row>
    <row r="1046" spans="27:27" x14ac:dyDescent="0.3">
      <c r="AA1046" s="9"/>
    </row>
    <row r="1047" spans="27:27" x14ac:dyDescent="0.3">
      <c r="AA1047" s="9"/>
    </row>
    <row r="1048" spans="27:27" x14ac:dyDescent="0.3">
      <c r="AA1048" s="9"/>
    </row>
    <row r="1049" spans="27:27" x14ac:dyDescent="0.3">
      <c r="AA1049" s="9"/>
    </row>
    <row r="1050" spans="27:27" x14ac:dyDescent="0.3">
      <c r="AA1050" s="9"/>
    </row>
    <row r="1051" spans="27:27" x14ac:dyDescent="0.3">
      <c r="AA1051" s="9"/>
    </row>
    <row r="1052" spans="27:27" x14ac:dyDescent="0.3">
      <c r="AA1052" s="9"/>
    </row>
    <row r="1053" spans="27:27" x14ac:dyDescent="0.3">
      <c r="AA1053" s="9"/>
    </row>
    <row r="1054" spans="27:27" x14ac:dyDescent="0.3">
      <c r="AA1054" s="9"/>
    </row>
    <row r="1055" spans="27:27" x14ac:dyDescent="0.3">
      <c r="AA1055" s="9"/>
    </row>
    <row r="1056" spans="27:27" x14ac:dyDescent="0.3">
      <c r="AA1056" s="9"/>
    </row>
    <row r="1057" spans="27:27" x14ac:dyDescent="0.3">
      <c r="AA1057" s="9"/>
    </row>
    <row r="1058" spans="27:27" x14ac:dyDescent="0.3">
      <c r="AA1058" s="9"/>
    </row>
    <row r="1059" spans="27:27" x14ac:dyDescent="0.3">
      <c r="AA1059" s="9"/>
    </row>
    <row r="1060" spans="27:27" x14ac:dyDescent="0.3">
      <c r="AA1060" s="9"/>
    </row>
    <row r="1061" spans="27:27" x14ac:dyDescent="0.3">
      <c r="AA1061" s="9"/>
    </row>
    <row r="1062" spans="27:27" x14ac:dyDescent="0.3">
      <c r="AA1062" s="9"/>
    </row>
    <row r="1063" spans="27:27" x14ac:dyDescent="0.3">
      <c r="AA1063" s="9"/>
    </row>
    <row r="1064" spans="27:27" x14ac:dyDescent="0.3">
      <c r="AA1064" s="9"/>
    </row>
    <row r="1065" spans="27:27" x14ac:dyDescent="0.3">
      <c r="AA1065" s="9"/>
    </row>
    <row r="1066" spans="27:27" x14ac:dyDescent="0.3">
      <c r="AA1066" s="9"/>
    </row>
    <row r="1067" spans="27:27" x14ac:dyDescent="0.3">
      <c r="AA1067" s="9"/>
    </row>
    <row r="1068" spans="27:27" x14ac:dyDescent="0.3">
      <c r="AA1068" s="9"/>
    </row>
    <row r="1069" spans="27:27" x14ac:dyDescent="0.3">
      <c r="AA1069" s="9"/>
    </row>
    <row r="1070" spans="27:27" x14ac:dyDescent="0.3">
      <c r="AA1070" s="9"/>
    </row>
    <row r="1071" spans="27:27" x14ac:dyDescent="0.3">
      <c r="AA1071" s="9"/>
    </row>
    <row r="1072" spans="27:27" x14ac:dyDescent="0.3">
      <c r="AA1072" s="9"/>
    </row>
    <row r="1073" spans="27:27" x14ac:dyDescent="0.3">
      <c r="AA1073" s="9"/>
    </row>
    <row r="1074" spans="27:27" x14ac:dyDescent="0.3">
      <c r="AA1074" s="9"/>
    </row>
    <row r="1075" spans="27:27" x14ac:dyDescent="0.3">
      <c r="AA1075" s="9"/>
    </row>
    <row r="1076" spans="27:27" x14ac:dyDescent="0.3">
      <c r="AA1076" s="9"/>
    </row>
    <row r="1077" spans="27:27" x14ac:dyDescent="0.3">
      <c r="AA1077" s="9"/>
    </row>
    <row r="1078" spans="27:27" x14ac:dyDescent="0.3">
      <c r="AA1078" s="9"/>
    </row>
    <row r="1079" spans="27:27" x14ac:dyDescent="0.3">
      <c r="AA1079" s="9"/>
    </row>
    <row r="1080" spans="27:27" x14ac:dyDescent="0.3">
      <c r="AA1080" s="9"/>
    </row>
    <row r="1081" spans="27:27" x14ac:dyDescent="0.3">
      <c r="AA1081" s="9"/>
    </row>
    <row r="1082" spans="27:27" x14ac:dyDescent="0.3">
      <c r="AA1082" s="9"/>
    </row>
    <row r="1083" spans="27:27" x14ac:dyDescent="0.3">
      <c r="AA1083" s="9"/>
    </row>
    <row r="1084" spans="27:27" x14ac:dyDescent="0.3">
      <c r="AA1084" s="9"/>
    </row>
    <row r="1085" spans="27:27" x14ac:dyDescent="0.3">
      <c r="AA1085" s="9"/>
    </row>
    <row r="1086" spans="27:27" x14ac:dyDescent="0.3">
      <c r="AA1086" s="9"/>
    </row>
    <row r="1087" spans="27:27" x14ac:dyDescent="0.3">
      <c r="AA1087" s="9"/>
    </row>
    <row r="1088" spans="27:27" x14ac:dyDescent="0.3">
      <c r="AA1088" s="9"/>
    </row>
    <row r="1089" spans="27:27" x14ac:dyDescent="0.3">
      <c r="AA1089" s="9"/>
    </row>
    <row r="1090" spans="27:27" x14ac:dyDescent="0.3">
      <c r="AA1090" s="9"/>
    </row>
    <row r="1091" spans="27:27" x14ac:dyDescent="0.3">
      <c r="AA1091" s="9"/>
    </row>
    <row r="1092" spans="27:27" x14ac:dyDescent="0.3">
      <c r="AA1092" s="9"/>
    </row>
    <row r="1093" spans="27:27" x14ac:dyDescent="0.3">
      <c r="AA1093" s="9"/>
    </row>
    <row r="1094" spans="27:27" x14ac:dyDescent="0.3">
      <c r="AA1094" s="9"/>
    </row>
    <row r="1095" spans="27:27" x14ac:dyDescent="0.3">
      <c r="AA1095" s="9"/>
    </row>
    <row r="1096" spans="27:27" x14ac:dyDescent="0.3">
      <c r="AA1096" s="9"/>
    </row>
    <row r="1097" spans="27:27" x14ac:dyDescent="0.3">
      <c r="AA1097" s="9"/>
    </row>
    <row r="1098" spans="27:27" x14ac:dyDescent="0.3">
      <c r="AA1098" s="9"/>
    </row>
    <row r="1099" spans="27:27" x14ac:dyDescent="0.3">
      <c r="AA1099" s="9"/>
    </row>
    <row r="1100" spans="27:27" x14ac:dyDescent="0.3">
      <c r="AA1100" s="9"/>
    </row>
    <row r="1101" spans="27:27" x14ac:dyDescent="0.3">
      <c r="AA1101" s="9"/>
    </row>
    <row r="1102" spans="27:27" x14ac:dyDescent="0.3">
      <c r="AA1102" s="9"/>
    </row>
    <row r="1103" spans="27:27" x14ac:dyDescent="0.3">
      <c r="AA1103" s="9"/>
    </row>
    <row r="1104" spans="27:27" x14ac:dyDescent="0.3">
      <c r="AA1104" s="9"/>
    </row>
    <row r="1105" spans="27:27" x14ac:dyDescent="0.3">
      <c r="AA1105" s="9"/>
    </row>
    <row r="1106" spans="27:27" x14ac:dyDescent="0.3">
      <c r="AA1106" s="9"/>
    </row>
    <row r="1107" spans="27:27" x14ac:dyDescent="0.3">
      <c r="AA1107" s="9"/>
    </row>
    <row r="1108" spans="27:27" x14ac:dyDescent="0.3">
      <c r="AA1108" s="9"/>
    </row>
    <row r="1109" spans="27:27" x14ac:dyDescent="0.3">
      <c r="AA1109" s="9"/>
    </row>
    <row r="1110" spans="27:27" x14ac:dyDescent="0.3">
      <c r="AA1110" s="9"/>
    </row>
    <row r="1111" spans="27:27" x14ac:dyDescent="0.3">
      <c r="AA1111" s="9"/>
    </row>
    <row r="1112" spans="27:27" x14ac:dyDescent="0.3">
      <c r="AA1112" s="9"/>
    </row>
    <row r="1113" spans="27:27" x14ac:dyDescent="0.3">
      <c r="AA1113" s="9"/>
    </row>
    <row r="1114" spans="27:27" x14ac:dyDescent="0.3">
      <c r="AA1114" s="9"/>
    </row>
    <row r="1115" spans="27:27" x14ac:dyDescent="0.3">
      <c r="AA1115" s="9"/>
    </row>
    <row r="1116" spans="27:27" x14ac:dyDescent="0.3">
      <c r="AA1116" s="9"/>
    </row>
    <row r="1117" spans="27:27" x14ac:dyDescent="0.3">
      <c r="AA1117" s="9"/>
    </row>
    <row r="1118" spans="27:27" x14ac:dyDescent="0.3">
      <c r="AA1118" s="9"/>
    </row>
    <row r="1119" spans="27:27" x14ac:dyDescent="0.3">
      <c r="AA1119" s="9"/>
    </row>
    <row r="1120" spans="27:27" x14ac:dyDescent="0.3">
      <c r="AA1120" s="9"/>
    </row>
    <row r="1121" spans="27:27" x14ac:dyDescent="0.3">
      <c r="AA1121" s="9"/>
    </row>
    <row r="1122" spans="27:27" x14ac:dyDescent="0.3">
      <c r="AA1122" s="9"/>
    </row>
    <row r="1123" spans="27:27" x14ac:dyDescent="0.3">
      <c r="AA1123" s="9"/>
    </row>
    <row r="1124" spans="27:27" x14ac:dyDescent="0.3">
      <c r="AA1124" s="9"/>
    </row>
    <row r="1125" spans="27:27" x14ac:dyDescent="0.3">
      <c r="AA1125" s="9"/>
    </row>
    <row r="1126" spans="27:27" x14ac:dyDescent="0.3">
      <c r="AA1126" s="9"/>
    </row>
    <row r="1127" spans="27:27" x14ac:dyDescent="0.3">
      <c r="AA1127" s="9"/>
    </row>
    <row r="1128" spans="27:27" x14ac:dyDescent="0.3">
      <c r="AA1128" s="9"/>
    </row>
    <row r="1129" spans="27:27" x14ac:dyDescent="0.3">
      <c r="AA1129" s="9"/>
    </row>
    <row r="1130" spans="27:27" x14ac:dyDescent="0.3">
      <c r="AA1130" s="9"/>
    </row>
    <row r="1131" spans="27:27" x14ac:dyDescent="0.3">
      <c r="AA1131" s="9"/>
    </row>
    <row r="1132" spans="27:27" x14ac:dyDescent="0.3">
      <c r="AA1132" s="9"/>
    </row>
    <row r="1133" spans="27:27" x14ac:dyDescent="0.3">
      <c r="AA1133" s="9"/>
    </row>
    <row r="1134" spans="27:27" x14ac:dyDescent="0.3">
      <c r="AA1134" s="9"/>
    </row>
    <row r="1135" spans="27:27" x14ac:dyDescent="0.3">
      <c r="AA1135" s="9"/>
    </row>
    <row r="1136" spans="27:27" x14ac:dyDescent="0.3">
      <c r="AA1136" s="9"/>
    </row>
    <row r="1137" spans="27:27" x14ac:dyDescent="0.3">
      <c r="AA1137" s="9"/>
    </row>
    <row r="1138" spans="27:27" x14ac:dyDescent="0.3">
      <c r="AA1138" s="9"/>
    </row>
    <row r="1139" spans="27:27" x14ac:dyDescent="0.3">
      <c r="AA1139" s="9"/>
    </row>
    <row r="1140" spans="27:27" x14ac:dyDescent="0.3">
      <c r="AA1140" s="9"/>
    </row>
    <row r="1141" spans="27:27" x14ac:dyDescent="0.3">
      <c r="AA1141" s="9"/>
    </row>
    <row r="1142" spans="27:27" x14ac:dyDescent="0.3">
      <c r="AA1142" s="9"/>
    </row>
    <row r="1143" spans="27:27" x14ac:dyDescent="0.3">
      <c r="AA1143" s="9"/>
    </row>
    <row r="1144" spans="27:27" x14ac:dyDescent="0.3">
      <c r="AA1144" s="9"/>
    </row>
    <row r="1145" spans="27:27" x14ac:dyDescent="0.3">
      <c r="AA1145" s="9"/>
    </row>
    <row r="1146" spans="27:27" x14ac:dyDescent="0.3">
      <c r="AA1146" s="9"/>
    </row>
    <row r="1147" spans="27:27" x14ac:dyDescent="0.3">
      <c r="AA1147" s="9"/>
    </row>
    <row r="1148" spans="27:27" x14ac:dyDescent="0.3">
      <c r="AA1148" s="9"/>
    </row>
    <row r="1149" spans="27:27" x14ac:dyDescent="0.3">
      <c r="AA1149" s="9"/>
    </row>
    <row r="1150" spans="27:27" x14ac:dyDescent="0.3">
      <c r="AA1150" s="9"/>
    </row>
    <row r="1151" spans="27:27" x14ac:dyDescent="0.3">
      <c r="AA1151" s="9"/>
    </row>
    <row r="1152" spans="27:27" x14ac:dyDescent="0.3">
      <c r="AA1152" s="9"/>
    </row>
    <row r="1153" spans="27:27" x14ac:dyDescent="0.3">
      <c r="AA1153" s="9"/>
    </row>
    <row r="1154" spans="27:27" x14ac:dyDescent="0.3">
      <c r="AA1154" s="9"/>
    </row>
    <row r="1155" spans="27:27" x14ac:dyDescent="0.3">
      <c r="AA1155" s="9"/>
    </row>
    <row r="1156" spans="27:27" x14ac:dyDescent="0.3">
      <c r="AA1156" s="9"/>
    </row>
    <row r="1157" spans="27:27" x14ac:dyDescent="0.3">
      <c r="AA1157" s="9"/>
    </row>
    <row r="1158" spans="27:27" x14ac:dyDescent="0.3">
      <c r="AA1158" s="9"/>
    </row>
    <row r="1159" spans="27:27" x14ac:dyDescent="0.3">
      <c r="AA1159" s="9"/>
    </row>
    <row r="1160" spans="27:27" x14ac:dyDescent="0.3">
      <c r="AA1160" s="9"/>
    </row>
    <row r="1161" spans="27:27" x14ac:dyDescent="0.3">
      <c r="AA1161" s="9"/>
    </row>
    <row r="1162" spans="27:27" x14ac:dyDescent="0.3">
      <c r="AA1162" s="9"/>
    </row>
    <row r="1163" spans="27:27" x14ac:dyDescent="0.3">
      <c r="AA1163" s="9"/>
    </row>
    <row r="1164" spans="27:27" x14ac:dyDescent="0.3">
      <c r="AA1164" s="9"/>
    </row>
    <row r="1165" spans="27:27" x14ac:dyDescent="0.3">
      <c r="AA1165" s="9"/>
    </row>
    <row r="1166" spans="27:27" x14ac:dyDescent="0.3">
      <c r="AA1166" s="9"/>
    </row>
    <row r="1167" spans="27:27" x14ac:dyDescent="0.3">
      <c r="AA1167" s="9"/>
    </row>
    <row r="1168" spans="27:27" x14ac:dyDescent="0.3">
      <c r="AA1168" s="9"/>
    </row>
    <row r="1169" spans="27:27" x14ac:dyDescent="0.3">
      <c r="AA1169" s="9"/>
    </row>
    <row r="1170" spans="27:27" x14ac:dyDescent="0.3">
      <c r="AA1170" s="9"/>
    </row>
    <row r="1171" spans="27:27" x14ac:dyDescent="0.3">
      <c r="AA1171" s="9"/>
    </row>
    <row r="1172" spans="27:27" x14ac:dyDescent="0.3">
      <c r="AA1172" s="9"/>
    </row>
    <row r="1173" spans="27:27" x14ac:dyDescent="0.3">
      <c r="AA1173" s="9"/>
    </row>
    <row r="1174" spans="27:27" x14ac:dyDescent="0.3">
      <c r="AA1174" s="9"/>
    </row>
    <row r="1175" spans="27:27" x14ac:dyDescent="0.3">
      <c r="AA1175" s="9"/>
    </row>
    <row r="1176" spans="27:27" x14ac:dyDescent="0.3">
      <c r="AA1176" s="9"/>
    </row>
    <row r="1177" spans="27:27" x14ac:dyDescent="0.3">
      <c r="AA1177" s="9"/>
    </row>
    <row r="1178" spans="27:27" x14ac:dyDescent="0.3">
      <c r="AA1178" s="9"/>
    </row>
    <row r="1179" spans="27:27" x14ac:dyDescent="0.3">
      <c r="AA1179" s="9"/>
    </row>
    <row r="1180" spans="27:27" x14ac:dyDescent="0.3">
      <c r="AA1180" s="9"/>
    </row>
    <row r="1181" spans="27:27" x14ac:dyDescent="0.3">
      <c r="AA1181" s="9"/>
    </row>
    <row r="1182" spans="27:27" x14ac:dyDescent="0.3">
      <c r="AA1182" s="9"/>
    </row>
    <row r="1183" spans="27:27" x14ac:dyDescent="0.3">
      <c r="AA1183" s="9"/>
    </row>
    <row r="1184" spans="27:27" x14ac:dyDescent="0.3">
      <c r="AA1184" s="9"/>
    </row>
    <row r="1185" spans="27:27" x14ac:dyDescent="0.3">
      <c r="AA1185" s="9"/>
    </row>
    <row r="1186" spans="27:27" x14ac:dyDescent="0.3">
      <c r="AA1186" s="9"/>
    </row>
    <row r="1187" spans="27:27" x14ac:dyDescent="0.3">
      <c r="AA1187" s="9"/>
    </row>
    <row r="1188" spans="27:27" x14ac:dyDescent="0.3">
      <c r="AA1188" s="9"/>
    </row>
    <row r="1189" spans="27:27" x14ac:dyDescent="0.3">
      <c r="AA1189" s="9"/>
    </row>
    <row r="1190" spans="27:27" x14ac:dyDescent="0.3">
      <c r="AA1190" s="9"/>
    </row>
    <row r="1191" spans="27:27" x14ac:dyDescent="0.3">
      <c r="AA1191" s="9"/>
    </row>
    <row r="1192" spans="27:27" x14ac:dyDescent="0.3">
      <c r="AA1192" s="9"/>
    </row>
    <row r="1193" spans="27:27" x14ac:dyDescent="0.3">
      <c r="AA1193" s="9"/>
    </row>
    <row r="1194" spans="27:27" x14ac:dyDescent="0.3">
      <c r="AA1194" s="9"/>
    </row>
    <row r="1195" spans="27:27" x14ac:dyDescent="0.3">
      <c r="AA1195" s="9"/>
    </row>
    <row r="1196" spans="27:27" x14ac:dyDescent="0.3">
      <c r="AA1196" s="9"/>
    </row>
    <row r="1197" spans="27:27" x14ac:dyDescent="0.3">
      <c r="AA1197" s="9"/>
    </row>
    <row r="1198" spans="27:27" x14ac:dyDescent="0.3">
      <c r="AA1198" s="9"/>
    </row>
    <row r="1199" spans="27:27" x14ac:dyDescent="0.3">
      <c r="AA1199" s="9"/>
    </row>
    <row r="1200" spans="27:27" x14ac:dyDescent="0.3">
      <c r="AA1200" s="9"/>
    </row>
    <row r="1201" spans="27:27" x14ac:dyDescent="0.3">
      <c r="AA1201" s="9"/>
    </row>
    <row r="1202" spans="27:27" x14ac:dyDescent="0.3">
      <c r="AA1202" s="9"/>
    </row>
    <row r="1203" spans="27:27" x14ac:dyDescent="0.3">
      <c r="AA1203" s="9"/>
    </row>
    <row r="1204" spans="27:27" x14ac:dyDescent="0.3">
      <c r="AA1204" s="9"/>
    </row>
    <row r="1205" spans="27:27" x14ac:dyDescent="0.3">
      <c r="AA1205" s="9"/>
    </row>
    <row r="1206" spans="27:27" x14ac:dyDescent="0.3">
      <c r="AA1206" s="9"/>
    </row>
    <row r="1207" spans="27:27" x14ac:dyDescent="0.3">
      <c r="AA1207" s="9"/>
    </row>
    <row r="1208" spans="27:27" x14ac:dyDescent="0.3">
      <c r="AA1208" s="9"/>
    </row>
    <row r="1209" spans="27:27" x14ac:dyDescent="0.3">
      <c r="AA1209" s="9"/>
    </row>
    <row r="1210" spans="27:27" x14ac:dyDescent="0.3">
      <c r="AA1210" s="9"/>
    </row>
    <row r="1211" spans="27:27" x14ac:dyDescent="0.3">
      <c r="AA1211" s="9"/>
    </row>
    <row r="1212" spans="27:27" x14ac:dyDescent="0.3">
      <c r="AA1212" s="9"/>
    </row>
    <row r="1213" spans="27:27" x14ac:dyDescent="0.3">
      <c r="AA1213" s="9"/>
    </row>
    <row r="1214" spans="27:27" x14ac:dyDescent="0.3">
      <c r="AA1214" s="9"/>
    </row>
    <row r="1215" spans="27:27" x14ac:dyDescent="0.3">
      <c r="AA1215" s="9"/>
    </row>
    <row r="1216" spans="27:27" x14ac:dyDescent="0.3">
      <c r="AA1216" s="9"/>
    </row>
    <row r="1217" spans="27:27" x14ac:dyDescent="0.3">
      <c r="AA1217" s="9"/>
    </row>
    <row r="1218" spans="27:27" x14ac:dyDescent="0.3">
      <c r="AA1218" s="9"/>
    </row>
    <row r="1219" spans="27:27" x14ac:dyDescent="0.3">
      <c r="AA1219" s="9"/>
    </row>
    <row r="1220" spans="27:27" x14ac:dyDescent="0.3">
      <c r="AA1220" s="9"/>
    </row>
    <row r="1221" spans="27:27" x14ac:dyDescent="0.3">
      <c r="AA1221" s="9"/>
    </row>
    <row r="1222" spans="27:27" x14ac:dyDescent="0.3">
      <c r="AA1222" s="9"/>
    </row>
    <row r="1223" spans="27:27" x14ac:dyDescent="0.3">
      <c r="AA1223" s="9"/>
    </row>
    <row r="1224" spans="27:27" x14ac:dyDescent="0.3">
      <c r="AA1224" s="9"/>
    </row>
    <row r="1225" spans="27:27" x14ac:dyDescent="0.3">
      <c r="AA1225" s="9"/>
    </row>
    <row r="1226" spans="27:27" x14ac:dyDescent="0.3">
      <c r="AA1226" s="9"/>
    </row>
    <row r="1227" spans="27:27" x14ac:dyDescent="0.3">
      <c r="AA1227" s="9"/>
    </row>
    <row r="1228" spans="27:27" x14ac:dyDescent="0.3">
      <c r="AA1228" s="9"/>
    </row>
    <row r="1229" spans="27:27" x14ac:dyDescent="0.3">
      <c r="AA1229" s="9"/>
    </row>
    <row r="1230" spans="27:27" x14ac:dyDescent="0.3">
      <c r="AA1230" s="9"/>
    </row>
    <row r="1231" spans="27:27" x14ac:dyDescent="0.3">
      <c r="AA1231" s="9"/>
    </row>
    <row r="1232" spans="27:27" x14ac:dyDescent="0.3">
      <c r="AA1232" s="9"/>
    </row>
    <row r="1233" spans="27:27" x14ac:dyDescent="0.3">
      <c r="AA1233" s="9"/>
    </row>
    <row r="1234" spans="27:27" x14ac:dyDescent="0.3">
      <c r="AA1234" s="9"/>
    </row>
    <row r="1235" spans="27:27" x14ac:dyDescent="0.3">
      <c r="AA1235" s="9"/>
    </row>
    <row r="1236" spans="27:27" x14ac:dyDescent="0.3">
      <c r="AA1236" s="9"/>
    </row>
    <row r="1237" spans="27:27" x14ac:dyDescent="0.3">
      <c r="AA1237" s="9"/>
    </row>
    <row r="1238" spans="27:27" x14ac:dyDescent="0.3">
      <c r="AA1238" s="9"/>
    </row>
    <row r="1239" spans="27:27" x14ac:dyDescent="0.3">
      <c r="AA1239" s="9"/>
    </row>
    <row r="1240" spans="27:27" x14ac:dyDescent="0.3">
      <c r="AA1240" s="9"/>
    </row>
    <row r="1241" spans="27:27" x14ac:dyDescent="0.3">
      <c r="AA1241" s="9"/>
    </row>
    <row r="1242" spans="27:27" x14ac:dyDescent="0.3">
      <c r="AA1242" s="9"/>
    </row>
    <row r="1243" spans="27:27" x14ac:dyDescent="0.3">
      <c r="AA1243" s="9"/>
    </row>
    <row r="1244" spans="27:27" x14ac:dyDescent="0.3">
      <c r="AA1244" s="9"/>
    </row>
    <row r="1245" spans="27:27" x14ac:dyDescent="0.3">
      <c r="AA1245" s="9"/>
    </row>
    <row r="1246" spans="27:27" x14ac:dyDescent="0.3">
      <c r="AA1246" s="9"/>
    </row>
    <row r="1247" spans="27:27" x14ac:dyDescent="0.3">
      <c r="AA1247" s="9"/>
    </row>
    <row r="1248" spans="27:27" x14ac:dyDescent="0.3">
      <c r="AA1248" s="9"/>
    </row>
    <row r="1249" spans="27:27" x14ac:dyDescent="0.3">
      <c r="AA1249" s="9"/>
    </row>
    <row r="1250" spans="27:27" x14ac:dyDescent="0.3">
      <c r="AA1250" s="9"/>
    </row>
    <row r="1251" spans="27:27" x14ac:dyDescent="0.3">
      <c r="AA1251" s="9"/>
    </row>
    <row r="1252" spans="27:27" x14ac:dyDescent="0.3">
      <c r="AA1252" s="9"/>
    </row>
    <row r="1253" spans="27:27" x14ac:dyDescent="0.3">
      <c r="AA1253" s="9"/>
    </row>
    <row r="1254" spans="27:27" x14ac:dyDescent="0.3">
      <c r="AA1254" s="9"/>
    </row>
    <row r="1255" spans="27:27" x14ac:dyDescent="0.3">
      <c r="AA1255" s="9"/>
    </row>
    <row r="1256" spans="27:27" x14ac:dyDescent="0.3">
      <c r="AA1256" s="9"/>
    </row>
    <row r="1257" spans="27:27" x14ac:dyDescent="0.3">
      <c r="AA1257" s="9"/>
    </row>
    <row r="1258" spans="27:27" x14ac:dyDescent="0.3">
      <c r="AA1258" s="9"/>
    </row>
    <row r="1259" spans="27:27" x14ac:dyDescent="0.3">
      <c r="AA1259" s="9"/>
    </row>
    <row r="1260" spans="27:27" x14ac:dyDescent="0.3">
      <c r="AA1260" s="9"/>
    </row>
    <row r="1261" spans="27:27" x14ac:dyDescent="0.3">
      <c r="AA1261" s="9"/>
    </row>
    <row r="1262" spans="27:27" x14ac:dyDescent="0.3">
      <c r="AA1262" s="9"/>
    </row>
    <row r="1263" spans="27:27" x14ac:dyDescent="0.3">
      <c r="AA1263" s="9"/>
    </row>
    <row r="1264" spans="27:27" x14ac:dyDescent="0.3">
      <c r="AA1264" s="9"/>
    </row>
    <row r="1265" spans="27:27" x14ac:dyDescent="0.3">
      <c r="AA1265" s="9"/>
    </row>
    <row r="1266" spans="27:27" x14ac:dyDescent="0.3">
      <c r="AA1266" s="9"/>
    </row>
    <row r="1267" spans="27:27" x14ac:dyDescent="0.3">
      <c r="AA1267" s="9"/>
    </row>
    <row r="1268" spans="27:27" x14ac:dyDescent="0.3">
      <c r="AA1268" s="9"/>
    </row>
    <row r="1269" spans="27:27" x14ac:dyDescent="0.3">
      <c r="AA1269" s="9"/>
    </row>
    <row r="1270" spans="27:27" x14ac:dyDescent="0.3">
      <c r="AA1270" s="9"/>
    </row>
    <row r="1271" spans="27:27" x14ac:dyDescent="0.3">
      <c r="AA1271" s="9"/>
    </row>
    <row r="1272" spans="27:27" x14ac:dyDescent="0.3">
      <c r="AA1272" s="9"/>
    </row>
    <row r="1273" spans="27:27" x14ac:dyDescent="0.3">
      <c r="AA1273" s="9"/>
    </row>
    <row r="1274" spans="27:27" x14ac:dyDescent="0.3">
      <c r="AA1274" s="9"/>
    </row>
    <row r="1275" spans="27:27" x14ac:dyDescent="0.3">
      <c r="AA1275" s="9"/>
    </row>
    <row r="1276" spans="27:27" x14ac:dyDescent="0.3">
      <c r="AA1276" s="9"/>
    </row>
    <row r="1277" spans="27:27" x14ac:dyDescent="0.3">
      <c r="AA1277" s="9"/>
    </row>
    <row r="1278" spans="27:27" x14ac:dyDescent="0.3">
      <c r="AA1278" s="9"/>
    </row>
    <row r="1279" spans="27:27" x14ac:dyDescent="0.3">
      <c r="AA1279" s="9"/>
    </row>
    <row r="1280" spans="27:27" x14ac:dyDescent="0.3">
      <c r="AA1280" s="9"/>
    </row>
    <row r="1281" spans="27:27" x14ac:dyDescent="0.3">
      <c r="AA1281" s="9"/>
    </row>
    <row r="1282" spans="27:27" x14ac:dyDescent="0.3">
      <c r="AA1282" s="9"/>
    </row>
    <row r="1283" spans="27:27" x14ac:dyDescent="0.3">
      <c r="AA1283" s="9"/>
    </row>
    <row r="1284" spans="27:27" x14ac:dyDescent="0.3">
      <c r="AA1284" s="9"/>
    </row>
    <row r="1285" spans="27:27" x14ac:dyDescent="0.3">
      <c r="AA1285" s="9"/>
    </row>
    <row r="1286" spans="27:27" x14ac:dyDescent="0.3">
      <c r="AA1286" s="9"/>
    </row>
    <row r="1287" spans="27:27" x14ac:dyDescent="0.3">
      <c r="AA1287" s="9"/>
    </row>
    <row r="1288" spans="27:27" x14ac:dyDescent="0.3">
      <c r="AA1288" s="9"/>
    </row>
    <row r="1289" spans="27:27" x14ac:dyDescent="0.3">
      <c r="AA1289" s="9"/>
    </row>
    <row r="1290" spans="27:27" x14ac:dyDescent="0.3">
      <c r="AA1290" s="9"/>
    </row>
    <row r="1291" spans="27:27" x14ac:dyDescent="0.3">
      <c r="AA1291" s="9"/>
    </row>
    <row r="1292" spans="27:27" x14ac:dyDescent="0.3">
      <c r="AA1292" s="9"/>
    </row>
    <row r="1293" spans="27:27" x14ac:dyDescent="0.3">
      <c r="AA1293" s="9"/>
    </row>
    <row r="1294" spans="27:27" x14ac:dyDescent="0.3">
      <c r="AA1294" s="9"/>
    </row>
    <row r="1295" spans="27:27" x14ac:dyDescent="0.3">
      <c r="AA1295" s="9"/>
    </row>
    <row r="1296" spans="27:27" x14ac:dyDescent="0.3">
      <c r="AA1296" s="9"/>
    </row>
    <row r="1297" spans="27:27" x14ac:dyDescent="0.3">
      <c r="AA1297" s="9"/>
    </row>
    <row r="1298" spans="27:27" x14ac:dyDescent="0.3">
      <c r="AA1298" s="9"/>
    </row>
    <row r="1299" spans="27:27" x14ac:dyDescent="0.3">
      <c r="AA1299" s="9"/>
    </row>
    <row r="1300" spans="27:27" x14ac:dyDescent="0.3">
      <c r="AA1300" s="9"/>
    </row>
    <row r="1301" spans="27:27" x14ac:dyDescent="0.3">
      <c r="AA1301" s="9"/>
    </row>
    <row r="1302" spans="27:27" x14ac:dyDescent="0.3">
      <c r="AA1302" s="9"/>
    </row>
    <row r="1303" spans="27:27" x14ac:dyDescent="0.3">
      <c r="AA1303" s="9"/>
    </row>
    <row r="1304" spans="27:27" x14ac:dyDescent="0.3">
      <c r="AA1304" s="9"/>
    </row>
    <row r="1305" spans="27:27" x14ac:dyDescent="0.3">
      <c r="AA1305" s="9"/>
    </row>
    <row r="1306" spans="27:27" x14ac:dyDescent="0.3">
      <c r="AA1306" s="9"/>
    </row>
    <row r="1307" spans="27:27" x14ac:dyDescent="0.3">
      <c r="AA1307" s="9"/>
    </row>
    <row r="1308" spans="27:27" x14ac:dyDescent="0.3">
      <c r="AA1308" s="9"/>
    </row>
    <row r="1309" spans="27:27" x14ac:dyDescent="0.3">
      <c r="AA1309" s="9"/>
    </row>
    <row r="1310" spans="27:27" x14ac:dyDescent="0.3">
      <c r="AA1310" s="9"/>
    </row>
    <row r="1311" spans="27:27" x14ac:dyDescent="0.3">
      <c r="AA1311" s="9"/>
    </row>
    <row r="1312" spans="27:27" x14ac:dyDescent="0.3">
      <c r="AA1312" s="9"/>
    </row>
    <row r="1313" spans="27:27" x14ac:dyDescent="0.3">
      <c r="AA1313" s="9"/>
    </row>
    <row r="1314" spans="27:27" x14ac:dyDescent="0.3">
      <c r="AA1314" s="9"/>
    </row>
    <row r="1315" spans="27:27" x14ac:dyDescent="0.3">
      <c r="AA1315" s="9"/>
    </row>
    <row r="1316" spans="27:27" x14ac:dyDescent="0.3">
      <c r="AA1316" s="9"/>
    </row>
    <row r="1317" spans="27:27" x14ac:dyDescent="0.3">
      <c r="AA1317" s="9"/>
    </row>
    <row r="1318" spans="27:27" x14ac:dyDescent="0.3">
      <c r="AA1318" s="9"/>
    </row>
    <row r="1319" spans="27:27" x14ac:dyDescent="0.3">
      <c r="AA1319" s="9"/>
    </row>
    <row r="1320" spans="27:27" x14ac:dyDescent="0.3">
      <c r="AA1320" s="9"/>
    </row>
    <row r="1321" spans="27:27" x14ac:dyDescent="0.3">
      <c r="AA1321" s="9"/>
    </row>
    <row r="1322" spans="27:27" x14ac:dyDescent="0.3">
      <c r="AA1322" s="9"/>
    </row>
    <row r="1323" spans="27:27" x14ac:dyDescent="0.3">
      <c r="AA1323" s="9"/>
    </row>
    <row r="1324" spans="27:27" x14ac:dyDescent="0.3">
      <c r="AA1324" s="9"/>
    </row>
    <row r="1325" spans="27:27" x14ac:dyDescent="0.3">
      <c r="AA1325" s="9"/>
    </row>
    <row r="1326" spans="27:27" x14ac:dyDescent="0.3">
      <c r="AA1326" s="9"/>
    </row>
    <row r="1327" spans="27:27" x14ac:dyDescent="0.3">
      <c r="AA1327" s="9"/>
    </row>
    <row r="1328" spans="27:27" x14ac:dyDescent="0.3">
      <c r="AA1328" s="9"/>
    </row>
    <row r="1329" spans="27:27" x14ac:dyDescent="0.3">
      <c r="AA1329" s="9"/>
    </row>
    <row r="1330" spans="27:27" x14ac:dyDescent="0.3">
      <c r="AA1330" s="9"/>
    </row>
    <row r="1331" spans="27:27" x14ac:dyDescent="0.3">
      <c r="AA1331" s="9"/>
    </row>
    <row r="1332" spans="27:27" x14ac:dyDescent="0.3">
      <c r="AA1332" s="9"/>
    </row>
    <row r="1333" spans="27:27" x14ac:dyDescent="0.3">
      <c r="AA1333" s="9"/>
    </row>
    <row r="1334" spans="27:27" x14ac:dyDescent="0.3">
      <c r="AA1334" s="9"/>
    </row>
    <row r="1335" spans="27:27" x14ac:dyDescent="0.3">
      <c r="AA1335" s="9"/>
    </row>
    <row r="1336" spans="27:27" x14ac:dyDescent="0.3">
      <c r="AA1336" s="9"/>
    </row>
    <row r="1337" spans="27:27" x14ac:dyDescent="0.3">
      <c r="AA1337" s="9"/>
    </row>
    <row r="1338" spans="27:27" x14ac:dyDescent="0.3">
      <c r="AA1338" s="9"/>
    </row>
    <row r="1339" spans="27:27" x14ac:dyDescent="0.3">
      <c r="AA1339" s="9"/>
    </row>
    <row r="1340" spans="27:27" x14ac:dyDescent="0.3">
      <c r="AA1340" s="9"/>
    </row>
    <row r="1341" spans="27:27" x14ac:dyDescent="0.3">
      <c r="AA1341" s="9"/>
    </row>
    <row r="1342" spans="27:27" x14ac:dyDescent="0.3">
      <c r="AA1342" s="9"/>
    </row>
    <row r="1343" spans="27:27" x14ac:dyDescent="0.3">
      <c r="AA1343" s="9"/>
    </row>
    <row r="1344" spans="27:27" x14ac:dyDescent="0.3">
      <c r="AA1344" s="9"/>
    </row>
    <row r="1345" spans="27:27" x14ac:dyDescent="0.3">
      <c r="AA1345" s="9"/>
    </row>
    <row r="1346" spans="27:27" x14ac:dyDescent="0.3">
      <c r="AA1346" s="9"/>
    </row>
    <row r="1347" spans="27:27" x14ac:dyDescent="0.3">
      <c r="AA1347" s="9"/>
    </row>
    <row r="1348" spans="27:27" x14ac:dyDescent="0.3">
      <c r="AA1348" s="9"/>
    </row>
    <row r="1349" spans="27:27" x14ac:dyDescent="0.3">
      <c r="AA1349" s="9"/>
    </row>
    <row r="1350" spans="27:27" x14ac:dyDescent="0.3">
      <c r="AA1350" s="9"/>
    </row>
    <row r="1351" spans="27:27" x14ac:dyDescent="0.3">
      <c r="AA1351" s="9"/>
    </row>
    <row r="1352" spans="27:27" x14ac:dyDescent="0.3">
      <c r="AA1352" s="9"/>
    </row>
    <row r="1353" spans="27:27" x14ac:dyDescent="0.3">
      <c r="AA1353" s="9"/>
    </row>
    <row r="1354" spans="27:27" x14ac:dyDescent="0.3">
      <c r="AA1354" s="9"/>
    </row>
    <row r="1355" spans="27:27" x14ac:dyDescent="0.3">
      <c r="AA1355" s="9"/>
    </row>
    <row r="1356" spans="27:27" x14ac:dyDescent="0.3">
      <c r="AA1356" s="9"/>
    </row>
    <row r="1357" spans="27:27" x14ac:dyDescent="0.3">
      <c r="AA1357" s="9"/>
    </row>
    <row r="1358" spans="27:27" x14ac:dyDescent="0.3">
      <c r="AA1358" s="9"/>
    </row>
    <row r="1359" spans="27:27" x14ac:dyDescent="0.3">
      <c r="AA1359" s="9"/>
    </row>
    <row r="1360" spans="27:27" x14ac:dyDescent="0.3">
      <c r="AA1360" s="9"/>
    </row>
    <row r="1361" spans="27:27" x14ac:dyDescent="0.3">
      <c r="AA1361" s="9"/>
    </row>
    <row r="1362" spans="27:27" x14ac:dyDescent="0.3">
      <c r="AA1362" s="9"/>
    </row>
    <row r="1363" spans="27:27" x14ac:dyDescent="0.3">
      <c r="AA1363" s="9"/>
    </row>
    <row r="1364" spans="27:27" x14ac:dyDescent="0.3">
      <c r="AA1364" s="9"/>
    </row>
    <row r="1365" spans="27:27" x14ac:dyDescent="0.3">
      <c r="AA1365" s="9"/>
    </row>
    <row r="1366" spans="27:27" x14ac:dyDescent="0.3">
      <c r="AA1366" s="9"/>
    </row>
    <row r="1367" spans="27:27" x14ac:dyDescent="0.3">
      <c r="AA1367" s="9"/>
    </row>
    <row r="1368" spans="27:27" x14ac:dyDescent="0.3">
      <c r="AA1368" s="9"/>
    </row>
    <row r="1369" spans="27:27" x14ac:dyDescent="0.3">
      <c r="AA1369" s="9"/>
    </row>
    <row r="1370" spans="27:27" x14ac:dyDescent="0.3">
      <c r="AA1370" s="9"/>
    </row>
    <row r="1371" spans="27:27" x14ac:dyDescent="0.3">
      <c r="AA1371" s="9"/>
    </row>
    <row r="1372" spans="27:27" x14ac:dyDescent="0.3">
      <c r="AA1372" s="9"/>
    </row>
    <row r="1373" spans="27:27" x14ac:dyDescent="0.3">
      <c r="AA1373" s="9"/>
    </row>
    <row r="1374" spans="27:27" x14ac:dyDescent="0.3">
      <c r="AA1374" s="9"/>
    </row>
    <row r="1375" spans="27:27" x14ac:dyDescent="0.3">
      <c r="AA1375" s="9"/>
    </row>
    <row r="1376" spans="27:27" x14ac:dyDescent="0.3">
      <c r="AA1376" s="9"/>
    </row>
    <row r="1377" spans="27:27" x14ac:dyDescent="0.3">
      <c r="AA1377" s="9"/>
    </row>
    <row r="1378" spans="27:27" x14ac:dyDescent="0.3">
      <c r="AA1378" s="9"/>
    </row>
    <row r="1379" spans="27:27" x14ac:dyDescent="0.3">
      <c r="AA1379" s="9"/>
    </row>
    <row r="1380" spans="27:27" x14ac:dyDescent="0.3">
      <c r="AA1380" s="9"/>
    </row>
    <row r="1381" spans="27:27" x14ac:dyDescent="0.3">
      <c r="AA1381" s="9"/>
    </row>
    <row r="1382" spans="27:27" x14ac:dyDescent="0.3">
      <c r="AA1382" s="9"/>
    </row>
    <row r="1383" spans="27:27" x14ac:dyDescent="0.3">
      <c r="AA1383" s="9"/>
    </row>
    <row r="1384" spans="27:27" x14ac:dyDescent="0.3">
      <c r="AA1384" s="9"/>
    </row>
    <row r="1385" spans="27:27" x14ac:dyDescent="0.3">
      <c r="AA1385" s="9"/>
    </row>
    <row r="1386" spans="27:27" x14ac:dyDescent="0.3">
      <c r="AA1386" s="9"/>
    </row>
    <row r="1387" spans="27:27" x14ac:dyDescent="0.3">
      <c r="AA1387" s="9"/>
    </row>
    <row r="1388" spans="27:27" x14ac:dyDescent="0.3">
      <c r="AA1388" s="9"/>
    </row>
    <row r="1389" spans="27:27" x14ac:dyDescent="0.3">
      <c r="AA1389" s="9"/>
    </row>
    <row r="1390" spans="27:27" x14ac:dyDescent="0.3">
      <c r="AA1390" s="9"/>
    </row>
    <row r="1391" spans="27:27" x14ac:dyDescent="0.3">
      <c r="AA1391" s="9"/>
    </row>
    <row r="1392" spans="27:27" x14ac:dyDescent="0.3">
      <c r="AA1392" s="9"/>
    </row>
    <row r="1393" spans="27:27" x14ac:dyDescent="0.3">
      <c r="AA1393" s="9"/>
    </row>
    <row r="1394" spans="27:27" x14ac:dyDescent="0.3">
      <c r="AA1394" s="9"/>
    </row>
    <row r="1395" spans="27:27" x14ac:dyDescent="0.3">
      <c r="AA1395" s="9"/>
    </row>
    <row r="1396" spans="27:27" x14ac:dyDescent="0.3">
      <c r="AA1396" s="9"/>
    </row>
    <row r="1397" spans="27:27" x14ac:dyDescent="0.3">
      <c r="AA1397" s="9"/>
    </row>
    <row r="1398" spans="27:27" x14ac:dyDescent="0.3">
      <c r="AA1398" s="9"/>
    </row>
    <row r="1399" spans="27:27" x14ac:dyDescent="0.3">
      <c r="AA1399" s="9"/>
    </row>
    <row r="1400" spans="27:27" x14ac:dyDescent="0.3">
      <c r="AA1400" s="9"/>
    </row>
    <row r="1401" spans="27:27" x14ac:dyDescent="0.3">
      <c r="AA1401" s="9"/>
    </row>
    <row r="1402" spans="27:27" x14ac:dyDescent="0.3">
      <c r="AA1402" s="9"/>
    </row>
    <row r="1403" spans="27:27" x14ac:dyDescent="0.3">
      <c r="AA1403" s="9"/>
    </row>
    <row r="1404" spans="27:27" x14ac:dyDescent="0.3">
      <c r="AA1404" s="9"/>
    </row>
    <row r="1405" spans="27:27" x14ac:dyDescent="0.3">
      <c r="AA1405" s="9"/>
    </row>
    <row r="1406" spans="27:27" x14ac:dyDescent="0.3">
      <c r="AA1406" s="9"/>
    </row>
    <row r="1407" spans="27:27" x14ac:dyDescent="0.3">
      <c r="AA1407" s="9"/>
    </row>
    <row r="1408" spans="27:27" x14ac:dyDescent="0.3">
      <c r="AA1408" s="9"/>
    </row>
    <row r="1409" spans="27:27" x14ac:dyDescent="0.3">
      <c r="AA1409" s="9"/>
    </row>
    <row r="1410" spans="27:27" x14ac:dyDescent="0.3">
      <c r="AA1410" s="9"/>
    </row>
    <row r="1411" spans="27:27" x14ac:dyDescent="0.3">
      <c r="AA1411" s="9"/>
    </row>
    <row r="1412" spans="27:27" x14ac:dyDescent="0.3">
      <c r="AA1412" s="9"/>
    </row>
    <row r="1413" spans="27:27" x14ac:dyDescent="0.3">
      <c r="AA1413" s="9"/>
    </row>
    <row r="1414" spans="27:27" x14ac:dyDescent="0.3">
      <c r="AA1414" s="9"/>
    </row>
    <row r="1415" spans="27:27" x14ac:dyDescent="0.3">
      <c r="AA1415" s="9"/>
    </row>
    <row r="1416" spans="27:27" x14ac:dyDescent="0.3">
      <c r="AA1416" s="9"/>
    </row>
    <row r="1417" spans="27:27" x14ac:dyDescent="0.3">
      <c r="AA1417" s="9"/>
    </row>
    <row r="1418" spans="27:27" x14ac:dyDescent="0.3">
      <c r="AA1418" s="9"/>
    </row>
    <row r="1419" spans="27:27" x14ac:dyDescent="0.3">
      <c r="AA1419" s="9"/>
    </row>
    <row r="1420" spans="27:27" x14ac:dyDescent="0.3">
      <c r="AA1420" s="9"/>
    </row>
    <row r="1421" spans="27:27" x14ac:dyDescent="0.3">
      <c r="AA1421" s="9"/>
    </row>
    <row r="1422" spans="27:27" x14ac:dyDescent="0.3">
      <c r="AA1422" s="9"/>
    </row>
    <row r="1423" spans="27:27" x14ac:dyDescent="0.3">
      <c r="AA1423" s="9"/>
    </row>
    <row r="1424" spans="27:27" x14ac:dyDescent="0.3">
      <c r="AA1424" s="9"/>
    </row>
    <row r="1425" spans="27:27" x14ac:dyDescent="0.3">
      <c r="AA1425" s="9"/>
    </row>
    <row r="1426" spans="27:27" x14ac:dyDescent="0.3">
      <c r="AA1426" s="9"/>
    </row>
    <row r="1427" spans="27:27" x14ac:dyDescent="0.3">
      <c r="AA1427" s="9"/>
    </row>
    <row r="1428" spans="27:27" x14ac:dyDescent="0.3">
      <c r="AA1428" s="9"/>
    </row>
    <row r="1429" spans="27:27" x14ac:dyDescent="0.3">
      <c r="AA1429" s="9"/>
    </row>
    <row r="1430" spans="27:27" x14ac:dyDescent="0.3">
      <c r="AA1430" s="9"/>
    </row>
    <row r="1431" spans="27:27" x14ac:dyDescent="0.3">
      <c r="AA1431" s="9"/>
    </row>
    <row r="1432" spans="27:27" x14ac:dyDescent="0.3">
      <c r="AA1432" s="9"/>
    </row>
    <row r="1433" spans="27:27" x14ac:dyDescent="0.3">
      <c r="AA1433" s="9"/>
    </row>
    <row r="1434" spans="27:27" x14ac:dyDescent="0.3">
      <c r="AA1434" s="9"/>
    </row>
    <row r="1435" spans="27:27" x14ac:dyDescent="0.3">
      <c r="AA1435" s="9"/>
    </row>
    <row r="1436" spans="27:27" x14ac:dyDescent="0.3">
      <c r="AA1436" s="9"/>
    </row>
    <row r="1437" spans="27:27" x14ac:dyDescent="0.3">
      <c r="AA1437" s="9"/>
    </row>
    <row r="1438" spans="27:27" x14ac:dyDescent="0.3">
      <c r="AA1438" s="9"/>
    </row>
    <row r="1439" spans="27:27" x14ac:dyDescent="0.3">
      <c r="AA1439" s="9"/>
    </row>
    <row r="1440" spans="27:27" x14ac:dyDescent="0.3">
      <c r="AA1440" s="9"/>
    </row>
    <row r="1441" spans="27:27" x14ac:dyDescent="0.3">
      <c r="AA1441" s="9"/>
    </row>
    <row r="1442" spans="27:27" x14ac:dyDescent="0.3">
      <c r="AA1442" s="9"/>
    </row>
    <row r="1443" spans="27:27" x14ac:dyDescent="0.3">
      <c r="AA1443" s="9"/>
    </row>
    <row r="1444" spans="27:27" x14ac:dyDescent="0.3">
      <c r="AA1444" s="9"/>
    </row>
    <row r="1445" spans="27:27" x14ac:dyDescent="0.3">
      <c r="AA1445" s="9"/>
    </row>
    <row r="1446" spans="27:27" x14ac:dyDescent="0.3">
      <c r="AA1446" s="9"/>
    </row>
    <row r="1447" spans="27:27" x14ac:dyDescent="0.3">
      <c r="AA1447" s="9"/>
    </row>
    <row r="1448" spans="27:27" x14ac:dyDescent="0.3">
      <c r="AA1448" s="9"/>
    </row>
    <row r="1449" spans="27:27" x14ac:dyDescent="0.3">
      <c r="AA1449" s="9"/>
    </row>
    <row r="1450" spans="27:27" x14ac:dyDescent="0.3">
      <c r="AA1450" s="9"/>
    </row>
    <row r="1451" spans="27:27" x14ac:dyDescent="0.3">
      <c r="AA1451" s="9"/>
    </row>
    <row r="1452" spans="27:27" x14ac:dyDescent="0.3">
      <c r="AA1452" s="9"/>
    </row>
    <row r="1453" spans="27:27" x14ac:dyDescent="0.3">
      <c r="AA1453" s="9"/>
    </row>
    <row r="1454" spans="27:27" x14ac:dyDescent="0.3">
      <c r="AA1454" s="9"/>
    </row>
    <row r="1455" spans="27:27" x14ac:dyDescent="0.3">
      <c r="AA1455" s="9"/>
    </row>
    <row r="1456" spans="27:27" x14ac:dyDescent="0.3">
      <c r="AA1456" s="9"/>
    </row>
    <row r="1457" spans="27:27" x14ac:dyDescent="0.3">
      <c r="AA1457" s="9"/>
    </row>
    <row r="1458" spans="27:27" x14ac:dyDescent="0.3">
      <c r="AA1458" s="9"/>
    </row>
    <row r="1459" spans="27:27" x14ac:dyDescent="0.3">
      <c r="AA1459" s="9"/>
    </row>
    <row r="1460" spans="27:27" x14ac:dyDescent="0.3">
      <c r="AA1460" s="9"/>
    </row>
    <row r="1461" spans="27:27" x14ac:dyDescent="0.3">
      <c r="AA1461" s="9"/>
    </row>
    <row r="1462" spans="27:27" x14ac:dyDescent="0.3">
      <c r="AA1462" s="9"/>
    </row>
    <row r="1463" spans="27:27" x14ac:dyDescent="0.3">
      <c r="AA1463" s="9"/>
    </row>
    <row r="1464" spans="27:27" x14ac:dyDescent="0.3">
      <c r="AA1464" s="9"/>
    </row>
    <row r="1465" spans="27:27" x14ac:dyDescent="0.3">
      <c r="AA1465" s="9"/>
    </row>
    <row r="1466" spans="27:27" x14ac:dyDescent="0.3">
      <c r="AA1466" s="9"/>
    </row>
    <row r="1467" spans="27:27" x14ac:dyDescent="0.3">
      <c r="AA1467" s="9"/>
    </row>
    <row r="1468" spans="27:27" x14ac:dyDescent="0.3">
      <c r="AA1468" s="9"/>
    </row>
    <row r="1469" spans="27:27" x14ac:dyDescent="0.3">
      <c r="AA1469" s="9"/>
    </row>
    <row r="1470" spans="27:27" x14ac:dyDescent="0.3">
      <c r="AA1470" s="9"/>
    </row>
    <row r="1471" spans="27:27" x14ac:dyDescent="0.3">
      <c r="AA1471" s="9"/>
    </row>
    <row r="1472" spans="27:27" x14ac:dyDescent="0.3">
      <c r="AA1472" s="9"/>
    </row>
    <row r="1473" spans="27:27" x14ac:dyDescent="0.3">
      <c r="AA1473" s="9"/>
    </row>
    <row r="1474" spans="27:27" x14ac:dyDescent="0.3">
      <c r="AA1474" s="9"/>
    </row>
    <row r="1475" spans="27:27" x14ac:dyDescent="0.3">
      <c r="AA1475" s="9"/>
    </row>
    <row r="1476" spans="27:27" x14ac:dyDescent="0.3">
      <c r="AA1476" s="9"/>
    </row>
    <row r="1477" spans="27:27" x14ac:dyDescent="0.3">
      <c r="AA1477" s="9"/>
    </row>
    <row r="1478" spans="27:27" x14ac:dyDescent="0.3">
      <c r="AA1478" s="9"/>
    </row>
    <row r="1479" spans="27:27" x14ac:dyDescent="0.3">
      <c r="AA1479" s="9"/>
    </row>
    <row r="1480" spans="27:27" x14ac:dyDescent="0.3">
      <c r="AA1480" s="9"/>
    </row>
    <row r="1481" spans="27:27" x14ac:dyDescent="0.3">
      <c r="AA1481" s="9"/>
    </row>
    <row r="1482" spans="27:27" x14ac:dyDescent="0.3">
      <c r="AA1482" s="9"/>
    </row>
    <row r="1483" spans="27:27" x14ac:dyDescent="0.3">
      <c r="AA1483" s="9"/>
    </row>
    <row r="1484" spans="27:27" x14ac:dyDescent="0.3">
      <c r="AA1484" s="9"/>
    </row>
    <row r="1485" spans="27:27" x14ac:dyDescent="0.3">
      <c r="AA1485" s="9"/>
    </row>
    <row r="1486" spans="27:27" x14ac:dyDescent="0.3">
      <c r="AA1486" s="9"/>
    </row>
    <row r="1487" spans="27:27" x14ac:dyDescent="0.3">
      <c r="AA1487" s="9"/>
    </row>
    <row r="1488" spans="27:27" x14ac:dyDescent="0.3">
      <c r="AA1488" s="9"/>
    </row>
    <row r="1489" spans="27:27" x14ac:dyDescent="0.3">
      <c r="AA1489" s="9"/>
    </row>
    <row r="1490" spans="27:27" x14ac:dyDescent="0.3">
      <c r="AA1490" s="9"/>
    </row>
    <row r="1491" spans="27:27" x14ac:dyDescent="0.3">
      <c r="AA1491" s="9"/>
    </row>
    <row r="1492" spans="27:27" x14ac:dyDescent="0.3">
      <c r="AA1492" s="9"/>
    </row>
    <row r="1493" spans="27:27" x14ac:dyDescent="0.3">
      <c r="AA1493" s="9"/>
    </row>
    <row r="1494" spans="27:27" x14ac:dyDescent="0.3">
      <c r="AA1494" s="9"/>
    </row>
    <row r="1495" spans="27:27" x14ac:dyDescent="0.3">
      <c r="AA1495" s="9"/>
    </row>
    <row r="1496" spans="27:27" x14ac:dyDescent="0.3">
      <c r="AA1496" s="9"/>
    </row>
    <row r="1497" spans="27:27" x14ac:dyDescent="0.3">
      <c r="AA1497" s="9"/>
    </row>
    <row r="1498" spans="27:27" x14ac:dyDescent="0.3">
      <c r="AA1498" s="9"/>
    </row>
    <row r="1499" spans="27:27" x14ac:dyDescent="0.3">
      <c r="AA1499" s="9"/>
    </row>
    <row r="1500" spans="27:27" x14ac:dyDescent="0.3">
      <c r="AA1500" s="9"/>
    </row>
    <row r="1501" spans="27:27" x14ac:dyDescent="0.3">
      <c r="AA1501" s="9"/>
    </row>
    <row r="1502" spans="27:27" x14ac:dyDescent="0.3">
      <c r="AA1502" s="9"/>
    </row>
    <row r="1503" spans="27:27" x14ac:dyDescent="0.3">
      <c r="AA1503" s="9"/>
    </row>
    <row r="1504" spans="27:27" x14ac:dyDescent="0.3">
      <c r="AA1504" s="9"/>
    </row>
    <row r="1505" spans="27:27" x14ac:dyDescent="0.3">
      <c r="AA1505" s="9"/>
    </row>
    <row r="1506" spans="27:27" x14ac:dyDescent="0.3">
      <c r="AA1506" s="9"/>
    </row>
    <row r="1507" spans="27:27" x14ac:dyDescent="0.3">
      <c r="AA1507" s="9"/>
    </row>
    <row r="1508" spans="27:27" x14ac:dyDescent="0.3">
      <c r="AA1508" s="9"/>
    </row>
    <row r="1509" spans="27:27" x14ac:dyDescent="0.3">
      <c r="AA1509" s="9"/>
    </row>
    <row r="1510" spans="27:27" x14ac:dyDescent="0.3">
      <c r="AA1510" s="9"/>
    </row>
    <row r="1511" spans="27:27" x14ac:dyDescent="0.3">
      <c r="AA1511" s="9"/>
    </row>
    <row r="1512" spans="27:27" x14ac:dyDescent="0.3">
      <c r="AA1512" s="9"/>
    </row>
    <row r="1513" spans="27:27" x14ac:dyDescent="0.3">
      <c r="AA1513" s="9"/>
    </row>
    <row r="1514" spans="27:27" x14ac:dyDescent="0.3">
      <c r="AA1514" s="9"/>
    </row>
    <row r="1515" spans="27:27" x14ac:dyDescent="0.3">
      <c r="AA1515" s="9"/>
    </row>
    <row r="1516" spans="27:27" x14ac:dyDescent="0.3">
      <c r="AA1516" s="9"/>
    </row>
    <row r="1517" spans="27:27" x14ac:dyDescent="0.3">
      <c r="AA1517" s="9"/>
    </row>
    <row r="1518" spans="27:27" x14ac:dyDescent="0.3">
      <c r="AA1518" s="9"/>
    </row>
    <row r="1519" spans="27:27" x14ac:dyDescent="0.3">
      <c r="AA1519" s="9"/>
    </row>
    <row r="1520" spans="27:27" x14ac:dyDescent="0.3">
      <c r="AA1520" s="9"/>
    </row>
    <row r="1521" spans="27:27" x14ac:dyDescent="0.3">
      <c r="AA1521" s="9"/>
    </row>
    <row r="1522" spans="27:27" x14ac:dyDescent="0.3">
      <c r="AA1522" s="9"/>
    </row>
    <row r="1523" spans="27:27" x14ac:dyDescent="0.3">
      <c r="AA1523" s="9"/>
    </row>
    <row r="1524" spans="27:27" x14ac:dyDescent="0.3">
      <c r="AA1524" s="9"/>
    </row>
    <row r="1525" spans="27:27" x14ac:dyDescent="0.3">
      <c r="AA1525" s="9"/>
    </row>
    <row r="1526" spans="27:27" x14ac:dyDescent="0.3">
      <c r="AA1526" s="9"/>
    </row>
    <row r="1527" spans="27:27" x14ac:dyDescent="0.3">
      <c r="AA1527" s="9"/>
    </row>
    <row r="1528" spans="27:27" x14ac:dyDescent="0.3">
      <c r="AA1528" s="9"/>
    </row>
    <row r="1529" spans="27:27" x14ac:dyDescent="0.3">
      <c r="AA1529" s="9"/>
    </row>
    <row r="1530" spans="27:27" x14ac:dyDescent="0.3">
      <c r="AA1530" s="9"/>
    </row>
    <row r="1531" spans="27:27" x14ac:dyDescent="0.3">
      <c r="AA1531" s="9"/>
    </row>
    <row r="1532" spans="27:27" x14ac:dyDescent="0.3">
      <c r="AA1532" s="9"/>
    </row>
    <row r="1533" spans="27:27" x14ac:dyDescent="0.3">
      <c r="AA1533" s="9"/>
    </row>
    <row r="1534" spans="27:27" x14ac:dyDescent="0.3">
      <c r="AA1534" s="9"/>
    </row>
  </sheetData>
  <conditionalFormatting pivot="1" sqref="AO5 AO6 AO7 AO8">
    <cfRule type="dataBar" priority="4">
      <dataBar>
        <cfvo type="min"/>
        <cfvo type="max"/>
        <color rgb="FF638EC6"/>
      </dataBar>
      <extLst>
        <ext xmlns:x14="http://schemas.microsoft.com/office/spreadsheetml/2009/9/main" uri="{B025F937-C7B1-47D3-B67F-A62EFF666E3E}">
          <x14:id>{F43C4B8B-3206-45F6-A387-38EA57F505B7}</x14:id>
        </ext>
      </extLst>
    </cfRule>
  </conditionalFormatting>
  <conditionalFormatting sqref="AP5:AP8">
    <cfRule type="dataBar" priority="3">
      <dataBar>
        <cfvo type="min"/>
        <cfvo type="max"/>
        <color rgb="FF63C384"/>
      </dataBar>
      <extLst>
        <ext xmlns:x14="http://schemas.microsoft.com/office/spreadsheetml/2009/9/main" uri="{B025F937-C7B1-47D3-B67F-A62EFF666E3E}">
          <x14:id>{332AC3A9-64FC-4BD1-AC7F-BCA61FFA8400}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43C4B8B-3206-45F6-A387-38EA57F505B7}">
            <x14:dataBar minLength="0" maxLength="100" border="1" negativeBarBorderColorSameAsPositive="0">
              <x14:cfvo type="autoMin"/>
              <x14:cfvo type="autoMax"/>
              <x14:borderColor rgb="FF638EC6"/>
              <x14:negativeFillColor rgb="FFFF0000"/>
              <x14:negativeBorderColor rgb="FFFF0000"/>
              <x14:axisColor rgb="FF000000"/>
            </x14:dataBar>
          </x14:cfRule>
          <xm:sqref>AO5 AO6 AO7 AO8</xm:sqref>
        </x14:conditionalFormatting>
        <x14:conditionalFormatting xmlns:xm="http://schemas.microsoft.com/office/excel/2006/main">
          <x14:cfRule type="dataBar" id="{332AC3A9-64FC-4BD1-AC7F-BCA61FFA8400}">
            <x14:dataBar minLength="0" maxLength="100" border="1" negativeBarBorderColorSameAsPositive="0">
              <x14:cfvo type="autoMin"/>
              <x14:cfvo type="autoMax"/>
              <x14:borderColor rgb="FF63C384"/>
              <x14:negativeFillColor rgb="FFFF0000"/>
              <x14:negativeBorderColor rgb="FFFF0000"/>
              <x14:axisColor rgb="FF000000"/>
            </x14:dataBar>
          </x14:cfRule>
          <xm:sqref>AP5:AP8</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D057-7E0C-4E53-9ADB-76EC423AE0D1}">
  <sheetPr codeName="Sheet1">
    <tabColor theme="9"/>
  </sheetPr>
  <dimension ref="G1:AR81"/>
  <sheetViews>
    <sheetView showGridLines="0" topLeftCell="F1" zoomScale="67" zoomScaleNormal="70" workbookViewId="0">
      <selection activeCell="U57" sqref="U57"/>
    </sheetView>
  </sheetViews>
  <sheetFormatPr defaultColWidth="8.77734375" defaultRowHeight="14.4" x14ac:dyDescent="0.3"/>
  <cols>
    <col min="1" max="8" width="8.77734375" style="3"/>
    <col min="9" max="9" width="13.77734375" style="3" customWidth="1"/>
    <col min="10" max="10" width="8.77734375" style="3" customWidth="1"/>
    <col min="11" max="11" width="14.77734375" style="3" customWidth="1"/>
    <col min="12" max="12" width="13.6640625" style="3" bestFit="1" customWidth="1"/>
    <col min="13" max="13" width="7.77734375" style="3" customWidth="1"/>
    <col min="14" max="14" width="8.77734375" style="3" customWidth="1"/>
    <col min="15" max="15" width="11.21875" style="3" customWidth="1"/>
    <col min="16" max="16" width="20.88671875" style="3" bestFit="1" customWidth="1"/>
    <col min="17" max="17" width="10.44140625" style="3" bestFit="1" customWidth="1"/>
    <col min="18" max="18" width="13.88671875" style="3" customWidth="1"/>
    <col min="19" max="19" width="15.21875" style="3" customWidth="1"/>
    <col min="20" max="20" width="18.33203125" style="3" customWidth="1"/>
    <col min="21" max="21" width="8.88671875" style="3" bestFit="1" customWidth="1"/>
    <col min="22" max="22" width="6.77734375" style="3" customWidth="1"/>
    <col min="23" max="23" width="8.88671875" style="3" bestFit="1" customWidth="1"/>
    <col min="24" max="25" width="8.77734375" style="3"/>
    <col min="26" max="26" width="12.88671875" style="3" customWidth="1"/>
    <col min="27" max="27" width="7.44140625" style="3" customWidth="1"/>
    <col min="28" max="28" width="14.33203125" style="3" bestFit="1" customWidth="1"/>
    <col min="29" max="29" width="13.77734375" style="3" customWidth="1"/>
    <col min="30" max="31" width="20.44140625" style="3" bestFit="1" customWidth="1"/>
    <col min="32" max="32" width="11.77734375" style="3" bestFit="1" customWidth="1"/>
    <col min="33" max="33" width="2.109375" style="3" customWidth="1"/>
    <col min="34" max="34" width="23" style="3" customWidth="1"/>
    <col min="35" max="35" width="19.109375" style="3" customWidth="1"/>
    <col min="36" max="36" width="18" style="3" customWidth="1"/>
    <col min="37" max="37" width="19.109375" style="3" customWidth="1"/>
    <col min="38" max="38" width="20" style="3" customWidth="1"/>
    <col min="39" max="39" width="2.5546875" style="3" customWidth="1"/>
    <col min="40" max="40" width="4.21875" style="3" customWidth="1"/>
    <col min="41" max="41" width="4.44140625" style="3" customWidth="1"/>
    <col min="42" max="16384" width="8.77734375" style="3"/>
  </cols>
  <sheetData>
    <row r="1" spans="8:41" ht="29.55" customHeight="1" thickBot="1" x14ac:dyDescent="0.35">
      <c r="H1" s="55" t="s">
        <v>2366</v>
      </c>
      <c r="I1" s="56"/>
      <c r="J1" s="56"/>
      <c r="K1" s="56"/>
      <c r="L1" s="56"/>
      <c r="M1" s="56"/>
      <c r="N1" s="56"/>
      <c r="O1" s="56"/>
      <c r="P1" s="56"/>
      <c r="Q1" s="56"/>
      <c r="R1" s="56"/>
      <c r="S1" s="56"/>
      <c r="T1" s="56"/>
      <c r="U1" s="56"/>
      <c r="V1" s="56"/>
      <c r="W1" s="56"/>
      <c r="X1" s="56"/>
      <c r="Y1" s="56"/>
      <c r="Z1" s="56"/>
      <c r="AA1" s="57"/>
      <c r="AB1" s="47"/>
      <c r="AC1" s="47"/>
      <c r="AD1" s="47"/>
      <c r="AE1" s="47"/>
      <c r="AF1" s="47"/>
      <c r="AG1" s="47"/>
      <c r="AH1" s="47"/>
      <c r="AI1" s="47"/>
      <c r="AJ1" s="47"/>
      <c r="AK1" s="47"/>
      <c r="AL1" s="47"/>
      <c r="AM1" s="47"/>
      <c r="AN1" s="47"/>
      <c r="AO1" s="47"/>
    </row>
    <row r="2" spans="8:41" ht="23.4" customHeight="1" x14ac:dyDescent="0.3">
      <c r="H2" s="58" t="s">
        <v>2367</v>
      </c>
      <c r="I2" s="59"/>
      <c r="J2" s="59"/>
      <c r="K2" s="59"/>
      <c r="L2" s="59"/>
      <c r="M2" s="59"/>
      <c r="N2" s="59"/>
      <c r="O2" s="59"/>
      <c r="P2" s="59"/>
      <c r="Q2" s="59"/>
      <c r="R2" s="59"/>
      <c r="S2" s="59"/>
      <c r="T2" s="59"/>
      <c r="U2" s="59"/>
      <c r="V2" s="59"/>
      <c r="W2" s="12"/>
      <c r="X2" s="12"/>
      <c r="Y2" s="12"/>
      <c r="Z2" s="12"/>
      <c r="AA2" s="52"/>
      <c r="AB2" s="47"/>
      <c r="AC2" s="47"/>
      <c r="AD2" s="47"/>
      <c r="AE2" s="47"/>
      <c r="AF2" s="47"/>
      <c r="AG2" s="47"/>
      <c r="AH2" s="47"/>
      <c r="AI2" s="47"/>
      <c r="AJ2" s="47"/>
      <c r="AK2" s="47"/>
      <c r="AL2" s="47"/>
      <c r="AM2" s="47"/>
      <c r="AN2" s="47"/>
      <c r="AO2" s="47"/>
    </row>
    <row r="3" spans="8:41" ht="14.55" customHeight="1" x14ac:dyDescent="0.3">
      <c r="H3" s="13"/>
      <c r="I3" s="12"/>
      <c r="J3" s="12"/>
      <c r="K3" s="12"/>
      <c r="L3" s="12"/>
      <c r="M3" s="12"/>
      <c r="N3" s="12"/>
      <c r="O3" s="12"/>
      <c r="P3" s="12"/>
      <c r="Q3" s="12"/>
      <c r="R3" s="12"/>
      <c r="S3" s="12"/>
      <c r="T3" s="12"/>
      <c r="U3" s="12"/>
      <c r="V3" s="12"/>
      <c r="W3" s="12"/>
      <c r="X3" s="12"/>
      <c r="Y3" s="12"/>
      <c r="Z3" s="12"/>
      <c r="AA3" s="52"/>
      <c r="AB3" s="47"/>
      <c r="AC3" s="47"/>
      <c r="AD3" s="47"/>
      <c r="AE3" s="47"/>
      <c r="AF3" s="47"/>
      <c r="AG3" s="47"/>
      <c r="AH3" s="47"/>
      <c r="AI3" s="47"/>
      <c r="AJ3" s="47"/>
      <c r="AK3" s="47"/>
      <c r="AL3" s="47"/>
      <c r="AM3" s="47"/>
      <c r="AN3" s="47"/>
      <c r="AO3" s="47"/>
    </row>
    <row r="4" spans="8:41" x14ac:dyDescent="0.3">
      <c r="H4" s="13"/>
      <c r="I4" s="12"/>
      <c r="J4" s="12"/>
      <c r="K4" s="12"/>
      <c r="L4" s="12"/>
      <c r="M4" s="12"/>
      <c r="N4" s="12"/>
      <c r="O4" s="12"/>
      <c r="P4" s="12"/>
      <c r="Q4" s="12"/>
      <c r="R4" s="12"/>
      <c r="S4" s="12"/>
      <c r="T4" s="12"/>
      <c r="U4" s="12"/>
      <c r="V4" s="12"/>
      <c r="W4" s="12"/>
      <c r="X4" s="12"/>
      <c r="Y4" s="12"/>
      <c r="Z4" s="12"/>
      <c r="AA4" s="52"/>
      <c r="AB4" s="47"/>
      <c r="AC4" s="47"/>
      <c r="AD4" s="47"/>
      <c r="AE4" s="47"/>
      <c r="AF4" s="47"/>
      <c r="AG4" s="47"/>
      <c r="AH4" s="47"/>
      <c r="AI4" s="47"/>
      <c r="AJ4" s="47"/>
      <c r="AK4" s="47"/>
      <c r="AL4" s="47"/>
      <c r="AM4" s="47"/>
      <c r="AN4" s="47"/>
      <c r="AO4" s="47"/>
    </row>
    <row r="5" spans="8:41" x14ac:dyDescent="0.3">
      <c r="H5" s="13"/>
      <c r="I5" s="12"/>
      <c r="J5" s="12"/>
      <c r="K5" s="12"/>
      <c r="L5" s="12"/>
      <c r="M5" s="12"/>
      <c r="N5" s="12"/>
      <c r="O5" s="12"/>
      <c r="P5" s="12"/>
      <c r="Q5" s="12"/>
      <c r="R5" s="12"/>
      <c r="S5" s="12"/>
      <c r="T5" s="12"/>
      <c r="U5" s="12"/>
      <c r="V5" s="12"/>
      <c r="W5" s="12"/>
      <c r="X5" s="12"/>
      <c r="Y5" s="12"/>
      <c r="Z5" s="12"/>
      <c r="AA5" s="52"/>
      <c r="AB5" s="47"/>
      <c r="AC5" s="47"/>
      <c r="AD5" s="47"/>
      <c r="AE5" s="47"/>
      <c r="AF5" s="47"/>
      <c r="AG5" s="47"/>
      <c r="AH5" s="47"/>
      <c r="AI5" s="47"/>
      <c r="AJ5" s="47"/>
      <c r="AK5" s="47"/>
      <c r="AL5" s="47"/>
      <c r="AM5" s="47"/>
      <c r="AN5" s="47"/>
      <c r="AO5" s="47"/>
    </row>
    <row r="6" spans="8:41" x14ac:dyDescent="0.3">
      <c r="H6" s="13"/>
      <c r="I6" s="12"/>
      <c r="J6" s="12"/>
      <c r="K6" s="12"/>
      <c r="L6" s="12"/>
      <c r="M6" s="12"/>
      <c r="N6" s="12"/>
      <c r="O6" s="12"/>
      <c r="P6" s="12"/>
      <c r="Q6" s="12"/>
      <c r="R6" s="12"/>
      <c r="S6" s="12"/>
      <c r="T6" s="12"/>
      <c r="U6" s="12"/>
      <c r="V6" s="12"/>
      <c r="W6" s="12"/>
      <c r="X6" s="12"/>
      <c r="Y6" s="12"/>
      <c r="Z6" s="12"/>
      <c r="AA6" s="14"/>
      <c r="AB6" s="47"/>
      <c r="AC6" s="47"/>
      <c r="AD6" s="47"/>
      <c r="AE6" s="47"/>
      <c r="AF6" s="47"/>
      <c r="AG6" s="47"/>
      <c r="AH6" s="47"/>
      <c r="AI6" s="47"/>
      <c r="AJ6" s="47"/>
      <c r="AK6" s="47"/>
      <c r="AL6" s="47"/>
      <c r="AM6" s="47"/>
      <c r="AN6" s="47"/>
      <c r="AO6" s="47"/>
    </row>
    <row r="7" spans="8:41" x14ac:dyDescent="0.3">
      <c r="H7" s="13"/>
      <c r="I7" s="12"/>
      <c r="J7" s="12"/>
      <c r="K7" s="12"/>
      <c r="L7" s="12"/>
      <c r="M7" s="12"/>
      <c r="N7" s="12"/>
      <c r="O7" s="12"/>
      <c r="P7" s="12"/>
      <c r="Q7" s="12"/>
      <c r="R7" s="12"/>
      <c r="S7" s="12"/>
      <c r="T7" s="12"/>
      <c r="U7" s="12"/>
      <c r="V7" s="12"/>
      <c r="W7" s="12"/>
      <c r="X7" s="12"/>
      <c r="Y7" s="12"/>
      <c r="Z7" s="12"/>
      <c r="AA7" s="14"/>
      <c r="AB7" s="47"/>
      <c r="AC7" s="47"/>
      <c r="AD7" s="47"/>
      <c r="AE7" s="47"/>
      <c r="AF7" s="47"/>
      <c r="AG7" s="47"/>
      <c r="AH7" s="47"/>
      <c r="AI7" s="47"/>
      <c r="AJ7" s="47"/>
      <c r="AK7" s="47"/>
      <c r="AL7" s="47"/>
      <c r="AM7" s="47"/>
      <c r="AN7" s="47"/>
      <c r="AO7" s="47"/>
    </row>
    <row r="8" spans="8:41" x14ac:dyDescent="0.3">
      <c r="H8" s="13"/>
      <c r="I8" s="12"/>
      <c r="J8" s="12"/>
      <c r="K8" s="12"/>
      <c r="L8" s="12"/>
      <c r="M8" s="12"/>
      <c r="N8" s="12"/>
      <c r="O8" s="12"/>
      <c r="P8" s="12"/>
      <c r="Q8" s="12"/>
      <c r="R8" s="12"/>
      <c r="S8" s="12"/>
      <c r="T8" s="12"/>
      <c r="U8" s="12"/>
      <c r="V8" s="12"/>
      <c r="W8" s="12"/>
      <c r="X8" s="12"/>
      <c r="Y8" s="12"/>
      <c r="Z8" s="12"/>
      <c r="AA8" s="14"/>
      <c r="AB8" s="47"/>
      <c r="AC8" s="47"/>
      <c r="AD8" s="47"/>
      <c r="AE8" s="47"/>
      <c r="AF8" s="47"/>
      <c r="AG8" s="47"/>
      <c r="AH8" s="47"/>
      <c r="AI8" s="47"/>
      <c r="AJ8" s="47"/>
      <c r="AK8" s="47"/>
      <c r="AL8" s="47"/>
      <c r="AM8" s="47"/>
      <c r="AN8" s="47"/>
      <c r="AO8" s="47"/>
    </row>
    <row r="9" spans="8:41" x14ac:dyDescent="0.3">
      <c r="H9" s="13"/>
      <c r="I9" s="12"/>
      <c r="J9" s="12"/>
      <c r="K9" s="12"/>
      <c r="L9" s="12"/>
      <c r="M9" s="12"/>
      <c r="N9" s="12"/>
      <c r="O9" s="12"/>
      <c r="P9" s="12"/>
      <c r="Q9" s="12"/>
      <c r="R9" s="12"/>
      <c r="S9" s="12"/>
      <c r="T9" s="12"/>
      <c r="U9" s="12"/>
      <c r="V9" s="12"/>
      <c r="W9" s="12"/>
      <c r="X9" s="12"/>
      <c r="Y9" s="12"/>
      <c r="Z9" s="12"/>
      <c r="AA9" s="14"/>
      <c r="AB9" s="47"/>
      <c r="AC9" s="47"/>
      <c r="AD9" s="47"/>
      <c r="AE9" s="47"/>
      <c r="AF9" s="47"/>
      <c r="AG9" s="47"/>
      <c r="AH9" s="47"/>
      <c r="AI9" s="47"/>
      <c r="AJ9" s="47"/>
      <c r="AK9" s="47"/>
      <c r="AL9" s="47"/>
      <c r="AM9" s="47"/>
      <c r="AN9" s="47"/>
      <c r="AO9" s="47"/>
    </row>
    <row r="10" spans="8:41" x14ac:dyDescent="0.3">
      <c r="H10" s="13"/>
      <c r="I10" s="12"/>
      <c r="J10" s="12"/>
      <c r="K10" s="12"/>
      <c r="L10" s="12"/>
      <c r="M10" s="12"/>
      <c r="N10" s="12"/>
      <c r="O10" s="12"/>
      <c r="P10" s="12"/>
      <c r="Q10" s="12"/>
      <c r="R10" s="12"/>
      <c r="S10" s="12"/>
      <c r="T10" s="12"/>
      <c r="U10" s="12"/>
      <c r="V10" s="12"/>
      <c r="W10" s="12"/>
      <c r="X10" s="12"/>
      <c r="Y10" s="12"/>
      <c r="Z10" s="12"/>
      <c r="AA10" s="14"/>
      <c r="AB10" s="47"/>
      <c r="AC10" s="47"/>
      <c r="AD10" s="47"/>
      <c r="AE10" s="47"/>
      <c r="AF10" s="47"/>
      <c r="AG10" s="47"/>
      <c r="AH10" s="47"/>
      <c r="AI10" s="47"/>
      <c r="AJ10" s="47"/>
      <c r="AK10" s="47"/>
      <c r="AL10" s="47"/>
      <c r="AM10" s="47"/>
      <c r="AN10" s="47"/>
      <c r="AO10" s="47"/>
    </row>
    <row r="11" spans="8:41" x14ac:dyDescent="0.3">
      <c r="H11" s="13"/>
      <c r="I11" s="12"/>
      <c r="J11" s="12"/>
      <c r="K11" s="12"/>
      <c r="L11" s="12"/>
      <c r="M11" s="12"/>
      <c r="N11" s="12"/>
      <c r="O11" s="12"/>
      <c r="P11" s="12"/>
      <c r="Q11" s="12"/>
      <c r="R11" s="12"/>
      <c r="S11" s="12"/>
      <c r="T11" s="12"/>
      <c r="U11" s="12"/>
      <c r="V11" s="12"/>
      <c r="W11" s="12"/>
      <c r="X11" s="12"/>
      <c r="Y11" s="12"/>
      <c r="Z11" s="12"/>
      <c r="AA11" s="14"/>
      <c r="AB11" s="47"/>
      <c r="AC11" s="47"/>
      <c r="AD11" s="47"/>
      <c r="AE11" s="47"/>
      <c r="AF11" s="47"/>
      <c r="AG11" s="47"/>
      <c r="AH11" s="47"/>
      <c r="AI11" s="47"/>
      <c r="AJ11" s="47"/>
      <c r="AK11" s="47"/>
      <c r="AL11" s="47"/>
      <c r="AM11" s="47"/>
      <c r="AN11" s="47"/>
      <c r="AO11" s="47"/>
    </row>
    <row r="12" spans="8:41" x14ac:dyDescent="0.3">
      <c r="H12" s="13"/>
      <c r="I12" s="12"/>
      <c r="J12" s="12"/>
      <c r="K12" s="12"/>
      <c r="L12" s="12"/>
      <c r="M12" s="12"/>
      <c r="N12" s="12"/>
      <c r="O12" s="12"/>
      <c r="P12" s="12"/>
      <c r="Q12" s="12"/>
      <c r="R12" s="12"/>
      <c r="S12" s="12"/>
      <c r="T12" s="12"/>
      <c r="U12" s="12"/>
      <c r="V12" s="12"/>
      <c r="W12" s="12"/>
      <c r="X12" s="12"/>
      <c r="Y12" s="12"/>
      <c r="Z12" s="12"/>
      <c r="AA12" s="14"/>
      <c r="AB12" s="47"/>
      <c r="AC12" s="47"/>
      <c r="AD12" s="47"/>
      <c r="AE12" s="47"/>
      <c r="AF12" s="47"/>
      <c r="AG12" s="47"/>
      <c r="AH12" s="47"/>
      <c r="AI12" s="47"/>
      <c r="AJ12" s="47"/>
      <c r="AK12" s="47"/>
      <c r="AL12" s="47"/>
      <c r="AM12" s="47"/>
      <c r="AN12" s="47"/>
      <c r="AO12" s="47"/>
    </row>
    <row r="13" spans="8:41" x14ac:dyDescent="0.3">
      <c r="H13" s="13"/>
      <c r="I13" s="12"/>
      <c r="J13" s="12"/>
      <c r="K13" s="12"/>
      <c r="L13" s="12"/>
      <c r="M13" s="12"/>
      <c r="N13" s="12"/>
      <c r="O13" s="12"/>
      <c r="P13" s="12"/>
      <c r="Q13" s="12"/>
      <c r="R13" s="12"/>
      <c r="S13" s="12"/>
      <c r="T13" s="12"/>
      <c r="U13" s="12"/>
      <c r="V13" s="12"/>
      <c r="W13" s="12"/>
      <c r="X13" s="12"/>
      <c r="Y13" s="12"/>
      <c r="Z13" s="12"/>
      <c r="AA13" s="14"/>
      <c r="AB13" s="47"/>
      <c r="AC13" s="47"/>
      <c r="AD13" s="47"/>
      <c r="AE13" s="47"/>
      <c r="AF13" s="47"/>
      <c r="AG13" s="47"/>
      <c r="AH13" s="47"/>
      <c r="AI13" s="47"/>
      <c r="AJ13" s="47"/>
      <c r="AK13" s="47"/>
      <c r="AL13" s="47"/>
      <c r="AM13" s="47"/>
      <c r="AN13" s="47"/>
      <c r="AO13" s="47"/>
    </row>
    <row r="14" spans="8:41" x14ac:dyDescent="0.3">
      <c r="H14" s="13"/>
      <c r="I14" s="12"/>
      <c r="J14" s="12"/>
      <c r="K14" s="12"/>
      <c r="L14" s="12"/>
      <c r="M14" s="12"/>
      <c r="N14" s="12"/>
      <c r="O14" s="12"/>
      <c r="P14" s="12"/>
      <c r="Q14" s="12"/>
      <c r="R14" s="12"/>
      <c r="S14" s="12"/>
      <c r="T14" s="12"/>
      <c r="U14" s="12"/>
      <c r="V14" s="12"/>
      <c r="W14" s="12"/>
      <c r="X14" s="12"/>
      <c r="Y14" s="12"/>
      <c r="Z14" s="12"/>
      <c r="AA14" s="14"/>
      <c r="AB14" s="47"/>
      <c r="AC14" s="47"/>
      <c r="AD14" s="47"/>
      <c r="AE14" s="47"/>
      <c r="AF14" s="47"/>
      <c r="AG14" s="47"/>
      <c r="AH14" s="47"/>
      <c r="AI14" s="47"/>
      <c r="AJ14" s="47"/>
      <c r="AK14" s="47"/>
      <c r="AL14" s="47"/>
      <c r="AM14" s="47"/>
      <c r="AN14" s="47"/>
      <c r="AO14" s="47"/>
    </row>
    <row r="15" spans="8:41" x14ac:dyDescent="0.3">
      <c r="H15" s="13"/>
      <c r="I15" s="12"/>
      <c r="J15" s="12"/>
      <c r="K15" s="12"/>
      <c r="L15" s="12"/>
      <c r="M15" s="12"/>
      <c r="N15" s="12"/>
      <c r="O15" s="12"/>
      <c r="P15" s="12"/>
      <c r="Q15" s="12"/>
      <c r="R15" s="12"/>
      <c r="S15" s="12"/>
      <c r="T15" s="12"/>
      <c r="U15" s="12"/>
      <c r="V15" s="12"/>
      <c r="W15" s="12"/>
      <c r="X15" s="12"/>
      <c r="Y15" s="12"/>
      <c r="Z15" s="12"/>
      <c r="AA15" s="14"/>
      <c r="AB15" s="47"/>
      <c r="AC15" s="47"/>
      <c r="AD15" s="47"/>
      <c r="AE15" s="47"/>
      <c r="AF15" s="47"/>
      <c r="AG15" s="47"/>
      <c r="AH15" s="47"/>
      <c r="AI15" s="47"/>
      <c r="AJ15" s="47"/>
      <c r="AK15" s="47"/>
      <c r="AL15" s="47"/>
      <c r="AM15" s="47"/>
      <c r="AN15" s="47"/>
      <c r="AO15" s="47"/>
    </row>
    <row r="16" spans="8:41" x14ac:dyDescent="0.3">
      <c r="H16" s="13"/>
      <c r="I16" s="12"/>
      <c r="J16" s="12"/>
      <c r="K16" s="12"/>
      <c r="L16" s="12"/>
      <c r="M16" s="12"/>
      <c r="N16" s="12"/>
      <c r="O16" s="12"/>
      <c r="P16" s="12"/>
      <c r="Q16" s="12"/>
      <c r="R16" s="12"/>
      <c r="S16" s="12"/>
      <c r="T16" s="12"/>
      <c r="U16" s="12"/>
      <c r="V16" s="12"/>
      <c r="W16" s="12"/>
      <c r="X16" s="12"/>
      <c r="Y16" s="12"/>
      <c r="Z16" s="12"/>
      <c r="AA16" s="14"/>
      <c r="AB16" s="47"/>
      <c r="AC16" s="47"/>
      <c r="AD16" s="47"/>
      <c r="AE16" s="47"/>
      <c r="AF16" s="47"/>
      <c r="AG16" s="47"/>
      <c r="AH16" s="47"/>
      <c r="AI16" s="47"/>
      <c r="AJ16" s="47"/>
      <c r="AK16" s="47"/>
      <c r="AL16" s="47"/>
      <c r="AM16" s="47"/>
      <c r="AN16" s="47"/>
      <c r="AO16" s="47"/>
    </row>
    <row r="17" spans="8:44" x14ac:dyDescent="0.3">
      <c r="H17" s="13"/>
      <c r="I17" s="12"/>
      <c r="J17" s="12"/>
      <c r="K17" s="12"/>
      <c r="L17" s="12"/>
      <c r="M17" s="12"/>
      <c r="N17" s="12"/>
      <c r="O17" s="12"/>
      <c r="P17" s="12"/>
      <c r="Q17" s="12"/>
      <c r="R17" s="12"/>
      <c r="S17" s="12"/>
      <c r="T17" s="12"/>
      <c r="U17" s="12"/>
      <c r="V17" s="12"/>
      <c r="W17" s="12"/>
      <c r="X17" s="12"/>
      <c r="Y17" s="12"/>
      <c r="Z17" s="12"/>
      <c r="AA17" s="14"/>
      <c r="AB17" s="47"/>
      <c r="AC17" s="47"/>
      <c r="AD17" s="47"/>
      <c r="AE17" s="47"/>
      <c r="AF17" s="47"/>
      <c r="AG17" s="47"/>
      <c r="AH17" s="47"/>
      <c r="AI17" s="47"/>
      <c r="AJ17" s="47"/>
      <c r="AK17" s="47"/>
      <c r="AL17" s="47"/>
      <c r="AM17" s="47"/>
      <c r="AN17" s="47"/>
      <c r="AO17" s="47"/>
    </row>
    <row r="18" spans="8:44" x14ac:dyDescent="0.3">
      <c r="H18" s="13"/>
      <c r="I18" s="12"/>
      <c r="J18" s="12"/>
      <c r="K18" s="12"/>
      <c r="L18" s="12"/>
      <c r="M18" s="12"/>
      <c r="N18" s="12"/>
      <c r="O18" s="12"/>
      <c r="P18" s="12"/>
      <c r="Q18" s="12"/>
      <c r="R18" s="12"/>
      <c r="S18" s="12"/>
      <c r="T18" s="12"/>
      <c r="U18" s="12"/>
      <c r="V18" s="12"/>
      <c r="W18" s="12"/>
      <c r="X18" s="12"/>
      <c r="Y18" s="12"/>
      <c r="Z18" s="12"/>
      <c r="AA18" s="14"/>
      <c r="AB18" s="47"/>
      <c r="AC18" s="47"/>
      <c r="AD18" s="47"/>
      <c r="AE18" s="47"/>
      <c r="AF18" s="47"/>
      <c r="AG18" s="47"/>
      <c r="AH18" s="47"/>
      <c r="AI18" s="47"/>
      <c r="AJ18" s="47"/>
      <c r="AK18" s="47"/>
      <c r="AL18" s="47"/>
      <c r="AM18" s="47"/>
      <c r="AN18" s="47"/>
      <c r="AO18" s="47"/>
    </row>
    <row r="19" spans="8:44" x14ac:dyDescent="0.3">
      <c r="H19" s="13"/>
      <c r="I19" s="12"/>
      <c r="J19" s="12"/>
      <c r="K19" s="12"/>
      <c r="L19" s="12"/>
      <c r="M19" s="12"/>
      <c r="N19" s="12"/>
      <c r="O19" s="12"/>
      <c r="P19" s="12"/>
      <c r="Q19" s="12"/>
      <c r="R19" s="12"/>
      <c r="S19" s="12"/>
      <c r="T19" s="12"/>
      <c r="U19" s="12"/>
      <c r="V19" s="12"/>
      <c r="W19" s="12"/>
      <c r="X19" s="12"/>
      <c r="Y19" s="12"/>
      <c r="Z19" s="12"/>
      <c r="AA19" s="14"/>
      <c r="AB19" s="47"/>
      <c r="AC19" s="47"/>
      <c r="AD19" s="47"/>
      <c r="AE19" s="47"/>
      <c r="AF19" s="47"/>
      <c r="AG19" s="47"/>
      <c r="AH19" s="47"/>
      <c r="AI19" s="47"/>
      <c r="AJ19" s="47"/>
      <c r="AK19" s="47"/>
      <c r="AL19" s="47"/>
      <c r="AM19" s="47"/>
      <c r="AN19" s="47"/>
      <c r="AO19" s="47"/>
    </row>
    <row r="20" spans="8:44" x14ac:dyDescent="0.3">
      <c r="H20" s="13"/>
      <c r="I20" s="12"/>
      <c r="J20" s="12"/>
      <c r="K20" s="12"/>
      <c r="L20" s="12"/>
      <c r="M20" s="12"/>
      <c r="N20" s="12"/>
      <c r="O20" s="12"/>
      <c r="P20" s="12"/>
      <c r="Q20" s="12"/>
      <c r="R20" s="12"/>
      <c r="S20" s="12"/>
      <c r="T20" s="12"/>
      <c r="U20" s="12"/>
      <c r="V20" s="12"/>
      <c r="W20" s="12"/>
      <c r="X20" s="12"/>
      <c r="Y20" s="12"/>
      <c r="Z20" s="12"/>
      <c r="AA20" s="14"/>
      <c r="AB20" s="47"/>
      <c r="AC20" s="47"/>
      <c r="AD20" s="47"/>
      <c r="AE20" s="47"/>
      <c r="AF20" s="47"/>
      <c r="AG20" s="47"/>
      <c r="AH20" s="47"/>
      <c r="AI20" s="47"/>
      <c r="AJ20" s="47"/>
      <c r="AK20" s="47"/>
      <c r="AL20" s="47"/>
      <c r="AM20" s="47"/>
      <c r="AN20" s="47"/>
      <c r="AO20" s="47"/>
    </row>
    <row r="21" spans="8:44" x14ac:dyDescent="0.3">
      <c r="H21" s="13"/>
      <c r="I21" s="12"/>
      <c r="J21" s="12"/>
      <c r="K21" s="12"/>
      <c r="L21" s="12"/>
      <c r="M21" s="12"/>
      <c r="N21" s="12"/>
      <c r="O21" s="12"/>
      <c r="P21" s="12"/>
      <c r="Q21" s="12"/>
      <c r="R21" s="12"/>
      <c r="S21" s="12"/>
      <c r="T21" s="12"/>
      <c r="U21" s="12"/>
      <c r="V21" s="12"/>
      <c r="W21" s="12"/>
      <c r="X21" s="12"/>
      <c r="Y21" s="12"/>
      <c r="Z21" s="12"/>
      <c r="AA21" s="14"/>
      <c r="AB21" s="47"/>
      <c r="AC21" s="47"/>
      <c r="AD21" s="47"/>
      <c r="AE21" s="47"/>
      <c r="AF21" s="47"/>
      <c r="AG21" s="47"/>
      <c r="AH21" s="47"/>
      <c r="AI21" s="47"/>
      <c r="AJ21" s="47"/>
      <c r="AK21" s="47"/>
      <c r="AL21" s="47"/>
      <c r="AM21" s="47"/>
      <c r="AN21" s="47"/>
      <c r="AO21" s="47"/>
    </row>
    <row r="22" spans="8:44" x14ac:dyDescent="0.3">
      <c r="H22" s="13"/>
      <c r="I22" s="12"/>
      <c r="J22" s="12"/>
      <c r="K22" s="12"/>
      <c r="L22" s="12"/>
      <c r="M22" s="12"/>
      <c r="N22" s="12"/>
      <c r="O22" s="12"/>
      <c r="P22" s="12"/>
      <c r="Q22" s="12"/>
      <c r="R22" s="12"/>
      <c r="S22" s="12"/>
      <c r="T22" s="12"/>
      <c r="U22" s="12"/>
      <c r="V22" s="12"/>
      <c r="W22" s="12"/>
      <c r="X22" s="12"/>
      <c r="Y22" s="12"/>
      <c r="Z22" s="12"/>
      <c r="AA22" s="14"/>
      <c r="AB22" s="47"/>
      <c r="AC22" s="47"/>
      <c r="AD22" s="47"/>
      <c r="AE22" s="47"/>
      <c r="AF22" s="47"/>
      <c r="AG22" s="47"/>
      <c r="AH22" s="47"/>
      <c r="AI22" s="47"/>
      <c r="AJ22" s="47"/>
      <c r="AK22" s="47"/>
      <c r="AL22" s="47"/>
      <c r="AM22" s="47"/>
      <c r="AN22" s="47"/>
      <c r="AO22" s="47"/>
    </row>
    <row r="23" spans="8:44" x14ac:dyDescent="0.3">
      <c r="H23" s="13"/>
      <c r="I23" s="12"/>
      <c r="J23" s="12"/>
      <c r="K23" s="12"/>
      <c r="L23" s="12"/>
      <c r="M23" s="12"/>
      <c r="N23" s="12"/>
      <c r="O23" s="12"/>
      <c r="P23" s="12"/>
      <c r="Q23" s="12"/>
      <c r="R23" s="12"/>
      <c r="S23" s="12"/>
      <c r="T23" s="12"/>
      <c r="U23" s="12"/>
      <c r="V23" s="12"/>
      <c r="W23" s="12"/>
      <c r="X23" s="12"/>
      <c r="Y23" s="12"/>
      <c r="Z23" s="12"/>
      <c r="AA23" s="14"/>
      <c r="AB23" s="47"/>
      <c r="AC23" s="47"/>
      <c r="AD23" s="47"/>
      <c r="AE23" s="47"/>
      <c r="AF23" s="47"/>
      <c r="AG23" s="47"/>
      <c r="AH23" s="47"/>
      <c r="AI23" s="47"/>
      <c r="AJ23" s="47"/>
      <c r="AK23" s="47"/>
      <c r="AL23" s="47"/>
      <c r="AM23" s="47"/>
      <c r="AN23" s="47"/>
      <c r="AO23" s="47"/>
    </row>
    <row r="24" spans="8:44" x14ac:dyDescent="0.3">
      <c r="H24" s="13"/>
      <c r="I24" s="12"/>
      <c r="J24" s="12"/>
      <c r="K24" s="12"/>
      <c r="L24" s="12"/>
      <c r="M24" s="12"/>
      <c r="N24" s="12"/>
      <c r="O24" s="12"/>
      <c r="P24" s="12"/>
      <c r="Q24" s="12"/>
      <c r="R24" s="12"/>
      <c r="S24" s="12"/>
      <c r="T24" s="12"/>
      <c r="U24" s="12"/>
      <c r="V24" s="12"/>
      <c r="W24" s="12"/>
      <c r="X24" s="12"/>
      <c r="Y24" s="12"/>
      <c r="Z24" s="12"/>
      <c r="AA24" s="14"/>
      <c r="AB24" s="47"/>
      <c r="AC24" s="47"/>
      <c r="AD24" s="47"/>
      <c r="AE24" s="47"/>
      <c r="AF24" s="47"/>
      <c r="AG24" s="47"/>
      <c r="AH24" s="47"/>
      <c r="AI24" s="47"/>
      <c r="AJ24" s="47"/>
      <c r="AK24" s="47"/>
      <c r="AL24" s="47"/>
      <c r="AM24" s="47"/>
      <c r="AN24" s="47"/>
      <c r="AO24" s="47"/>
    </row>
    <row r="25" spans="8:44" x14ac:dyDescent="0.3">
      <c r="H25" s="13"/>
      <c r="I25" s="12"/>
      <c r="J25" s="12"/>
      <c r="K25" s="12"/>
      <c r="L25" s="12"/>
      <c r="M25" s="12"/>
      <c r="N25" s="12"/>
      <c r="O25" s="12"/>
      <c r="P25" s="12"/>
      <c r="Q25" s="12"/>
      <c r="R25" s="12"/>
      <c r="S25" s="12"/>
      <c r="T25" s="12"/>
      <c r="U25" s="12"/>
      <c r="V25" s="12"/>
      <c r="W25" s="12"/>
      <c r="X25" s="12"/>
      <c r="Y25" s="12"/>
      <c r="Z25" s="12"/>
      <c r="AA25" s="14"/>
      <c r="AB25" s="47"/>
      <c r="AC25" s="47"/>
      <c r="AD25" s="47"/>
      <c r="AE25" s="47"/>
      <c r="AF25" s="47"/>
      <c r="AG25" s="47"/>
      <c r="AH25" s="47"/>
      <c r="AI25" s="47"/>
      <c r="AJ25" s="47"/>
      <c r="AK25" s="47"/>
      <c r="AL25" s="47"/>
      <c r="AM25" s="47"/>
      <c r="AN25" s="47"/>
      <c r="AO25" s="47"/>
    </row>
    <row r="26" spans="8:44" x14ac:dyDescent="0.3">
      <c r="H26" s="13"/>
      <c r="I26" s="12"/>
      <c r="J26" s="12"/>
      <c r="K26" s="12"/>
      <c r="L26" s="12"/>
      <c r="M26" s="12"/>
      <c r="N26" s="12"/>
      <c r="O26" s="12"/>
      <c r="P26" s="12"/>
      <c r="Q26" s="12"/>
      <c r="R26" s="12"/>
      <c r="S26" s="12"/>
      <c r="T26" s="12"/>
      <c r="U26" s="12"/>
      <c r="V26" s="12"/>
      <c r="W26" s="12"/>
      <c r="X26" s="12"/>
      <c r="Y26" s="12"/>
      <c r="Z26" s="12"/>
      <c r="AA26" s="14"/>
      <c r="AB26" s="47"/>
      <c r="AC26" s="47"/>
      <c r="AD26" s="47"/>
      <c r="AE26" s="47"/>
      <c r="AF26" s="47"/>
      <c r="AG26" s="47"/>
      <c r="AH26" s="47"/>
      <c r="AI26" s="47"/>
      <c r="AJ26" s="47"/>
      <c r="AK26" s="47"/>
      <c r="AL26" s="47"/>
      <c r="AM26" s="47"/>
      <c r="AN26" s="47"/>
      <c r="AO26" s="47"/>
    </row>
    <row r="27" spans="8:44" x14ac:dyDescent="0.3">
      <c r="H27" s="13"/>
      <c r="I27" s="12"/>
      <c r="J27" s="12"/>
      <c r="K27" s="12"/>
      <c r="L27" s="12"/>
      <c r="M27" s="12"/>
      <c r="N27" s="12"/>
      <c r="O27" s="12"/>
      <c r="P27" s="12"/>
      <c r="Q27" s="12"/>
      <c r="R27" s="12"/>
      <c r="S27" s="12"/>
      <c r="T27" s="12"/>
      <c r="U27" s="12"/>
      <c r="V27" s="12"/>
      <c r="W27" s="12"/>
      <c r="X27" s="12"/>
      <c r="Y27" s="12"/>
      <c r="Z27" s="12"/>
      <c r="AA27" s="14"/>
      <c r="AB27" s="47"/>
      <c r="AC27" s="47"/>
      <c r="AD27" s="47"/>
      <c r="AE27" s="47"/>
      <c r="AF27" s="47"/>
      <c r="AG27" s="47"/>
      <c r="AH27" s="47"/>
      <c r="AI27" s="47"/>
      <c r="AJ27" s="47"/>
      <c r="AK27" s="47"/>
      <c r="AL27" s="47"/>
      <c r="AM27" s="47"/>
      <c r="AN27" s="47"/>
      <c r="AO27" s="47"/>
    </row>
    <row r="28" spans="8:44" x14ac:dyDescent="0.3">
      <c r="H28" s="13"/>
      <c r="I28" s="12"/>
      <c r="J28" s="12"/>
      <c r="K28" s="12"/>
      <c r="L28" s="12"/>
      <c r="M28" s="12"/>
      <c r="N28" s="12"/>
      <c r="O28" s="12"/>
      <c r="P28" s="12"/>
      <c r="Q28" s="12"/>
      <c r="R28" s="12"/>
      <c r="S28" s="12"/>
      <c r="T28" s="12"/>
      <c r="U28" s="12"/>
      <c r="V28" s="12"/>
      <c r="W28" s="12"/>
      <c r="X28" s="12"/>
      <c r="Y28" s="12"/>
      <c r="Z28" s="12"/>
      <c r="AA28" s="14"/>
      <c r="AB28" s="47"/>
      <c r="AC28" s="47"/>
      <c r="AD28" s="47"/>
      <c r="AE28" s="47"/>
      <c r="AF28" s="47"/>
      <c r="AG28" s="47"/>
      <c r="AH28" s="47"/>
      <c r="AI28" s="47"/>
      <c r="AJ28" s="47"/>
      <c r="AK28" s="47"/>
      <c r="AL28" s="47"/>
      <c r="AM28" s="47"/>
      <c r="AN28" s="47"/>
      <c r="AO28" s="47"/>
    </row>
    <row r="29" spans="8:44" ht="8.5500000000000007" customHeight="1" x14ac:dyDescent="0.3">
      <c r="H29" s="53"/>
      <c r="I29" s="54"/>
      <c r="J29" s="54"/>
      <c r="K29" s="54"/>
      <c r="L29" s="54"/>
      <c r="M29" s="54"/>
      <c r="N29" s="54"/>
      <c r="O29" s="54"/>
      <c r="P29" s="54"/>
      <c r="Q29" s="54"/>
      <c r="R29" s="54"/>
      <c r="S29" s="54"/>
      <c r="T29" s="54"/>
      <c r="U29" s="54"/>
      <c r="V29" s="54"/>
      <c r="W29" s="54"/>
      <c r="X29" s="54"/>
      <c r="Y29" s="54"/>
      <c r="Z29" s="54"/>
      <c r="AA29" s="14"/>
      <c r="AB29" s="47"/>
      <c r="AC29" s="47"/>
      <c r="AD29" s="47"/>
      <c r="AE29" s="47"/>
      <c r="AF29" s="47"/>
      <c r="AG29" s="47"/>
      <c r="AH29" s="47"/>
      <c r="AI29" s="47"/>
      <c r="AJ29" s="47"/>
      <c r="AK29" s="47"/>
      <c r="AL29" s="47"/>
      <c r="AM29" s="47"/>
      <c r="AN29" s="47"/>
      <c r="AO29" s="47"/>
    </row>
    <row r="30" spans="8:44" ht="4.2" customHeight="1" x14ac:dyDescent="0.3">
      <c r="H30" s="53"/>
      <c r="I30" s="54"/>
      <c r="J30" s="54"/>
      <c r="K30" s="54"/>
      <c r="L30" s="54"/>
      <c r="M30" s="54"/>
      <c r="N30" s="54"/>
      <c r="O30" s="54"/>
      <c r="P30" s="54"/>
      <c r="Q30" s="54"/>
      <c r="R30" s="54"/>
      <c r="S30" s="54"/>
      <c r="T30" s="54"/>
      <c r="U30" s="54"/>
      <c r="V30" s="54"/>
      <c r="W30" s="54"/>
      <c r="X30" s="54"/>
      <c r="Y30" s="54"/>
      <c r="Z30" s="54"/>
      <c r="AA30" s="14"/>
      <c r="AB30" s="47"/>
      <c r="AC30" s="47"/>
      <c r="AD30" s="47"/>
      <c r="AE30" s="47"/>
      <c r="AF30" s="47"/>
      <c r="AG30" s="47"/>
      <c r="AH30" s="47"/>
      <c r="AI30" s="47"/>
      <c r="AJ30" s="47"/>
      <c r="AK30" s="47"/>
      <c r="AL30" s="47"/>
      <c r="AM30" s="47"/>
      <c r="AN30" s="47"/>
      <c r="AO30" s="47"/>
    </row>
    <row r="31" spans="8:44" ht="9" customHeight="1" x14ac:dyDescent="0.3">
      <c r="H31" s="53"/>
      <c r="I31" s="54"/>
      <c r="J31" s="54"/>
      <c r="K31" s="54"/>
      <c r="L31" s="54"/>
      <c r="M31" s="54"/>
      <c r="N31" s="54"/>
      <c r="O31" s="54"/>
      <c r="P31" s="54"/>
      <c r="Q31" s="54"/>
      <c r="R31" s="54"/>
      <c r="S31" s="54"/>
      <c r="T31" s="54"/>
      <c r="U31" s="54"/>
      <c r="V31" s="54"/>
      <c r="W31" s="54"/>
      <c r="X31" s="54"/>
      <c r="Y31" s="54"/>
      <c r="Z31" s="54"/>
      <c r="AA31" s="14"/>
      <c r="AB31" s="47"/>
      <c r="AC31" s="47"/>
      <c r="AD31" s="47"/>
      <c r="AE31" s="47"/>
      <c r="AF31" s="47"/>
      <c r="AG31" s="47"/>
      <c r="AH31" s="47"/>
      <c r="AI31" s="47"/>
      <c r="AJ31" s="47"/>
      <c r="AK31" s="47"/>
      <c r="AL31" s="47"/>
      <c r="AM31" s="47"/>
      <c r="AN31" s="47"/>
      <c r="AO31" s="47"/>
    </row>
    <row r="32" spans="8:44" ht="22.2" customHeight="1" x14ac:dyDescent="0.45">
      <c r="H32" s="60" t="s">
        <v>2368</v>
      </c>
      <c r="I32" s="61"/>
      <c r="J32" s="61"/>
      <c r="K32" s="61"/>
      <c r="L32" s="61"/>
      <c r="M32" s="61"/>
      <c r="N32" s="61"/>
      <c r="O32" s="61"/>
      <c r="P32" s="61"/>
      <c r="Q32" s="61"/>
      <c r="R32" s="61"/>
      <c r="S32" s="61"/>
      <c r="T32" s="61"/>
      <c r="U32" s="61"/>
      <c r="V32" s="62"/>
      <c r="W32" s="12"/>
      <c r="X32" s="36"/>
      <c r="Y32" s="36"/>
      <c r="Z32" s="36"/>
      <c r="AA32" s="14"/>
      <c r="AB32" s="47"/>
      <c r="AC32" s="47"/>
      <c r="AD32" s="47"/>
      <c r="AE32" s="47"/>
      <c r="AF32" s="47"/>
      <c r="AG32" s="47"/>
      <c r="AH32" s="47"/>
      <c r="AI32" s="47"/>
      <c r="AJ32" s="47"/>
      <c r="AK32" s="47"/>
      <c r="AL32" s="47"/>
      <c r="AM32" s="47"/>
      <c r="AN32" s="47"/>
      <c r="AO32" s="47"/>
      <c r="AR32" s="15"/>
    </row>
    <row r="33" spans="7:44" x14ac:dyDescent="0.3">
      <c r="H33" s="27"/>
      <c r="I33" s="36"/>
      <c r="J33" s="36"/>
      <c r="K33" s="36"/>
      <c r="L33" s="36"/>
      <c r="M33" s="36"/>
      <c r="N33" s="36"/>
      <c r="O33" s="36"/>
      <c r="P33" s="36"/>
      <c r="Q33" s="36"/>
      <c r="R33" s="36"/>
      <c r="S33" s="36"/>
      <c r="T33" s="36"/>
      <c r="U33" s="36"/>
      <c r="V33" s="36"/>
      <c r="W33" s="36"/>
      <c r="X33" s="36"/>
      <c r="Y33" s="36"/>
      <c r="Z33" s="36"/>
      <c r="AA33" s="14"/>
      <c r="AB33" s="47"/>
      <c r="AC33" s="47"/>
      <c r="AD33" s="47"/>
      <c r="AE33" s="47"/>
      <c r="AF33" s="47"/>
      <c r="AG33" s="47"/>
      <c r="AH33" s="47"/>
      <c r="AI33" s="47"/>
      <c r="AJ33" s="47"/>
      <c r="AK33" s="47"/>
      <c r="AL33" s="47"/>
      <c r="AM33" s="47"/>
      <c r="AN33" s="47"/>
      <c r="AO33" s="47"/>
      <c r="AR33" s="15"/>
    </row>
    <row r="34" spans="7:44" ht="16.8" x14ac:dyDescent="0.4">
      <c r="G34" s="26"/>
      <c r="H34" s="27"/>
      <c r="I34" s="36"/>
      <c r="J34" s="36"/>
      <c r="K34" s="36"/>
      <c r="L34" s="36"/>
      <c r="M34" s="36"/>
      <c r="N34" s="36"/>
      <c r="O34" s="36"/>
      <c r="P34" s="36"/>
      <c r="Q34" s="36"/>
      <c r="R34" s="36"/>
      <c r="S34" s="36"/>
      <c r="T34" s="36"/>
      <c r="U34" s="36"/>
      <c r="V34" s="36"/>
      <c r="W34" s="36"/>
      <c r="X34" s="36"/>
      <c r="Y34" s="36"/>
      <c r="Z34" s="36"/>
      <c r="AA34" s="14"/>
      <c r="AB34" s="47"/>
      <c r="AC34" s="47"/>
      <c r="AD34" s="47"/>
      <c r="AE34" s="47"/>
      <c r="AF34" s="47"/>
      <c r="AG34" s="47"/>
      <c r="AH34" s="47"/>
      <c r="AI34" s="47"/>
      <c r="AJ34" s="47"/>
      <c r="AK34" s="47"/>
      <c r="AL34" s="47"/>
      <c r="AM34" s="47"/>
      <c r="AN34" s="47"/>
      <c r="AO34" s="47"/>
      <c r="AR34" s="15"/>
    </row>
    <row r="35" spans="7:44" ht="16.8" x14ac:dyDescent="0.4">
      <c r="G35" s="26"/>
      <c r="H35" s="27"/>
      <c r="I35" s="36"/>
      <c r="J35" s="36"/>
      <c r="K35" s="36"/>
      <c r="L35" s="36"/>
      <c r="M35" s="36"/>
      <c r="N35" s="36"/>
      <c r="O35" s="36"/>
      <c r="P35" s="36"/>
      <c r="Q35" s="36"/>
      <c r="R35" s="36"/>
      <c r="S35" s="36"/>
      <c r="T35" s="36"/>
      <c r="U35" s="36"/>
      <c r="V35" s="36"/>
      <c r="W35" s="36"/>
      <c r="X35" s="36"/>
      <c r="Y35" s="36"/>
      <c r="Z35" s="36"/>
      <c r="AA35" s="14"/>
      <c r="AB35" s="47"/>
      <c r="AC35" s="47"/>
      <c r="AD35" s="47"/>
      <c r="AE35" s="47"/>
      <c r="AF35" s="47"/>
      <c r="AG35" s="47"/>
      <c r="AH35" s="47"/>
      <c r="AI35" s="47"/>
      <c r="AJ35" s="47"/>
      <c r="AK35" s="47"/>
      <c r="AL35" s="47"/>
      <c r="AM35" s="47"/>
      <c r="AN35" s="47"/>
      <c r="AO35" s="47"/>
      <c r="AR35" s="15"/>
    </row>
    <row r="36" spans="7:44" ht="16.8" x14ac:dyDescent="0.4">
      <c r="G36" s="26"/>
      <c r="H36" s="27"/>
      <c r="I36" s="36"/>
      <c r="J36" s="36"/>
      <c r="K36" s="36"/>
      <c r="L36" s="36"/>
      <c r="M36" s="36"/>
      <c r="N36" s="36"/>
      <c r="O36" s="36"/>
      <c r="P36" s="33" t="s">
        <v>2343</v>
      </c>
      <c r="Q36" s="33" t="s">
        <v>4</v>
      </c>
      <c r="R36" s="33"/>
      <c r="S36" s="33"/>
      <c r="T36" s="33"/>
      <c r="U36" s="36"/>
      <c r="V36" s="36"/>
      <c r="W36" s="36"/>
      <c r="X36" s="36"/>
      <c r="Y36" s="36"/>
      <c r="Z36" s="36"/>
      <c r="AA36" s="14"/>
      <c r="AB36" s="47"/>
      <c r="AC36" s="47"/>
      <c r="AD36" s="47"/>
      <c r="AE36" s="47"/>
      <c r="AF36" s="47"/>
      <c r="AG36" s="47"/>
      <c r="AH36" s="47"/>
      <c r="AI36" s="47"/>
      <c r="AJ36" s="47"/>
      <c r="AK36" s="47"/>
      <c r="AL36" s="47"/>
      <c r="AM36" s="47"/>
      <c r="AN36" s="36"/>
      <c r="AR36" s="15"/>
    </row>
    <row r="37" spans="7:44" ht="16.8" x14ac:dyDescent="0.4">
      <c r="G37" s="26"/>
      <c r="H37" s="27"/>
      <c r="I37" s="36"/>
      <c r="J37" s="36"/>
      <c r="K37" s="36"/>
      <c r="L37" s="36"/>
      <c r="M37" s="36"/>
      <c r="N37" s="36"/>
      <c r="O37" s="36"/>
      <c r="P37" s="33" t="s">
        <v>6</v>
      </c>
      <c r="Q37" s="33" t="s">
        <v>15</v>
      </c>
      <c r="R37" s="33" t="s">
        <v>22</v>
      </c>
      <c r="S37" s="33" t="s">
        <v>29</v>
      </c>
      <c r="T37" s="33" t="s">
        <v>34</v>
      </c>
      <c r="U37" s="36"/>
      <c r="V37" s="36"/>
      <c r="W37" s="36"/>
      <c r="X37" s="36"/>
      <c r="Y37" s="36"/>
      <c r="Z37" s="36"/>
      <c r="AA37" s="14"/>
      <c r="AB37" s="47"/>
      <c r="AC37" s="47"/>
      <c r="AD37" s="47"/>
      <c r="AE37" s="47"/>
      <c r="AF37" s="47"/>
      <c r="AG37" s="47"/>
      <c r="AH37" s="47"/>
      <c r="AI37" s="47"/>
      <c r="AJ37" s="47"/>
      <c r="AK37" s="47"/>
      <c r="AL37" s="47"/>
      <c r="AM37" s="47"/>
      <c r="AN37" s="36"/>
      <c r="AR37" s="15"/>
    </row>
    <row r="38" spans="7:44" x14ac:dyDescent="0.3">
      <c r="H38" s="27"/>
      <c r="I38" s="36"/>
      <c r="J38" s="36"/>
      <c r="K38" s="36"/>
      <c r="L38" s="36"/>
      <c r="M38" s="36"/>
      <c r="N38" s="36"/>
      <c r="O38" s="36"/>
      <c r="P38" s="35" t="s">
        <v>56</v>
      </c>
      <c r="Q38" s="34">
        <v>523750</v>
      </c>
      <c r="R38" s="34">
        <v>127600</v>
      </c>
      <c r="S38" s="34">
        <v>6768800</v>
      </c>
      <c r="T38" s="34">
        <v>172300</v>
      </c>
      <c r="U38" s="36"/>
      <c r="V38" s="36"/>
      <c r="W38" s="36"/>
      <c r="X38" s="36"/>
      <c r="Y38" s="36"/>
      <c r="Z38" s="36"/>
      <c r="AA38" s="14"/>
      <c r="AB38" s="47"/>
      <c r="AC38" s="47"/>
      <c r="AD38" s="47"/>
      <c r="AE38" s="47"/>
      <c r="AF38" s="47"/>
      <c r="AG38" s="47"/>
      <c r="AH38" s="47"/>
      <c r="AI38" s="47"/>
      <c r="AJ38" s="47"/>
      <c r="AK38" s="47"/>
      <c r="AL38" s="47"/>
      <c r="AM38" s="47"/>
      <c r="AN38" s="36"/>
      <c r="AR38" s="15"/>
    </row>
    <row r="39" spans="7:44" x14ac:dyDescent="0.3">
      <c r="H39" s="27"/>
      <c r="I39" s="36"/>
      <c r="J39" s="36"/>
      <c r="K39" s="36"/>
      <c r="L39" s="36"/>
      <c r="M39" s="36"/>
      <c r="N39" s="36"/>
      <c r="O39" s="36"/>
      <c r="P39" s="35" t="s">
        <v>31</v>
      </c>
      <c r="Q39" s="34">
        <v>3104030</v>
      </c>
      <c r="R39" s="34">
        <v>408725</v>
      </c>
      <c r="S39" s="34">
        <v>694525</v>
      </c>
      <c r="T39" s="34">
        <v>1434000</v>
      </c>
      <c r="U39" s="36"/>
      <c r="V39" s="36"/>
      <c r="W39" s="36"/>
      <c r="X39" s="36"/>
      <c r="Y39" s="36"/>
      <c r="Z39" s="36"/>
      <c r="AA39" s="14"/>
      <c r="AB39" s="47"/>
      <c r="AC39" s="47"/>
      <c r="AD39" s="47"/>
      <c r="AE39" s="47"/>
      <c r="AF39" s="47"/>
      <c r="AG39" s="47"/>
      <c r="AH39" s="47"/>
      <c r="AI39" s="47"/>
      <c r="AJ39" s="47"/>
      <c r="AK39" s="47"/>
      <c r="AL39" s="47"/>
      <c r="AM39" s="47"/>
      <c r="AN39" s="36"/>
      <c r="AR39" s="15"/>
    </row>
    <row r="40" spans="7:44" x14ac:dyDescent="0.3">
      <c r="H40" s="27"/>
      <c r="I40" s="36"/>
      <c r="J40" s="36"/>
      <c r="K40" s="36"/>
      <c r="L40" s="36"/>
      <c r="M40" s="36"/>
      <c r="N40" s="36"/>
      <c r="O40" s="36"/>
      <c r="P40" s="35" t="s">
        <v>43</v>
      </c>
      <c r="Q40" s="34">
        <v>1683850</v>
      </c>
      <c r="R40" s="34">
        <v>650150</v>
      </c>
      <c r="S40" s="34">
        <v>160600</v>
      </c>
      <c r="T40" s="34">
        <v>213100</v>
      </c>
      <c r="U40" s="36"/>
      <c r="V40" s="36"/>
      <c r="W40" s="36"/>
      <c r="X40" s="36"/>
      <c r="Y40" s="36"/>
      <c r="Z40" s="36"/>
      <c r="AA40" s="14"/>
      <c r="AB40" s="47"/>
      <c r="AC40" s="47"/>
      <c r="AD40" s="47"/>
      <c r="AE40" s="47"/>
      <c r="AF40" s="47"/>
      <c r="AG40" s="47"/>
      <c r="AH40" s="47"/>
      <c r="AI40" s="47"/>
      <c r="AJ40" s="47"/>
      <c r="AK40" s="47"/>
      <c r="AL40" s="47"/>
      <c r="AM40" s="47"/>
      <c r="AN40" s="36"/>
      <c r="AR40" s="15"/>
    </row>
    <row r="41" spans="7:44" x14ac:dyDescent="0.3">
      <c r="H41" s="27"/>
      <c r="I41" s="36"/>
      <c r="J41" s="36"/>
      <c r="K41" s="36"/>
      <c r="L41" s="36"/>
      <c r="M41" s="36"/>
      <c r="N41" s="36"/>
      <c r="O41" s="36"/>
      <c r="P41" s="35" t="s">
        <v>63</v>
      </c>
      <c r="Q41" s="34">
        <v>396400</v>
      </c>
      <c r="R41" s="34">
        <v>304840</v>
      </c>
      <c r="S41" s="34">
        <v>2343300</v>
      </c>
      <c r="T41" s="34">
        <v>187000</v>
      </c>
      <c r="U41" s="36"/>
      <c r="V41" s="36"/>
      <c r="W41" s="36"/>
      <c r="X41" s="36"/>
      <c r="Y41" s="36"/>
      <c r="Z41" s="36"/>
      <c r="AA41" s="14"/>
      <c r="AB41" s="47"/>
      <c r="AC41" s="47"/>
      <c r="AD41" s="47"/>
      <c r="AE41" s="47"/>
      <c r="AF41" s="47"/>
      <c r="AG41" s="47"/>
      <c r="AH41" s="47"/>
      <c r="AI41" s="47"/>
      <c r="AJ41" s="47"/>
      <c r="AK41" s="47"/>
      <c r="AL41" s="47"/>
      <c r="AM41" s="47"/>
      <c r="AN41" s="36"/>
      <c r="AR41" s="15"/>
    </row>
    <row r="42" spans="7:44" x14ac:dyDescent="0.3">
      <c r="H42" s="27"/>
      <c r="I42" s="36"/>
      <c r="J42" s="36"/>
      <c r="K42" s="36"/>
      <c r="L42" s="36"/>
      <c r="M42" s="36"/>
      <c r="N42" s="36"/>
      <c r="O42" s="36"/>
      <c r="P42" s="35" t="s">
        <v>24</v>
      </c>
      <c r="Q42" s="34">
        <v>1600250</v>
      </c>
      <c r="R42" s="34">
        <v>1441640</v>
      </c>
      <c r="S42" s="34">
        <v>1416800</v>
      </c>
      <c r="T42" s="34">
        <v>1774600</v>
      </c>
      <c r="U42" s="36"/>
      <c r="V42" s="36"/>
      <c r="W42" s="36"/>
      <c r="X42" s="36"/>
      <c r="Y42" s="36"/>
      <c r="Z42" s="36"/>
      <c r="AA42" s="14"/>
      <c r="AB42" s="47"/>
      <c r="AC42" s="47"/>
      <c r="AD42" s="47"/>
      <c r="AE42" s="47"/>
      <c r="AF42" s="47"/>
      <c r="AG42" s="47"/>
      <c r="AH42" s="47"/>
      <c r="AI42" s="47"/>
      <c r="AJ42" s="47"/>
      <c r="AK42" s="47"/>
      <c r="AL42" s="47"/>
      <c r="AM42" s="47"/>
      <c r="AN42" s="36"/>
      <c r="AO42" s="15"/>
      <c r="AP42" s="15"/>
      <c r="AQ42" s="15"/>
      <c r="AR42" s="15"/>
    </row>
    <row r="43" spans="7:44" x14ac:dyDescent="0.3">
      <c r="H43" s="27"/>
      <c r="I43" s="36"/>
      <c r="J43" s="36"/>
      <c r="K43" s="36"/>
      <c r="L43" s="36"/>
      <c r="M43" s="36"/>
      <c r="N43" s="36"/>
      <c r="O43" s="36"/>
      <c r="P43" s="35" t="s">
        <v>69</v>
      </c>
      <c r="Q43" s="34">
        <v>559800</v>
      </c>
      <c r="R43" s="34">
        <v>122900</v>
      </c>
      <c r="S43" s="34">
        <v>270800</v>
      </c>
      <c r="T43" s="34">
        <v>510300</v>
      </c>
      <c r="U43" s="36"/>
      <c r="V43" s="36"/>
      <c r="W43" s="36"/>
      <c r="X43" s="36"/>
      <c r="Y43" s="36"/>
      <c r="Z43" s="36"/>
      <c r="AA43" s="14"/>
      <c r="AB43" s="47"/>
      <c r="AC43" s="47"/>
      <c r="AD43" s="47"/>
      <c r="AE43" s="47"/>
      <c r="AF43" s="47"/>
      <c r="AG43" s="47"/>
      <c r="AH43" s="47"/>
      <c r="AI43" s="47"/>
      <c r="AJ43" s="47"/>
      <c r="AK43" s="47"/>
      <c r="AL43" s="47"/>
      <c r="AM43" s="47"/>
      <c r="AN43" s="36"/>
      <c r="AO43" s="15"/>
      <c r="AP43" s="15"/>
      <c r="AQ43" s="15"/>
      <c r="AR43" s="15"/>
    </row>
    <row r="44" spans="7:44" x14ac:dyDescent="0.3">
      <c r="H44" s="27"/>
      <c r="I44" s="36"/>
      <c r="J44" s="36"/>
      <c r="K44" s="36"/>
      <c r="L44" s="36"/>
      <c r="M44" s="36"/>
      <c r="N44" s="36"/>
      <c r="O44" s="36"/>
      <c r="P44" s="35" t="s">
        <v>60</v>
      </c>
      <c r="Q44" s="34">
        <v>11460300</v>
      </c>
      <c r="R44" s="34">
        <v>173000</v>
      </c>
      <c r="S44" s="34">
        <v>383300.00000000006</v>
      </c>
      <c r="T44" s="34">
        <v>485650</v>
      </c>
      <c r="U44" s="36"/>
      <c r="V44" s="36"/>
      <c r="W44" s="36"/>
      <c r="X44" s="36"/>
      <c r="Y44" s="36"/>
      <c r="Z44" s="36"/>
      <c r="AA44" s="14"/>
      <c r="AB44" s="47"/>
      <c r="AC44" s="47"/>
      <c r="AD44" s="47"/>
      <c r="AE44" s="47"/>
      <c r="AF44" s="47"/>
      <c r="AG44" s="47"/>
      <c r="AH44" s="47"/>
      <c r="AI44" s="47"/>
      <c r="AJ44" s="47"/>
      <c r="AK44" s="47"/>
      <c r="AL44" s="47"/>
      <c r="AM44" s="47"/>
      <c r="AN44" s="36"/>
    </row>
    <row r="45" spans="7:44" x14ac:dyDescent="0.3">
      <c r="H45" s="27"/>
      <c r="I45" s="36"/>
      <c r="J45" s="36"/>
      <c r="K45" s="36"/>
      <c r="L45" s="36"/>
      <c r="M45" s="36"/>
      <c r="N45" s="36"/>
      <c r="O45" s="36"/>
      <c r="P45" s="35" t="s">
        <v>47</v>
      </c>
      <c r="Q45" s="34">
        <v>355600</v>
      </c>
      <c r="R45" s="34">
        <v>942900</v>
      </c>
      <c r="S45" s="34">
        <v>181440</v>
      </c>
      <c r="T45" s="34">
        <v>307100</v>
      </c>
      <c r="U45" s="36"/>
      <c r="V45" s="36"/>
      <c r="W45" s="36"/>
      <c r="X45" s="36"/>
      <c r="Y45" s="36"/>
      <c r="Z45" s="36"/>
      <c r="AA45" s="14"/>
      <c r="AB45" s="47"/>
      <c r="AC45" s="47"/>
      <c r="AD45" s="47"/>
      <c r="AE45" s="47"/>
      <c r="AF45" s="47"/>
      <c r="AG45" s="47"/>
      <c r="AH45" s="47"/>
      <c r="AI45" s="47"/>
      <c r="AJ45" s="47"/>
      <c r="AK45" s="47"/>
      <c r="AL45" s="47"/>
      <c r="AM45" s="47"/>
      <c r="AN45" s="36"/>
    </row>
    <row r="46" spans="7:44" x14ac:dyDescent="0.3">
      <c r="H46" s="27"/>
      <c r="I46" s="36"/>
      <c r="J46" s="36"/>
      <c r="K46" s="36"/>
      <c r="L46" s="36"/>
      <c r="M46" s="36"/>
      <c r="N46" s="36"/>
      <c r="O46" s="36"/>
      <c r="P46" s="35" t="s">
        <v>78</v>
      </c>
      <c r="Q46" s="34">
        <v>590400</v>
      </c>
      <c r="R46" s="34">
        <v>360075</v>
      </c>
      <c r="S46" s="34">
        <v>119300</v>
      </c>
      <c r="T46" s="34">
        <v>161300</v>
      </c>
      <c r="U46" s="36"/>
      <c r="V46" s="36"/>
      <c r="W46" s="36"/>
      <c r="X46" s="36"/>
      <c r="Y46" s="36"/>
      <c r="Z46" s="36"/>
      <c r="AA46" s="14"/>
      <c r="AB46" s="47"/>
      <c r="AC46" s="47"/>
      <c r="AD46" s="47"/>
      <c r="AE46" s="47"/>
      <c r="AF46" s="47"/>
      <c r="AG46" s="47"/>
      <c r="AH46" s="47"/>
      <c r="AI46" s="47"/>
      <c r="AJ46" s="47"/>
      <c r="AK46" s="47"/>
      <c r="AL46" s="47"/>
      <c r="AM46" s="47"/>
      <c r="AN46" s="36"/>
    </row>
    <row r="47" spans="7:44" x14ac:dyDescent="0.3">
      <c r="H47" s="27"/>
      <c r="I47" s="36"/>
      <c r="J47" s="36"/>
      <c r="K47" s="36"/>
      <c r="L47" s="36"/>
      <c r="M47" s="36"/>
      <c r="N47" s="36"/>
      <c r="O47" s="36"/>
      <c r="P47" s="35" t="s">
        <v>40</v>
      </c>
      <c r="Q47" s="34">
        <v>1367200</v>
      </c>
      <c r="R47" s="34">
        <v>455100</v>
      </c>
      <c r="S47" s="34">
        <v>126700</v>
      </c>
      <c r="T47" s="34">
        <v>364800</v>
      </c>
      <c r="U47" s="36"/>
      <c r="V47" s="36"/>
      <c r="W47" s="36"/>
      <c r="X47" s="36"/>
      <c r="Y47" s="36"/>
      <c r="Z47" s="36"/>
      <c r="AA47" s="14"/>
      <c r="AB47" s="47"/>
      <c r="AC47" s="47"/>
      <c r="AD47" s="47"/>
      <c r="AE47" s="47"/>
      <c r="AF47" s="47"/>
      <c r="AG47" s="47"/>
      <c r="AH47" s="47"/>
      <c r="AI47" s="47"/>
      <c r="AJ47" s="47"/>
      <c r="AK47" s="47"/>
      <c r="AL47" s="47"/>
      <c r="AM47" s="47"/>
      <c r="AN47" s="36"/>
    </row>
    <row r="48" spans="7:44" x14ac:dyDescent="0.3">
      <c r="H48" s="27"/>
      <c r="I48" s="36"/>
      <c r="J48" s="36"/>
      <c r="K48" s="36"/>
      <c r="L48" s="36"/>
      <c r="M48" s="36"/>
      <c r="N48" s="36"/>
      <c r="O48" s="36"/>
      <c r="P48" s="35" t="s">
        <v>53</v>
      </c>
      <c r="Q48" s="34">
        <v>470565</v>
      </c>
      <c r="R48" s="34">
        <v>199650</v>
      </c>
      <c r="S48" s="34">
        <v>202700</v>
      </c>
      <c r="T48" s="34">
        <v>441110</v>
      </c>
      <c r="U48" s="36"/>
      <c r="V48" s="36"/>
      <c r="W48" s="36"/>
      <c r="X48" s="36"/>
      <c r="Y48" s="36"/>
      <c r="Z48" s="36"/>
      <c r="AA48" s="14"/>
      <c r="AB48" s="47"/>
      <c r="AC48" s="47"/>
      <c r="AD48" s="47"/>
      <c r="AE48" s="47"/>
      <c r="AF48" s="47"/>
      <c r="AG48" s="47"/>
      <c r="AH48" s="47"/>
      <c r="AI48" s="47"/>
      <c r="AJ48" s="47"/>
      <c r="AK48" s="47"/>
      <c r="AL48" s="47"/>
      <c r="AM48" s="47"/>
      <c r="AN48" s="36"/>
    </row>
    <row r="49" spans="8:40" x14ac:dyDescent="0.3">
      <c r="H49" s="27"/>
      <c r="I49" s="36"/>
      <c r="J49" s="36"/>
      <c r="K49" s="36"/>
      <c r="L49" s="36"/>
      <c r="M49" s="36"/>
      <c r="N49" s="36"/>
      <c r="O49" s="36"/>
      <c r="P49" s="35" t="s">
        <v>50</v>
      </c>
      <c r="Q49" s="34">
        <v>751540</v>
      </c>
      <c r="R49" s="34">
        <v>11216300</v>
      </c>
      <c r="S49" s="34">
        <v>328900</v>
      </c>
      <c r="T49" s="34">
        <v>264865</v>
      </c>
      <c r="U49" s="36"/>
      <c r="V49" s="36"/>
      <c r="W49" s="36"/>
      <c r="X49" s="36"/>
      <c r="Y49" s="36"/>
      <c r="Z49" s="36"/>
      <c r="AA49" s="14"/>
      <c r="AB49" s="47"/>
      <c r="AC49" s="47"/>
      <c r="AD49" s="47"/>
      <c r="AE49" s="47"/>
      <c r="AF49" s="47"/>
      <c r="AG49" s="47"/>
      <c r="AH49" s="47"/>
      <c r="AI49" s="47"/>
      <c r="AJ49" s="47"/>
      <c r="AK49" s="47"/>
      <c r="AL49" s="47"/>
      <c r="AM49" s="47"/>
      <c r="AN49" s="36"/>
    </row>
    <row r="50" spans="8:40" x14ac:dyDescent="0.3">
      <c r="H50" s="27"/>
      <c r="I50" s="36"/>
      <c r="J50" s="36"/>
      <c r="K50" s="36"/>
      <c r="L50" s="36"/>
      <c r="M50" s="36"/>
      <c r="N50" s="36"/>
      <c r="O50" s="36"/>
      <c r="P50" s="35" t="s">
        <v>75</v>
      </c>
      <c r="Q50" s="34">
        <v>462800</v>
      </c>
      <c r="R50" s="34">
        <v>121500</v>
      </c>
      <c r="S50" s="34">
        <v>174350</v>
      </c>
      <c r="T50" s="34">
        <v>266350</v>
      </c>
      <c r="U50" s="36"/>
      <c r="V50" s="36"/>
      <c r="W50" s="36"/>
      <c r="X50" s="36"/>
      <c r="Y50" s="36"/>
      <c r="Z50" s="36"/>
      <c r="AA50" s="14"/>
      <c r="AB50" s="47"/>
      <c r="AC50" s="47"/>
      <c r="AD50" s="47"/>
      <c r="AE50" s="47"/>
      <c r="AF50" s="47"/>
      <c r="AG50" s="47"/>
      <c r="AH50" s="47"/>
      <c r="AI50" s="47"/>
      <c r="AJ50" s="47"/>
      <c r="AK50" s="47"/>
      <c r="AL50" s="47"/>
      <c r="AM50" s="47"/>
      <c r="AN50" s="36"/>
    </row>
    <row r="51" spans="8:40" x14ac:dyDescent="0.3">
      <c r="H51" s="27"/>
      <c r="I51" s="36"/>
      <c r="J51" s="36"/>
      <c r="K51" s="36"/>
      <c r="L51" s="36"/>
      <c r="M51" s="36"/>
      <c r="N51" s="36"/>
      <c r="O51" s="36"/>
      <c r="P51" s="35" t="s">
        <v>17</v>
      </c>
      <c r="Q51" s="34">
        <v>28380900</v>
      </c>
      <c r="R51" s="34">
        <v>1432350</v>
      </c>
      <c r="S51" s="34">
        <v>1900750.0000000002</v>
      </c>
      <c r="T51" s="34">
        <v>1071425</v>
      </c>
      <c r="U51" s="36"/>
      <c r="V51" s="36"/>
      <c r="W51" s="36"/>
      <c r="X51" s="36"/>
      <c r="Y51" s="36"/>
      <c r="Z51" s="36"/>
      <c r="AA51" s="14"/>
      <c r="AB51" s="47"/>
      <c r="AC51" s="47"/>
      <c r="AD51" s="47"/>
      <c r="AE51" s="47"/>
      <c r="AF51" s="47"/>
      <c r="AG51" s="47"/>
      <c r="AH51" s="47"/>
      <c r="AI51" s="47"/>
      <c r="AJ51" s="47"/>
      <c r="AK51" s="47"/>
      <c r="AL51" s="47"/>
      <c r="AM51" s="47"/>
      <c r="AN51" s="36"/>
    </row>
    <row r="52" spans="8:40" x14ac:dyDescent="0.3">
      <c r="H52" s="27"/>
      <c r="I52" s="36"/>
      <c r="J52" s="36"/>
      <c r="K52" s="36"/>
      <c r="L52" s="36"/>
      <c r="M52" s="36"/>
      <c r="N52" s="36"/>
      <c r="O52" s="36"/>
      <c r="P52" s="35" t="s">
        <v>72</v>
      </c>
      <c r="Q52" s="34">
        <v>554000</v>
      </c>
      <c r="R52" s="34">
        <v>83000</v>
      </c>
      <c r="S52" s="34">
        <v>178800</v>
      </c>
      <c r="T52" s="34">
        <v>280000</v>
      </c>
      <c r="U52" s="36"/>
      <c r="V52" s="36"/>
      <c r="W52" s="36"/>
      <c r="X52" s="36"/>
      <c r="Y52" s="36"/>
      <c r="Z52" s="36"/>
      <c r="AA52" s="14"/>
      <c r="AB52" s="47"/>
      <c r="AC52" s="47"/>
      <c r="AD52" s="47"/>
      <c r="AE52" s="47"/>
      <c r="AF52" s="47"/>
      <c r="AG52" s="47"/>
      <c r="AH52" s="47"/>
      <c r="AI52" s="47"/>
      <c r="AJ52" s="47"/>
      <c r="AK52" s="47"/>
      <c r="AL52" s="47"/>
      <c r="AM52" s="47"/>
      <c r="AN52" s="36"/>
    </row>
    <row r="53" spans="8:40" x14ac:dyDescent="0.3">
      <c r="H53" s="27"/>
      <c r="I53" s="36"/>
      <c r="J53" s="36"/>
      <c r="K53" s="36"/>
      <c r="L53" s="36"/>
      <c r="M53" s="36"/>
      <c r="N53" s="36"/>
      <c r="O53" s="36"/>
      <c r="P53" s="35" t="s">
        <v>36</v>
      </c>
      <c r="Q53" s="34">
        <v>425125</v>
      </c>
      <c r="R53" s="34">
        <v>189900</v>
      </c>
      <c r="S53" s="34">
        <v>170640</v>
      </c>
      <c r="T53" s="34">
        <v>558150</v>
      </c>
      <c r="U53" s="36"/>
      <c r="V53" s="36"/>
      <c r="W53" s="36"/>
      <c r="X53" s="36"/>
      <c r="Y53" s="36"/>
      <c r="Z53" s="36"/>
      <c r="AA53" s="14"/>
      <c r="AB53" s="47"/>
      <c r="AC53" s="47"/>
      <c r="AD53" s="47"/>
      <c r="AE53" s="47"/>
      <c r="AF53" s="47"/>
      <c r="AG53" s="47"/>
      <c r="AH53" s="47"/>
      <c r="AI53" s="47"/>
      <c r="AJ53" s="47"/>
      <c r="AK53" s="47"/>
      <c r="AL53" s="47"/>
      <c r="AM53" s="47"/>
      <c r="AN53" s="36"/>
    </row>
    <row r="54" spans="8:40" x14ac:dyDescent="0.3">
      <c r="H54" s="27"/>
      <c r="I54" s="36"/>
      <c r="J54" s="36"/>
      <c r="K54" s="36"/>
      <c r="L54" s="36"/>
      <c r="M54" s="36"/>
      <c r="N54" s="36"/>
      <c r="O54" s="36"/>
      <c r="P54" s="35" t="s">
        <v>81</v>
      </c>
      <c r="Q54" s="34">
        <v>287125</v>
      </c>
      <c r="R54" s="34">
        <v>255800</v>
      </c>
      <c r="S54" s="34">
        <v>426600</v>
      </c>
      <c r="T54" s="34">
        <v>197900</v>
      </c>
      <c r="U54" s="36"/>
      <c r="V54" s="36"/>
      <c r="W54" s="36"/>
      <c r="X54" s="36"/>
      <c r="Y54" s="36"/>
      <c r="Z54" s="36"/>
      <c r="AA54" s="14"/>
      <c r="AB54" s="47"/>
      <c r="AC54" s="47"/>
      <c r="AD54" s="47"/>
      <c r="AE54" s="47"/>
      <c r="AF54" s="47"/>
      <c r="AG54" s="47"/>
      <c r="AH54" s="47"/>
      <c r="AI54" s="47"/>
      <c r="AJ54" s="47"/>
      <c r="AK54" s="47"/>
      <c r="AL54" s="47"/>
      <c r="AM54" s="47"/>
      <c r="AN54" s="36"/>
    </row>
    <row r="55" spans="8:40" x14ac:dyDescent="0.3">
      <c r="H55" s="27"/>
      <c r="I55" s="36"/>
      <c r="J55" s="36"/>
      <c r="K55" s="36"/>
      <c r="L55" s="36"/>
      <c r="M55" s="36"/>
      <c r="N55" s="36"/>
      <c r="O55" s="36"/>
      <c r="P55" s="35" t="s">
        <v>84</v>
      </c>
      <c r="Q55" s="34">
        <v>332950</v>
      </c>
      <c r="R55" s="34">
        <v>272600</v>
      </c>
      <c r="S55" s="34">
        <v>217850</v>
      </c>
      <c r="T55" s="34">
        <v>486940</v>
      </c>
      <c r="U55" s="36"/>
      <c r="V55" s="36"/>
      <c r="W55" s="36"/>
      <c r="X55" s="36"/>
      <c r="Y55" s="36"/>
      <c r="Z55" s="36"/>
      <c r="AA55" s="14"/>
      <c r="AB55" s="47"/>
      <c r="AC55" s="47"/>
      <c r="AD55" s="47"/>
      <c r="AE55" s="47"/>
      <c r="AF55" s="47"/>
      <c r="AG55" s="47"/>
      <c r="AH55" s="47"/>
      <c r="AI55" s="47"/>
      <c r="AJ55" s="47"/>
      <c r="AK55" s="47"/>
      <c r="AL55" s="47"/>
      <c r="AM55" s="47"/>
      <c r="AN55" s="36"/>
    </row>
    <row r="56" spans="8:40" x14ac:dyDescent="0.3">
      <c r="H56" s="27"/>
      <c r="I56" s="36"/>
      <c r="J56" s="36"/>
      <c r="K56" s="36"/>
      <c r="L56" s="36"/>
      <c r="M56" s="36"/>
      <c r="N56" s="36"/>
      <c r="O56" s="36"/>
      <c r="P56" s="35" t="s">
        <v>66</v>
      </c>
      <c r="Q56" s="34">
        <v>492690</v>
      </c>
      <c r="R56" s="34">
        <v>153700</v>
      </c>
      <c r="S56" s="34">
        <v>312725</v>
      </c>
      <c r="T56" s="34">
        <v>284675</v>
      </c>
      <c r="U56" s="36"/>
      <c r="V56" s="36"/>
      <c r="W56" s="36"/>
      <c r="X56" s="36"/>
      <c r="Y56" s="36"/>
      <c r="Z56" s="36"/>
      <c r="AA56" s="14"/>
      <c r="AB56" s="47"/>
      <c r="AC56" s="47"/>
      <c r="AD56" s="47"/>
      <c r="AE56" s="47"/>
      <c r="AF56" s="47"/>
      <c r="AG56" s="47"/>
      <c r="AH56" s="47"/>
      <c r="AI56" s="47"/>
      <c r="AJ56" s="47"/>
      <c r="AK56" s="47"/>
      <c r="AL56" s="47"/>
      <c r="AM56" s="47"/>
      <c r="AN56" s="36"/>
    </row>
    <row r="57" spans="8:40" x14ac:dyDescent="0.3">
      <c r="H57" s="27"/>
      <c r="I57" s="36"/>
      <c r="J57" s="36"/>
      <c r="K57" s="36"/>
      <c r="L57" s="36"/>
      <c r="M57" s="36"/>
      <c r="N57" s="36"/>
      <c r="O57" s="36"/>
      <c r="P57" s="51" t="s">
        <v>2353</v>
      </c>
      <c r="Q57" s="67">
        <v>53799275</v>
      </c>
      <c r="R57" s="67">
        <v>18911730</v>
      </c>
      <c r="S57" s="67">
        <v>16378880</v>
      </c>
      <c r="T57" s="67">
        <v>9461565</v>
      </c>
      <c r="U57" s="36"/>
      <c r="V57" s="36"/>
      <c r="W57" s="36"/>
      <c r="X57" s="36"/>
      <c r="Y57" s="36"/>
      <c r="Z57" s="36"/>
      <c r="AA57" s="14"/>
      <c r="AB57" s="47"/>
      <c r="AC57" s="47"/>
      <c r="AD57" s="47"/>
      <c r="AE57" s="47"/>
      <c r="AF57" s="47"/>
      <c r="AG57" s="47"/>
      <c r="AH57" s="47"/>
      <c r="AI57" s="47"/>
      <c r="AJ57" s="47"/>
      <c r="AK57" s="47"/>
      <c r="AL57" s="47"/>
      <c r="AM57" s="47"/>
      <c r="AN57" s="36"/>
    </row>
    <row r="58" spans="8:40" x14ac:dyDescent="0.3">
      <c r="H58" s="27"/>
      <c r="I58" s="36"/>
      <c r="J58" s="36"/>
      <c r="K58" s="36"/>
      <c r="L58" s="36"/>
      <c r="M58" s="36"/>
      <c r="N58" s="36"/>
      <c r="O58" s="36"/>
      <c r="P58" s="36"/>
      <c r="Q58" s="36"/>
      <c r="R58" s="36"/>
      <c r="S58" s="36"/>
      <c r="T58" s="36"/>
      <c r="U58" s="36"/>
      <c r="V58" s="36"/>
      <c r="W58" s="36"/>
      <c r="X58" s="36"/>
      <c r="Y58" s="36"/>
      <c r="Z58" s="36"/>
      <c r="AA58" s="14"/>
      <c r="AB58" s="47"/>
      <c r="AC58" s="47"/>
      <c r="AD58" s="47"/>
      <c r="AE58" s="47"/>
      <c r="AF58" s="47"/>
      <c r="AG58" s="47"/>
      <c r="AH58" s="47"/>
      <c r="AI58" s="47"/>
      <c r="AJ58" s="47"/>
      <c r="AK58" s="47"/>
      <c r="AL58" s="47"/>
      <c r="AM58" s="47"/>
      <c r="AN58" s="36"/>
    </row>
    <row r="59" spans="8:40" x14ac:dyDescent="0.3">
      <c r="H59" s="27"/>
      <c r="I59" s="36"/>
      <c r="J59" s="36"/>
      <c r="K59" s="36"/>
      <c r="L59" s="36"/>
      <c r="M59" s="36"/>
      <c r="N59" s="36"/>
      <c r="O59" s="36"/>
      <c r="P59" s="36"/>
      <c r="Q59" s="36"/>
      <c r="R59" s="36"/>
      <c r="S59" s="36"/>
      <c r="T59" s="36"/>
      <c r="U59" s="36"/>
      <c r="V59" s="36"/>
      <c r="W59" s="36"/>
      <c r="X59" s="36"/>
      <c r="Y59" s="36"/>
      <c r="Z59" s="36"/>
      <c r="AA59" s="14"/>
      <c r="AB59" s="47"/>
      <c r="AC59" s="47"/>
      <c r="AD59" s="47"/>
      <c r="AE59" s="47"/>
      <c r="AF59" s="47"/>
      <c r="AG59" s="47"/>
      <c r="AH59" s="47"/>
      <c r="AI59" s="47"/>
      <c r="AJ59" s="47"/>
      <c r="AK59" s="47"/>
      <c r="AL59" s="47"/>
      <c r="AM59" s="47"/>
      <c r="AN59" s="36"/>
    </row>
    <row r="60" spans="8:40" ht="15" thickBot="1" x14ac:dyDescent="0.35">
      <c r="H60" s="27"/>
      <c r="I60" s="36"/>
      <c r="J60" s="36"/>
      <c r="K60" s="36"/>
      <c r="L60" s="36"/>
      <c r="M60" s="36"/>
      <c r="N60" s="36"/>
      <c r="O60" s="36"/>
      <c r="P60" s="73" t="s">
        <v>2392</v>
      </c>
      <c r="Q60" s="74" t="s">
        <v>3</v>
      </c>
      <c r="R60"/>
      <c r="S60" s="36"/>
      <c r="T60" s="36"/>
      <c r="U60" s="36"/>
      <c r="V60" s="36"/>
      <c r="W60" s="36"/>
      <c r="X60" s="36"/>
      <c r="Y60" s="36"/>
      <c r="Z60" s="36"/>
      <c r="AA60" s="14"/>
      <c r="AB60" s="47"/>
      <c r="AC60" s="47"/>
      <c r="AD60" s="47"/>
      <c r="AE60" s="47"/>
      <c r="AF60" s="47"/>
      <c r="AG60" s="47"/>
      <c r="AH60" s="47"/>
      <c r="AI60" s="47"/>
      <c r="AJ60" s="47"/>
      <c r="AK60" s="47"/>
      <c r="AL60" s="47"/>
      <c r="AM60" s="47"/>
      <c r="AN60" s="36"/>
    </row>
    <row r="61" spans="8:40" ht="15" thickBot="1" x14ac:dyDescent="0.35">
      <c r="H61" s="27"/>
      <c r="I61" s="36"/>
      <c r="J61" s="36"/>
      <c r="K61" s="36"/>
      <c r="L61" s="36"/>
      <c r="M61" s="36"/>
      <c r="N61" s="36"/>
      <c r="O61" s="36"/>
      <c r="P61" s="74" t="s">
        <v>6</v>
      </c>
      <c r="Q61" s="79" t="s">
        <v>14</v>
      </c>
      <c r="R61"/>
      <c r="S61" s="36"/>
      <c r="T61" s="36"/>
      <c r="U61" s="36"/>
      <c r="V61" s="36"/>
      <c r="W61" s="36"/>
      <c r="X61" s="36"/>
      <c r="Y61" s="36"/>
      <c r="Z61" s="36"/>
      <c r="AA61" s="14"/>
      <c r="AB61" s="47"/>
      <c r="AC61" s="47"/>
      <c r="AD61" s="47"/>
      <c r="AE61" s="47"/>
      <c r="AF61" s="47"/>
      <c r="AG61" s="47"/>
      <c r="AH61" s="47"/>
      <c r="AI61" s="47"/>
      <c r="AJ61" s="47"/>
      <c r="AK61" s="47"/>
      <c r="AL61" s="47"/>
      <c r="AM61" s="47"/>
      <c r="AN61" s="36"/>
    </row>
    <row r="62" spans="8:40" x14ac:dyDescent="0.3">
      <c r="H62" s="27"/>
      <c r="I62" s="36"/>
      <c r="J62" s="36"/>
      <c r="K62" s="36"/>
      <c r="L62" s="36"/>
      <c r="M62" s="36"/>
      <c r="N62" s="36"/>
      <c r="O62" s="36"/>
      <c r="P62" s="75" t="s">
        <v>31</v>
      </c>
      <c r="Q62" s="70">
        <v>1</v>
      </c>
      <c r="R62"/>
      <c r="S62" s="36"/>
      <c r="T62" s="36"/>
      <c r="U62" s="36"/>
      <c r="V62" s="36"/>
      <c r="W62" s="36"/>
      <c r="X62" s="36"/>
      <c r="Y62" s="36"/>
      <c r="Z62" s="36"/>
      <c r="AA62" s="14"/>
      <c r="AB62" s="47"/>
      <c r="AC62" s="47"/>
      <c r="AD62" s="47"/>
      <c r="AE62" s="47"/>
      <c r="AF62" s="47"/>
      <c r="AG62" s="47"/>
      <c r="AH62" s="47"/>
      <c r="AI62" s="47"/>
      <c r="AJ62" s="47"/>
      <c r="AK62" s="47"/>
      <c r="AL62" s="47"/>
      <c r="AM62" s="47"/>
      <c r="AN62" s="36"/>
    </row>
    <row r="63" spans="8:40" x14ac:dyDescent="0.3">
      <c r="H63" s="27"/>
      <c r="I63" s="36"/>
      <c r="J63" s="36"/>
      <c r="K63" s="36"/>
      <c r="L63" s="36"/>
      <c r="M63" s="36"/>
      <c r="N63" s="36"/>
      <c r="O63" s="36"/>
      <c r="P63" s="75" t="s">
        <v>43</v>
      </c>
      <c r="Q63" s="70">
        <v>5</v>
      </c>
      <c r="R63"/>
      <c r="S63" s="36"/>
      <c r="T63" s="36"/>
      <c r="U63" s="36"/>
      <c r="V63" s="36"/>
      <c r="W63" s="36"/>
      <c r="X63" s="36"/>
      <c r="Y63" s="36"/>
      <c r="Z63" s="36"/>
      <c r="AA63" s="14"/>
      <c r="AB63" s="47"/>
      <c r="AC63" s="47"/>
      <c r="AD63" s="47"/>
      <c r="AE63" s="47"/>
      <c r="AF63" s="47"/>
      <c r="AG63" s="47"/>
      <c r="AH63" s="47"/>
      <c r="AI63" s="47"/>
      <c r="AJ63" s="47"/>
      <c r="AK63" s="47"/>
      <c r="AL63" s="47"/>
      <c r="AM63" s="47"/>
      <c r="AN63" s="36"/>
    </row>
    <row r="64" spans="8:40" x14ac:dyDescent="0.3">
      <c r="H64" s="27"/>
      <c r="I64" s="36"/>
      <c r="J64" s="36"/>
      <c r="K64" s="36"/>
      <c r="L64" s="36"/>
      <c r="M64" s="36"/>
      <c r="N64" s="36"/>
      <c r="O64" s="36"/>
      <c r="P64" s="75" t="s">
        <v>63</v>
      </c>
      <c r="Q64" s="70">
        <v>3</v>
      </c>
      <c r="R64"/>
      <c r="S64" s="36"/>
      <c r="T64" s="36"/>
      <c r="U64" s="36"/>
      <c r="V64" s="36"/>
      <c r="W64" s="36"/>
      <c r="X64" s="36"/>
      <c r="Y64" s="36"/>
      <c r="Z64" s="36"/>
      <c r="AA64" s="14"/>
      <c r="AB64" s="47"/>
      <c r="AC64" s="47"/>
      <c r="AD64" s="47"/>
      <c r="AE64" s="47"/>
      <c r="AF64" s="47"/>
      <c r="AG64" s="47"/>
      <c r="AH64" s="47"/>
      <c r="AI64" s="47"/>
      <c r="AJ64" s="47"/>
      <c r="AK64" s="47"/>
      <c r="AL64" s="47"/>
      <c r="AM64" s="47"/>
      <c r="AN64" s="36"/>
    </row>
    <row r="65" spans="8:40" x14ac:dyDescent="0.3">
      <c r="H65" s="27"/>
      <c r="I65" s="36"/>
      <c r="J65" s="36"/>
      <c r="K65" s="36"/>
      <c r="L65" s="36"/>
      <c r="M65" s="36"/>
      <c r="N65" s="36"/>
      <c r="O65" s="36"/>
      <c r="P65" s="75" t="s">
        <v>24</v>
      </c>
      <c r="Q65" s="70">
        <v>7</v>
      </c>
      <c r="R65"/>
      <c r="S65" s="36"/>
      <c r="T65" s="36"/>
      <c r="U65" s="36"/>
      <c r="V65" s="36"/>
      <c r="W65" s="36"/>
      <c r="X65" s="36"/>
      <c r="Y65" s="36"/>
      <c r="Z65" s="36"/>
      <c r="AA65" s="14"/>
      <c r="AB65" s="47"/>
      <c r="AC65" s="47"/>
      <c r="AD65" s="47"/>
      <c r="AE65" s="47"/>
      <c r="AF65" s="47"/>
      <c r="AG65" s="47"/>
      <c r="AH65" s="47"/>
      <c r="AI65" s="47"/>
      <c r="AJ65" s="47"/>
      <c r="AK65" s="47"/>
      <c r="AL65" s="47"/>
      <c r="AM65" s="47"/>
      <c r="AN65" s="36"/>
    </row>
    <row r="66" spans="8:40" x14ac:dyDescent="0.3">
      <c r="H66" s="27"/>
      <c r="I66" s="36"/>
      <c r="J66" s="36"/>
      <c r="K66" s="36"/>
      <c r="L66" s="36"/>
      <c r="M66" s="36"/>
      <c r="N66" s="36"/>
      <c r="O66" s="36"/>
      <c r="P66" s="75" t="s">
        <v>69</v>
      </c>
      <c r="Q66" s="70">
        <v>6</v>
      </c>
      <c r="R66"/>
      <c r="S66" s="36"/>
      <c r="T66" s="36"/>
      <c r="U66" s="36"/>
      <c r="V66" s="36"/>
      <c r="W66" s="36"/>
      <c r="X66" s="36"/>
      <c r="Y66" s="36"/>
      <c r="Z66" s="36"/>
      <c r="AA66" s="14"/>
      <c r="AB66" s="47"/>
      <c r="AC66" s="47"/>
      <c r="AD66" s="47"/>
      <c r="AE66" s="47"/>
      <c r="AF66" s="47"/>
      <c r="AG66" s="47"/>
      <c r="AH66" s="47"/>
      <c r="AI66" s="47"/>
      <c r="AJ66" s="47"/>
      <c r="AK66" s="47"/>
      <c r="AL66" s="47"/>
      <c r="AM66" s="47"/>
      <c r="AN66" s="36"/>
    </row>
    <row r="67" spans="8:40" x14ac:dyDescent="0.3">
      <c r="H67" s="27"/>
      <c r="I67" s="36"/>
      <c r="J67" s="36"/>
      <c r="K67" s="36"/>
      <c r="L67" s="36"/>
      <c r="M67" s="36"/>
      <c r="N67" s="36"/>
      <c r="O67" s="36"/>
      <c r="P67" s="75" t="s">
        <v>60</v>
      </c>
      <c r="Q67" s="70">
        <v>2</v>
      </c>
      <c r="R67"/>
      <c r="S67" s="36"/>
      <c r="T67" s="36"/>
      <c r="U67" s="36"/>
      <c r="V67" s="36"/>
      <c r="W67" s="36"/>
      <c r="X67" s="36"/>
      <c r="Y67" s="36"/>
      <c r="Z67" s="36"/>
      <c r="AA67" s="14"/>
      <c r="AB67" s="47"/>
      <c r="AC67" s="47"/>
      <c r="AD67" s="47"/>
      <c r="AE67" s="47"/>
      <c r="AF67" s="47"/>
      <c r="AG67" s="47"/>
      <c r="AH67" s="47"/>
      <c r="AI67" s="47"/>
      <c r="AJ67" s="47"/>
      <c r="AK67" s="47"/>
      <c r="AL67" s="47"/>
      <c r="AM67" s="47"/>
      <c r="AN67" s="36"/>
    </row>
    <row r="68" spans="8:40" x14ac:dyDescent="0.3">
      <c r="H68" s="27"/>
      <c r="I68" s="36"/>
      <c r="J68" s="36"/>
      <c r="K68" s="36"/>
      <c r="L68" s="36"/>
      <c r="M68" s="36"/>
      <c r="N68" s="36"/>
      <c r="O68" s="36"/>
      <c r="P68" s="75" t="s">
        <v>47</v>
      </c>
      <c r="Q68" s="70">
        <v>1</v>
      </c>
      <c r="R68"/>
      <c r="S68" s="36"/>
      <c r="T68" s="36"/>
      <c r="U68" s="36"/>
      <c r="V68" s="36"/>
      <c r="W68" s="36"/>
      <c r="X68" s="36"/>
      <c r="Y68" s="36"/>
      <c r="Z68" s="36"/>
      <c r="AA68" s="14"/>
      <c r="AB68" s="47"/>
      <c r="AC68" s="47"/>
      <c r="AD68" s="47"/>
      <c r="AE68" s="47"/>
      <c r="AF68" s="47"/>
      <c r="AG68" s="47"/>
      <c r="AH68" s="47"/>
      <c r="AI68" s="47"/>
      <c r="AJ68" s="47"/>
      <c r="AK68" s="47"/>
      <c r="AL68" s="47"/>
      <c r="AM68" s="47"/>
      <c r="AN68" s="36"/>
    </row>
    <row r="69" spans="8:40" x14ac:dyDescent="0.3">
      <c r="H69" s="27"/>
      <c r="I69" s="36"/>
      <c r="J69" s="36"/>
      <c r="K69" s="36"/>
      <c r="L69" s="36"/>
      <c r="M69" s="36"/>
      <c r="N69" s="36"/>
      <c r="O69" s="36"/>
      <c r="P69" s="75" t="s">
        <v>78</v>
      </c>
      <c r="Q69" s="70">
        <v>2</v>
      </c>
      <c r="R69"/>
      <c r="S69" s="36"/>
      <c r="T69" s="36"/>
      <c r="U69" s="36"/>
      <c r="V69" s="36"/>
      <c r="W69" s="36"/>
      <c r="X69" s="36"/>
      <c r="Y69" s="36"/>
      <c r="Z69" s="36"/>
      <c r="AA69" s="14"/>
      <c r="AB69" s="47"/>
      <c r="AC69" s="47"/>
      <c r="AD69" s="47"/>
      <c r="AE69" s="47"/>
      <c r="AF69" s="47"/>
      <c r="AG69" s="47"/>
      <c r="AH69" s="47"/>
      <c r="AI69" s="47"/>
      <c r="AJ69" s="47"/>
      <c r="AK69" s="47"/>
      <c r="AL69" s="47"/>
      <c r="AM69" s="47"/>
      <c r="AN69" s="36"/>
    </row>
    <row r="70" spans="8:40" x14ac:dyDescent="0.3">
      <c r="H70" s="27"/>
      <c r="I70" s="36"/>
      <c r="J70" s="36"/>
      <c r="K70" s="36"/>
      <c r="L70" s="36"/>
      <c r="M70" s="36"/>
      <c r="N70" s="36"/>
      <c r="O70" s="36"/>
      <c r="P70" s="75" t="s">
        <v>40</v>
      </c>
      <c r="Q70" s="70">
        <v>4</v>
      </c>
      <c r="R70"/>
      <c r="S70" s="36"/>
      <c r="T70" s="36"/>
      <c r="U70" s="36"/>
      <c r="V70" s="36"/>
      <c r="W70" s="36"/>
      <c r="X70" s="36"/>
      <c r="Y70" s="36"/>
      <c r="Z70" s="36"/>
      <c r="AA70" s="14"/>
      <c r="AB70" s="47"/>
      <c r="AC70" s="47"/>
      <c r="AD70" s="47"/>
      <c r="AE70" s="47"/>
      <c r="AF70" s="47"/>
      <c r="AG70" s="47"/>
      <c r="AH70" s="47"/>
      <c r="AI70" s="47"/>
      <c r="AJ70" s="47"/>
      <c r="AK70" s="47"/>
      <c r="AL70" s="47"/>
      <c r="AM70" s="47"/>
      <c r="AN70" s="36"/>
    </row>
    <row r="71" spans="8:40" x14ac:dyDescent="0.3">
      <c r="H71" s="27"/>
      <c r="I71" s="36"/>
      <c r="J71" s="36"/>
      <c r="K71" s="36"/>
      <c r="L71" s="36"/>
      <c r="M71" s="36"/>
      <c r="N71" s="36"/>
      <c r="O71" s="36"/>
      <c r="P71" s="75" t="s">
        <v>53</v>
      </c>
      <c r="Q71" s="70">
        <v>3</v>
      </c>
      <c r="R71"/>
      <c r="S71" s="36"/>
      <c r="T71" s="36"/>
      <c r="U71" s="36"/>
      <c r="V71" s="36"/>
      <c r="W71" s="36"/>
      <c r="X71" s="36"/>
      <c r="Y71" s="36"/>
      <c r="Z71" s="36"/>
      <c r="AA71" s="14"/>
      <c r="AB71" s="47"/>
      <c r="AC71" s="47"/>
      <c r="AD71" s="47"/>
      <c r="AE71" s="47"/>
      <c r="AF71" s="47"/>
      <c r="AG71" s="47"/>
      <c r="AH71" s="47"/>
      <c r="AI71" s="47"/>
      <c r="AJ71" s="47"/>
      <c r="AK71" s="47"/>
      <c r="AL71" s="47"/>
      <c r="AM71" s="47"/>
      <c r="AN71" s="36"/>
    </row>
    <row r="72" spans="8:40" x14ac:dyDescent="0.3">
      <c r="H72" s="27"/>
      <c r="I72" s="36"/>
      <c r="J72" s="36"/>
      <c r="K72" s="36"/>
      <c r="L72" s="36"/>
      <c r="M72" s="36"/>
      <c r="N72" s="36"/>
      <c r="O72" s="36"/>
      <c r="P72" s="75" t="s">
        <v>50</v>
      </c>
      <c r="Q72" s="70">
        <v>1</v>
      </c>
      <c r="R72"/>
      <c r="S72" s="36"/>
      <c r="T72" s="36"/>
      <c r="U72" s="36"/>
      <c r="V72" s="36"/>
      <c r="W72" s="36"/>
      <c r="X72" s="36"/>
      <c r="Y72" s="36"/>
      <c r="Z72" s="36"/>
      <c r="AA72" s="14"/>
      <c r="AB72" s="47"/>
      <c r="AC72" s="47"/>
      <c r="AD72" s="47"/>
      <c r="AE72" s="47"/>
      <c r="AF72" s="47"/>
      <c r="AG72" s="47"/>
      <c r="AH72" s="47"/>
      <c r="AI72" s="47"/>
      <c r="AJ72" s="47"/>
      <c r="AK72" s="47"/>
      <c r="AL72" s="47"/>
      <c r="AM72" s="47"/>
      <c r="AN72" s="36"/>
    </row>
    <row r="73" spans="8:40" x14ac:dyDescent="0.3">
      <c r="H73" s="27"/>
      <c r="I73" s="36"/>
      <c r="J73" s="36"/>
      <c r="K73" s="36"/>
      <c r="L73" s="36"/>
      <c r="M73" s="36"/>
      <c r="N73" s="36"/>
      <c r="O73" s="36"/>
      <c r="P73" s="75" t="s">
        <v>75</v>
      </c>
      <c r="Q73" s="70">
        <v>1</v>
      </c>
      <c r="R73"/>
      <c r="S73" s="36"/>
      <c r="T73" s="36"/>
      <c r="U73" s="36"/>
      <c r="V73" s="36"/>
      <c r="W73" s="36"/>
      <c r="X73" s="36"/>
      <c r="Y73" s="36"/>
      <c r="Z73" s="36"/>
      <c r="AA73" s="14"/>
      <c r="AB73" s="47"/>
      <c r="AC73" s="47"/>
      <c r="AD73" s="47"/>
      <c r="AE73" s="47"/>
      <c r="AF73" s="47"/>
      <c r="AG73" s="47"/>
      <c r="AH73" s="47"/>
      <c r="AI73" s="47"/>
      <c r="AJ73" s="47"/>
      <c r="AK73" s="47"/>
      <c r="AL73" s="47"/>
      <c r="AM73" s="47"/>
      <c r="AN73" s="36"/>
    </row>
    <row r="74" spans="8:40" x14ac:dyDescent="0.3">
      <c r="H74" s="27"/>
      <c r="I74" s="36"/>
      <c r="J74" s="36"/>
      <c r="K74" s="36"/>
      <c r="L74" s="36"/>
      <c r="M74" s="36"/>
      <c r="N74" s="36"/>
      <c r="O74" s="36"/>
      <c r="P74" s="75" t="s">
        <v>17</v>
      </c>
      <c r="Q74" s="70">
        <v>7</v>
      </c>
      <c r="R74"/>
      <c r="S74" s="36"/>
      <c r="T74" s="36"/>
      <c r="U74" s="36"/>
      <c r="V74" s="36"/>
      <c r="W74" s="36"/>
      <c r="X74" s="36"/>
      <c r="Y74" s="36"/>
      <c r="Z74" s="36"/>
      <c r="AA74" s="14"/>
      <c r="AB74" s="47"/>
      <c r="AC74" s="47"/>
      <c r="AD74" s="47"/>
      <c r="AE74" s="47"/>
      <c r="AF74" s="47"/>
      <c r="AG74" s="47"/>
      <c r="AH74" s="47"/>
      <c r="AI74" s="47"/>
      <c r="AJ74" s="47"/>
      <c r="AK74" s="47"/>
      <c r="AL74" s="47"/>
      <c r="AM74" s="47"/>
      <c r="AN74" s="36"/>
    </row>
    <row r="75" spans="8:40" x14ac:dyDescent="0.3">
      <c r="H75" s="27"/>
      <c r="I75" s="36"/>
      <c r="J75" s="36"/>
      <c r="K75" s="36"/>
      <c r="L75" s="36"/>
      <c r="M75" s="36"/>
      <c r="N75" s="36"/>
      <c r="O75" s="36"/>
      <c r="P75" s="75" t="s">
        <v>72</v>
      </c>
      <c r="Q75" s="70">
        <v>4</v>
      </c>
      <c r="R75"/>
      <c r="S75" s="36"/>
      <c r="T75" s="36"/>
      <c r="U75" s="36"/>
      <c r="V75" s="36"/>
      <c r="W75" s="36"/>
      <c r="X75" s="36"/>
      <c r="Y75" s="36"/>
      <c r="Z75" s="36"/>
      <c r="AA75" s="14"/>
      <c r="AB75" s="47"/>
      <c r="AC75" s="47"/>
      <c r="AD75" s="47"/>
      <c r="AE75" s="47"/>
      <c r="AF75" s="47"/>
      <c r="AG75" s="47"/>
      <c r="AH75" s="47"/>
      <c r="AI75" s="47"/>
      <c r="AJ75" s="47"/>
      <c r="AK75" s="47"/>
      <c r="AL75" s="47"/>
      <c r="AM75" s="47"/>
      <c r="AN75" s="36"/>
    </row>
    <row r="76" spans="8:40" x14ac:dyDescent="0.3">
      <c r="H76" s="27"/>
      <c r="I76" s="36"/>
      <c r="J76" s="36"/>
      <c r="K76" s="36"/>
      <c r="L76" s="36"/>
      <c r="M76" s="36"/>
      <c r="N76" s="36"/>
      <c r="O76" s="36"/>
      <c r="P76" s="75" t="s">
        <v>36</v>
      </c>
      <c r="Q76" s="70">
        <v>4</v>
      </c>
      <c r="R76"/>
      <c r="S76" s="36"/>
      <c r="T76" s="36"/>
      <c r="U76" s="36"/>
      <c r="V76" s="36"/>
      <c r="W76" s="36"/>
      <c r="X76" s="36"/>
      <c r="Y76" s="36"/>
      <c r="Z76" s="36"/>
      <c r="AA76" s="14"/>
      <c r="AB76" s="47"/>
      <c r="AC76" s="47"/>
      <c r="AD76" s="47"/>
      <c r="AE76" s="47"/>
      <c r="AF76" s="47"/>
      <c r="AG76" s="47"/>
      <c r="AH76" s="47"/>
      <c r="AI76" s="47"/>
      <c r="AJ76" s="47"/>
      <c r="AK76" s="47"/>
      <c r="AL76" s="47"/>
      <c r="AM76" s="47"/>
      <c r="AN76" s="36"/>
    </row>
    <row r="77" spans="8:40" x14ac:dyDescent="0.3">
      <c r="H77" s="27"/>
      <c r="I77" s="36"/>
      <c r="J77" s="36"/>
      <c r="K77" s="36"/>
      <c r="L77" s="36"/>
      <c r="M77" s="36"/>
      <c r="N77" s="36"/>
      <c r="O77" s="36"/>
      <c r="P77" s="75" t="s">
        <v>81</v>
      </c>
      <c r="Q77" s="70">
        <v>3</v>
      </c>
      <c r="R77"/>
      <c r="S77" s="36"/>
      <c r="T77" s="36"/>
      <c r="U77" s="36"/>
      <c r="V77" s="36"/>
      <c r="W77" s="36"/>
      <c r="X77" s="36"/>
      <c r="Y77" s="36"/>
      <c r="Z77" s="36"/>
      <c r="AA77" s="14"/>
      <c r="AB77" s="47"/>
      <c r="AC77" s="47"/>
      <c r="AD77" s="47"/>
      <c r="AE77" s="47"/>
      <c r="AF77" s="47"/>
      <c r="AG77" s="47"/>
      <c r="AH77" s="47"/>
      <c r="AI77" s="47"/>
      <c r="AJ77" s="47"/>
      <c r="AK77" s="47"/>
      <c r="AL77" s="47"/>
      <c r="AM77" s="47"/>
      <c r="AN77" s="36"/>
    </row>
    <row r="78" spans="8:40" x14ac:dyDescent="0.3">
      <c r="H78" s="27"/>
      <c r="I78" s="36"/>
      <c r="J78" s="36"/>
      <c r="K78" s="36"/>
      <c r="L78" s="36"/>
      <c r="M78" s="36"/>
      <c r="N78" s="36"/>
      <c r="O78" s="36"/>
      <c r="P78" s="76" t="s">
        <v>84</v>
      </c>
      <c r="Q78" s="71">
        <v>3</v>
      </c>
      <c r="R78"/>
      <c r="S78" s="36"/>
      <c r="T78" s="36"/>
      <c r="U78" s="36"/>
      <c r="V78" s="36"/>
      <c r="W78" s="36"/>
      <c r="X78" s="36"/>
      <c r="Y78" s="36"/>
      <c r="Z78" s="36"/>
      <c r="AA78" s="14"/>
      <c r="AB78" s="47"/>
      <c r="AC78" s="47"/>
      <c r="AD78" s="47"/>
      <c r="AE78" s="47"/>
      <c r="AF78" s="47"/>
      <c r="AG78" s="47"/>
      <c r="AH78" s="47"/>
      <c r="AI78" s="47"/>
      <c r="AJ78" s="47"/>
      <c r="AK78" s="47"/>
      <c r="AL78" s="47"/>
      <c r="AM78" s="47"/>
      <c r="AN78" s="36"/>
    </row>
    <row r="79" spans="8:40" ht="15" thickBot="1" x14ac:dyDescent="0.35">
      <c r="H79" s="27"/>
      <c r="I79" s="36"/>
      <c r="J79" s="36"/>
      <c r="K79" s="36"/>
      <c r="L79" s="36"/>
      <c r="M79" s="36"/>
      <c r="N79" s="36"/>
      <c r="O79" s="36"/>
      <c r="P79" s="77" t="s">
        <v>66</v>
      </c>
      <c r="Q79" s="71">
        <v>4</v>
      </c>
      <c r="R79"/>
      <c r="S79" s="36"/>
      <c r="T79" s="36"/>
      <c r="U79" s="36"/>
      <c r="V79" s="36"/>
      <c r="W79" s="36"/>
      <c r="X79" s="36"/>
      <c r="Y79" s="36"/>
      <c r="Z79" s="36"/>
      <c r="AA79" s="14"/>
      <c r="AB79" s="47"/>
      <c r="AC79" s="47"/>
      <c r="AD79" s="47"/>
      <c r="AE79" s="47"/>
      <c r="AF79" s="47"/>
      <c r="AG79" s="47"/>
      <c r="AH79" s="47"/>
      <c r="AI79" s="47"/>
      <c r="AJ79" s="47"/>
      <c r="AK79" s="47"/>
      <c r="AL79" s="47"/>
      <c r="AM79" s="47"/>
      <c r="AN79" s="36"/>
    </row>
    <row r="80" spans="8:40" ht="15" thickBot="1" x14ac:dyDescent="0.35">
      <c r="H80" s="27"/>
      <c r="I80" s="36"/>
      <c r="J80" s="36"/>
      <c r="K80" s="36"/>
      <c r="L80" s="36"/>
      <c r="M80" s="36"/>
      <c r="N80" s="36"/>
      <c r="O80" s="36"/>
      <c r="P80" s="78" t="s">
        <v>2353</v>
      </c>
      <c r="Q80" s="72">
        <v>61</v>
      </c>
      <c r="R80"/>
      <c r="S80" s="36"/>
      <c r="T80" s="36"/>
      <c r="U80" s="36"/>
      <c r="V80" s="36"/>
      <c r="W80" s="36"/>
      <c r="X80" s="36"/>
      <c r="Y80" s="36"/>
      <c r="Z80" s="36"/>
      <c r="AA80" s="14"/>
    </row>
    <row r="81" spans="8:27" ht="15" thickBot="1" x14ac:dyDescent="0.35">
      <c r="H81" s="48"/>
      <c r="I81" s="49"/>
      <c r="J81" s="49"/>
      <c r="K81" s="49"/>
      <c r="L81" s="49"/>
      <c r="M81" s="49"/>
      <c r="N81" s="49"/>
      <c r="O81" s="49"/>
      <c r="P81"/>
      <c r="Q81"/>
      <c r="R81"/>
      <c r="S81" s="49"/>
      <c r="T81" s="49"/>
      <c r="U81" s="49"/>
      <c r="V81" s="49"/>
      <c r="W81" s="49"/>
      <c r="X81" s="49"/>
      <c r="Y81" s="49"/>
      <c r="Z81" s="49"/>
      <c r="AA81" s="50"/>
    </row>
  </sheetData>
  <mergeCells count="4">
    <mergeCell ref="H29:Z31"/>
    <mergeCell ref="H1:AA1"/>
    <mergeCell ref="H2:V2"/>
    <mergeCell ref="H32:V32"/>
  </mergeCells>
  <conditionalFormatting pivot="1" sqref="Q38:Q56">
    <cfRule type="dataBar" priority="14">
      <dataBar>
        <cfvo type="min"/>
        <cfvo type="max"/>
        <color rgb="FF638EC6"/>
      </dataBar>
      <extLst>
        <ext xmlns:x14="http://schemas.microsoft.com/office/spreadsheetml/2009/9/main" uri="{B025F937-C7B1-47D3-B67F-A62EFF666E3E}">
          <x14:id>{C5B8D056-466E-4C0A-8117-DC90FC60C5DB}</x14:id>
        </ext>
      </extLst>
    </cfRule>
  </conditionalFormatting>
  <conditionalFormatting pivot="1" sqref="R38:R56">
    <cfRule type="dataBar" priority="13">
      <dataBar>
        <cfvo type="min"/>
        <cfvo type="max"/>
        <color theme="7"/>
      </dataBar>
      <extLst>
        <ext xmlns:x14="http://schemas.microsoft.com/office/spreadsheetml/2009/9/main" uri="{B025F937-C7B1-47D3-B67F-A62EFF666E3E}">
          <x14:id>{F97273FD-268C-4612-847F-F442C68DECD9}</x14:id>
        </ext>
      </extLst>
    </cfRule>
  </conditionalFormatting>
  <conditionalFormatting pivot="1" sqref="S38:S56">
    <cfRule type="dataBar" priority="12">
      <dataBar>
        <cfvo type="min"/>
        <cfvo type="max"/>
        <color rgb="FF638EC6"/>
      </dataBar>
      <extLst>
        <ext xmlns:x14="http://schemas.microsoft.com/office/spreadsheetml/2009/9/main" uri="{B025F937-C7B1-47D3-B67F-A62EFF666E3E}">
          <x14:id>{A73773A6-1FA9-48E4-BF9D-FD2E1DF26F84}</x14:id>
        </ext>
      </extLst>
    </cfRule>
  </conditionalFormatting>
  <conditionalFormatting pivot="1" sqref="T38:T56">
    <cfRule type="dataBar" priority="11">
      <dataBar>
        <cfvo type="min"/>
        <cfvo type="max"/>
        <color rgb="FFFFB628"/>
      </dataBar>
      <extLst>
        <ext xmlns:x14="http://schemas.microsoft.com/office/spreadsheetml/2009/9/main" uri="{B025F937-C7B1-47D3-B67F-A62EFF666E3E}">
          <x14:id>{4BBBA548-24AB-403C-ACFB-FB30DECFA616}</x14:id>
        </ext>
      </extLst>
    </cfRule>
  </conditionalFormatting>
  <conditionalFormatting pivot="1" sqref="Q62:Q77">
    <cfRule type="dataBar" priority="5">
      <dataBar>
        <cfvo type="min"/>
        <cfvo type="max"/>
        <color rgb="FFFFB628"/>
      </dataBar>
      <extLst>
        <ext xmlns:x14="http://schemas.microsoft.com/office/spreadsheetml/2009/9/main" uri="{B025F937-C7B1-47D3-B67F-A62EFF666E3E}">
          <x14:id>{40F6EC7A-85E0-47E7-A72F-DBDFB2F7DC56}</x14:id>
        </ext>
      </extLst>
    </cfRule>
  </conditionalFormatting>
  <conditionalFormatting pivot="1">
    <cfRule type="dataBar" priority="4">
      <dataBar>
        <cfvo type="min"/>
        <cfvo type="max"/>
        <color rgb="FF63C384"/>
      </dataBar>
      <extLst>
        <ext xmlns:x14="http://schemas.microsoft.com/office/spreadsheetml/2009/9/main" uri="{B025F937-C7B1-47D3-B67F-A62EFF666E3E}">
          <x14:id>{5EB93713-E282-46E9-A802-58972A7113BD}</x14:id>
        </ext>
      </extLst>
    </cfRule>
  </conditionalFormatting>
  <conditionalFormatting pivot="1" sqref="Q62:Q79">
    <cfRule type="dataBar" priority="1">
      <dataBar>
        <cfvo type="min"/>
        <cfvo type="max"/>
        <color rgb="FFFFB628"/>
      </dataBar>
      <extLst>
        <ext xmlns:x14="http://schemas.microsoft.com/office/spreadsheetml/2009/9/main" uri="{B025F937-C7B1-47D3-B67F-A62EFF666E3E}">
          <x14:id>{D18DED06-074E-4A8F-8BA4-E50EB9DF15E6}</x14:id>
        </ext>
      </extLst>
    </cfRule>
  </conditionalFormatting>
  <conditionalFormatting pivot="1">
    <cfRule type="dataBar" priority="2">
      <dataBar>
        <cfvo type="min"/>
        <cfvo type="max"/>
        <color rgb="FF63C384"/>
      </dataBar>
      <extLst>
        <ext xmlns:x14="http://schemas.microsoft.com/office/spreadsheetml/2009/9/main" uri="{B025F937-C7B1-47D3-B67F-A62EFF666E3E}">
          <x14:id>{0B06ABA7-052D-4F02-88AA-8EEBBC0EB04D}</x14:id>
        </ext>
      </extLst>
    </cfRule>
  </conditionalFormatting>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Option Button 2">
              <controlPr defaultSize="0" autoFill="0" autoLine="0" autoPict="0">
                <anchor moveWithCells="1">
                  <from>
                    <xdr:col>10</xdr:col>
                    <xdr:colOff>571500</xdr:colOff>
                    <xdr:row>27</xdr:row>
                    <xdr:rowOff>76200</xdr:rowOff>
                  </from>
                  <to>
                    <xdr:col>11</xdr:col>
                    <xdr:colOff>777240</xdr:colOff>
                    <xdr:row>29</xdr:row>
                    <xdr:rowOff>30480</xdr:rowOff>
                  </to>
                </anchor>
              </controlPr>
            </control>
          </mc:Choice>
        </mc:AlternateContent>
        <mc:AlternateContent xmlns:mc="http://schemas.openxmlformats.org/markup-compatibility/2006">
          <mc:Choice Requires="x14">
            <control shapeId="1027" r:id="rId7" name="Option Button 3">
              <controlPr defaultSize="0" autoFill="0" autoLine="0" autoPict="0">
                <anchor moveWithCells="1">
                  <from>
                    <xdr:col>11</xdr:col>
                    <xdr:colOff>754380</xdr:colOff>
                    <xdr:row>27</xdr:row>
                    <xdr:rowOff>91440</xdr:rowOff>
                  </from>
                  <to>
                    <xdr:col>13</xdr:col>
                    <xdr:colOff>502920</xdr:colOff>
                    <xdr:row>29</xdr:row>
                    <xdr:rowOff>45720</xdr:rowOff>
                  </to>
                </anchor>
              </controlPr>
            </control>
          </mc:Choice>
        </mc:AlternateContent>
        <mc:AlternateContent xmlns:mc="http://schemas.openxmlformats.org/markup-compatibility/2006">
          <mc:Choice Requires="x14">
            <control shapeId="1028" r:id="rId8" name="Option Button 4">
              <controlPr defaultSize="0" autoFill="0" autoLine="0" autoPict="0">
                <anchor moveWithCells="1">
                  <from>
                    <xdr:col>13</xdr:col>
                    <xdr:colOff>175260</xdr:colOff>
                    <xdr:row>27</xdr:row>
                    <xdr:rowOff>106680</xdr:rowOff>
                  </from>
                  <to>
                    <xdr:col>15</xdr:col>
                    <xdr:colOff>15240</xdr:colOff>
                    <xdr:row>30</xdr:row>
                    <xdr:rowOff>7620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pivot="1">
          <x14:cfRule type="dataBar" id="{C5B8D056-466E-4C0A-8117-DC90FC60C5DB}">
            <x14:dataBar minLength="0" maxLength="100" gradient="0">
              <x14:cfvo type="autoMin"/>
              <x14:cfvo type="autoMax"/>
              <x14:negativeFillColor rgb="FFFF0000"/>
              <x14:axisColor rgb="FF000000"/>
            </x14:dataBar>
          </x14:cfRule>
          <xm:sqref>Q38:Q56</xm:sqref>
        </x14:conditionalFormatting>
        <x14:conditionalFormatting xmlns:xm="http://schemas.microsoft.com/office/excel/2006/main" pivot="1">
          <x14:cfRule type="dataBar" id="{F97273FD-268C-4612-847F-F442C68DECD9}">
            <x14:dataBar minLength="0" maxLength="100" gradient="0">
              <x14:cfvo type="autoMin"/>
              <x14:cfvo type="autoMax"/>
              <x14:negativeFillColor rgb="FFFF0000"/>
              <x14:axisColor rgb="FF000000"/>
            </x14:dataBar>
          </x14:cfRule>
          <xm:sqref>R38:R56</xm:sqref>
        </x14:conditionalFormatting>
        <x14:conditionalFormatting xmlns:xm="http://schemas.microsoft.com/office/excel/2006/main" pivot="1">
          <x14:cfRule type="dataBar" id="{A73773A6-1FA9-48E4-BF9D-FD2E1DF26F84}">
            <x14:dataBar minLength="0" maxLength="100" gradient="0">
              <x14:cfvo type="autoMin"/>
              <x14:cfvo type="autoMax"/>
              <x14:negativeFillColor rgb="FFFF0000"/>
              <x14:axisColor rgb="FF000000"/>
            </x14:dataBar>
          </x14:cfRule>
          <xm:sqref>S38:S56</xm:sqref>
        </x14:conditionalFormatting>
        <x14:conditionalFormatting xmlns:xm="http://schemas.microsoft.com/office/excel/2006/main" pivot="1">
          <x14:cfRule type="dataBar" id="{4BBBA548-24AB-403C-ACFB-FB30DECFA616}">
            <x14:dataBar minLength="0" maxLength="100" gradient="0">
              <x14:cfvo type="autoMin"/>
              <x14:cfvo type="autoMax"/>
              <x14:negativeFillColor rgb="FFFF0000"/>
              <x14:axisColor rgb="FF000000"/>
            </x14:dataBar>
          </x14:cfRule>
          <xm:sqref>T38:T56</xm:sqref>
        </x14:conditionalFormatting>
        <x14:conditionalFormatting xmlns:xm="http://schemas.microsoft.com/office/excel/2006/main" pivot="1">
          <x14:cfRule type="dataBar" id="{40F6EC7A-85E0-47E7-A72F-DBDFB2F7DC56}">
            <x14:dataBar minLength="0" maxLength="100" border="1" negativeBarBorderColorSameAsPositive="0">
              <x14:cfvo type="autoMin"/>
              <x14:cfvo type="autoMax"/>
              <x14:borderColor rgb="FFFFB628"/>
              <x14:negativeFillColor rgb="FFFF0000"/>
              <x14:negativeBorderColor rgb="FFFF0000"/>
              <x14:axisColor rgb="FF000000"/>
            </x14:dataBar>
          </x14:cfRule>
          <xm:sqref>Q62:Q77</xm:sqref>
        </x14:conditionalFormatting>
        <x14:conditionalFormatting xmlns:xm="http://schemas.microsoft.com/office/excel/2006/main" pivot="1">
          <x14:cfRule type="dataBar" id="{5EB93713-E282-46E9-A802-58972A7113BD}">
            <x14:dataBar minLength="0" maxLength="100" border="1" negativeBarBorderColorSameAsPositive="0">
              <x14:cfvo type="autoMin"/>
              <x14:cfvo type="autoMax"/>
              <x14:borderColor rgb="FF63C384"/>
              <x14:negativeFillColor rgb="FFFF0000"/>
              <x14:negativeBorderColor rgb="FFFF0000"/>
              <x14:axisColor rgb="FF000000"/>
            </x14:dataBar>
          </x14:cfRule>
        </x14:conditionalFormatting>
        <x14:conditionalFormatting xmlns:xm="http://schemas.microsoft.com/office/excel/2006/main" pivot="1">
          <x14:cfRule type="dataBar" id="{D18DED06-074E-4A8F-8BA4-E50EB9DF15E6}">
            <x14:dataBar minLength="0" maxLength="100" gradient="0">
              <x14:cfvo type="autoMin"/>
              <x14:cfvo type="autoMax"/>
              <x14:negativeFillColor rgb="FFFF0000"/>
              <x14:axisColor rgb="FF000000"/>
            </x14:dataBar>
          </x14:cfRule>
          <xm:sqref>Q62:Q79</xm:sqref>
        </x14:conditionalFormatting>
        <x14:conditionalFormatting xmlns:xm="http://schemas.microsoft.com/office/excel/2006/main" pivot="1">
          <x14:cfRule type="dataBar" id="{0B06ABA7-052D-4F02-88AA-8EEBBC0EB04D}">
            <x14:dataBar minLength="0" maxLength="100" gradient="0">
              <x14:cfvo type="autoMin"/>
              <x14:cfvo type="autoMax"/>
              <x14:negativeFillColor rgb="FFFF0000"/>
              <x14:axisColor rgb="FF000000"/>
            </x14:dataBar>
          </x14:cfRule>
        </x14:conditionalFormatting>
      </x14:conditionalFormattings>
    </ext>
    <ext xmlns:x14="http://schemas.microsoft.com/office/spreadsheetml/2009/9/main" uri="{A8765BA9-456A-4dab-B4F3-ACF838C121DE}">
      <x14:slicerList>
        <x14:slicer r:id="rId9"/>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EFAE-6C9C-4E89-8352-7723D61A4DF3}">
  <sheetPr>
    <tabColor theme="9"/>
  </sheetPr>
  <dimension ref="B1:AH52"/>
  <sheetViews>
    <sheetView topLeftCell="A3" zoomScale="64" workbookViewId="0">
      <selection activeCell="AC40" sqref="AC40"/>
    </sheetView>
  </sheetViews>
  <sheetFormatPr defaultRowHeight="14.4" x14ac:dyDescent="0.3"/>
  <cols>
    <col min="3" max="10" width="12.44140625" bestFit="1" customWidth="1"/>
    <col min="12" max="17" width="9" bestFit="1" customWidth="1"/>
    <col min="21" max="21" width="23.88671875" bestFit="1" customWidth="1"/>
    <col min="22" max="22" width="17.6640625" bestFit="1" customWidth="1"/>
    <col min="23" max="23" width="16.77734375" bestFit="1" customWidth="1"/>
    <col min="24" max="24" width="24.109375" bestFit="1" customWidth="1"/>
    <col min="25" max="25" width="18.5546875" bestFit="1" customWidth="1"/>
    <col min="26" max="26" width="17.44140625" bestFit="1" customWidth="1"/>
  </cols>
  <sheetData>
    <row r="1" spans="2:34" ht="15" thickBot="1" x14ac:dyDescent="0.35"/>
    <row r="2" spans="2:34" x14ac:dyDescent="0.3">
      <c r="B2" s="63" t="s">
        <v>2369</v>
      </c>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row>
    <row r="3" spans="2:34" x14ac:dyDescent="0.3">
      <c r="B3" s="65"/>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row>
    <row r="4" spans="2:34" x14ac:dyDescent="0.3">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row>
    <row r="5" spans="2:34" ht="24" thickBot="1" x14ac:dyDescent="0.5">
      <c r="B5" s="37"/>
      <c r="C5" s="37"/>
      <c r="D5" s="37"/>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37"/>
    </row>
    <row r="6" spans="2:34" ht="34.799999999999997" x14ac:dyDescent="0.3">
      <c r="B6" s="21" t="s">
        <v>2319</v>
      </c>
      <c r="C6" s="21"/>
      <c r="D6" s="37"/>
      <c r="E6" s="37"/>
      <c r="F6" s="37"/>
      <c r="G6" s="37"/>
      <c r="H6" s="37"/>
      <c r="I6" s="37"/>
      <c r="J6" s="37"/>
      <c r="K6" s="20"/>
      <c r="L6" s="20" t="s">
        <v>2313</v>
      </c>
      <c r="M6" s="20" t="s">
        <v>2314</v>
      </c>
      <c r="N6" s="20" t="s">
        <v>2315</v>
      </c>
      <c r="O6" s="20" t="s">
        <v>2316</v>
      </c>
      <c r="P6" s="20" t="s">
        <v>2317</v>
      </c>
      <c r="Q6" s="20" t="s">
        <v>3</v>
      </c>
      <c r="R6" s="37"/>
      <c r="S6" s="37"/>
      <c r="T6" s="37"/>
      <c r="U6" s="32" t="s">
        <v>2347</v>
      </c>
      <c r="V6" s="32" t="s">
        <v>2371</v>
      </c>
      <c r="W6" s="32" t="s">
        <v>2374</v>
      </c>
      <c r="X6" s="32" t="s">
        <v>2372</v>
      </c>
      <c r="Y6" s="32" t="s">
        <v>2373</v>
      </c>
      <c r="Z6" s="32" t="s">
        <v>2380</v>
      </c>
      <c r="AA6" s="37"/>
      <c r="AB6" s="37"/>
      <c r="AC6" s="37"/>
      <c r="AD6" s="37"/>
      <c r="AE6" s="37"/>
      <c r="AF6" s="37"/>
      <c r="AG6" s="37"/>
      <c r="AH6" s="37"/>
    </row>
    <row r="7" spans="2:34" ht="15" thickBot="1" x14ac:dyDescent="0.35">
      <c r="B7" s="21"/>
      <c r="C7" s="21"/>
      <c r="D7" s="37"/>
      <c r="E7" s="37"/>
      <c r="F7" s="37"/>
      <c r="G7" s="37"/>
      <c r="H7" s="37"/>
      <c r="I7" s="37"/>
      <c r="J7" s="37"/>
      <c r="K7" s="21" t="s">
        <v>2313</v>
      </c>
      <c r="L7" s="21">
        <v>1</v>
      </c>
      <c r="M7" s="21"/>
      <c r="N7" s="21"/>
      <c r="O7" s="21"/>
      <c r="P7" s="21"/>
      <c r="Q7" s="21"/>
      <c r="R7" s="37"/>
      <c r="S7" s="37"/>
      <c r="T7" s="37"/>
      <c r="U7" s="69" t="s">
        <v>56</v>
      </c>
      <c r="V7" s="44">
        <v>13968.75</v>
      </c>
      <c r="W7" s="44">
        <v>12268.599218562578</v>
      </c>
      <c r="X7" s="44">
        <v>839100</v>
      </c>
      <c r="Y7" s="44">
        <v>762400.25</v>
      </c>
      <c r="Z7" s="44">
        <v>2116313.437169305</v>
      </c>
      <c r="AA7" s="37"/>
      <c r="AB7" s="37"/>
      <c r="AC7" s="37"/>
      <c r="AD7" s="37"/>
      <c r="AE7" s="37"/>
      <c r="AF7" s="37"/>
      <c r="AG7" s="37"/>
      <c r="AH7" s="37"/>
    </row>
    <row r="8" spans="2:34" x14ac:dyDescent="0.3">
      <c r="B8" s="25" t="s">
        <v>2320</v>
      </c>
      <c r="C8" s="25"/>
      <c r="D8" s="37"/>
      <c r="E8" s="37"/>
      <c r="F8" s="37"/>
      <c r="G8" s="37"/>
      <c r="H8" s="37"/>
      <c r="I8" s="37"/>
      <c r="J8" s="37"/>
      <c r="K8" s="21" t="s">
        <v>2314</v>
      </c>
      <c r="L8" s="21">
        <v>0.99992408713416492</v>
      </c>
      <c r="M8" s="21">
        <v>1</v>
      </c>
      <c r="N8" s="21"/>
      <c r="O8" s="21"/>
      <c r="P8" s="21"/>
      <c r="Q8" s="21"/>
      <c r="R8" s="37"/>
      <c r="S8" s="37"/>
      <c r="T8" s="37"/>
      <c r="U8" s="69" t="s">
        <v>31</v>
      </c>
      <c r="V8" s="44">
        <v>9055.5555555555547</v>
      </c>
      <c r="W8" s="44">
        <v>7434.1252309009396</v>
      </c>
      <c r="X8" s="44">
        <v>36618.518518518518</v>
      </c>
      <c r="Y8" s="44">
        <v>32022.074074074073</v>
      </c>
      <c r="Z8" s="44">
        <v>76400.093876264276</v>
      </c>
      <c r="AA8" s="37"/>
      <c r="AB8" s="37"/>
      <c r="AC8" s="37"/>
      <c r="AD8" s="37"/>
      <c r="AE8" s="37"/>
      <c r="AF8" s="37"/>
      <c r="AG8" s="37"/>
      <c r="AH8" s="37"/>
    </row>
    <row r="9" spans="2:34" x14ac:dyDescent="0.3">
      <c r="B9" s="21" t="s">
        <v>2321</v>
      </c>
      <c r="C9" s="21">
        <v>1</v>
      </c>
      <c r="D9" s="37"/>
      <c r="E9" s="37"/>
      <c r="F9" s="37"/>
      <c r="G9" s="37"/>
      <c r="H9" s="37"/>
      <c r="I9" s="37"/>
      <c r="J9" s="37"/>
      <c r="K9" s="21" t="s">
        <v>2315</v>
      </c>
      <c r="L9" s="21">
        <v>0.99051943818342336</v>
      </c>
      <c r="M9" s="21">
        <v>0.98875160463238265</v>
      </c>
      <c r="N9" s="21">
        <v>1</v>
      </c>
      <c r="O9" s="21"/>
      <c r="P9" s="21"/>
      <c r="Q9" s="21"/>
      <c r="R9" s="37"/>
      <c r="S9" s="37"/>
      <c r="T9" s="37"/>
      <c r="U9" s="69" t="s">
        <v>43</v>
      </c>
      <c r="V9" s="44">
        <v>12863.333333333334</v>
      </c>
      <c r="W9" s="44">
        <v>13333.422916365726</v>
      </c>
      <c r="X9" s="44">
        <v>107993.33333333333</v>
      </c>
      <c r="Y9" s="44">
        <v>92133.666666666672</v>
      </c>
      <c r="Z9" s="44">
        <v>159729.8840469956</v>
      </c>
      <c r="AA9" s="37"/>
      <c r="AB9" s="37"/>
      <c r="AC9" s="37"/>
      <c r="AD9" s="37"/>
      <c r="AE9" s="37"/>
      <c r="AF9" s="37"/>
      <c r="AG9" s="37"/>
      <c r="AH9" s="37"/>
    </row>
    <row r="10" spans="2:34" x14ac:dyDescent="0.3">
      <c r="B10" s="21" t="s">
        <v>2322</v>
      </c>
      <c r="C10" s="21">
        <v>1</v>
      </c>
      <c r="D10" s="37"/>
      <c r="E10" s="37"/>
      <c r="F10" s="37"/>
      <c r="G10" s="37"/>
      <c r="H10" s="37"/>
      <c r="I10" s="37"/>
      <c r="J10" s="37"/>
      <c r="K10" s="21" t="s">
        <v>2316</v>
      </c>
      <c r="L10" s="21">
        <v>-4.1586235823243584E-2</v>
      </c>
      <c r="M10" s="21">
        <v>-4.1525713891462555E-2</v>
      </c>
      <c r="N10" s="21">
        <v>-4.1831537174202439E-2</v>
      </c>
      <c r="O10" s="21">
        <v>1</v>
      </c>
      <c r="P10" s="21"/>
      <c r="Q10" s="21"/>
      <c r="R10" s="37"/>
      <c r="S10" s="37"/>
      <c r="T10" s="37"/>
      <c r="U10" s="69" t="s">
        <v>63</v>
      </c>
      <c r="V10" s="44">
        <v>17263.636363636364</v>
      </c>
      <c r="W10" s="44">
        <v>14160.668962112823</v>
      </c>
      <c r="X10" s="44">
        <v>225754.54545454544</v>
      </c>
      <c r="Y10" s="44">
        <v>204800.72727272726</v>
      </c>
      <c r="Z10" s="44">
        <v>595567.31300720165</v>
      </c>
      <c r="AA10" s="37"/>
      <c r="AB10" s="37"/>
      <c r="AC10" s="37"/>
      <c r="AD10" s="37"/>
      <c r="AE10" s="37"/>
      <c r="AF10" s="37"/>
      <c r="AG10" s="37"/>
      <c r="AH10" s="37"/>
    </row>
    <row r="11" spans="2:34" x14ac:dyDescent="0.3">
      <c r="B11" s="21" t="s">
        <v>2323</v>
      </c>
      <c r="C11" s="21">
        <v>1</v>
      </c>
      <c r="D11" s="37"/>
      <c r="E11" s="37"/>
      <c r="F11" s="37"/>
      <c r="G11" s="37"/>
      <c r="H11" s="37"/>
      <c r="I11" s="37"/>
      <c r="J11" s="37"/>
      <c r="K11" s="21" t="s">
        <v>2317</v>
      </c>
      <c r="L11" s="21">
        <v>-1.0241921719024601E-2</v>
      </c>
      <c r="M11" s="21">
        <v>-9.6327852168160647E-3</v>
      </c>
      <c r="N11" s="21">
        <v>-1.6927415323919538E-2</v>
      </c>
      <c r="O11" s="21">
        <v>3.9603117809240401E-3</v>
      </c>
      <c r="P11" s="21">
        <v>1</v>
      </c>
      <c r="Q11" s="21"/>
      <c r="R11" s="37"/>
      <c r="S11" s="37"/>
      <c r="T11" s="37"/>
      <c r="U11" s="69" t="s">
        <v>24</v>
      </c>
      <c r="V11" s="44">
        <v>7636.5517241379312</v>
      </c>
      <c r="W11" s="44">
        <v>6550.8026966900698</v>
      </c>
      <c r="X11" s="44">
        <v>39038.620689655174</v>
      </c>
      <c r="Y11" s="44">
        <v>30861.379310344826</v>
      </c>
      <c r="Z11" s="44">
        <v>90543.900614094397</v>
      </c>
      <c r="AA11" s="37"/>
      <c r="AB11" s="37"/>
      <c r="AC11" s="37"/>
      <c r="AD11" s="37"/>
      <c r="AE11" s="37"/>
      <c r="AF11" s="37"/>
      <c r="AG11" s="37"/>
      <c r="AH11" s="37"/>
    </row>
    <row r="12" spans="2:34" ht="15" thickBot="1" x14ac:dyDescent="0.35">
      <c r="B12" s="21" t="s">
        <v>2324</v>
      </c>
      <c r="C12" s="21">
        <v>4.3732035807314663E-9</v>
      </c>
      <c r="D12" s="37"/>
      <c r="E12" s="37"/>
      <c r="F12" s="37"/>
      <c r="G12" s="37"/>
      <c r="H12" s="37"/>
      <c r="I12" s="37"/>
      <c r="J12" s="37"/>
      <c r="K12" s="22" t="s">
        <v>3</v>
      </c>
      <c r="L12" s="22">
        <v>-5.2721530690077761E-2</v>
      </c>
      <c r="M12" s="22">
        <v>-5.2394692027491724E-2</v>
      </c>
      <c r="N12" s="22">
        <v>-5.5821003246625693E-2</v>
      </c>
      <c r="O12" s="22">
        <v>-2.4757364586642724E-2</v>
      </c>
      <c r="P12" s="22">
        <v>1.7328030236932345E-4</v>
      </c>
      <c r="Q12" s="22">
        <v>1</v>
      </c>
      <c r="R12" s="37"/>
      <c r="S12" s="37"/>
      <c r="T12" s="37"/>
      <c r="U12" s="69" t="s">
        <v>69</v>
      </c>
      <c r="V12" s="44">
        <v>13126.666666666666</v>
      </c>
      <c r="W12" s="44">
        <v>10296.286894289797</v>
      </c>
      <c r="X12" s="44">
        <v>22933.333333333332</v>
      </c>
      <c r="Y12" s="44">
        <v>20460</v>
      </c>
      <c r="Z12" s="44">
        <v>16745.225332272224</v>
      </c>
      <c r="AA12" s="37"/>
      <c r="AB12" s="37"/>
      <c r="AC12" s="37"/>
      <c r="AD12" s="37"/>
      <c r="AE12" s="37"/>
      <c r="AF12" s="37"/>
      <c r="AG12" s="37"/>
      <c r="AH12" s="37"/>
    </row>
    <row r="13" spans="2:34" ht="15" thickBot="1" x14ac:dyDescent="0.35">
      <c r="B13" s="22" t="s">
        <v>2325</v>
      </c>
      <c r="C13" s="22">
        <v>1522</v>
      </c>
      <c r="D13" s="37"/>
      <c r="E13" s="37"/>
      <c r="F13" s="37"/>
      <c r="G13" s="37"/>
      <c r="H13" s="37"/>
      <c r="I13" s="37"/>
      <c r="J13" s="37"/>
      <c r="K13" s="37"/>
      <c r="L13" s="37"/>
      <c r="M13" s="37"/>
      <c r="N13" s="37"/>
      <c r="O13" s="37"/>
      <c r="P13" s="37"/>
      <c r="Q13" s="37"/>
      <c r="R13" s="37"/>
      <c r="S13" s="37"/>
      <c r="T13" s="37"/>
      <c r="U13" s="45" t="s">
        <v>60</v>
      </c>
      <c r="V13" s="44">
        <v>11985</v>
      </c>
      <c r="W13" s="44">
        <v>12387.494814439997</v>
      </c>
      <c r="X13" s="44">
        <v>46150</v>
      </c>
      <c r="Y13" s="44">
        <v>41790</v>
      </c>
      <c r="Z13" s="44">
        <v>74524.991334003746</v>
      </c>
      <c r="AA13" s="37"/>
      <c r="AB13" s="37"/>
      <c r="AC13" s="37"/>
      <c r="AD13" s="37"/>
      <c r="AE13" s="37"/>
      <c r="AF13" s="37"/>
      <c r="AG13" s="37"/>
      <c r="AH13" s="37"/>
    </row>
    <row r="14" spans="2:34" x14ac:dyDescent="0.3">
      <c r="B14" s="21"/>
      <c r="C14" s="21"/>
      <c r="D14" s="37"/>
      <c r="E14" s="37"/>
      <c r="F14" s="37"/>
      <c r="G14" s="37"/>
      <c r="H14" s="37"/>
      <c r="I14" s="37"/>
      <c r="J14" s="37"/>
      <c r="K14" s="37"/>
      <c r="L14" s="37"/>
      <c r="M14" s="37"/>
      <c r="N14" s="37"/>
      <c r="O14" s="37"/>
      <c r="P14" s="37"/>
      <c r="Q14" s="37"/>
      <c r="R14" s="37"/>
      <c r="S14" s="37"/>
      <c r="T14" s="37"/>
      <c r="U14" s="69" t="s">
        <v>47</v>
      </c>
      <c r="V14" s="44">
        <v>11040</v>
      </c>
      <c r="W14" s="44">
        <v>6627.6326305638186</v>
      </c>
      <c r="X14" s="44">
        <v>19055</v>
      </c>
      <c r="Y14" s="44">
        <v>17037.75</v>
      </c>
      <c r="Z14" s="44">
        <v>12727.083626772363</v>
      </c>
      <c r="AA14" s="37"/>
      <c r="AB14" s="37"/>
      <c r="AC14" s="37"/>
      <c r="AD14" s="37"/>
      <c r="AE14" s="37"/>
      <c r="AF14" s="37"/>
      <c r="AG14" s="37"/>
      <c r="AH14" s="37"/>
    </row>
    <row r="15" spans="2:34" ht="15" thickBot="1" x14ac:dyDescent="0.35">
      <c r="B15" s="21" t="s">
        <v>2326</v>
      </c>
      <c r="C15" s="21"/>
      <c r="D15" s="37"/>
      <c r="E15" s="37"/>
      <c r="F15" s="37"/>
      <c r="G15" s="37"/>
      <c r="H15" s="37"/>
      <c r="I15" s="37"/>
      <c r="J15" s="37"/>
      <c r="K15" s="37"/>
      <c r="L15" s="37"/>
      <c r="M15" s="37"/>
      <c r="N15" s="37"/>
      <c r="O15" s="37"/>
      <c r="P15" s="37"/>
      <c r="Q15" s="37"/>
      <c r="R15" s="37"/>
      <c r="S15" s="37"/>
      <c r="T15" s="37"/>
      <c r="U15" s="69" t="s">
        <v>78</v>
      </c>
      <c r="V15" s="44">
        <v>11037.5</v>
      </c>
      <c r="W15" s="44">
        <v>11578.960641847547</v>
      </c>
      <c r="X15" s="44">
        <v>22058.333333333332</v>
      </c>
      <c r="Y15" s="44">
        <v>19682.166666666668</v>
      </c>
      <c r="Z15" s="44">
        <v>15253.863902949213</v>
      </c>
      <c r="AA15" s="37"/>
      <c r="AB15" s="37"/>
      <c r="AC15" s="37"/>
      <c r="AD15" s="37"/>
      <c r="AE15" s="37"/>
      <c r="AF15" s="37"/>
      <c r="AG15" s="37"/>
      <c r="AH15" s="37"/>
    </row>
    <row r="16" spans="2:34" x14ac:dyDescent="0.3">
      <c r="B16" s="20"/>
      <c r="C16" s="28" t="s">
        <v>2327</v>
      </c>
      <c r="D16" s="28" t="s">
        <v>2328</v>
      </c>
      <c r="E16" s="28" t="s">
        <v>2329</v>
      </c>
      <c r="F16" s="28" t="s">
        <v>2330</v>
      </c>
      <c r="G16" s="28" t="s">
        <v>2331</v>
      </c>
      <c r="H16" s="21"/>
      <c r="I16" s="21"/>
      <c r="J16" s="21"/>
      <c r="K16" s="37"/>
      <c r="L16" s="37"/>
      <c r="M16" s="37"/>
      <c r="N16" s="37"/>
      <c r="O16" s="37"/>
      <c r="P16" s="37"/>
      <c r="Q16" s="37"/>
      <c r="R16" s="37"/>
      <c r="S16" s="37"/>
      <c r="T16" s="37"/>
      <c r="U16" s="69" t="s">
        <v>40</v>
      </c>
      <c r="V16" s="44">
        <v>12000</v>
      </c>
      <c r="W16" s="44">
        <v>5207.512056460534</v>
      </c>
      <c r="X16" s="44">
        <v>69033.333333333328</v>
      </c>
      <c r="Y16" s="44">
        <v>63083.5</v>
      </c>
      <c r="Z16" s="44">
        <v>169342.76277232409</v>
      </c>
      <c r="AA16" s="37"/>
      <c r="AB16" s="37"/>
      <c r="AC16" s="37"/>
      <c r="AD16" s="37"/>
      <c r="AE16" s="37"/>
      <c r="AF16" s="37"/>
      <c r="AG16" s="37"/>
      <c r="AH16" s="37"/>
    </row>
    <row r="17" spans="2:34" x14ac:dyDescent="0.3">
      <c r="B17" s="21" t="s">
        <v>2332</v>
      </c>
      <c r="C17" s="21">
        <v>2</v>
      </c>
      <c r="D17" s="21">
        <v>968736129090853.38</v>
      </c>
      <c r="E17" s="21">
        <v>484368064545426.69</v>
      </c>
      <c r="F17" s="21">
        <v>2.5326554515892109E+31</v>
      </c>
      <c r="G17" s="21">
        <v>0</v>
      </c>
      <c r="H17" s="21"/>
      <c r="I17" s="21"/>
      <c r="J17" s="21"/>
      <c r="K17" s="37"/>
      <c r="L17" s="37"/>
      <c r="M17" s="37"/>
      <c r="N17" s="37"/>
      <c r="O17" s="37"/>
      <c r="P17" s="37"/>
      <c r="Q17" s="37"/>
      <c r="R17" s="37"/>
      <c r="S17" s="37"/>
      <c r="T17" s="37"/>
      <c r="U17" s="69" t="s">
        <v>53</v>
      </c>
      <c r="V17" s="44">
        <v>8612.5</v>
      </c>
      <c r="W17" s="44">
        <v>4744.1890292709195</v>
      </c>
      <c r="X17" s="44">
        <v>20454.166666666668</v>
      </c>
      <c r="Y17" s="44">
        <v>17941.833333333332</v>
      </c>
      <c r="Z17" s="44">
        <v>16653.084354411694</v>
      </c>
      <c r="AA17" s="37"/>
      <c r="AB17" s="37"/>
      <c r="AC17" s="37"/>
      <c r="AD17" s="37"/>
      <c r="AE17" s="37"/>
      <c r="AF17" s="37"/>
      <c r="AG17" s="37"/>
      <c r="AH17" s="37"/>
    </row>
    <row r="18" spans="2:34" x14ac:dyDescent="0.3">
      <c r="B18" s="21" t="s">
        <v>2333</v>
      </c>
      <c r="C18" s="21">
        <v>1519</v>
      </c>
      <c r="D18" s="21">
        <v>2.905073761939571E-14</v>
      </c>
      <c r="E18" s="21">
        <v>1.9124909558522521E-17</v>
      </c>
      <c r="F18" s="21"/>
      <c r="G18" s="21"/>
      <c r="H18" s="21"/>
      <c r="I18" s="21"/>
      <c r="J18" s="21"/>
      <c r="K18" s="37"/>
      <c r="L18" s="37"/>
      <c r="M18" s="37"/>
      <c r="N18" s="37"/>
      <c r="O18" s="37"/>
      <c r="P18" s="37"/>
      <c r="Q18" s="37"/>
      <c r="R18" s="37"/>
      <c r="S18" s="37"/>
      <c r="T18" s="37"/>
      <c r="U18" s="45" t="s">
        <v>50</v>
      </c>
      <c r="V18" s="44">
        <v>6665.454545454545</v>
      </c>
      <c r="W18" s="44">
        <v>3476.7121354416554</v>
      </c>
      <c r="X18" s="44">
        <v>12394.545454545454</v>
      </c>
      <c r="Y18" s="44">
        <v>10846</v>
      </c>
      <c r="Z18" s="44">
        <v>6365.1954879642153</v>
      </c>
      <c r="AA18" s="37"/>
      <c r="AB18" s="37"/>
      <c r="AC18" s="37"/>
      <c r="AD18" s="37"/>
      <c r="AE18" s="37"/>
      <c r="AF18" s="37"/>
      <c r="AG18" s="37"/>
      <c r="AH18" s="37"/>
    </row>
    <row r="19" spans="2:34" ht="15" thickBot="1" x14ac:dyDescent="0.35">
      <c r="B19" s="22" t="s">
        <v>2334</v>
      </c>
      <c r="C19" s="22">
        <v>1521</v>
      </c>
      <c r="D19" s="22">
        <v>968736129090853.38</v>
      </c>
      <c r="E19" s="22"/>
      <c r="F19" s="22"/>
      <c r="G19" s="22"/>
      <c r="H19" s="21"/>
      <c r="I19" s="21"/>
      <c r="J19" s="21"/>
      <c r="K19" s="37"/>
      <c r="L19" s="37"/>
      <c r="M19" s="37"/>
      <c r="N19" s="37"/>
      <c r="O19" s="37"/>
      <c r="P19" s="37"/>
      <c r="Q19" s="37"/>
      <c r="R19" s="37"/>
      <c r="S19" s="37"/>
      <c r="T19" s="37"/>
      <c r="U19" s="45" t="s">
        <v>75</v>
      </c>
      <c r="V19" s="44">
        <v>16111.111111111111</v>
      </c>
      <c r="W19" s="44">
        <v>13912.35462138279</v>
      </c>
      <c r="X19" s="44">
        <v>24888.888888888891</v>
      </c>
      <c r="Y19" s="44">
        <v>22382.222222222223</v>
      </c>
      <c r="Z19" s="44">
        <v>16898.084046555232</v>
      </c>
      <c r="AA19" s="37"/>
      <c r="AB19" s="37"/>
      <c r="AC19" s="37"/>
      <c r="AD19" s="37"/>
      <c r="AE19" s="37"/>
      <c r="AF19" s="37"/>
      <c r="AG19" s="37"/>
      <c r="AH19" s="37"/>
    </row>
    <row r="20" spans="2:34" ht="15" thickBot="1" x14ac:dyDescent="0.35">
      <c r="B20" s="21"/>
      <c r="C20" s="21"/>
      <c r="D20" s="21"/>
      <c r="E20" s="21"/>
      <c r="F20" s="21"/>
      <c r="G20" s="21"/>
      <c r="H20" s="21"/>
      <c r="I20" s="21"/>
      <c r="J20" s="21"/>
      <c r="K20" s="37"/>
      <c r="L20" s="37"/>
      <c r="M20" s="37"/>
      <c r="N20" s="37"/>
      <c r="O20" s="37"/>
      <c r="P20" s="37"/>
      <c r="Q20" s="37"/>
      <c r="R20" s="37"/>
      <c r="S20" s="37"/>
      <c r="T20" s="37"/>
      <c r="U20" s="45" t="s">
        <v>17</v>
      </c>
      <c r="V20" s="44">
        <v>13200</v>
      </c>
      <c r="W20" s="44">
        <v>9746.9184543033243</v>
      </c>
      <c r="X20" s="44">
        <v>833078.125</v>
      </c>
      <c r="Y20" s="44">
        <v>768210.0625</v>
      </c>
      <c r="Z20" s="44">
        <v>4239337.8769606641</v>
      </c>
      <c r="AA20" s="37"/>
      <c r="AB20" s="37"/>
      <c r="AC20" s="37"/>
      <c r="AD20" s="37"/>
      <c r="AE20" s="37"/>
      <c r="AF20" s="37"/>
      <c r="AG20" s="37"/>
      <c r="AH20" s="37"/>
    </row>
    <row r="21" spans="2:34" x14ac:dyDescent="0.3">
      <c r="B21" s="20"/>
      <c r="C21" s="28" t="s">
        <v>2335</v>
      </c>
      <c r="D21" s="28" t="s">
        <v>2324</v>
      </c>
      <c r="E21" s="28" t="s">
        <v>2336</v>
      </c>
      <c r="F21" s="28" t="s">
        <v>2337</v>
      </c>
      <c r="G21" s="28" t="s">
        <v>2338</v>
      </c>
      <c r="H21" s="28" t="s">
        <v>2339</v>
      </c>
      <c r="I21" s="28" t="s">
        <v>2340</v>
      </c>
      <c r="J21" s="28" t="s">
        <v>2341</v>
      </c>
      <c r="K21" s="37"/>
      <c r="L21" s="37"/>
      <c r="M21" s="37"/>
      <c r="N21" s="37"/>
      <c r="O21" s="37"/>
      <c r="P21" s="37"/>
      <c r="Q21" s="37"/>
      <c r="R21" s="37"/>
      <c r="S21" s="37"/>
      <c r="T21" s="37"/>
      <c r="U21" s="45" t="s">
        <v>72</v>
      </c>
      <c r="V21" s="44">
        <v>16654.545454545456</v>
      </c>
      <c r="W21" s="44">
        <v>14809.126485810271</v>
      </c>
      <c r="X21" s="44">
        <v>19845.454545454544</v>
      </c>
      <c r="Y21" s="44">
        <v>17654.909090909092</v>
      </c>
      <c r="Z21" s="44">
        <v>12678.509545325473</v>
      </c>
      <c r="AA21" s="37"/>
      <c r="AB21" s="37"/>
      <c r="AC21" s="37"/>
      <c r="AD21" s="37"/>
      <c r="AE21" s="37"/>
      <c r="AF21" s="37"/>
      <c r="AG21" s="37"/>
      <c r="AH21" s="37"/>
    </row>
    <row r="22" spans="2:34" x14ac:dyDescent="0.3">
      <c r="B22" s="21" t="s">
        <v>2342</v>
      </c>
      <c r="C22" s="21">
        <v>3.3378455555066466E-10</v>
      </c>
      <c r="D22" s="21">
        <v>1.1354575016220549E-10</v>
      </c>
      <c r="E22" s="21">
        <v>2.9396481600926285</v>
      </c>
      <c r="F22" s="21">
        <v>3.3355064418957975E-3</v>
      </c>
      <c r="G22" s="21">
        <v>1.1106150760095349E-10</v>
      </c>
      <c r="H22" s="21">
        <v>5.5650760350037589E-10</v>
      </c>
      <c r="I22" s="21">
        <v>1.1106150760095349E-10</v>
      </c>
      <c r="J22" s="21">
        <v>5.5650760350037589E-10</v>
      </c>
      <c r="K22" s="37"/>
      <c r="L22" s="37"/>
      <c r="M22" s="37"/>
      <c r="N22" s="37"/>
      <c r="O22" s="37"/>
      <c r="P22" s="37"/>
      <c r="Q22" s="37"/>
      <c r="R22" s="37"/>
      <c r="S22" s="37"/>
      <c r="T22" s="37"/>
      <c r="U22" s="69" t="s">
        <v>36</v>
      </c>
      <c r="V22" s="44">
        <v>6800</v>
      </c>
      <c r="W22" s="44">
        <v>4574.5673748089739</v>
      </c>
      <c r="X22" s="44">
        <v>20040</v>
      </c>
      <c r="Y22" s="44">
        <v>18069.400000000001</v>
      </c>
      <c r="Z22" s="44">
        <v>16501.333119209223</v>
      </c>
      <c r="AA22" s="37"/>
      <c r="AB22" s="37"/>
      <c r="AC22" s="37"/>
      <c r="AD22" s="37"/>
      <c r="AE22" s="37"/>
      <c r="AF22" s="37"/>
      <c r="AG22" s="37"/>
      <c r="AH22" s="37"/>
    </row>
    <row r="23" spans="2:34" x14ac:dyDescent="0.3">
      <c r="B23" s="21" t="s">
        <v>2314</v>
      </c>
      <c r="C23" s="21">
        <v>0.99999999999999312</v>
      </c>
      <c r="D23" s="21">
        <v>1.0228140799037525E-15</v>
      </c>
      <c r="E23" s="21">
        <v>977694792873885.63</v>
      </c>
      <c r="F23" s="21">
        <v>0</v>
      </c>
      <c r="G23" s="21">
        <v>0.99999999999999112</v>
      </c>
      <c r="H23" s="21">
        <v>0.99999999999999512</v>
      </c>
      <c r="I23" s="21">
        <v>0.99999999999999112</v>
      </c>
      <c r="J23" s="21">
        <v>0.99999999999999512</v>
      </c>
      <c r="K23" s="37"/>
      <c r="L23" s="37"/>
      <c r="M23" s="37"/>
      <c r="N23" s="37"/>
      <c r="O23" s="37"/>
      <c r="P23" s="37"/>
      <c r="Q23" s="37"/>
      <c r="R23" s="37"/>
      <c r="S23" s="37"/>
      <c r="T23" s="37"/>
      <c r="U23" s="45" t="s">
        <v>81</v>
      </c>
      <c r="V23" s="44">
        <v>13237.5</v>
      </c>
      <c r="W23" s="44">
        <v>7347.823580056639</v>
      </c>
      <c r="X23" s="44">
        <v>28483.333333333332</v>
      </c>
      <c r="Y23" s="44">
        <v>25658.5</v>
      </c>
      <c r="Z23" s="44">
        <v>21828.935211194919</v>
      </c>
      <c r="AA23" s="37"/>
      <c r="AB23" s="37"/>
      <c r="AC23" s="37"/>
      <c r="AD23" s="37"/>
      <c r="AE23" s="37"/>
      <c r="AF23" s="37"/>
      <c r="AG23" s="37"/>
      <c r="AH23" s="37"/>
    </row>
    <row r="24" spans="2:34" ht="15" thickBot="1" x14ac:dyDescent="0.35">
      <c r="B24" s="22" t="s">
        <v>2315</v>
      </c>
      <c r="C24" s="22">
        <v>1.0000000000000102</v>
      </c>
      <c r="D24" s="22">
        <v>1.1403351134131689E-14</v>
      </c>
      <c r="E24" s="22">
        <v>87693519934406.141</v>
      </c>
      <c r="F24" s="22">
        <v>0</v>
      </c>
      <c r="G24" s="22">
        <v>0.9999999999999879</v>
      </c>
      <c r="H24" s="22">
        <v>1.0000000000000326</v>
      </c>
      <c r="I24" s="22">
        <v>0.9999999999999879</v>
      </c>
      <c r="J24" s="22">
        <v>1.0000000000000326</v>
      </c>
      <c r="K24" s="37"/>
      <c r="L24" s="37"/>
      <c r="M24" s="37"/>
      <c r="N24" s="37"/>
      <c r="O24" s="37"/>
      <c r="P24" s="37"/>
      <c r="Q24" s="37"/>
      <c r="R24" s="37"/>
      <c r="S24" s="37"/>
      <c r="T24" s="37"/>
      <c r="U24" s="69" t="s">
        <v>84</v>
      </c>
      <c r="V24" s="44">
        <v>9887.5</v>
      </c>
      <c r="W24" s="44">
        <v>4410.1951689887183</v>
      </c>
      <c r="X24" s="44">
        <v>19962.5</v>
      </c>
      <c r="Y24" s="44">
        <v>17250</v>
      </c>
      <c r="Z24" s="44">
        <v>12958.725686909629</v>
      </c>
      <c r="AA24" s="37"/>
      <c r="AB24" s="37"/>
      <c r="AC24" s="37"/>
      <c r="AD24" s="37"/>
      <c r="AE24" s="37"/>
      <c r="AF24" s="37"/>
      <c r="AG24" s="37"/>
      <c r="AH24" s="37"/>
    </row>
    <row r="25" spans="2:34" ht="15" thickBot="1" x14ac:dyDescent="0.35">
      <c r="B25" s="37"/>
      <c r="C25" s="37"/>
      <c r="D25" s="37"/>
      <c r="E25" s="37"/>
      <c r="F25" s="37"/>
      <c r="G25" s="37"/>
      <c r="H25" s="37"/>
      <c r="I25" s="37"/>
      <c r="J25" s="37"/>
      <c r="K25" s="37"/>
      <c r="L25" s="37"/>
      <c r="M25" s="37"/>
      <c r="N25" s="37"/>
      <c r="O25" s="37"/>
      <c r="P25" s="37"/>
      <c r="Q25" s="37"/>
      <c r="R25" s="37"/>
      <c r="S25" s="37"/>
      <c r="T25" s="37"/>
      <c r="U25" s="69" t="s">
        <v>66</v>
      </c>
      <c r="V25" s="44">
        <v>13562.5</v>
      </c>
      <c r="W25" s="44">
        <v>10332.83600953775</v>
      </c>
      <c r="X25" s="44">
        <v>18575</v>
      </c>
      <c r="Y25" s="44">
        <v>16450.3125</v>
      </c>
      <c r="Z25" s="44">
        <v>10761.925191580114</v>
      </c>
      <c r="AA25" s="37"/>
      <c r="AB25" s="37"/>
      <c r="AC25" s="37"/>
      <c r="AD25" s="37"/>
      <c r="AE25" s="37"/>
      <c r="AF25" s="37"/>
      <c r="AG25" s="37"/>
      <c r="AH25" s="37"/>
    </row>
    <row r="26" spans="2:34" ht="15" thickBot="1" x14ac:dyDescent="0.35">
      <c r="B26" s="37"/>
      <c r="C26" s="37"/>
      <c r="D26" s="37"/>
      <c r="E26" s="37"/>
      <c r="F26" s="37"/>
      <c r="G26" s="37"/>
      <c r="H26" s="37"/>
      <c r="I26" s="37"/>
      <c r="J26" s="37"/>
      <c r="K26" s="37"/>
      <c r="L26" s="37"/>
      <c r="M26" s="37"/>
      <c r="N26" s="37"/>
      <c r="O26" s="37"/>
      <c r="P26" s="37"/>
      <c r="Q26" s="37"/>
      <c r="R26" s="37"/>
      <c r="S26" s="37"/>
      <c r="T26" s="37"/>
      <c r="U26" s="38" t="s">
        <v>2353</v>
      </c>
      <c r="V26" s="39">
        <v>11157.441077441077</v>
      </c>
      <c r="W26" s="40">
        <v>9500.0603225714385</v>
      </c>
      <c r="X26" s="40">
        <v>150173.97306397307</v>
      </c>
      <c r="Y26" s="40">
        <v>136180.59259259258</v>
      </c>
      <c r="Z26" s="41">
        <v>1438144.8943913819</v>
      </c>
      <c r="AA26" s="37"/>
      <c r="AB26" s="37"/>
      <c r="AC26" s="37"/>
      <c r="AD26" s="37"/>
      <c r="AE26" s="37"/>
      <c r="AF26" s="37"/>
      <c r="AG26" s="37"/>
      <c r="AH26" s="37"/>
    </row>
    <row r="27" spans="2:34" x14ac:dyDescent="0.3">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row>
    <row r="28" spans="2:34" x14ac:dyDescent="0.3">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row>
    <row r="29" spans="2:34" x14ac:dyDescent="0.3">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row>
    <row r="30" spans="2:34" x14ac:dyDescent="0.3">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row>
    <row r="31" spans="2:34" x14ac:dyDescent="0.3">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row>
    <row r="32" spans="2:34" x14ac:dyDescent="0.3">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row>
    <row r="33" spans="2:34" x14ac:dyDescent="0.3">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row>
    <row r="34" spans="2:34" x14ac:dyDescent="0.3">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row>
    <row r="35" spans="2:34" x14ac:dyDescent="0.3">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row>
    <row r="36" spans="2:34" x14ac:dyDescent="0.3">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row>
    <row r="37" spans="2:34" x14ac:dyDescent="0.3">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row>
    <row r="38" spans="2:34" x14ac:dyDescent="0.3">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row>
    <row r="39" spans="2:34" x14ac:dyDescent="0.3">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row>
    <row r="40" spans="2:34" x14ac:dyDescent="0.3">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row>
    <row r="41" spans="2:34" x14ac:dyDescent="0.3">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row>
    <row r="42" spans="2:34" x14ac:dyDescent="0.3">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row>
    <row r="43" spans="2:34" x14ac:dyDescent="0.3">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row>
    <row r="44" spans="2:34" x14ac:dyDescent="0.3">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row>
    <row r="45" spans="2:34" x14ac:dyDescent="0.3">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row>
    <row r="46" spans="2:34" x14ac:dyDescent="0.3">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row>
    <row r="47" spans="2:34" x14ac:dyDescent="0.3">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row>
    <row r="48" spans="2:34" x14ac:dyDescent="0.3">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row>
    <row r="49" spans="2:34" x14ac:dyDescent="0.3">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row>
    <row r="50" spans="2:34" x14ac:dyDescent="0.3">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row>
    <row r="51" spans="2:34" x14ac:dyDescent="0.3">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row>
    <row r="52" spans="2:34" x14ac:dyDescent="0.3">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row>
  </sheetData>
  <mergeCells count="2">
    <mergeCell ref="B2:AH3"/>
    <mergeCell ref="B4:AH4"/>
  </mergeCell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iconSet" priority="5" id="{0FF9341E-01D4-4B9A-9CF1-9BF33D5E0260}">
            <x14:iconSet iconSet="3Triangles">
              <x14:cfvo type="percent">
                <xm:f>0</xm:f>
              </x14:cfvo>
              <x14:cfvo type="percent">
                <xm:f>33</xm:f>
              </x14:cfvo>
              <x14:cfvo type="percent">
                <xm:f>67</xm:f>
              </x14:cfvo>
            </x14:iconSet>
          </x14:cfRule>
          <xm:sqref>V7:V25</xm:sqref>
        </x14:conditionalFormatting>
        <x14:conditionalFormatting xmlns:xm="http://schemas.microsoft.com/office/excel/2006/main" pivot="1">
          <x14:cfRule type="iconSet" priority="4" id="{7B4BEC6B-D20A-450F-A5FD-2F954D04758B}">
            <x14:iconSet iconSet="3Triangles">
              <x14:cfvo type="percent">
                <xm:f>0</xm:f>
              </x14:cfvo>
              <x14:cfvo type="percent">
                <xm:f>33</xm:f>
              </x14:cfvo>
              <x14:cfvo type="percent">
                <xm:f>67</xm:f>
              </x14:cfvo>
            </x14:iconSet>
          </x14:cfRule>
          <xm:sqref>X7:X25</xm:sqref>
        </x14:conditionalFormatting>
        <x14:conditionalFormatting xmlns:xm="http://schemas.microsoft.com/office/excel/2006/main" pivot="1">
          <x14:cfRule type="iconSet" priority="3" id="{BE54C796-DA45-4B4C-A0F0-CD232C92E00F}">
            <x14:iconSet iconSet="3Triangles">
              <x14:cfvo type="percent">
                <xm:f>0</xm:f>
              </x14:cfvo>
              <x14:cfvo type="num">
                <xm:f>$V$57+$Y$57</xm:f>
              </x14:cfvo>
              <x14:cfvo type="num" gte="0">
                <xm:f>$Y$57</xm:f>
              </x14:cfvo>
            </x14:iconSet>
          </x14:cfRule>
          <xm:sqref>Y7:Y25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E5D30B9DE350499322681E868D80DC" ma:contentTypeVersion="2" ma:contentTypeDescription="Create a new document." ma:contentTypeScope="" ma:versionID="7b5e6bc951d8b8541c55e16058ef8bd8">
  <xsd:schema xmlns:xsd="http://www.w3.org/2001/XMLSchema" xmlns:xs="http://www.w3.org/2001/XMLSchema" xmlns:p="http://schemas.microsoft.com/office/2006/metadata/properties" xmlns:ns2="73a449dc-3676-4fe3-8e25-e18b085ef43e" targetNamespace="http://schemas.microsoft.com/office/2006/metadata/properties" ma:root="true" ma:fieldsID="10259b38ca870f225d3eb0e6965ffdf8" ns2:_="">
    <xsd:import namespace="73a449dc-3676-4fe3-8e25-e18b085ef43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a449dc-3676-4fe3-8e25-e18b085ef4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443291-E238-41FF-B1C4-A356107B1645}">
  <ds:schemaRef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purl.org/dc/terms/"/>
    <ds:schemaRef ds:uri="http://www.w3.org/XML/1998/namespace"/>
    <ds:schemaRef ds:uri="73a449dc-3676-4fe3-8e25-e18b085ef43e"/>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5E91373-333C-415C-8BA3-6364C8398A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a449dc-3676-4fe3-8e25-e18b085ef4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6A6019-CEC9-4346-B1AD-1C2DE0070D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DataSource</vt:lpstr>
      <vt:lpstr>Data Manipulation</vt:lpstr>
      <vt:lpstr>Regression1</vt:lpstr>
      <vt:lpstr>Sales Forecast</vt:lpstr>
      <vt:lpstr>Correlation</vt:lpstr>
      <vt:lpstr>Pivot table</vt:lpstr>
      <vt:lpstr>Dashboard</vt:lpstr>
      <vt:lpstr>Statistical 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Ankita Singh</dc:creator>
  <cp:keywords/>
  <dc:description/>
  <cp:lastModifiedBy>Ankita Singh</cp:lastModifiedBy>
  <cp:revision/>
  <dcterms:created xsi:type="dcterms:W3CDTF">2022-12-31T11:28:05Z</dcterms:created>
  <dcterms:modified xsi:type="dcterms:W3CDTF">2023-01-02T14:57:20Z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0x01010059E5D30B9DE350499322681E868D80DC</vt:lpwstr>
  </property>
</Properties>
</file>