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ipl-my.sharepoint.com/personal/prabir_sahoo_xceedance_com/Documents/Mis/Prem Cal/"/>
    </mc:Choice>
  </mc:AlternateContent>
  <xr:revisionPtr revIDLastSave="87" documentId="13_ncr:1_{3BD86C90-19D6-4013-A29A-2EC6E9D7CE6D}" xr6:coauthVersionLast="47" xr6:coauthVersionMax="47" xr10:uidLastSave="{46090FC8-8E1A-499D-846D-434B800FA923}"/>
  <bookViews>
    <workbookView xWindow="-120" yWindow="-120" windowWidth="20730" windowHeight="11160" activeTab="2" xr2:uid="{B1E1ECB4-42E3-4E72-9124-028353BB3DFF}"/>
  </bookViews>
  <sheets>
    <sheet name="Risk 1" sheetId="2" r:id="rId1"/>
    <sheet name="Risk 2" sheetId="3" r:id="rId2"/>
    <sheet name="Risk 3" sheetId="4" r:id="rId3"/>
    <sheet name="Risk 4" sheetId="5" r:id="rId4"/>
    <sheet name="Risk 5" sheetId="6" r:id="rId5"/>
    <sheet name="Tota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F18" i="6"/>
  <c r="C3" i="1"/>
  <c r="F5" i="1"/>
  <c r="G2" i="3" l="1"/>
  <c r="G2" i="2"/>
  <c r="G3" i="3"/>
  <c r="G3" i="2" l="1"/>
  <c r="G1" i="2" l="1"/>
  <c r="G1" i="3"/>
  <c r="H2" i="5" l="1"/>
  <c r="H2" i="6"/>
  <c r="H2" i="4"/>
  <c r="H2" i="3"/>
  <c r="H2" i="2"/>
  <c r="I7" i="1" l="1"/>
  <c r="H7" i="1"/>
  <c r="G7" i="1"/>
  <c r="F7" i="1"/>
  <c r="E7" i="1"/>
  <c r="D7" i="1"/>
  <c r="C7" i="1"/>
  <c r="B7" i="1"/>
  <c r="B6" i="1"/>
  <c r="B5" i="1"/>
  <c r="B4" i="1"/>
  <c r="R4" i="1"/>
  <c r="S4" i="1"/>
  <c r="S3" i="1"/>
  <c r="R3" i="1"/>
  <c r="B3" i="1"/>
  <c r="F53" i="6"/>
  <c r="E53" i="6"/>
  <c r="F35" i="6"/>
  <c r="C35" i="6"/>
  <c r="E34" i="6"/>
  <c r="E35" i="6" s="1"/>
  <c r="E36" i="6" s="1"/>
  <c r="D34" i="6"/>
  <c r="D35" i="6" s="1"/>
  <c r="D36" i="6" s="1"/>
  <c r="F31" i="6"/>
  <c r="C31" i="6"/>
  <c r="E30" i="6"/>
  <c r="E31" i="6" s="1"/>
  <c r="E32" i="6" s="1"/>
  <c r="D30" i="6"/>
  <c r="D31" i="6" s="1"/>
  <c r="D32" i="6" s="1"/>
  <c r="F25" i="6"/>
  <c r="F24" i="6"/>
  <c r="F23" i="6"/>
  <c r="E19" i="6"/>
  <c r="D19" i="6"/>
  <c r="E18" i="6"/>
  <c r="D18" i="6"/>
  <c r="E16" i="6"/>
  <c r="D16" i="6"/>
  <c r="F15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7" i="6"/>
  <c r="E8" i="6" s="1"/>
  <c r="E17" i="6" s="1"/>
  <c r="E20" i="6" s="1"/>
  <c r="D7" i="6"/>
  <c r="D8" i="6" s="1"/>
  <c r="D17" i="6" s="1"/>
  <c r="D20" i="6" s="1"/>
  <c r="D1" i="6"/>
  <c r="G5" i="6" s="1"/>
  <c r="F53" i="5"/>
  <c r="E53" i="5"/>
  <c r="C35" i="5"/>
  <c r="F35" i="5" s="1"/>
  <c r="E34" i="5"/>
  <c r="E35" i="5" s="1"/>
  <c r="D34" i="5"/>
  <c r="D35" i="5" s="1"/>
  <c r="C31" i="5"/>
  <c r="F31" i="5" s="1"/>
  <c r="E30" i="5"/>
  <c r="E31" i="5" s="1"/>
  <c r="D30" i="5"/>
  <c r="D31" i="5" s="1"/>
  <c r="S6" i="1" s="1"/>
  <c r="F25" i="5"/>
  <c r="F24" i="5"/>
  <c r="F23" i="5"/>
  <c r="E19" i="5"/>
  <c r="D19" i="5"/>
  <c r="E18" i="5"/>
  <c r="D18" i="5"/>
  <c r="E16" i="5"/>
  <c r="D16" i="5"/>
  <c r="F15" i="5"/>
  <c r="E15" i="5"/>
  <c r="D15" i="5"/>
  <c r="E14" i="5"/>
  <c r="D14" i="5"/>
  <c r="E13" i="5"/>
  <c r="D13" i="5"/>
  <c r="E12" i="5"/>
  <c r="D12" i="5"/>
  <c r="E11" i="5"/>
  <c r="D11" i="5"/>
  <c r="D10" i="5"/>
  <c r="E10" i="5" s="1"/>
  <c r="E9" i="5"/>
  <c r="D9" i="5"/>
  <c r="E8" i="5"/>
  <c r="D8" i="5"/>
  <c r="D17" i="5" s="1"/>
  <c r="D20" i="5" s="1"/>
  <c r="E7" i="5"/>
  <c r="D7" i="5"/>
  <c r="D1" i="5"/>
  <c r="G5" i="5" s="1"/>
  <c r="H5" i="5" s="1"/>
  <c r="I5" i="5" s="1"/>
  <c r="F53" i="4"/>
  <c r="E53" i="4"/>
  <c r="F35" i="4"/>
  <c r="C35" i="4"/>
  <c r="E34" i="4"/>
  <c r="E35" i="4" s="1"/>
  <c r="E36" i="4" s="1"/>
  <c r="D34" i="4"/>
  <c r="D35" i="4" s="1"/>
  <c r="F31" i="4"/>
  <c r="C31" i="4"/>
  <c r="E30" i="4"/>
  <c r="E31" i="4" s="1"/>
  <c r="E32" i="4" s="1"/>
  <c r="D30" i="4"/>
  <c r="D31" i="4" s="1"/>
  <c r="D32" i="4" s="1"/>
  <c r="F25" i="4"/>
  <c r="F24" i="4"/>
  <c r="F23" i="4"/>
  <c r="E19" i="4"/>
  <c r="D19" i="4"/>
  <c r="E18" i="4"/>
  <c r="D18" i="4"/>
  <c r="E16" i="4"/>
  <c r="D16" i="4"/>
  <c r="F15" i="4"/>
  <c r="E15" i="4"/>
  <c r="D15" i="4"/>
  <c r="E14" i="4"/>
  <c r="D14" i="4"/>
  <c r="E13" i="4"/>
  <c r="D13" i="4"/>
  <c r="E12" i="4"/>
  <c r="D12" i="4"/>
  <c r="E11" i="4"/>
  <c r="D11" i="4"/>
  <c r="D10" i="4"/>
  <c r="E10" i="4" s="1"/>
  <c r="E9" i="4"/>
  <c r="D9" i="4"/>
  <c r="E7" i="4"/>
  <c r="E8" i="4" s="1"/>
  <c r="D7" i="4"/>
  <c r="D8" i="4" s="1"/>
  <c r="D17" i="4" s="1"/>
  <c r="D20" i="4" s="1"/>
  <c r="D1" i="4"/>
  <c r="J7" i="1" l="1"/>
  <c r="H5" i="6"/>
  <c r="I5" i="6" s="1"/>
  <c r="B21" i="6"/>
  <c r="D21" i="6"/>
  <c r="G21" i="6" s="1"/>
  <c r="D21" i="4"/>
  <c r="G5" i="4"/>
  <c r="B21" i="4"/>
  <c r="J6" i="1"/>
  <c r="R6" i="1"/>
  <c r="B21" i="5"/>
  <c r="D21" i="5"/>
  <c r="R7" i="1"/>
  <c r="S7" i="1"/>
  <c r="R5" i="1"/>
  <c r="S5" i="1"/>
  <c r="B8" i="1"/>
  <c r="E27" i="6"/>
  <c r="E24" i="6"/>
  <c r="E25" i="6" s="1"/>
  <c r="E23" i="6"/>
  <c r="E22" i="6"/>
  <c r="E26" i="6" s="1"/>
  <c r="E17" i="5"/>
  <c r="E20" i="5" s="1"/>
  <c r="C6" i="1" s="1"/>
  <c r="D32" i="5"/>
  <c r="D36" i="5"/>
  <c r="E32" i="5"/>
  <c r="E36" i="5"/>
  <c r="E17" i="4"/>
  <c r="E20" i="4" s="1"/>
  <c r="C5" i="1" s="1"/>
  <c r="D36" i="4"/>
  <c r="F53" i="3"/>
  <c r="E53" i="3"/>
  <c r="F35" i="3"/>
  <c r="C35" i="3"/>
  <c r="E34" i="3"/>
  <c r="E35" i="3" s="1"/>
  <c r="E36" i="3" s="1"/>
  <c r="D34" i="3"/>
  <c r="D35" i="3" s="1"/>
  <c r="D36" i="3" s="1"/>
  <c r="F31" i="3"/>
  <c r="C31" i="3"/>
  <c r="E30" i="3"/>
  <c r="E31" i="3" s="1"/>
  <c r="E32" i="3" s="1"/>
  <c r="D30" i="3"/>
  <c r="D31" i="3" s="1"/>
  <c r="D32" i="3" s="1"/>
  <c r="F25" i="3"/>
  <c r="F24" i="3"/>
  <c r="F23" i="3"/>
  <c r="E19" i="3"/>
  <c r="D19" i="3"/>
  <c r="E18" i="3"/>
  <c r="D18" i="3"/>
  <c r="E16" i="3"/>
  <c r="D16" i="3"/>
  <c r="F15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7" i="3"/>
  <c r="E8" i="3" s="1"/>
  <c r="E17" i="3" s="1"/>
  <c r="E20" i="3" s="1"/>
  <c r="C4" i="1" s="1"/>
  <c r="D7" i="3"/>
  <c r="D8" i="3" s="1"/>
  <c r="D17" i="3" s="1"/>
  <c r="D20" i="3" s="1"/>
  <c r="D1" i="3"/>
  <c r="D19" i="2"/>
  <c r="D23" i="6" l="1"/>
  <c r="L7" i="1" s="1"/>
  <c r="D27" i="6"/>
  <c r="H27" i="6" s="1"/>
  <c r="G21" i="4"/>
  <c r="H5" i="4"/>
  <c r="I5" i="4" s="1"/>
  <c r="D27" i="4"/>
  <c r="H27" i="4" s="1"/>
  <c r="H21" i="6"/>
  <c r="I21" i="6" s="1"/>
  <c r="K7" i="1"/>
  <c r="D22" i="6"/>
  <c r="D26" i="6" s="1"/>
  <c r="D22" i="4"/>
  <c r="D23" i="4"/>
  <c r="H21" i="4"/>
  <c r="I21" i="4" s="1"/>
  <c r="G9" i="3"/>
  <c r="G10" i="3"/>
  <c r="D21" i="3"/>
  <c r="D27" i="3" s="1"/>
  <c r="J5" i="1"/>
  <c r="K5" i="1"/>
  <c r="B21" i="3"/>
  <c r="G5" i="3"/>
  <c r="H23" i="6"/>
  <c r="I23" i="6" s="1"/>
  <c r="K6" i="1"/>
  <c r="H21" i="5"/>
  <c r="D27" i="5"/>
  <c r="G21" i="5"/>
  <c r="D22" i="5"/>
  <c r="D23" i="5"/>
  <c r="R8" i="1"/>
  <c r="S8" i="1"/>
  <c r="E28" i="6"/>
  <c r="E39" i="6" s="1"/>
  <c r="D24" i="6"/>
  <c r="E38" i="6"/>
  <c r="E27" i="5"/>
  <c r="E23" i="5"/>
  <c r="D6" i="1" s="1"/>
  <c r="E22" i="5"/>
  <c r="E27" i="4"/>
  <c r="E23" i="4"/>
  <c r="E22" i="4"/>
  <c r="E27" i="3"/>
  <c r="E23" i="3"/>
  <c r="E22" i="3"/>
  <c r="F53" i="2"/>
  <c r="E53" i="2"/>
  <c r="F27" i="6" l="1"/>
  <c r="D38" i="6"/>
  <c r="P7" i="1"/>
  <c r="H22" i="6"/>
  <c r="I22" i="6" s="1"/>
  <c r="H22" i="4"/>
  <c r="I22" i="4" s="1"/>
  <c r="H23" i="4"/>
  <c r="I23" i="4" s="1"/>
  <c r="D38" i="4"/>
  <c r="D24" i="4"/>
  <c r="L5" i="1"/>
  <c r="P5" i="1"/>
  <c r="D26" i="4"/>
  <c r="H10" i="3"/>
  <c r="H9" i="3"/>
  <c r="G21" i="3"/>
  <c r="H21" i="3"/>
  <c r="I21" i="3" s="1"/>
  <c r="K4" i="1"/>
  <c r="D22" i="3"/>
  <c r="P4" i="1" s="1"/>
  <c r="D23" i="3"/>
  <c r="D24" i="3" s="1"/>
  <c r="D25" i="3" s="1"/>
  <c r="H5" i="3"/>
  <c r="I5" i="3" s="1"/>
  <c r="J4" i="1"/>
  <c r="E24" i="3"/>
  <c r="E4" i="1" s="1"/>
  <c r="D4" i="1"/>
  <c r="E26" i="3"/>
  <c r="I4" i="1" s="1"/>
  <c r="H4" i="1"/>
  <c r="D38" i="3"/>
  <c r="H27" i="3"/>
  <c r="D25" i="6"/>
  <c r="D28" i="6" s="1"/>
  <c r="H24" i="6"/>
  <c r="I24" i="6" s="1"/>
  <c r="M7" i="1"/>
  <c r="H26" i="6"/>
  <c r="I26" i="6" s="1"/>
  <c r="Q7" i="1"/>
  <c r="D26" i="5"/>
  <c r="H22" i="5"/>
  <c r="D38" i="5"/>
  <c r="H27" i="5"/>
  <c r="D24" i="5"/>
  <c r="D25" i="5" s="1"/>
  <c r="H23" i="5"/>
  <c r="I21" i="5"/>
  <c r="L6" i="1"/>
  <c r="P6" i="1"/>
  <c r="E26" i="5"/>
  <c r="I6" i="1" s="1"/>
  <c r="H6" i="1"/>
  <c r="E26" i="4"/>
  <c r="I5" i="1" s="1"/>
  <c r="H5" i="1"/>
  <c r="E24" i="4"/>
  <c r="E5" i="1" s="1"/>
  <c r="D5" i="1"/>
  <c r="E24" i="5"/>
  <c r="F27" i="5"/>
  <c r="E38" i="5"/>
  <c r="F27" i="4"/>
  <c r="E38" i="4"/>
  <c r="F27" i="3"/>
  <c r="E38" i="3"/>
  <c r="C35" i="2"/>
  <c r="F35" i="2" s="1"/>
  <c r="D35" i="2" s="1"/>
  <c r="D36" i="2" s="1"/>
  <c r="E34" i="2"/>
  <c r="E35" i="2" s="1"/>
  <c r="D34" i="2"/>
  <c r="C31" i="2"/>
  <c r="F31" i="2" s="1"/>
  <c r="E30" i="2"/>
  <c r="E31" i="2" s="1"/>
  <c r="D30" i="2"/>
  <c r="F25" i="2"/>
  <c r="F24" i="2"/>
  <c r="F23" i="2"/>
  <c r="E19" i="2"/>
  <c r="E18" i="2"/>
  <c r="D18" i="2"/>
  <c r="E16" i="2"/>
  <c r="D16" i="2"/>
  <c r="F15" i="2"/>
  <c r="E15" i="2"/>
  <c r="D15" i="2"/>
  <c r="E14" i="2"/>
  <c r="D14" i="2"/>
  <c r="E13" i="2"/>
  <c r="D13" i="2"/>
  <c r="E12" i="2"/>
  <c r="D12" i="2"/>
  <c r="E11" i="2"/>
  <c r="D11" i="2"/>
  <c r="D10" i="2"/>
  <c r="E10" i="2" s="1"/>
  <c r="E9" i="2"/>
  <c r="D9" i="2"/>
  <c r="E7" i="2"/>
  <c r="E8" i="2" s="1"/>
  <c r="D7" i="2"/>
  <c r="D8" i="2" s="1"/>
  <c r="D1" i="2"/>
  <c r="M5" i="1" l="1"/>
  <c r="Q5" i="1"/>
  <c r="H26" i="4"/>
  <c r="I26" i="4" s="1"/>
  <c r="H24" i="4"/>
  <c r="I24" i="4" s="1"/>
  <c r="D25" i="4"/>
  <c r="L4" i="1"/>
  <c r="H23" i="3"/>
  <c r="I23" i="3" s="1"/>
  <c r="H22" i="3"/>
  <c r="I22" i="3" s="1"/>
  <c r="D26" i="3"/>
  <c r="H26" i="3" s="1"/>
  <c r="I26" i="3" s="1"/>
  <c r="G10" i="2"/>
  <c r="G9" i="2"/>
  <c r="E25" i="3"/>
  <c r="F4" i="1" s="1"/>
  <c r="D28" i="3"/>
  <c r="H25" i="3"/>
  <c r="I25" i="3" s="1"/>
  <c r="N4" i="1"/>
  <c r="H24" i="3"/>
  <c r="I24" i="3" s="1"/>
  <c r="M4" i="1"/>
  <c r="B21" i="2"/>
  <c r="G5" i="2"/>
  <c r="D39" i="6"/>
  <c r="H28" i="6"/>
  <c r="I28" i="6" s="1"/>
  <c r="O7" i="1"/>
  <c r="T7" i="1" s="1"/>
  <c r="H25" i="6"/>
  <c r="I25" i="6" s="1"/>
  <c r="N7" i="1"/>
  <c r="I23" i="5"/>
  <c r="N6" i="1"/>
  <c r="H25" i="5"/>
  <c r="M6" i="1"/>
  <c r="H24" i="5"/>
  <c r="I22" i="5"/>
  <c r="Q6" i="1"/>
  <c r="H26" i="5"/>
  <c r="D28" i="5"/>
  <c r="E25" i="5"/>
  <c r="F6" i="1" s="1"/>
  <c r="E6" i="1"/>
  <c r="E25" i="4"/>
  <c r="D31" i="2"/>
  <c r="D32" i="2" s="1"/>
  <c r="E17" i="2"/>
  <c r="E20" i="2" s="1"/>
  <c r="C8" i="1" s="1"/>
  <c r="D17" i="2"/>
  <c r="D20" i="2" s="1"/>
  <c r="D21" i="2" s="1"/>
  <c r="E32" i="2"/>
  <c r="E36" i="2"/>
  <c r="H25" i="4" l="1"/>
  <c r="I25" i="4" s="1"/>
  <c r="N5" i="1"/>
  <c r="D28" i="4"/>
  <c r="Q4" i="1"/>
  <c r="H10" i="2"/>
  <c r="H9" i="2"/>
  <c r="E28" i="3"/>
  <c r="E39" i="3" s="1"/>
  <c r="D39" i="3"/>
  <c r="H28" i="3"/>
  <c r="I28" i="3" s="1"/>
  <c r="O4" i="1"/>
  <c r="T4" i="1" s="1"/>
  <c r="J3" i="1"/>
  <c r="J8" i="1" s="1"/>
  <c r="H5" i="2"/>
  <c r="I5" i="2" s="1"/>
  <c r="H21" i="2"/>
  <c r="G21" i="2"/>
  <c r="K3" i="1"/>
  <c r="K8" i="1" s="1"/>
  <c r="I25" i="5"/>
  <c r="O6" i="1"/>
  <c r="T6" i="1" s="1"/>
  <c r="H28" i="5"/>
  <c r="I26" i="5"/>
  <c r="I24" i="5"/>
  <c r="D39" i="5"/>
  <c r="E28" i="5"/>
  <c r="E28" i="4"/>
  <c r="E22" i="2"/>
  <c r="E23" i="2"/>
  <c r="E27" i="2"/>
  <c r="E38" i="2" s="1"/>
  <c r="D27" i="2"/>
  <c r="H28" i="4" l="1"/>
  <c r="I28" i="4" s="1"/>
  <c r="O5" i="1"/>
  <c r="T5" i="1" s="1"/>
  <c r="D39" i="4"/>
  <c r="G4" i="1"/>
  <c r="D38" i="2"/>
  <c r="H27" i="2"/>
  <c r="I21" i="2"/>
  <c r="E24" i="2"/>
  <c r="E3" i="1" s="1"/>
  <c r="E8" i="1" s="1"/>
  <c r="D3" i="1"/>
  <c r="D8" i="1" s="1"/>
  <c r="E26" i="2"/>
  <c r="I3" i="1" s="1"/>
  <c r="I8" i="1" s="1"/>
  <c r="H3" i="1"/>
  <c r="H8" i="1" s="1"/>
  <c r="I28" i="5"/>
  <c r="E39" i="5"/>
  <c r="G6" i="1"/>
  <c r="E39" i="4"/>
  <c r="G5" i="1"/>
  <c r="E25" i="2"/>
  <c r="F3" i="1" s="1"/>
  <c r="F8" i="1" s="1"/>
  <c r="D22" i="2"/>
  <c r="D23" i="2"/>
  <c r="F27" i="2"/>
  <c r="E28" i="2" l="1"/>
  <c r="E39" i="2" s="1"/>
  <c r="D24" i="2"/>
  <c r="H23" i="2"/>
  <c r="L3" i="1"/>
  <c r="L8" i="1" s="1"/>
  <c r="D26" i="2"/>
  <c r="H22" i="2"/>
  <c r="P3" i="1"/>
  <c r="P8" i="1" s="1"/>
  <c r="D25" i="2" l="1"/>
  <c r="G3" i="1"/>
  <c r="G8" i="1" s="1"/>
  <c r="I22" i="2"/>
  <c r="H26" i="2"/>
  <c r="Q3" i="1"/>
  <c r="Q8" i="1" s="1"/>
  <c r="I23" i="2"/>
  <c r="H24" i="2"/>
  <c r="M3" i="1"/>
  <c r="M8" i="1" s="1"/>
  <c r="I24" i="2" l="1"/>
  <c r="H25" i="2"/>
  <c r="N3" i="1"/>
  <c r="N8" i="1" s="1"/>
  <c r="D28" i="2"/>
  <c r="I26" i="2"/>
  <c r="D39" i="2" l="1"/>
  <c r="H28" i="2"/>
  <c r="O3" i="1"/>
  <c r="I25" i="2"/>
  <c r="I28" i="2" l="1"/>
  <c r="T3" i="1"/>
  <c r="T8" i="1" s="1"/>
  <c r="O8" i="1"/>
</calcChain>
</file>

<file path=xl/sharedStrings.xml><?xml version="1.0" encoding="utf-8"?>
<sst xmlns="http://schemas.openxmlformats.org/spreadsheetml/2006/main" count="296" uniqueCount="104">
  <si>
    <t xml:space="preserve">Start Date </t>
  </si>
  <si>
    <t>End Date</t>
  </si>
  <si>
    <t>DB Queries</t>
  </si>
  <si>
    <t>Value taken</t>
  </si>
  <si>
    <t>Pre loaded premium(Multiplicative and Additive) - 365 Days</t>
  </si>
  <si>
    <t>Additional Benefit Cost</t>
  </si>
  <si>
    <t>Fixed Loading Discount</t>
  </si>
  <si>
    <t>Premium 1</t>
  </si>
  <si>
    <t>Previous Insurer Discount</t>
  </si>
  <si>
    <t>Broker Premium Adjustment</t>
  </si>
  <si>
    <t>Claim Expenses</t>
  </si>
  <si>
    <t>Installment loading</t>
  </si>
  <si>
    <t>Referral factor</t>
  </si>
  <si>
    <t>Cup/Cap factor</t>
  </si>
  <si>
    <t>Multi Policy Discount
(Only apply if 'Will you add more policies to the package?' = Yes)</t>
  </si>
  <si>
    <t>Combined Policy Discount</t>
  </si>
  <si>
    <t>Premium 2</t>
  </si>
  <si>
    <t>Poicy Expenses</t>
  </si>
  <si>
    <t>Broker Commisions</t>
  </si>
  <si>
    <t>Pre Tax Premium 365 Days</t>
  </si>
  <si>
    <t>State FSL</t>
  </si>
  <si>
    <t>State GST</t>
  </si>
  <si>
    <t>State Stamp Duty</t>
  </si>
  <si>
    <t>Post Tax Premium - Way 1</t>
  </si>
  <si>
    <t>Post Tax Premium - Way 2</t>
  </si>
  <si>
    <t>Agency Fee</t>
  </si>
  <si>
    <t>Agency Fee GST</t>
  </si>
  <si>
    <t>Total Agency Fee</t>
  </si>
  <si>
    <t>Broker Fee</t>
  </si>
  <si>
    <t>Broker Fee GST</t>
  </si>
  <si>
    <t xml:space="preserve">Total Broker Fee </t>
  </si>
  <si>
    <t>Post Fee Premium - Way 1</t>
  </si>
  <si>
    <t>Post Fee Premium - Way 2</t>
  </si>
  <si>
    <t>Term</t>
  </si>
  <si>
    <t>Annual</t>
  </si>
  <si>
    <t>Commission</t>
  </si>
  <si>
    <t>Commission GST</t>
  </si>
  <si>
    <t>Q0204042200004209</t>
  </si>
  <si>
    <t>Commission GST not correct</t>
  </si>
  <si>
    <t>Q0204042200004409</t>
  </si>
  <si>
    <t>Commission not correct</t>
  </si>
  <si>
    <t>FT FSL is negative amount</t>
  </si>
  <si>
    <t>CT Risk</t>
  </si>
  <si>
    <t>Risk 2</t>
  </si>
  <si>
    <t>Risk 1</t>
  </si>
  <si>
    <t>Risk 3</t>
  </si>
  <si>
    <t>Risk 4</t>
  </si>
  <si>
    <t>Risk 5</t>
  </si>
  <si>
    <t>Risk</t>
  </si>
  <si>
    <t>FT Risk</t>
  </si>
  <si>
    <t>FT PreTax</t>
  </si>
  <si>
    <t>FT FSL</t>
  </si>
  <si>
    <t>FT GST</t>
  </si>
  <si>
    <t>FT SD</t>
  </si>
  <si>
    <t>FT Post Tax</t>
  </si>
  <si>
    <t>CT PreTax</t>
  </si>
  <si>
    <t>CT FSL</t>
  </si>
  <si>
    <t>CT GST</t>
  </si>
  <si>
    <t>CT SD</t>
  </si>
  <si>
    <t>CT Post Tax</t>
  </si>
  <si>
    <t>A Fee</t>
  </si>
  <si>
    <t>FT Commission</t>
  </si>
  <si>
    <t>CT Commission</t>
  </si>
  <si>
    <t>FT Commission GST</t>
  </si>
  <si>
    <t>CT Commission GST</t>
  </si>
  <si>
    <t>A Fee GST</t>
  </si>
  <si>
    <t>TOTAL</t>
  </si>
  <si>
    <t>Post tax with Fee</t>
  </si>
  <si>
    <t>P0207042200000909</t>
  </si>
  <si>
    <t>CT</t>
  </si>
  <si>
    <t>NC</t>
  </si>
  <si>
    <t>QI262200049CM</t>
  </si>
  <si>
    <t>QI262200036CM</t>
  </si>
  <si>
    <t>RF-2</t>
  </si>
  <si>
    <t>NB</t>
  </si>
  <si>
    <t>No change</t>
  </si>
  <si>
    <t>RF-3</t>
  </si>
  <si>
    <t>Bind</t>
  </si>
  <si>
    <t>End 1</t>
  </si>
  <si>
    <t>Edit(No change)</t>
  </si>
  <si>
    <t>Edit 2(change RF)</t>
  </si>
  <si>
    <t>Edit 3(No change)</t>
  </si>
  <si>
    <t>risk 4</t>
  </si>
  <si>
    <t>Rf-1</t>
  </si>
  <si>
    <t>Edit (add Risk 4 with RF-2)</t>
  </si>
  <si>
    <t>QI262200053CM</t>
  </si>
  <si>
    <t xml:space="preserve">MT end </t>
  </si>
  <si>
    <t>FT end Wth Chaanged RF</t>
  </si>
  <si>
    <t>QI262200063CM</t>
  </si>
  <si>
    <t>MT cancellation</t>
  </si>
  <si>
    <t>PI262200017CM</t>
  </si>
  <si>
    <t>QI262200073CM</t>
  </si>
  <si>
    <t>QI262200072CM</t>
  </si>
  <si>
    <t>End 1 - Delete R3</t>
  </si>
  <si>
    <t>Term 1 with RF of Risk 1= 2</t>
  </si>
  <si>
    <t>Edit and Add Risk 2 with RF =3</t>
  </si>
  <si>
    <t>PI272200018CM</t>
  </si>
  <si>
    <t>PI272200019CM</t>
  </si>
  <si>
    <t>STR 1</t>
  </si>
  <si>
    <t>STR 2</t>
  </si>
  <si>
    <t>PI272200021CM</t>
  </si>
  <si>
    <t>End eff same as ID</t>
  </si>
  <si>
    <t>PI272200023CM</t>
  </si>
  <si>
    <t>FT end with ID sam as 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</si>
</sst>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"/>
    <numFmt numFmtId="166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0" fillId="2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vertical="center" wrapText="1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 applyProtection="1">
      <alignment horizontal="center"/>
      <protection locked="0"/>
    </xf>
    <xf numFmtId="164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7" borderId="1" xfId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 applyAlignment="1">
      <alignment horizontal="center" vertical="center"/>
    </xf>
    <xf numFmtId="0" fontId="7" fillId="9" borderId="1" xfId="1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0" fontId="1" fillId="3" borderId="1" xfId="0" applyNumberFormat="1" applyFont="1" applyFill="1" applyBorder="1" applyAlignment="1" applyProtection="1">
      <alignment horizontal="center"/>
      <protection locked="0"/>
    </xf>
    <xf numFmtId="0" fontId="0" fillId="8" borderId="1" xfId="0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right" vertical="center" wrapText="1"/>
      <protection locked="0"/>
    </xf>
    <xf numFmtId="0" fontId="10" fillId="6" borderId="1" xfId="0" applyFont="1" applyFill="1" applyBorder="1" applyProtection="1">
      <protection locked="0"/>
    </xf>
    <xf numFmtId="0" fontId="0" fillId="0" borderId="1" xfId="0" applyBorder="1"/>
    <xf numFmtId="0" fontId="1" fillId="9" borderId="1" xfId="0" applyFont="1" applyFill="1" applyBorder="1" applyAlignment="1" applyProtection="1">
      <alignment horizontal="center"/>
      <protection locked="0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6" fontId="0" fillId="0" borderId="1" xfId="0" applyNumberFormat="1" applyBorder="1" applyAlignment="1" applyProtection="1">
      <alignment vertical="center"/>
      <protection locked="0"/>
    </xf>
    <xf numFmtId="166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 applyProtection="1">
      <alignment horizontal="right" vertical="center" wrapText="1"/>
      <protection locked="0"/>
    </xf>
    <xf numFmtId="166" fontId="1" fillId="6" borderId="1" xfId="0" applyNumberFormat="1" applyFont="1" applyFill="1" applyBorder="1" applyAlignment="1">
      <alignment horizontal="center"/>
    </xf>
    <xf numFmtId="166" fontId="4" fillId="6" borderId="1" xfId="0" applyNumberFormat="1" applyFont="1" applyFill="1" applyBorder="1" applyAlignment="1">
      <alignment horizontal="center" vertical="center"/>
    </xf>
    <xf numFmtId="166" fontId="8" fillId="10" borderId="1" xfId="0" applyNumberFormat="1" applyFon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1" fillId="0" borderId="0" xfId="0" applyFont="1"/>
    <xf numFmtId="166" fontId="0" fillId="0" borderId="0" xfId="0" applyNumberFormat="1"/>
    <xf numFmtId="15" fontId="0" fillId="0" borderId="0" xfId="0" applyNumberFormat="1"/>
    <xf numFmtId="164" fontId="0" fillId="0" borderId="0" xfId="0" applyNumberFormat="1" applyProtection="1">
      <protection locked="0"/>
    </xf>
  </cellXfs>
  <cellStyles count="2">
    <cellStyle name="Normal" xfId="0" builtinId="0"/>
    <cellStyle name="Normal 2" xfId="1" xr:uid="{E2BF57D3-F308-4B27-95EB-B2D7532620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5A6D-F13F-435F-903C-644AA87E0E0A}">
  <dimension ref="A1:N53"/>
  <sheetViews>
    <sheetView workbookViewId="0">
      <selection activeCell="C1" sqref="C1"/>
    </sheetView>
  </sheetViews>
  <sheetFormatPr defaultRowHeight="15" x14ac:dyDescent="0.25"/>
  <cols>
    <col min="1" max="1" width="14.28515625" bestFit="1" customWidth="1"/>
    <col min="2" max="2" width="44.28515625" bestFit="1" customWidth="1"/>
    <col min="3" max="3" width="20.85546875" style="4" bestFit="1" customWidth="1"/>
    <col min="4" max="4" width="33.5703125" style="45" bestFit="1" customWidth="1"/>
    <col min="5" max="5" width="28.28515625" style="4" bestFit="1" customWidth="1"/>
    <col min="6" max="6" width="14.85546875" bestFit="1" customWidth="1"/>
    <col min="7" max="7" width="24.7109375" customWidth="1"/>
    <col min="8" max="8" width="10.140625" bestFit="1" customWidth="1"/>
    <col min="9" max="9" width="20.5703125" bestFit="1" customWidth="1"/>
  </cols>
  <sheetData>
    <row r="1" spans="1:14" x14ac:dyDescent="0.25">
      <c r="B1" s="1" t="s">
        <v>0</v>
      </c>
      <c r="C1" s="2">
        <v>44686</v>
      </c>
      <c r="D1" s="3">
        <f>C2-C1</f>
        <v>416</v>
      </c>
      <c r="F1" s="2">
        <v>44711</v>
      </c>
      <c r="G1">
        <f>C2-F1</f>
        <v>391</v>
      </c>
      <c r="H1" s="61">
        <v>44701</v>
      </c>
    </row>
    <row r="2" spans="1:14" x14ac:dyDescent="0.25">
      <c r="B2" s="1" t="s">
        <v>1</v>
      </c>
      <c r="C2" s="2">
        <v>45102</v>
      </c>
      <c r="D2" s="5"/>
      <c r="F2" s="2">
        <v>44727</v>
      </c>
      <c r="G2">
        <f>C2-F2</f>
        <v>375</v>
      </c>
      <c r="H2">
        <f>H1-C1</f>
        <v>15</v>
      </c>
    </row>
    <row r="3" spans="1:14" x14ac:dyDescent="0.25">
      <c r="F3" s="61">
        <v>44722</v>
      </c>
      <c r="G3">
        <f>F3-F2</f>
        <v>-5</v>
      </c>
    </row>
    <row r="4" spans="1:14" ht="21" x14ac:dyDescent="0.35">
      <c r="A4" s="6" t="s">
        <v>2</v>
      </c>
      <c r="B4" s="7"/>
      <c r="C4" s="8"/>
      <c r="D4" s="9" t="s">
        <v>33</v>
      </c>
      <c r="E4" s="10" t="s">
        <v>34</v>
      </c>
      <c r="F4" s="11" t="s">
        <v>3</v>
      </c>
      <c r="G4" t="s">
        <v>42</v>
      </c>
      <c r="H4" t="s">
        <v>69</v>
      </c>
      <c r="I4" t="s">
        <v>70</v>
      </c>
    </row>
    <row r="5" spans="1:14" ht="39" customHeight="1" x14ac:dyDescent="0.25">
      <c r="B5" s="12" t="s">
        <v>4</v>
      </c>
      <c r="C5" s="13"/>
      <c r="D5" s="14">
        <v>893.72788829388003</v>
      </c>
      <c r="E5" s="14">
        <v>893.72788829388003</v>
      </c>
      <c r="F5" s="15"/>
      <c r="G5" s="16">
        <f>ROUND(E5/365*D1,2)</f>
        <v>1018.6</v>
      </c>
      <c r="H5" s="16">
        <f>ROUND(G5/$D$1*$H$2,2)</f>
        <v>36.729999999999997</v>
      </c>
      <c r="I5" s="62">
        <f>H5-G5</f>
        <v>-981.87</v>
      </c>
      <c r="J5" t="s">
        <v>48</v>
      </c>
    </row>
    <row r="6" spans="1:14" x14ac:dyDescent="0.25">
      <c r="B6" s="17" t="s">
        <v>5</v>
      </c>
      <c r="C6" s="18"/>
      <c r="D6" s="19">
        <v>0</v>
      </c>
      <c r="E6" s="20">
        <v>0</v>
      </c>
      <c r="F6" s="15"/>
      <c r="G6" s="16"/>
      <c r="H6" s="16"/>
      <c r="I6" s="16"/>
    </row>
    <row r="7" spans="1:14" x14ac:dyDescent="0.25">
      <c r="B7" s="17" t="s">
        <v>6</v>
      </c>
      <c r="C7" s="21">
        <v>0</v>
      </c>
      <c r="D7" s="22">
        <f>C7</f>
        <v>0</v>
      </c>
      <c r="E7" s="22">
        <f>C7</f>
        <v>0</v>
      </c>
      <c r="F7" s="15"/>
      <c r="G7" s="16"/>
      <c r="H7" s="16"/>
      <c r="I7" s="16"/>
      <c r="J7" s="16"/>
      <c r="K7" s="16"/>
      <c r="L7" s="16"/>
      <c r="M7" s="16"/>
      <c r="N7" s="16"/>
    </row>
    <row r="8" spans="1:14" x14ac:dyDescent="0.25">
      <c r="B8" s="23" t="s">
        <v>7</v>
      </c>
      <c r="C8" s="18"/>
      <c r="D8" s="24">
        <f>SUM(D5:D7)</f>
        <v>893.72788829388003</v>
      </c>
      <c r="E8" s="25">
        <f>SUM(E5:E7)</f>
        <v>893.72788829388003</v>
      </c>
      <c r="F8" s="15"/>
      <c r="G8" s="16"/>
      <c r="H8" s="16"/>
      <c r="I8" s="16"/>
      <c r="J8" s="16"/>
      <c r="K8" s="16"/>
      <c r="L8" s="16"/>
      <c r="M8" s="16"/>
      <c r="N8" s="16"/>
    </row>
    <row r="9" spans="1:14" x14ac:dyDescent="0.25">
      <c r="B9" s="17" t="s">
        <v>8</v>
      </c>
      <c r="C9" s="26">
        <v>0</v>
      </c>
      <c r="D9" s="27">
        <f>C9</f>
        <v>0</v>
      </c>
      <c r="E9" s="27">
        <f>C9</f>
        <v>0</v>
      </c>
      <c r="F9" s="16"/>
      <c r="G9" s="28">
        <f>I9/D1*G1</f>
        <v>140.93858173076922</v>
      </c>
      <c r="H9" s="16">
        <f>I9-G9</f>
        <v>9.0114182692307736</v>
      </c>
      <c r="I9" s="16">
        <v>149.94999999999999</v>
      </c>
    </row>
    <row r="10" spans="1:14" x14ac:dyDescent="0.25">
      <c r="B10" s="23" t="s">
        <v>9</v>
      </c>
      <c r="C10" s="26">
        <v>0</v>
      </c>
      <c r="D10" s="27">
        <f t="shared" ref="D10:D18" si="0">C10</f>
        <v>0</v>
      </c>
      <c r="E10" s="27">
        <f>D10</f>
        <v>0</v>
      </c>
      <c r="F10" s="15"/>
      <c r="G10" s="28">
        <f>I10/D1*G2</f>
        <v>135.17127403846152</v>
      </c>
      <c r="H10" s="16">
        <f>G9-G10</f>
        <v>5.7673076923076962</v>
      </c>
      <c r="I10" s="16">
        <v>149.94999999999999</v>
      </c>
    </row>
    <row r="11" spans="1:14" x14ac:dyDescent="0.25">
      <c r="B11" s="17" t="s">
        <v>10</v>
      </c>
      <c r="C11" s="26">
        <v>0</v>
      </c>
      <c r="D11" s="27">
        <f t="shared" si="0"/>
        <v>0</v>
      </c>
      <c r="E11" s="27">
        <f t="shared" ref="E11:E16" si="1">C11</f>
        <v>0</v>
      </c>
      <c r="F11" s="15"/>
      <c r="G11" s="16"/>
      <c r="H11" s="16"/>
      <c r="I11" s="16"/>
    </row>
    <row r="12" spans="1:14" x14ac:dyDescent="0.25">
      <c r="B12" s="17" t="s">
        <v>11</v>
      </c>
      <c r="C12" s="26">
        <v>0</v>
      </c>
      <c r="D12" s="27">
        <f t="shared" si="0"/>
        <v>0</v>
      </c>
      <c r="E12" s="27">
        <f t="shared" si="1"/>
        <v>0</v>
      </c>
      <c r="F12" s="15"/>
      <c r="G12" s="16"/>
      <c r="H12" s="16"/>
      <c r="I12" s="16"/>
    </row>
    <row r="13" spans="1:14" x14ac:dyDescent="0.25">
      <c r="B13" s="23" t="s">
        <v>12</v>
      </c>
      <c r="C13" s="26">
        <v>0</v>
      </c>
      <c r="D13" s="27">
        <f t="shared" si="0"/>
        <v>0</v>
      </c>
      <c r="E13" s="27">
        <f t="shared" si="1"/>
        <v>0</v>
      </c>
      <c r="F13" s="15"/>
      <c r="G13" s="16"/>
      <c r="H13" s="16"/>
      <c r="I13" s="16"/>
    </row>
    <row r="14" spans="1:14" x14ac:dyDescent="0.25">
      <c r="B14" s="23" t="s">
        <v>13</v>
      </c>
      <c r="C14" s="26">
        <v>0</v>
      </c>
      <c r="D14" s="27">
        <f t="shared" si="0"/>
        <v>0</v>
      </c>
      <c r="E14" s="27">
        <f t="shared" si="1"/>
        <v>0</v>
      </c>
      <c r="F14" s="15"/>
      <c r="G14" s="16"/>
      <c r="H14" s="16"/>
      <c r="I14" s="16"/>
    </row>
    <row r="15" spans="1:14" ht="28.5" customHeight="1" x14ac:dyDescent="0.25">
      <c r="B15" s="23" t="s">
        <v>14</v>
      </c>
      <c r="C15" s="26">
        <v>0</v>
      </c>
      <c r="D15" s="27">
        <f t="shared" si="0"/>
        <v>0</v>
      </c>
      <c r="E15" s="27">
        <f t="shared" si="1"/>
        <v>0</v>
      </c>
      <c r="F15" s="29" t="e">
        <f>#REF!</f>
        <v>#REF!</v>
      </c>
      <c r="G15" s="16"/>
      <c r="H15" s="16"/>
      <c r="I15" s="16"/>
    </row>
    <row r="16" spans="1:14" x14ac:dyDescent="0.25">
      <c r="B16" s="17" t="s">
        <v>15</v>
      </c>
      <c r="C16" s="26">
        <v>0</v>
      </c>
      <c r="D16" s="27">
        <f t="shared" si="0"/>
        <v>0</v>
      </c>
      <c r="E16" s="27">
        <f t="shared" si="1"/>
        <v>0</v>
      </c>
      <c r="F16" s="15"/>
      <c r="G16" s="16"/>
      <c r="H16" s="16"/>
      <c r="I16" s="16"/>
    </row>
    <row r="17" spans="2:9" x14ac:dyDescent="0.25">
      <c r="B17" s="23" t="s">
        <v>16</v>
      </c>
      <c r="C17" s="18"/>
      <c r="D17" s="30">
        <f>(D8*(1+D9)*(1+D10)*(1+D11)*(1+D12)*(1+D13)*(1+D14))/(1-D15-D16)</f>
        <v>893.72788829388003</v>
      </c>
      <c r="E17" s="30">
        <f>(E8*(1+E9)*(1+E10)*(1+E11)*(1+E12)*(1+E13)*(1+E14))/(1-E15-E16)</f>
        <v>893.72788829388003</v>
      </c>
      <c r="F17" s="15"/>
      <c r="G17" s="16"/>
      <c r="H17" s="16"/>
      <c r="I17" s="16"/>
    </row>
    <row r="18" spans="2:9" x14ac:dyDescent="0.25">
      <c r="B18" s="23" t="s">
        <v>17</v>
      </c>
      <c r="C18" s="26">
        <v>0.01</v>
      </c>
      <c r="D18" s="27">
        <f t="shared" si="0"/>
        <v>0.01</v>
      </c>
      <c r="E18" s="27">
        <f>C18</f>
        <v>0.01</v>
      </c>
      <c r="F18" s="15"/>
      <c r="G18" s="16"/>
      <c r="H18" s="16"/>
      <c r="I18" s="16"/>
    </row>
    <row r="19" spans="2:9" x14ac:dyDescent="0.25">
      <c r="B19" s="23" t="s">
        <v>18</v>
      </c>
      <c r="C19" s="26">
        <v>0.15</v>
      </c>
      <c r="D19" s="58">
        <f>C19</f>
        <v>0.15</v>
      </c>
      <c r="E19" s="27">
        <f>C19</f>
        <v>0.15</v>
      </c>
      <c r="F19" s="15"/>
      <c r="G19" s="16"/>
      <c r="H19" s="16"/>
      <c r="I19" s="16"/>
    </row>
    <row r="20" spans="2:9" ht="15.75" x14ac:dyDescent="0.25">
      <c r="B20" s="31" t="s">
        <v>19</v>
      </c>
      <c r="C20" s="32"/>
      <c r="D20" s="57">
        <f>(D17/(1-D18-D19))</f>
        <v>1063.9617717784286</v>
      </c>
      <c r="E20" s="57">
        <f>(E17/(1-E18-E19))</f>
        <v>1063.9617717784286</v>
      </c>
      <c r="G20" s="16"/>
    </row>
    <row r="21" spans="2:9" ht="19.5" x14ac:dyDescent="0.25">
      <c r="B21" s="33" t="str">
        <f>"Pre Tax Premium " &amp;D1 &amp;" Days"</f>
        <v>Pre Tax Premium 416 Days</v>
      </c>
      <c r="C21" s="33"/>
      <c r="D21" s="33">
        <f>ROUND((D20/365)*D1,2)</f>
        <v>1212.6199999999999</v>
      </c>
      <c r="E21" s="33"/>
      <c r="G21" s="16">
        <f>D21*D19</f>
        <v>181.89299999999997</v>
      </c>
      <c r="H21" s="16">
        <f>ROUND(D21/$D$1*$H$2,2)</f>
        <v>43.72</v>
      </c>
      <c r="I21" s="62">
        <f t="shared" ref="I21:I26" si="2">H21-D21</f>
        <v>-1168.8999999999999</v>
      </c>
    </row>
    <row r="22" spans="2:9" x14ac:dyDescent="0.25">
      <c r="B22" s="23" t="s">
        <v>35</v>
      </c>
      <c r="C22" s="34"/>
      <c r="D22" s="34">
        <f>ROUND((D21*D19),2)</f>
        <v>181.89</v>
      </c>
      <c r="E22" s="52">
        <f>E20*E19</f>
        <v>159.59426576676427</v>
      </c>
      <c r="G22" s="16"/>
      <c r="H22" s="16">
        <f t="shared" ref="H22:H28" si="3">ROUND(D22/$D$1*$H$2,2)</f>
        <v>6.56</v>
      </c>
      <c r="I22" s="62">
        <f t="shared" si="2"/>
        <v>-175.32999999999998</v>
      </c>
    </row>
    <row r="23" spans="2:9" x14ac:dyDescent="0.25">
      <c r="B23" s="23" t="s">
        <v>20</v>
      </c>
      <c r="C23" s="35">
        <v>1</v>
      </c>
      <c r="D23" s="36">
        <f>ROUND(D21*F23,2)</f>
        <v>0</v>
      </c>
      <c r="E23" s="53">
        <f>E20*F23</f>
        <v>0</v>
      </c>
      <c r="F23" s="4">
        <f>C23-1</f>
        <v>0</v>
      </c>
      <c r="G23" s="16"/>
      <c r="H23" s="16">
        <f t="shared" si="3"/>
        <v>0</v>
      </c>
      <c r="I23" s="62">
        <f t="shared" si="2"/>
        <v>0</v>
      </c>
    </row>
    <row r="24" spans="2:9" x14ac:dyDescent="0.25">
      <c r="B24" s="23" t="s">
        <v>21</v>
      </c>
      <c r="C24" s="35">
        <v>1.1000000000000001</v>
      </c>
      <c r="D24" s="36">
        <f>ROUND((D21+D23)*F24,2)</f>
        <v>121.26</v>
      </c>
      <c r="E24" s="53">
        <f>(E20+E23)*F24</f>
        <v>106.39617717784294</v>
      </c>
      <c r="F24" s="4">
        <f>C24-1</f>
        <v>0.10000000000000009</v>
      </c>
      <c r="G24" s="16"/>
      <c r="H24" s="16">
        <f t="shared" si="3"/>
        <v>4.37</v>
      </c>
      <c r="I24" s="62">
        <f t="shared" si="2"/>
        <v>-116.89</v>
      </c>
    </row>
    <row r="25" spans="2:9" x14ac:dyDescent="0.25">
      <c r="B25" s="23" t="s">
        <v>22</v>
      </c>
      <c r="C25" s="35">
        <v>1.1100000000000001</v>
      </c>
      <c r="D25" s="36">
        <f>ROUND((D21+D23+D24)*F25,2)</f>
        <v>146.72999999999999</v>
      </c>
      <c r="E25" s="53">
        <f>(E20+E23+E24)*F25</f>
        <v>128.73937438518996</v>
      </c>
      <c r="F25" s="4">
        <f>C25-1</f>
        <v>0.1100000000000001</v>
      </c>
      <c r="G25" s="16"/>
      <c r="H25" s="16">
        <f t="shared" si="3"/>
        <v>5.29</v>
      </c>
      <c r="I25" s="62">
        <f t="shared" si="2"/>
        <v>-141.44</v>
      </c>
    </row>
    <row r="26" spans="2:9" x14ac:dyDescent="0.25">
      <c r="B26" s="23" t="s">
        <v>36</v>
      </c>
      <c r="C26" s="37"/>
      <c r="D26" s="37">
        <f>ROUND(D22*(C24-1),2)</f>
        <v>18.190000000000001</v>
      </c>
      <c r="E26" s="54">
        <f>E22*(C24-1)</f>
        <v>15.95942657667644</v>
      </c>
      <c r="G26" s="16"/>
      <c r="H26" s="16">
        <f t="shared" si="3"/>
        <v>0.66</v>
      </c>
      <c r="I26" s="62">
        <f t="shared" si="2"/>
        <v>-17.53</v>
      </c>
    </row>
    <row r="27" spans="2:9" x14ac:dyDescent="0.25">
      <c r="B27" s="46" t="s">
        <v>23</v>
      </c>
      <c r="C27" s="47"/>
      <c r="D27" s="46">
        <f>ROUND(PRODUCT(D21,C23:C25),2)</f>
        <v>1480.61</v>
      </c>
      <c r="E27" s="55">
        <f>PRODUCT(E20,C23:C25)</f>
        <v>1299.0973233414613</v>
      </c>
      <c r="F27">
        <f>E27+D27</f>
        <v>2779.7073233414612</v>
      </c>
      <c r="G27" s="16"/>
      <c r="H27" s="16">
        <f t="shared" si="3"/>
        <v>53.39</v>
      </c>
    </row>
    <row r="28" spans="2:9" ht="21" x14ac:dyDescent="0.35">
      <c r="B28" s="33" t="s">
        <v>24</v>
      </c>
      <c r="C28" s="38"/>
      <c r="D28" s="33">
        <f>ROUND((D21+D23+D24+D25),2)</f>
        <v>1480.61</v>
      </c>
      <c r="E28" s="56">
        <f>(E20+E23+E24+E25)</f>
        <v>1299.0973233414613</v>
      </c>
      <c r="G28" s="16">
        <v>108.35</v>
      </c>
      <c r="H28" s="16">
        <f t="shared" si="3"/>
        <v>53.39</v>
      </c>
      <c r="I28" s="62">
        <f>H28-D28</f>
        <v>-1427.2199999999998</v>
      </c>
    </row>
    <row r="29" spans="2:9" x14ac:dyDescent="0.25">
      <c r="B29" s="39"/>
      <c r="C29"/>
      <c r="D29"/>
      <c r="E29"/>
    </row>
    <row r="30" spans="2:9" x14ac:dyDescent="0.25">
      <c r="B30" s="40" t="s">
        <v>25</v>
      </c>
      <c r="C30" s="35">
        <v>90</v>
      </c>
      <c r="D30" s="30">
        <f>C30</f>
        <v>90</v>
      </c>
      <c r="E30" s="41">
        <f>C30</f>
        <v>90</v>
      </c>
      <c r="G30" s="16"/>
    </row>
    <row r="31" spans="2:9" x14ac:dyDescent="0.25">
      <c r="B31" s="40" t="s">
        <v>26</v>
      </c>
      <c r="C31" s="35">
        <f>C24</f>
        <v>1.1000000000000001</v>
      </c>
      <c r="D31" s="30">
        <f>D30*F31</f>
        <v>9.0000000000000071</v>
      </c>
      <c r="E31" s="41">
        <f>E30*F31</f>
        <v>9.0000000000000071</v>
      </c>
      <c r="F31" s="4">
        <f>C31-1</f>
        <v>0.10000000000000009</v>
      </c>
      <c r="G31" s="16"/>
    </row>
    <row r="32" spans="2:9" x14ac:dyDescent="0.25">
      <c r="B32" s="40" t="s">
        <v>27</v>
      </c>
      <c r="C32" s="42"/>
      <c r="D32" s="30">
        <f>SUM(D30:D31)</f>
        <v>99</v>
      </c>
      <c r="E32" s="41">
        <f>SUM(E30:E31)</f>
        <v>99</v>
      </c>
      <c r="F32" s="4"/>
      <c r="G32" s="16"/>
    </row>
    <row r="33" spans="2:9" x14ac:dyDescent="0.25">
      <c r="B33" s="40"/>
      <c r="C33" s="42"/>
      <c r="D33" s="30"/>
      <c r="E33" s="41"/>
      <c r="F33" s="4"/>
      <c r="G33" s="16"/>
    </row>
    <row r="34" spans="2:9" x14ac:dyDescent="0.25">
      <c r="B34" s="40" t="s">
        <v>28</v>
      </c>
      <c r="C34" s="35">
        <v>0</v>
      </c>
      <c r="D34" s="30">
        <f>C34</f>
        <v>0</v>
      </c>
      <c r="E34" s="41">
        <f>C34</f>
        <v>0</v>
      </c>
      <c r="F34" s="4"/>
      <c r="G34" s="16"/>
    </row>
    <row r="35" spans="2:9" x14ac:dyDescent="0.25">
      <c r="B35" s="40" t="s">
        <v>29</v>
      </c>
      <c r="C35" s="35">
        <f>C24</f>
        <v>1.1000000000000001</v>
      </c>
      <c r="D35" s="30">
        <f>D34*F35</f>
        <v>0</v>
      </c>
      <c r="E35" s="41">
        <f>E34*F35</f>
        <v>0</v>
      </c>
      <c r="F35" s="4">
        <f>C35-1</f>
        <v>0.10000000000000009</v>
      </c>
      <c r="G35" s="16"/>
    </row>
    <row r="36" spans="2:9" x14ac:dyDescent="0.25">
      <c r="B36" s="40" t="s">
        <v>30</v>
      </c>
      <c r="C36" s="43"/>
      <c r="D36" s="30">
        <f>SUM(D34:D35)</f>
        <v>0</v>
      </c>
      <c r="E36" s="41">
        <f>SUM(E34:E35)</f>
        <v>0</v>
      </c>
      <c r="G36" s="16"/>
    </row>
    <row r="37" spans="2:9" x14ac:dyDescent="0.25">
      <c r="B37" s="7"/>
      <c r="C37" s="8"/>
      <c r="D37" s="30"/>
      <c r="E37" s="41"/>
    </row>
    <row r="38" spans="2:9" x14ac:dyDescent="0.25">
      <c r="B38" s="46" t="s">
        <v>31</v>
      </c>
      <c r="C38" s="47"/>
      <c r="D38" s="49">
        <f>SUM(D27,D32,D36)</f>
        <v>1579.61</v>
      </c>
      <c r="E38" s="48">
        <f>SUM(E27,E32,E36)</f>
        <v>1398.0973233414613</v>
      </c>
      <c r="F38" s="16"/>
    </row>
    <row r="39" spans="2:9" ht="21" x14ac:dyDescent="0.35">
      <c r="B39" s="33" t="s">
        <v>32</v>
      </c>
      <c r="C39" s="38"/>
      <c r="D39" s="44">
        <f>D28+D32+D36</f>
        <v>1579.61</v>
      </c>
      <c r="E39" s="44">
        <f>E28+E32+E36</f>
        <v>1398.0973233414613</v>
      </c>
      <c r="F39" s="16"/>
      <c r="G39" s="16"/>
      <c r="H39" s="16"/>
      <c r="I39" s="16"/>
    </row>
    <row r="40" spans="2:9" x14ac:dyDescent="0.25">
      <c r="B40" s="16"/>
      <c r="C40" s="28"/>
      <c r="D40" s="15"/>
      <c r="E40" s="28"/>
      <c r="F40" s="16"/>
      <c r="G40" s="16"/>
      <c r="H40" s="16"/>
      <c r="I40" s="16"/>
    </row>
    <row r="41" spans="2:9" x14ac:dyDescent="0.25">
      <c r="F41" s="16"/>
    </row>
    <row r="42" spans="2:9" x14ac:dyDescent="0.25">
      <c r="D42" s="45" t="s">
        <v>37</v>
      </c>
      <c r="E42" s="4" t="s">
        <v>38</v>
      </c>
    </row>
    <row r="43" spans="2:9" x14ac:dyDescent="0.25">
      <c r="D43" s="45" t="s">
        <v>39</v>
      </c>
      <c r="E43" s="4" t="s">
        <v>40</v>
      </c>
    </row>
    <row r="44" spans="2:9" x14ac:dyDescent="0.25">
      <c r="D44" s="45" t="s">
        <v>39</v>
      </c>
      <c r="E44" s="4" t="s">
        <v>41</v>
      </c>
    </row>
    <row r="49" spans="4:6" x14ac:dyDescent="0.25">
      <c r="D49" s="50"/>
    </row>
    <row r="50" spans="4:6" x14ac:dyDescent="0.25">
      <c r="D50" s="50">
        <v>3020.84</v>
      </c>
      <c r="E50" s="51">
        <v>3020.84</v>
      </c>
    </row>
    <row r="51" spans="4:6" x14ac:dyDescent="0.25">
      <c r="D51" s="45">
        <v>-82.24</v>
      </c>
      <c r="E51" s="51">
        <v>3800.14</v>
      </c>
    </row>
    <row r="52" spans="4:6" x14ac:dyDescent="0.25">
      <c r="D52" s="45">
        <v>278.23</v>
      </c>
      <c r="F52">
        <v>543.07000000000005</v>
      </c>
    </row>
    <row r="53" spans="4:6" x14ac:dyDescent="0.25">
      <c r="D53" s="50">
        <v>-2941.38</v>
      </c>
      <c r="E53" s="51">
        <f>E51-E50</f>
        <v>779.29999999999973</v>
      </c>
      <c r="F53">
        <f>F52+99</f>
        <v>642.07000000000005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1BB2-B1D3-4AE1-9138-6EA28089FAF2}">
  <dimension ref="A1:N53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2" width="44.28515625" bestFit="1" customWidth="1"/>
    <col min="3" max="3" width="20.85546875" style="4" bestFit="1" customWidth="1"/>
    <col min="4" max="4" width="33.5703125" style="45" bestFit="1" customWidth="1"/>
    <col min="5" max="5" width="28.28515625" style="4" bestFit="1" customWidth="1"/>
    <col min="6" max="6" width="14.85546875" bestFit="1" customWidth="1"/>
    <col min="7" max="7" width="24.7109375" customWidth="1"/>
    <col min="8" max="8" width="12" bestFit="1" customWidth="1"/>
    <col min="9" max="9" width="21.7109375" bestFit="1" customWidth="1"/>
  </cols>
  <sheetData>
    <row r="1" spans="1:14" x14ac:dyDescent="0.25">
      <c r="B1" s="1" t="s">
        <v>0</v>
      </c>
      <c r="C1" s="2">
        <v>44686</v>
      </c>
      <c r="D1" s="3">
        <f>C2-C1</f>
        <v>416</v>
      </c>
      <c r="F1" s="2">
        <v>44711</v>
      </c>
      <c r="G1">
        <f>C2-F1</f>
        <v>391</v>
      </c>
      <c r="H1" s="61">
        <v>44674</v>
      </c>
    </row>
    <row r="2" spans="1:14" x14ac:dyDescent="0.25">
      <c r="B2" s="1" t="s">
        <v>1</v>
      </c>
      <c r="C2" s="2">
        <v>45102</v>
      </c>
      <c r="D2" s="5"/>
      <c r="F2" s="2">
        <v>44727</v>
      </c>
      <c r="G2">
        <f>C2-F2</f>
        <v>375</v>
      </c>
      <c r="H2">
        <f>H1-C1</f>
        <v>-12</v>
      </c>
    </row>
    <row r="3" spans="1:14" x14ac:dyDescent="0.25">
      <c r="F3" s="61">
        <v>44722</v>
      </c>
      <c r="G3">
        <f>F3-F2</f>
        <v>-5</v>
      </c>
    </row>
    <row r="4" spans="1:14" ht="21" x14ac:dyDescent="0.35">
      <c r="A4" s="6" t="s">
        <v>2</v>
      </c>
      <c r="B4" s="7"/>
      <c r="C4" s="8"/>
      <c r="D4" s="9" t="s">
        <v>33</v>
      </c>
      <c r="E4" s="10" t="s">
        <v>34</v>
      </c>
      <c r="F4" s="11" t="s">
        <v>3</v>
      </c>
      <c r="G4" t="s">
        <v>42</v>
      </c>
      <c r="H4" t="s">
        <v>69</v>
      </c>
      <c r="I4" t="s">
        <v>70</v>
      </c>
    </row>
    <row r="5" spans="1:14" ht="39" customHeight="1" x14ac:dyDescent="0.25">
      <c r="B5" s="12" t="s">
        <v>4</v>
      </c>
      <c r="C5" s="13"/>
      <c r="D5" s="14">
        <v>286.42661255160101</v>
      </c>
      <c r="E5" s="14">
        <v>286.42661255160101</v>
      </c>
      <c r="F5" s="15"/>
      <c r="G5" s="16">
        <f>ROUND(E5/365*D1,2)</f>
        <v>326.45</v>
      </c>
      <c r="H5" s="16">
        <f>ROUND(G5/$D$1*$H$2,2)</f>
        <v>-9.42</v>
      </c>
      <c r="I5" s="62">
        <f>H5-G5</f>
        <v>-335.87</v>
      </c>
    </row>
    <row r="6" spans="1:14" x14ac:dyDescent="0.25">
      <c r="B6" s="17" t="s">
        <v>5</v>
      </c>
      <c r="C6" s="18"/>
      <c r="D6" s="19">
        <v>0</v>
      </c>
      <c r="E6" s="20">
        <v>0</v>
      </c>
      <c r="F6" s="15"/>
      <c r="G6" s="16"/>
      <c r="H6" s="16"/>
      <c r="I6" s="16"/>
    </row>
    <row r="7" spans="1:14" x14ac:dyDescent="0.25">
      <c r="B7" s="17" t="s">
        <v>6</v>
      </c>
      <c r="C7" s="21">
        <v>0</v>
      </c>
      <c r="D7" s="22">
        <f>C7</f>
        <v>0</v>
      </c>
      <c r="E7" s="22">
        <f>C7</f>
        <v>0</v>
      </c>
      <c r="F7" s="15"/>
      <c r="G7" s="16"/>
      <c r="H7" s="16"/>
      <c r="I7" s="16"/>
      <c r="J7" s="16"/>
      <c r="K7" s="16"/>
      <c r="L7" s="16"/>
      <c r="M7" s="16"/>
      <c r="N7" s="16"/>
    </row>
    <row r="8" spans="1:14" x14ac:dyDescent="0.25">
      <c r="B8" s="23" t="s">
        <v>7</v>
      </c>
      <c r="C8" s="18"/>
      <c r="D8" s="24">
        <f>SUM(D5:D7)</f>
        <v>286.42661255160101</v>
      </c>
      <c r="E8" s="25">
        <f>SUM(E5:E7)</f>
        <v>286.42661255160101</v>
      </c>
      <c r="F8" s="15"/>
      <c r="G8" s="16"/>
      <c r="H8" s="16"/>
      <c r="I8" s="16"/>
      <c r="J8" s="16"/>
      <c r="K8" s="16"/>
      <c r="L8" s="16"/>
      <c r="M8" s="16"/>
      <c r="N8" s="16"/>
    </row>
    <row r="9" spans="1:14" x14ac:dyDescent="0.25">
      <c r="B9" s="17" t="s">
        <v>8</v>
      </c>
      <c r="C9" s="26">
        <v>0</v>
      </c>
      <c r="D9" s="27">
        <f>C9</f>
        <v>0</v>
      </c>
      <c r="E9" s="27">
        <f>C9</f>
        <v>0</v>
      </c>
      <c r="F9" s="16"/>
      <c r="G9" s="28">
        <f>I9/D1*G1</f>
        <v>163.57146634615384</v>
      </c>
      <c r="H9" s="16">
        <f>I9-G9</f>
        <v>10.45853365384616</v>
      </c>
      <c r="I9" s="16">
        <v>174.03</v>
      </c>
    </row>
    <row r="10" spans="1:14" x14ac:dyDescent="0.25">
      <c r="B10" s="23" t="s">
        <v>9</v>
      </c>
      <c r="C10" s="26">
        <v>0</v>
      </c>
      <c r="D10" s="27">
        <f t="shared" ref="D10:D18" si="0">C10</f>
        <v>0</v>
      </c>
      <c r="E10" s="27">
        <f>D10</f>
        <v>0</v>
      </c>
      <c r="F10" s="15"/>
      <c r="G10" s="28">
        <f>I10/D1*G2</f>
        <v>156.87800480769232</v>
      </c>
      <c r="H10" s="16">
        <f>G9-G10</f>
        <v>6.6934615384615199</v>
      </c>
      <c r="I10" s="16">
        <v>174.03</v>
      </c>
    </row>
    <row r="11" spans="1:14" x14ac:dyDescent="0.25">
      <c r="B11" s="17" t="s">
        <v>10</v>
      </c>
      <c r="C11" s="26">
        <v>0</v>
      </c>
      <c r="D11" s="27">
        <f t="shared" si="0"/>
        <v>0</v>
      </c>
      <c r="E11" s="27">
        <f t="shared" ref="E11:E16" si="1">C11</f>
        <v>0</v>
      </c>
      <c r="F11" s="15"/>
      <c r="G11" s="16"/>
      <c r="H11" s="16"/>
      <c r="I11" s="16"/>
    </row>
    <row r="12" spans="1:14" x14ac:dyDescent="0.25">
      <c r="B12" s="17" t="s">
        <v>11</v>
      </c>
      <c r="C12" s="26">
        <v>0</v>
      </c>
      <c r="D12" s="27">
        <f t="shared" si="0"/>
        <v>0</v>
      </c>
      <c r="E12" s="27">
        <f t="shared" si="1"/>
        <v>0</v>
      </c>
      <c r="F12" s="15"/>
      <c r="G12" s="16"/>
      <c r="H12" s="16"/>
      <c r="I12" s="16"/>
    </row>
    <row r="13" spans="1:14" x14ac:dyDescent="0.25">
      <c r="B13" s="23" t="s">
        <v>12</v>
      </c>
      <c r="C13" s="26">
        <v>0</v>
      </c>
      <c r="D13" s="27">
        <f t="shared" si="0"/>
        <v>0</v>
      </c>
      <c r="E13" s="27">
        <f t="shared" si="1"/>
        <v>0</v>
      </c>
      <c r="F13" s="15"/>
      <c r="G13" s="16">
        <v>132.66164705882352</v>
      </c>
      <c r="H13" s="16"/>
      <c r="I13" s="16"/>
    </row>
    <row r="14" spans="1:14" x14ac:dyDescent="0.25">
      <c r="B14" s="23" t="s">
        <v>13</v>
      </c>
      <c r="C14" s="26">
        <v>0</v>
      </c>
      <c r="D14" s="27">
        <f t="shared" si="0"/>
        <v>0</v>
      </c>
      <c r="E14" s="27">
        <f t="shared" si="1"/>
        <v>0</v>
      </c>
      <c r="F14" s="15"/>
      <c r="G14" s="16">
        <v>69.61</v>
      </c>
      <c r="H14" s="16"/>
      <c r="I14" s="16"/>
    </row>
    <row r="15" spans="1:14" ht="28.5" customHeight="1" x14ac:dyDescent="0.25">
      <c r="B15" s="23" t="s">
        <v>14</v>
      </c>
      <c r="C15" s="26">
        <v>0</v>
      </c>
      <c r="D15" s="27">
        <f t="shared" si="0"/>
        <v>0</v>
      </c>
      <c r="E15" s="27">
        <f t="shared" si="1"/>
        <v>0</v>
      </c>
      <c r="F15" s="29" t="e">
        <f>#REF!</f>
        <v>#REF!</v>
      </c>
      <c r="G15" s="16"/>
      <c r="H15" s="16"/>
      <c r="I15" s="16"/>
    </row>
    <row r="16" spans="1:14" x14ac:dyDescent="0.25">
      <c r="B16" s="17" t="s">
        <v>15</v>
      </c>
      <c r="C16" s="26">
        <v>0</v>
      </c>
      <c r="D16" s="27">
        <f t="shared" si="0"/>
        <v>0</v>
      </c>
      <c r="E16" s="27">
        <f t="shared" si="1"/>
        <v>0</v>
      </c>
      <c r="F16" s="15"/>
      <c r="G16" s="16"/>
      <c r="H16" s="16"/>
      <c r="I16" s="16"/>
    </row>
    <row r="17" spans="2:9" x14ac:dyDescent="0.25">
      <c r="B17" s="23" t="s">
        <v>16</v>
      </c>
      <c r="C17" s="18"/>
      <c r="D17" s="30">
        <f>(D8*(1+D9)*(1+D10)*(1+D11)*(1+D12)*(1+D13)*(1+D14))/(1-D15-D16)</f>
        <v>286.42661255160101</v>
      </c>
      <c r="E17" s="30">
        <f>(E8*(1+E9)*(1+E10)*(1+E11)*(1+E12)*(1+E13)*(1+E14))/(1-E15-E16)</f>
        <v>286.42661255160101</v>
      </c>
      <c r="F17" s="15"/>
      <c r="G17" s="16"/>
      <c r="H17" s="16"/>
      <c r="I17" s="16"/>
    </row>
    <row r="18" spans="2:9" x14ac:dyDescent="0.25">
      <c r="B18" s="23" t="s">
        <v>17</v>
      </c>
      <c r="C18" s="26">
        <v>0.01</v>
      </c>
      <c r="D18" s="27">
        <f t="shared" si="0"/>
        <v>0.01</v>
      </c>
      <c r="E18" s="27">
        <f>C18</f>
        <v>0.01</v>
      </c>
      <c r="F18" s="15"/>
      <c r="G18" s="16"/>
      <c r="H18" s="16"/>
      <c r="I18" s="16"/>
    </row>
    <row r="19" spans="2:9" x14ac:dyDescent="0.25">
      <c r="B19" s="23" t="s">
        <v>18</v>
      </c>
      <c r="C19" s="26">
        <v>0.15</v>
      </c>
      <c r="D19" s="58">
        <f>C19</f>
        <v>0.15</v>
      </c>
      <c r="E19" s="27">
        <f>C19</f>
        <v>0.15</v>
      </c>
      <c r="F19" s="15"/>
      <c r="G19" s="16"/>
      <c r="H19" s="16"/>
      <c r="I19" s="16"/>
    </row>
    <row r="20" spans="2:9" ht="15.75" x14ac:dyDescent="0.25">
      <c r="B20" s="31" t="s">
        <v>19</v>
      </c>
      <c r="C20" s="32"/>
      <c r="D20" s="57">
        <f>(D17/(1-D18-D19))</f>
        <v>340.98406256142977</v>
      </c>
      <c r="E20" s="57">
        <f>(E17/(1-E18-E19))</f>
        <v>340.98406256142977</v>
      </c>
      <c r="G20" s="16"/>
    </row>
    <row r="21" spans="2:9" ht="19.5" x14ac:dyDescent="0.25">
      <c r="B21" s="33" t="str">
        <f>"Pre Tax Premium " &amp;D1 &amp;" Days"</f>
        <v>Pre Tax Premium 416 Days</v>
      </c>
      <c r="C21" s="33"/>
      <c r="D21" s="33">
        <f>ROUND((D20/365)*D1,2)</f>
        <v>388.63</v>
      </c>
      <c r="E21" s="33"/>
      <c r="G21" s="16">
        <f>D21*D19</f>
        <v>58.294499999999999</v>
      </c>
      <c r="H21" s="16">
        <f>ROUND(D21/$D$1*$H$2,2)</f>
        <v>-11.21</v>
      </c>
      <c r="I21" s="62">
        <f t="shared" ref="I21:I26" si="2">H21-D21</f>
        <v>-399.84</v>
      </c>
    </row>
    <row r="22" spans="2:9" x14ac:dyDescent="0.25">
      <c r="B22" s="23" t="s">
        <v>35</v>
      </c>
      <c r="C22" s="34"/>
      <c r="D22" s="34">
        <f>ROUND((D21*D19),2)</f>
        <v>58.29</v>
      </c>
      <c r="E22" s="52">
        <f>E20*E19</f>
        <v>51.147609384214462</v>
      </c>
      <c r="G22" s="16"/>
      <c r="H22" s="16">
        <f t="shared" ref="H22:H28" si="3">ROUND(D22/$D$1*$H$2,2)</f>
        <v>-1.68</v>
      </c>
      <c r="I22" s="62">
        <f t="shared" si="2"/>
        <v>-59.97</v>
      </c>
    </row>
    <row r="23" spans="2:9" x14ac:dyDescent="0.25">
      <c r="B23" s="23" t="s">
        <v>20</v>
      </c>
      <c r="C23" s="35">
        <v>1</v>
      </c>
      <c r="D23" s="36">
        <f>ROUND(D21*F23,2)</f>
        <v>0</v>
      </c>
      <c r="E23" s="53">
        <f>E20*F23</f>
        <v>0</v>
      </c>
      <c r="F23" s="4">
        <f>C23-1</f>
        <v>0</v>
      </c>
      <c r="G23" s="16"/>
      <c r="H23" s="16">
        <f t="shared" si="3"/>
        <v>0</v>
      </c>
      <c r="I23" s="62">
        <f t="shared" si="2"/>
        <v>0</v>
      </c>
    </row>
    <row r="24" spans="2:9" x14ac:dyDescent="0.25">
      <c r="B24" s="23" t="s">
        <v>21</v>
      </c>
      <c r="C24" s="35">
        <v>1.1000000000000001</v>
      </c>
      <c r="D24" s="36">
        <f>ROUND((D21+D23)*F24,2)</f>
        <v>38.86</v>
      </c>
      <c r="E24" s="53">
        <f>(E20+E23)*F24</f>
        <v>34.098406256143008</v>
      </c>
      <c r="F24" s="4">
        <f>C24-1</f>
        <v>0.10000000000000009</v>
      </c>
      <c r="G24" s="16"/>
      <c r="H24" s="16">
        <f t="shared" si="3"/>
        <v>-1.1200000000000001</v>
      </c>
      <c r="I24" s="62">
        <f t="shared" si="2"/>
        <v>-39.979999999999997</v>
      </c>
    </row>
    <row r="25" spans="2:9" x14ac:dyDescent="0.25">
      <c r="B25" s="23" t="s">
        <v>22</v>
      </c>
      <c r="C25" s="35">
        <v>1.1100000000000001</v>
      </c>
      <c r="D25" s="36">
        <f>ROUND((D21+D23+D24)*F25,2)</f>
        <v>47.02</v>
      </c>
      <c r="E25" s="53">
        <f>(E20+E23+E24)*F25</f>
        <v>41.259071569933042</v>
      </c>
      <c r="F25" s="4">
        <f>C25-1</f>
        <v>0.1100000000000001</v>
      </c>
      <c r="G25" s="16"/>
      <c r="H25" s="16">
        <f t="shared" si="3"/>
        <v>-1.36</v>
      </c>
      <c r="I25" s="62">
        <f t="shared" si="2"/>
        <v>-48.38</v>
      </c>
    </row>
    <row r="26" spans="2:9" x14ac:dyDescent="0.25">
      <c r="B26" s="23" t="s">
        <v>36</v>
      </c>
      <c r="C26" s="37"/>
      <c r="D26" s="37">
        <f>ROUND(D22*(C24-1),2)</f>
        <v>5.83</v>
      </c>
      <c r="E26" s="54">
        <f>E22*(C24-1)</f>
        <v>5.1147609384214512</v>
      </c>
      <c r="G26" s="16"/>
      <c r="H26" s="16">
        <f t="shared" si="3"/>
        <v>-0.17</v>
      </c>
      <c r="I26" s="62">
        <f t="shared" si="2"/>
        <v>-6</v>
      </c>
    </row>
    <row r="27" spans="2:9" x14ac:dyDescent="0.25">
      <c r="B27" s="46" t="s">
        <v>23</v>
      </c>
      <c r="C27" s="47"/>
      <c r="D27" s="46">
        <f>ROUND(PRODUCT(D21,C23:C25),2)</f>
        <v>474.52</v>
      </c>
      <c r="E27" s="55">
        <f>PRODUCT(E20,C23:C25)</f>
        <v>416.3415403875058</v>
      </c>
      <c r="F27">
        <f>E27+D27</f>
        <v>890.86154038750578</v>
      </c>
      <c r="G27" s="16"/>
      <c r="H27" s="16">
        <f t="shared" si="3"/>
        <v>-13.69</v>
      </c>
    </row>
    <row r="28" spans="2:9" ht="21" x14ac:dyDescent="0.35">
      <c r="B28" s="33" t="s">
        <v>24</v>
      </c>
      <c r="C28" s="38"/>
      <c r="D28" s="33">
        <f>ROUND((D21+D23+D24+D25),2)</f>
        <v>474.51</v>
      </c>
      <c r="E28" s="56">
        <f>(E20+E23+E24+E25)</f>
        <v>416.3415403875058</v>
      </c>
      <c r="G28" s="16">
        <v>108.35</v>
      </c>
      <c r="H28" s="16">
        <f t="shared" si="3"/>
        <v>-13.69</v>
      </c>
      <c r="I28" s="62">
        <f>H28-D28</f>
        <v>-488.2</v>
      </c>
    </row>
    <row r="29" spans="2:9" x14ac:dyDescent="0.25">
      <c r="B29" s="39"/>
      <c r="C29"/>
      <c r="D29"/>
      <c r="E29"/>
    </row>
    <row r="30" spans="2:9" x14ac:dyDescent="0.25">
      <c r="B30" s="40" t="s">
        <v>25</v>
      </c>
      <c r="C30" s="35">
        <v>90</v>
      </c>
      <c r="D30" s="30">
        <f>C30</f>
        <v>90</v>
      </c>
      <c r="E30" s="41">
        <f>C30</f>
        <v>90</v>
      </c>
      <c r="G30" s="16"/>
    </row>
    <row r="31" spans="2:9" x14ac:dyDescent="0.25">
      <c r="B31" s="40" t="s">
        <v>26</v>
      </c>
      <c r="C31" s="35">
        <f>C24</f>
        <v>1.1000000000000001</v>
      </c>
      <c r="D31" s="30">
        <f>D30*F31</f>
        <v>9.0000000000000071</v>
      </c>
      <c r="E31" s="41">
        <f>E30*F31</f>
        <v>9.0000000000000071</v>
      </c>
      <c r="F31" s="4">
        <f>C31-1</f>
        <v>0.10000000000000009</v>
      </c>
      <c r="G31" s="16"/>
    </row>
    <row r="32" spans="2:9" x14ac:dyDescent="0.25">
      <c r="B32" s="40" t="s">
        <v>27</v>
      </c>
      <c r="C32" s="42"/>
      <c r="D32" s="30">
        <f>SUM(D30:D31)</f>
        <v>99</v>
      </c>
      <c r="E32" s="41">
        <f>SUM(E30:E31)</f>
        <v>99</v>
      </c>
      <c r="F32" s="4"/>
      <c r="G32" s="16"/>
    </row>
    <row r="33" spans="2:9" x14ac:dyDescent="0.25">
      <c r="B33" s="40"/>
      <c r="C33" s="42"/>
      <c r="D33" s="30"/>
      <c r="E33" s="41"/>
      <c r="F33" s="4"/>
      <c r="G33" s="16"/>
    </row>
    <row r="34" spans="2:9" x14ac:dyDescent="0.25">
      <c r="B34" s="40" t="s">
        <v>28</v>
      </c>
      <c r="C34" s="35">
        <v>0</v>
      </c>
      <c r="D34" s="30">
        <f>C34</f>
        <v>0</v>
      </c>
      <c r="E34" s="41">
        <f>C34</f>
        <v>0</v>
      </c>
      <c r="F34" s="4"/>
      <c r="G34" s="16"/>
    </row>
    <row r="35" spans="2:9" x14ac:dyDescent="0.25">
      <c r="B35" s="40" t="s">
        <v>29</v>
      </c>
      <c r="C35" s="35">
        <f>C24</f>
        <v>1.1000000000000001</v>
      </c>
      <c r="D35" s="30">
        <f>D34*F35</f>
        <v>0</v>
      </c>
      <c r="E35" s="41">
        <f>E34*F35</f>
        <v>0</v>
      </c>
      <c r="F35" s="4">
        <f>C35-1</f>
        <v>0.10000000000000009</v>
      </c>
      <c r="G35" s="16"/>
    </row>
    <row r="36" spans="2:9" x14ac:dyDescent="0.25">
      <c r="B36" s="40" t="s">
        <v>30</v>
      </c>
      <c r="C36" s="43"/>
      <c r="D36" s="30">
        <f>SUM(D34:D35)</f>
        <v>0</v>
      </c>
      <c r="E36" s="41">
        <f>SUM(E34:E35)</f>
        <v>0</v>
      </c>
      <c r="G36" s="16"/>
    </row>
    <row r="37" spans="2:9" x14ac:dyDescent="0.25">
      <c r="B37" s="7"/>
      <c r="C37" s="8"/>
      <c r="D37" s="30"/>
      <c r="E37" s="41"/>
    </row>
    <row r="38" spans="2:9" x14ac:dyDescent="0.25">
      <c r="B38" s="46" t="s">
        <v>31</v>
      </c>
      <c r="C38" s="47"/>
      <c r="D38" s="49">
        <f>SUM(D27,D32,D36)</f>
        <v>573.52</v>
      </c>
      <c r="E38" s="48">
        <f>SUM(E27,E32,E36)</f>
        <v>515.3415403875058</v>
      </c>
      <c r="F38" s="16"/>
    </row>
    <row r="39" spans="2:9" ht="21" x14ac:dyDescent="0.35">
      <c r="B39" s="33" t="s">
        <v>32</v>
      </c>
      <c r="C39" s="38"/>
      <c r="D39" s="44">
        <f>D28+D32+D36</f>
        <v>573.51</v>
      </c>
      <c r="E39" s="44">
        <f>E28+E32+E36</f>
        <v>515.3415403875058</v>
      </c>
      <c r="F39" s="16"/>
      <c r="G39" s="16"/>
      <c r="H39" s="16"/>
      <c r="I39" s="16"/>
    </row>
    <row r="40" spans="2:9" x14ac:dyDescent="0.25">
      <c r="B40" s="16"/>
      <c r="C40" s="28"/>
      <c r="D40" s="15"/>
      <c r="E40" s="28"/>
      <c r="F40" s="16"/>
      <c r="G40" s="16"/>
      <c r="H40" s="16"/>
      <c r="I40" s="16"/>
    </row>
    <row r="41" spans="2:9" x14ac:dyDescent="0.25">
      <c r="F41" s="16"/>
    </row>
    <row r="42" spans="2:9" x14ac:dyDescent="0.25">
      <c r="D42" s="45" t="s">
        <v>37</v>
      </c>
      <c r="E42" s="4" t="s">
        <v>38</v>
      </c>
    </row>
    <row r="43" spans="2:9" x14ac:dyDescent="0.25">
      <c r="D43" s="45" t="s">
        <v>39</v>
      </c>
      <c r="E43" s="4" t="s">
        <v>40</v>
      </c>
    </row>
    <row r="44" spans="2:9" x14ac:dyDescent="0.25">
      <c r="D44" s="45" t="s">
        <v>39</v>
      </c>
      <c r="E44" s="4" t="s">
        <v>41</v>
      </c>
    </row>
    <row r="46" spans="2:9" x14ac:dyDescent="0.25">
      <c r="D46" s="45">
        <v>846.39</v>
      </c>
    </row>
    <row r="47" spans="2:9" x14ac:dyDescent="0.25">
      <c r="D47" s="45">
        <v>63.13</v>
      </c>
    </row>
    <row r="49" spans="4:6" x14ac:dyDescent="0.25">
      <c r="D49" s="50"/>
    </row>
    <row r="50" spans="4:6" x14ac:dyDescent="0.25">
      <c r="D50" s="50">
        <v>3020.84</v>
      </c>
      <c r="E50" s="51">
        <v>3020.84</v>
      </c>
    </row>
    <row r="51" spans="4:6" x14ac:dyDescent="0.25">
      <c r="D51" s="45">
        <v>-82.24</v>
      </c>
      <c r="E51" s="51">
        <v>3800.14</v>
      </c>
    </row>
    <row r="52" spans="4:6" x14ac:dyDescent="0.25">
      <c r="D52" s="45">
        <v>278.23</v>
      </c>
      <c r="F52">
        <v>543.07000000000005</v>
      </c>
    </row>
    <row r="53" spans="4:6" x14ac:dyDescent="0.25">
      <c r="D53" s="50">
        <v>-2941.38</v>
      </c>
      <c r="E53" s="51">
        <f>E51-E50</f>
        <v>779.29999999999973</v>
      </c>
      <c r="F53">
        <f>F52+99</f>
        <v>642.07000000000005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E094-36BB-4516-A585-C3F1BABFA821}">
  <dimension ref="A1:N53"/>
  <sheetViews>
    <sheetView tabSelected="1" topLeftCell="A4" workbookViewId="0">
      <selection activeCell="E5" sqref="E5"/>
    </sheetView>
  </sheetViews>
  <sheetFormatPr defaultRowHeight="15" x14ac:dyDescent="0.25"/>
  <cols>
    <col min="1" max="1" width="14.28515625" bestFit="1" customWidth="1"/>
    <col min="2" max="2" width="44.28515625" bestFit="1" customWidth="1"/>
    <col min="3" max="3" width="20.85546875" style="4" bestFit="1" customWidth="1"/>
    <col min="4" max="4" width="33.5703125" style="45" bestFit="1" customWidth="1"/>
    <col min="5" max="5" width="28.28515625" style="4" bestFit="1" customWidth="1"/>
    <col min="6" max="6" width="14.85546875" bestFit="1" customWidth="1"/>
    <col min="7" max="7" width="24.7109375" customWidth="1"/>
    <col min="8" max="8" width="12" bestFit="1" customWidth="1"/>
    <col min="9" max="9" width="21.7109375" bestFit="1" customWidth="1"/>
  </cols>
  <sheetData>
    <row r="1" spans="1:14" x14ac:dyDescent="0.25">
      <c r="B1" s="1" t="s">
        <v>0</v>
      </c>
      <c r="C1" s="2">
        <v>44686</v>
      </c>
      <c r="D1" s="3">
        <f>C2-C1</f>
        <v>416</v>
      </c>
      <c r="H1" s="61">
        <v>44674</v>
      </c>
    </row>
    <row r="2" spans="1:14" x14ac:dyDescent="0.25">
      <c r="B2" s="1" t="s">
        <v>1</v>
      </c>
      <c r="C2" s="2">
        <v>45102</v>
      </c>
      <c r="D2" s="5"/>
      <c r="H2">
        <f>H1-C1</f>
        <v>-12</v>
      </c>
    </row>
    <row r="4" spans="1:14" ht="21" x14ac:dyDescent="0.35">
      <c r="A4" s="6" t="s">
        <v>2</v>
      </c>
      <c r="B4" s="7"/>
      <c r="C4" s="8"/>
      <c r="D4" s="9" t="s">
        <v>33</v>
      </c>
      <c r="E4" s="10" t="s">
        <v>34</v>
      </c>
      <c r="F4" s="11" t="s">
        <v>3</v>
      </c>
      <c r="G4" t="s">
        <v>42</v>
      </c>
      <c r="H4" t="s">
        <v>69</v>
      </c>
      <c r="I4" t="s">
        <v>70</v>
      </c>
    </row>
    <row r="5" spans="1:14" ht="39" customHeight="1" x14ac:dyDescent="0.25">
      <c r="B5" s="12" t="s">
        <v>4</v>
      </c>
      <c r="C5" s="13"/>
      <c r="D5" s="14">
        <v>520.11228550186001</v>
      </c>
      <c r="E5" s="14">
        <v>520.11228550186001</v>
      </c>
      <c r="F5" s="15"/>
      <c r="G5" s="16">
        <f>ROUND(E5/365*D1,2)</f>
        <v>592.79</v>
      </c>
      <c r="H5" s="16">
        <f>ROUND(G5/$D$1*$H$2,2)</f>
        <v>-17.100000000000001</v>
      </c>
      <c r="I5" s="62">
        <f>H5-G5</f>
        <v>-609.89</v>
      </c>
    </row>
    <row r="6" spans="1:14" x14ac:dyDescent="0.25">
      <c r="B6" s="17" t="s">
        <v>5</v>
      </c>
      <c r="C6" s="18"/>
      <c r="D6" s="19">
        <v>0</v>
      </c>
      <c r="E6" s="20">
        <v>0</v>
      </c>
      <c r="F6" s="15"/>
      <c r="G6" s="16"/>
      <c r="H6" s="16"/>
      <c r="I6" s="16"/>
    </row>
    <row r="7" spans="1:14" x14ac:dyDescent="0.25">
      <c r="B7" s="17" t="s">
        <v>6</v>
      </c>
      <c r="C7" s="21">
        <v>0</v>
      </c>
      <c r="D7" s="22">
        <f>C7</f>
        <v>0</v>
      </c>
      <c r="E7" s="22">
        <f>C7</f>
        <v>0</v>
      </c>
      <c r="F7" s="15"/>
      <c r="G7" s="16"/>
      <c r="H7" s="16"/>
      <c r="I7" s="16"/>
      <c r="J7" s="16"/>
      <c r="K7" s="16"/>
      <c r="L7" s="16"/>
      <c r="M7" s="16"/>
      <c r="N7" s="16"/>
    </row>
    <row r="8" spans="1:14" x14ac:dyDescent="0.25">
      <c r="B8" s="23" t="s">
        <v>7</v>
      </c>
      <c r="C8" s="18"/>
      <c r="D8" s="24">
        <f>SUM(D5:D7)</f>
        <v>520.11228550186001</v>
      </c>
      <c r="E8" s="25">
        <f>SUM(E5:E7)</f>
        <v>520.11228550186001</v>
      </c>
      <c r="F8" s="15"/>
      <c r="G8" s="16"/>
      <c r="H8" s="16"/>
      <c r="I8" s="16"/>
      <c r="J8" s="16"/>
      <c r="K8" s="16"/>
      <c r="L8" s="16"/>
      <c r="M8" s="16"/>
      <c r="N8" s="16"/>
    </row>
    <row r="9" spans="1:14" x14ac:dyDescent="0.25">
      <c r="B9" s="17" t="s">
        <v>8</v>
      </c>
      <c r="C9" s="26">
        <v>0</v>
      </c>
      <c r="D9" s="27">
        <f>C9</f>
        <v>0</v>
      </c>
      <c r="E9" s="27">
        <f>C9</f>
        <v>0</v>
      </c>
      <c r="F9" s="16"/>
      <c r="G9" s="28"/>
      <c r="H9" s="16"/>
      <c r="I9" s="16"/>
    </row>
    <row r="10" spans="1:14" x14ac:dyDescent="0.25">
      <c r="B10" s="23" t="s">
        <v>9</v>
      </c>
      <c r="C10" s="26">
        <v>0</v>
      </c>
      <c r="D10" s="27">
        <f t="shared" ref="D10:D18" si="0">C10</f>
        <v>0</v>
      </c>
      <c r="E10" s="27">
        <f>D10</f>
        <v>0</v>
      </c>
      <c r="F10" s="15"/>
      <c r="G10" s="16"/>
      <c r="H10" s="16"/>
      <c r="I10" s="16"/>
    </row>
    <row r="11" spans="1:14" x14ac:dyDescent="0.25">
      <c r="B11" s="17" t="s">
        <v>10</v>
      </c>
      <c r="C11" s="26">
        <v>0</v>
      </c>
      <c r="D11" s="27">
        <f t="shared" si="0"/>
        <v>0</v>
      </c>
      <c r="E11" s="27">
        <f t="shared" ref="E11:E16" si="1">C11</f>
        <v>0</v>
      </c>
      <c r="F11" s="15"/>
      <c r="G11" s="16"/>
      <c r="H11" s="16"/>
      <c r="I11" s="16"/>
    </row>
    <row r="12" spans="1:14" x14ac:dyDescent="0.25">
      <c r="B12" s="17" t="s">
        <v>11</v>
      </c>
      <c r="C12" s="26">
        <v>0</v>
      </c>
      <c r="D12" s="27">
        <f t="shared" si="0"/>
        <v>0</v>
      </c>
      <c r="E12" s="27">
        <f t="shared" si="1"/>
        <v>0</v>
      </c>
      <c r="F12" s="15"/>
      <c r="G12" s="16"/>
      <c r="H12" s="16"/>
      <c r="I12" s="16"/>
    </row>
    <row r="13" spans="1:14" x14ac:dyDescent="0.25">
      <c r="B13" s="23" t="s">
        <v>12</v>
      </c>
      <c r="C13" s="26">
        <v>0</v>
      </c>
      <c r="D13" s="27">
        <f t="shared" si="0"/>
        <v>0</v>
      </c>
      <c r="E13" s="27">
        <f t="shared" si="1"/>
        <v>0</v>
      </c>
      <c r="F13" s="15"/>
      <c r="G13" s="16"/>
      <c r="H13" s="16"/>
      <c r="I13" s="16"/>
    </row>
    <row r="14" spans="1:14" x14ac:dyDescent="0.25">
      <c r="B14" s="23" t="s">
        <v>13</v>
      </c>
      <c r="C14" s="26">
        <v>0</v>
      </c>
      <c r="D14" s="27">
        <f t="shared" si="0"/>
        <v>0</v>
      </c>
      <c r="E14" s="27">
        <f t="shared" si="1"/>
        <v>0</v>
      </c>
      <c r="F14" s="15"/>
      <c r="G14" s="16"/>
      <c r="H14" s="16"/>
      <c r="I14" s="16"/>
    </row>
    <row r="15" spans="1:14" ht="28.5" customHeight="1" x14ac:dyDescent="0.25">
      <c r="B15" s="23" t="s">
        <v>14</v>
      </c>
      <c r="C15" s="26">
        <v>0</v>
      </c>
      <c r="D15" s="27">
        <f t="shared" si="0"/>
        <v>0</v>
      </c>
      <c r="E15" s="27">
        <f t="shared" si="1"/>
        <v>0</v>
      </c>
      <c r="F15" s="29" t="e">
        <f>#REF!</f>
        <v>#REF!</v>
      </c>
      <c r="G15" s="16"/>
      <c r="H15" s="16"/>
      <c r="I15" s="16"/>
    </row>
    <row r="16" spans="1:14" x14ac:dyDescent="0.25">
      <c r="B16" s="17" t="s">
        <v>15</v>
      </c>
      <c r="C16" s="26">
        <v>0</v>
      </c>
      <c r="D16" s="27">
        <f t="shared" si="0"/>
        <v>0</v>
      </c>
      <c r="E16" s="27">
        <f t="shared" si="1"/>
        <v>0</v>
      </c>
      <c r="F16" s="15"/>
      <c r="G16" s="16"/>
      <c r="H16" s="16"/>
      <c r="I16" s="16"/>
    </row>
    <row r="17" spans="2:9" x14ac:dyDescent="0.25">
      <c r="B17" s="23" t="s">
        <v>16</v>
      </c>
      <c r="C17" s="18"/>
      <c r="D17" s="30">
        <f>(D8*(1+D9)*(1+D10)*(1+D11)*(1+D12)*(1+D13)*(1+D14))/(1-D15-D16)</f>
        <v>520.11228550186001</v>
      </c>
      <c r="E17" s="30">
        <f>(E8*(1+E9)*(1+E10)*(1+E11)*(1+E12)*(1+E13)*(1+E14))/(1-E15-E16)</f>
        <v>520.11228550186001</v>
      </c>
      <c r="F17" s="15"/>
      <c r="G17" s="16"/>
      <c r="H17" s="16"/>
      <c r="I17" s="16"/>
    </row>
    <row r="18" spans="2:9" x14ac:dyDescent="0.25">
      <c r="B18" s="23" t="s">
        <v>17</v>
      </c>
      <c r="C18" s="26">
        <v>0.01</v>
      </c>
      <c r="D18" s="27">
        <f t="shared" si="0"/>
        <v>0.01</v>
      </c>
      <c r="E18" s="27">
        <f>C18</f>
        <v>0.01</v>
      </c>
      <c r="F18" s="15"/>
      <c r="G18" s="16"/>
      <c r="H18" s="16"/>
      <c r="I18" s="16"/>
    </row>
    <row r="19" spans="2:9" x14ac:dyDescent="0.25">
      <c r="B19" s="23" t="s">
        <v>18</v>
      </c>
      <c r="C19" s="26">
        <v>0.15</v>
      </c>
      <c r="D19" s="58">
        <f>C19</f>
        <v>0.15</v>
      </c>
      <c r="E19" s="27">
        <f>C19</f>
        <v>0.15</v>
      </c>
      <c r="F19" s="15"/>
      <c r="G19" s="16"/>
      <c r="H19" s="16"/>
      <c r="I19" s="16"/>
    </row>
    <row r="20" spans="2:9" ht="15.75" x14ac:dyDescent="0.25">
      <c r="B20" s="31" t="s">
        <v>19</v>
      </c>
      <c r="C20" s="32"/>
      <c r="D20" s="57">
        <f>(D17/(1-D18-D19))</f>
        <v>619.18129226411907</v>
      </c>
      <c r="E20" s="57">
        <f>(E17/(1-E18-E19))</f>
        <v>619.18129226411907</v>
      </c>
      <c r="G20" s="16"/>
    </row>
    <row r="21" spans="2:9" ht="19.5" x14ac:dyDescent="0.25">
      <c r="B21" s="33" t="str">
        <f>"Pre Tax Premium " &amp;D1 &amp;" Days"</f>
        <v>Pre Tax Premium 416 Days</v>
      </c>
      <c r="C21" s="33"/>
      <c r="D21" s="33">
        <f>ROUND((D20/365)*D1,2)</f>
        <v>705.7</v>
      </c>
      <c r="E21" s="33"/>
      <c r="G21" s="16">
        <f>D21*D19</f>
        <v>105.855</v>
      </c>
      <c r="H21" s="16">
        <f>ROUND(D21/$D$1*$H$2,2)</f>
        <v>-20.36</v>
      </c>
      <c r="I21" s="62">
        <f t="shared" ref="I21:I26" si="2">H21-D21</f>
        <v>-726.06000000000006</v>
      </c>
    </row>
    <row r="22" spans="2:9" x14ac:dyDescent="0.25">
      <c r="B22" s="23" t="s">
        <v>35</v>
      </c>
      <c r="C22" s="34"/>
      <c r="D22" s="34">
        <f>ROUND((D21*D19),2)</f>
        <v>105.86</v>
      </c>
      <c r="E22" s="52">
        <f>E20*E19</f>
        <v>92.87719383961786</v>
      </c>
      <c r="G22" s="16"/>
      <c r="H22" s="16">
        <f t="shared" ref="H22:H28" si="3">ROUND(D22/$D$1*$H$2,2)</f>
        <v>-3.05</v>
      </c>
      <c r="I22" s="62">
        <f t="shared" si="2"/>
        <v>-108.91</v>
      </c>
    </row>
    <row r="23" spans="2:9" x14ac:dyDescent="0.25">
      <c r="B23" s="23" t="s">
        <v>20</v>
      </c>
      <c r="C23" s="35">
        <v>1.18</v>
      </c>
      <c r="D23" s="36">
        <f>ROUND(D21*F23,2)</f>
        <v>127.03</v>
      </c>
      <c r="E23" s="53">
        <f>E20*F23</f>
        <v>111.45263260754139</v>
      </c>
      <c r="F23" s="4">
        <f>C23-1</f>
        <v>0.17999999999999994</v>
      </c>
      <c r="G23" s="16"/>
      <c r="H23" s="16">
        <f t="shared" si="3"/>
        <v>-3.66</v>
      </c>
      <c r="I23" s="62">
        <f t="shared" si="2"/>
        <v>-130.69</v>
      </c>
    </row>
    <row r="24" spans="2:9" x14ac:dyDescent="0.25">
      <c r="B24" s="23" t="s">
        <v>21</v>
      </c>
      <c r="C24" s="35">
        <v>1.1000000000000001</v>
      </c>
      <c r="D24" s="36">
        <f>ROUND((D21+D23)*F24,2)</f>
        <v>83.27</v>
      </c>
      <c r="E24" s="53">
        <f>(E20+E23)*F24</f>
        <v>73.063392487166112</v>
      </c>
      <c r="F24" s="4">
        <f>C24-1</f>
        <v>0.10000000000000009</v>
      </c>
      <c r="G24" s="16"/>
      <c r="H24" s="16">
        <f t="shared" si="3"/>
        <v>-2.4</v>
      </c>
      <c r="I24" s="62">
        <f t="shared" si="2"/>
        <v>-85.67</v>
      </c>
    </row>
    <row r="25" spans="2:9" x14ac:dyDescent="0.25">
      <c r="B25" s="23" t="s">
        <v>22</v>
      </c>
      <c r="C25" s="35">
        <v>1.0900000000000001</v>
      </c>
      <c r="D25" s="36">
        <f>ROUND((D21+D23+D24)*F25,2)</f>
        <v>82.44</v>
      </c>
      <c r="E25" s="53">
        <f>(E20+E23+E24)*F25</f>
        <v>72.332758562294458</v>
      </c>
      <c r="F25" s="4">
        <f>C25-1</f>
        <v>9.000000000000008E-2</v>
      </c>
      <c r="G25" s="16"/>
      <c r="H25" s="16">
        <f t="shared" si="3"/>
        <v>-2.38</v>
      </c>
      <c r="I25" s="62">
        <f t="shared" si="2"/>
        <v>-84.82</v>
      </c>
    </row>
    <row r="26" spans="2:9" x14ac:dyDescent="0.25">
      <c r="B26" s="23" t="s">
        <v>36</v>
      </c>
      <c r="C26" s="37"/>
      <c r="D26" s="37">
        <f>ROUND(D22*(C24-1),2)</f>
        <v>10.59</v>
      </c>
      <c r="E26" s="54">
        <f>E22*(C24-1)</f>
        <v>9.2877193839617949</v>
      </c>
      <c r="G26" s="16"/>
      <c r="H26" s="16">
        <f t="shared" si="3"/>
        <v>-0.31</v>
      </c>
      <c r="I26" s="62">
        <f t="shared" si="2"/>
        <v>-10.9</v>
      </c>
    </row>
    <row r="27" spans="2:9" x14ac:dyDescent="0.25">
      <c r="B27" s="46" t="s">
        <v>23</v>
      </c>
      <c r="C27" s="47"/>
      <c r="D27" s="46">
        <f>ROUND(PRODUCT(D21,C23:C25),2)</f>
        <v>998.44</v>
      </c>
      <c r="E27" s="55">
        <f>PRODUCT(E20,C23:C25)</f>
        <v>876.03007592112101</v>
      </c>
      <c r="F27">
        <f>E27+D27</f>
        <v>1874.470075921121</v>
      </c>
      <c r="G27" s="16"/>
      <c r="H27" s="16">
        <f t="shared" si="3"/>
        <v>-28.8</v>
      </c>
    </row>
    <row r="28" spans="2:9" ht="21" x14ac:dyDescent="0.35">
      <c r="B28" s="33" t="s">
        <v>24</v>
      </c>
      <c r="C28" s="38"/>
      <c r="D28" s="33">
        <f>ROUND((D21+D23+D24+D25),2)</f>
        <v>998.44</v>
      </c>
      <c r="E28" s="56">
        <f>(E20+E23+E24+E25)</f>
        <v>876.03007592112101</v>
      </c>
      <c r="G28" s="16">
        <v>108.35</v>
      </c>
      <c r="H28" s="16">
        <f t="shared" si="3"/>
        <v>-28.8</v>
      </c>
      <c r="I28" s="62">
        <f>H28-D28</f>
        <v>-1027.24</v>
      </c>
    </row>
    <row r="29" spans="2:9" x14ac:dyDescent="0.25">
      <c r="B29" s="39"/>
      <c r="C29"/>
      <c r="D29"/>
      <c r="E29"/>
    </row>
    <row r="30" spans="2:9" x14ac:dyDescent="0.25">
      <c r="B30" s="40" t="s">
        <v>25</v>
      </c>
      <c r="C30" s="35">
        <v>90</v>
      </c>
      <c r="D30" s="30">
        <f>C30</f>
        <v>90</v>
      </c>
      <c r="E30" s="41">
        <f>C30</f>
        <v>90</v>
      </c>
      <c r="G30" s="16"/>
    </row>
    <row r="31" spans="2:9" x14ac:dyDescent="0.25">
      <c r="B31" s="40" t="s">
        <v>26</v>
      </c>
      <c r="C31" s="35">
        <f>C24</f>
        <v>1.1000000000000001</v>
      </c>
      <c r="D31" s="30">
        <f>D30*F31</f>
        <v>9.0000000000000071</v>
      </c>
      <c r="E31" s="41">
        <f>E30*F31</f>
        <v>9.0000000000000071</v>
      </c>
      <c r="F31" s="4">
        <f>C31-1</f>
        <v>0.10000000000000009</v>
      </c>
      <c r="G31" s="16"/>
    </row>
    <row r="32" spans="2:9" x14ac:dyDescent="0.25">
      <c r="B32" s="40" t="s">
        <v>27</v>
      </c>
      <c r="C32" s="42"/>
      <c r="D32" s="30">
        <f>SUM(D30:D31)</f>
        <v>99</v>
      </c>
      <c r="E32" s="41">
        <f>SUM(E30:E31)</f>
        <v>99</v>
      </c>
      <c r="F32" s="4"/>
      <c r="G32" s="16"/>
    </row>
    <row r="33" spans="2:9" x14ac:dyDescent="0.25">
      <c r="B33" s="40"/>
      <c r="C33" s="42"/>
      <c r="D33" s="30"/>
      <c r="E33" s="41"/>
      <c r="F33" s="4"/>
      <c r="G33" s="16"/>
    </row>
    <row r="34" spans="2:9" x14ac:dyDescent="0.25">
      <c r="B34" s="40" t="s">
        <v>28</v>
      </c>
      <c r="C34" s="35">
        <v>0</v>
      </c>
      <c r="D34" s="30">
        <f>C34</f>
        <v>0</v>
      </c>
      <c r="E34" s="41">
        <f>C34</f>
        <v>0</v>
      </c>
      <c r="F34" s="4"/>
      <c r="G34" s="16"/>
    </row>
    <row r="35" spans="2:9" x14ac:dyDescent="0.25">
      <c r="B35" s="40" t="s">
        <v>29</v>
      </c>
      <c r="C35" s="35">
        <f>C24</f>
        <v>1.1000000000000001</v>
      </c>
      <c r="D35" s="30">
        <f>D34*F35</f>
        <v>0</v>
      </c>
      <c r="E35" s="41">
        <f>E34*F35</f>
        <v>0</v>
      </c>
      <c r="F35" s="4">
        <f>C35-1</f>
        <v>0.10000000000000009</v>
      </c>
      <c r="G35" s="16"/>
    </row>
    <row r="36" spans="2:9" x14ac:dyDescent="0.25">
      <c r="B36" s="40" t="s">
        <v>30</v>
      </c>
      <c r="C36" s="43"/>
      <c r="D36" s="30">
        <f>SUM(D34:D35)</f>
        <v>0</v>
      </c>
      <c r="E36" s="41">
        <f>SUM(E34:E35)</f>
        <v>0</v>
      </c>
      <c r="G36" s="16"/>
    </row>
    <row r="37" spans="2:9" x14ac:dyDescent="0.25">
      <c r="B37" s="7"/>
      <c r="C37" s="8"/>
      <c r="D37" s="30"/>
      <c r="E37" s="41"/>
    </row>
    <row r="38" spans="2:9" x14ac:dyDescent="0.25">
      <c r="B38" s="46" t="s">
        <v>31</v>
      </c>
      <c r="C38" s="47"/>
      <c r="D38" s="49">
        <f>SUM(D27,D32,D36)</f>
        <v>1097.44</v>
      </c>
      <c r="E38" s="48">
        <f>SUM(E27,E32,E36)</f>
        <v>975.03007592112101</v>
      </c>
      <c r="F38" s="16"/>
    </row>
    <row r="39" spans="2:9" ht="21" x14ac:dyDescent="0.35">
      <c r="B39" s="33" t="s">
        <v>32</v>
      </c>
      <c r="C39" s="38"/>
      <c r="D39" s="44">
        <f>D28+D32+D36</f>
        <v>1097.44</v>
      </c>
      <c r="E39" s="44">
        <f>E28+E32+E36</f>
        <v>975.03007592112101</v>
      </c>
      <c r="F39" s="16"/>
      <c r="G39" s="16"/>
      <c r="H39" s="16"/>
      <c r="I39" s="16"/>
    </row>
    <row r="40" spans="2:9" x14ac:dyDescent="0.25">
      <c r="B40" s="16"/>
      <c r="C40" s="28"/>
      <c r="D40" s="15"/>
      <c r="E40" s="28"/>
      <c r="F40" s="16"/>
      <c r="G40" s="16"/>
      <c r="H40" s="16"/>
      <c r="I40" s="16"/>
    </row>
    <row r="41" spans="2:9" x14ac:dyDescent="0.25">
      <c r="F41" s="16"/>
    </row>
    <row r="42" spans="2:9" x14ac:dyDescent="0.25">
      <c r="D42" s="45" t="s">
        <v>37</v>
      </c>
      <c r="E42" s="4" t="s">
        <v>38</v>
      </c>
    </row>
    <row r="43" spans="2:9" x14ac:dyDescent="0.25">
      <c r="D43" s="45" t="s">
        <v>39</v>
      </c>
      <c r="E43" s="4" t="s">
        <v>40</v>
      </c>
    </row>
    <row r="44" spans="2:9" x14ac:dyDescent="0.25">
      <c r="D44" s="45" t="s">
        <v>39</v>
      </c>
      <c r="E44" s="4" t="s">
        <v>41</v>
      </c>
    </row>
    <row r="49" spans="4:6" x14ac:dyDescent="0.25">
      <c r="D49" s="50"/>
    </row>
    <row r="50" spans="4:6" x14ac:dyDescent="0.25">
      <c r="D50" s="50">
        <v>3020.84</v>
      </c>
      <c r="E50" s="51">
        <v>3020.84</v>
      </c>
    </row>
    <row r="51" spans="4:6" x14ac:dyDescent="0.25">
      <c r="D51" s="45">
        <v>-82.24</v>
      </c>
      <c r="E51" s="51">
        <v>3800.14</v>
      </c>
    </row>
    <row r="52" spans="4:6" x14ac:dyDescent="0.25">
      <c r="D52" s="45">
        <v>278.23</v>
      </c>
      <c r="F52">
        <v>543.07000000000005</v>
      </c>
    </row>
    <row r="53" spans="4:6" x14ac:dyDescent="0.25">
      <c r="D53" s="50">
        <v>-2941.38</v>
      </c>
      <c r="E53" s="51">
        <f>E51-E50</f>
        <v>779.29999999999973</v>
      </c>
      <c r="F53">
        <f>F52+99</f>
        <v>642.07000000000005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374E-FB0C-4A16-8F00-E3AC84656490}">
  <dimension ref="A1:N53"/>
  <sheetViews>
    <sheetView workbookViewId="0">
      <selection activeCell="D12" sqref="D12"/>
    </sheetView>
  </sheetViews>
  <sheetFormatPr defaultRowHeight="15" x14ac:dyDescent="0.25"/>
  <cols>
    <col min="1" max="1" width="14.28515625" bestFit="1" customWidth="1"/>
    <col min="2" max="2" width="44.28515625" bestFit="1" customWidth="1"/>
    <col min="3" max="3" width="20.85546875" style="4" bestFit="1" customWidth="1"/>
    <col min="4" max="4" width="33.5703125" style="45" bestFit="1" customWidth="1"/>
    <col min="5" max="5" width="28.28515625" style="4" bestFit="1" customWidth="1"/>
    <col min="6" max="6" width="14.85546875" bestFit="1" customWidth="1"/>
    <col min="7" max="7" width="24.7109375" customWidth="1"/>
    <col min="8" max="8" width="9.5703125" bestFit="1" customWidth="1"/>
    <col min="9" max="9" width="21.7109375" bestFit="1" customWidth="1"/>
  </cols>
  <sheetData>
    <row r="1" spans="1:14" x14ac:dyDescent="0.25">
      <c r="B1" s="1" t="s">
        <v>0</v>
      </c>
      <c r="C1" s="2">
        <v>44686</v>
      </c>
      <c r="D1" s="3">
        <f>C2-C1</f>
        <v>416</v>
      </c>
      <c r="H1" s="61">
        <v>44674</v>
      </c>
    </row>
    <row r="2" spans="1:14" x14ac:dyDescent="0.25">
      <c r="B2" s="1" t="s">
        <v>1</v>
      </c>
      <c r="C2" s="2">
        <v>45102</v>
      </c>
      <c r="D2" s="5"/>
      <c r="H2">
        <f>H1-C1</f>
        <v>-12</v>
      </c>
    </row>
    <row r="4" spans="1:14" ht="21" x14ac:dyDescent="0.35">
      <c r="A4" s="6" t="s">
        <v>2</v>
      </c>
      <c r="B4" s="7"/>
      <c r="C4" s="8"/>
      <c r="D4" s="9" t="s">
        <v>33</v>
      </c>
      <c r="E4" s="10" t="s">
        <v>34</v>
      </c>
      <c r="F4" s="11" t="s">
        <v>3</v>
      </c>
      <c r="G4" t="s">
        <v>42</v>
      </c>
      <c r="H4" t="s">
        <v>69</v>
      </c>
      <c r="I4" t="s">
        <v>70</v>
      </c>
    </row>
    <row r="5" spans="1:14" ht="39" customHeight="1" x14ac:dyDescent="0.25">
      <c r="B5" s="12" t="s">
        <v>4</v>
      </c>
      <c r="C5" s="13"/>
      <c r="D5" s="14">
        <v>0</v>
      </c>
      <c r="E5" s="14">
        <v>0</v>
      </c>
      <c r="F5" s="15"/>
      <c r="G5" s="16">
        <f>ROUND(E5/365*D1,2)</f>
        <v>0</v>
      </c>
      <c r="H5" s="16">
        <f>ROUND(G5/$D$1*$H$2,2)</f>
        <v>0</v>
      </c>
      <c r="I5" s="62">
        <f>H5-G5</f>
        <v>0</v>
      </c>
    </row>
    <row r="6" spans="1:14" x14ac:dyDescent="0.25">
      <c r="B6" s="17" t="s">
        <v>5</v>
      </c>
      <c r="C6" s="18"/>
      <c r="D6" s="19">
        <v>0</v>
      </c>
      <c r="E6" s="20">
        <v>0</v>
      </c>
      <c r="F6" s="15"/>
      <c r="G6" s="16"/>
      <c r="H6" s="16"/>
      <c r="I6" s="16"/>
    </row>
    <row r="7" spans="1:14" x14ac:dyDescent="0.25">
      <c r="B7" s="17" t="s">
        <v>6</v>
      </c>
      <c r="C7" s="21">
        <v>0</v>
      </c>
      <c r="D7" s="22">
        <f>C7</f>
        <v>0</v>
      </c>
      <c r="E7" s="22">
        <f>C7</f>
        <v>0</v>
      </c>
      <c r="F7" s="15"/>
      <c r="G7" s="16"/>
      <c r="H7" s="16"/>
      <c r="I7" s="16"/>
      <c r="J7" s="16"/>
      <c r="K7" s="16"/>
      <c r="L7" s="16"/>
      <c r="M7" s="16"/>
      <c r="N7" s="16"/>
    </row>
    <row r="8" spans="1:14" x14ac:dyDescent="0.25">
      <c r="B8" s="23" t="s">
        <v>7</v>
      </c>
      <c r="C8" s="18"/>
      <c r="D8" s="24">
        <f>SUM(D5:D7)</f>
        <v>0</v>
      </c>
      <c r="E8" s="25">
        <f>SUM(E5:E7)</f>
        <v>0</v>
      </c>
      <c r="F8" s="15"/>
      <c r="G8" s="16"/>
      <c r="H8" s="16"/>
      <c r="I8" s="16"/>
      <c r="J8" s="16"/>
      <c r="K8" s="16"/>
      <c r="L8" s="16"/>
      <c r="M8" s="16"/>
      <c r="N8" s="16"/>
    </row>
    <row r="9" spans="1:14" x14ac:dyDescent="0.25">
      <c r="B9" s="17" t="s">
        <v>8</v>
      </c>
      <c r="C9" s="26">
        <v>0</v>
      </c>
      <c r="D9" s="27">
        <f>C9</f>
        <v>0</v>
      </c>
      <c r="E9" s="27">
        <f>C9</f>
        <v>0</v>
      </c>
      <c r="F9" s="16"/>
      <c r="G9" s="28"/>
      <c r="H9" s="16"/>
      <c r="I9" s="16"/>
    </row>
    <row r="10" spans="1:14" x14ac:dyDescent="0.25">
      <c r="B10" s="23" t="s">
        <v>9</v>
      </c>
      <c r="C10" s="26">
        <v>0</v>
      </c>
      <c r="D10" s="27">
        <f t="shared" ref="D10:D18" si="0">C10</f>
        <v>0</v>
      </c>
      <c r="E10" s="27">
        <f>D10</f>
        <v>0</v>
      </c>
      <c r="F10" s="15"/>
      <c r="G10" s="16"/>
      <c r="H10" s="16"/>
      <c r="I10" s="16"/>
    </row>
    <row r="11" spans="1:14" x14ac:dyDescent="0.25">
      <c r="B11" s="17" t="s">
        <v>10</v>
      </c>
      <c r="C11" s="26">
        <v>0</v>
      </c>
      <c r="D11" s="27">
        <f t="shared" si="0"/>
        <v>0</v>
      </c>
      <c r="E11" s="27">
        <f t="shared" ref="E11:E16" si="1">C11</f>
        <v>0</v>
      </c>
      <c r="F11" s="15"/>
      <c r="G11" s="16"/>
      <c r="H11" s="16"/>
      <c r="I11" s="16"/>
    </row>
    <row r="12" spans="1:14" x14ac:dyDescent="0.25">
      <c r="B12" s="17" t="s">
        <v>11</v>
      </c>
      <c r="C12" s="26">
        <v>0</v>
      </c>
      <c r="D12" s="27">
        <f t="shared" si="0"/>
        <v>0</v>
      </c>
      <c r="E12" s="27">
        <f t="shared" si="1"/>
        <v>0</v>
      </c>
      <c r="F12" s="15"/>
      <c r="G12" s="16"/>
      <c r="H12" s="16"/>
      <c r="I12" s="16"/>
    </row>
    <row r="13" spans="1:14" x14ac:dyDescent="0.25">
      <c r="B13" s="23" t="s">
        <v>12</v>
      </c>
      <c r="C13" s="26">
        <v>0</v>
      </c>
      <c r="D13" s="27">
        <f t="shared" si="0"/>
        <v>0</v>
      </c>
      <c r="E13" s="27">
        <f t="shared" si="1"/>
        <v>0</v>
      </c>
      <c r="F13" s="15"/>
      <c r="G13" s="16"/>
      <c r="H13" s="16"/>
      <c r="I13" s="16"/>
    </row>
    <row r="14" spans="1:14" x14ac:dyDescent="0.25">
      <c r="B14" s="23" t="s">
        <v>13</v>
      </c>
      <c r="C14" s="26">
        <v>0</v>
      </c>
      <c r="D14" s="27">
        <f t="shared" si="0"/>
        <v>0</v>
      </c>
      <c r="E14" s="27">
        <f t="shared" si="1"/>
        <v>0</v>
      </c>
      <c r="F14" s="15"/>
      <c r="G14" s="16"/>
      <c r="H14" s="16"/>
      <c r="I14" s="16"/>
    </row>
    <row r="15" spans="1:14" ht="28.5" customHeight="1" x14ac:dyDescent="0.25">
      <c r="B15" s="23" t="s">
        <v>14</v>
      </c>
      <c r="C15" s="26">
        <v>0</v>
      </c>
      <c r="D15" s="27">
        <f t="shared" si="0"/>
        <v>0</v>
      </c>
      <c r="E15" s="27">
        <f t="shared" si="1"/>
        <v>0</v>
      </c>
      <c r="F15" s="29" t="e">
        <f>#REF!</f>
        <v>#REF!</v>
      </c>
      <c r="G15" s="16"/>
      <c r="H15" s="16"/>
      <c r="I15" s="16"/>
    </row>
    <row r="16" spans="1:14" x14ac:dyDescent="0.25">
      <c r="B16" s="17" t="s">
        <v>15</v>
      </c>
      <c r="C16" s="26">
        <v>0</v>
      </c>
      <c r="D16" s="27">
        <f t="shared" si="0"/>
        <v>0</v>
      </c>
      <c r="E16" s="27">
        <f t="shared" si="1"/>
        <v>0</v>
      </c>
      <c r="F16" s="15"/>
      <c r="G16" s="16"/>
      <c r="H16" s="16"/>
      <c r="I16" s="16"/>
    </row>
    <row r="17" spans="2:9" x14ac:dyDescent="0.25">
      <c r="B17" s="23" t="s">
        <v>16</v>
      </c>
      <c r="C17" s="18"/>
      <c r="D17" s="30">
        <f>(D8*(1+D9)*(1+D10)*(1+D11)*(1+D12)*(1+D13)*(1+D14))/(1-D15-D16)</f>
        <v>0</v>
      </c>
      <c r="E17" s="30">
        <f>(E8*(1+E9)*(1+E10)*(1+E11)*(1+E12)*(1+E13)*(1+E14))/(1-E15-E16)</f>
        <v>0</v>
      </c>
      <c r="F17" s="15"/>
      <c r="G17" s="16"/>
      <c r="H17" s="16"/>
      <c r="I17" s="16"/>
    </row>
    <row r="18" spans="2:9" x14ac:dyDescent="0.25">
      <c r="B18" s="23" t="s">
        <v>17</v>
      </c>
      <c r="C18" s="26">
        <v>0.01</v>
      </c>
      <c r="D18" s="27">
        <f t="shared" si="0"/>
        <v>0.01</v>
      </c>
      <c r="E18" s="27">
        <f>C18</f>
        <v>0.01</v>
      </c>
      <c r="F18" s="15"/>
      <c r="G18" s="16"/>
      <c r="H18" s="16"/>
      <c r="I18" s="16"/>
    </row>
    <row r="19" spans="2:9" x14ac:dyDescent="0.25">
      <c r="B19" s="23" t="s">
        <v>18</v>
      </c>
      <c r="C19" s="26">
        <v>0.15</v>
      </c>
      <c r="D19" s="58">
        <f>C19</f>
        <v>0.15</v>
      </c>
      <c r="E19" s="27">
        <f>C19</f>
        <v>0.15</v>
      </c>
      <c r="F19" s="15"/>
      <c r="G19" s="16"/>
      <c r="H19" s="16"/>
      <c r="I19" s="16"/>
    </row>
    <row r="20" spans="2:9" ht="15.75" x14ac:dyDescent="0.25">
      <c r="B20" s="31" t="s">
        <v>19</v>
      </c>
      <c r="C20" s="32"/>
      <c r="D20" s="57">
        <f>(D17/(1-D18-D19))</f>
        <v>0</v>
      </c>
      <c r="E20" s="57">
        <f>(E17/(1-E18-E19))</f>
        <v>0</v>
      </c>
      <c r="G20" s="16"/>
    </row>
    <row r="21" spans="2:9" ht="19.5" x14ac:dyDescent="0.25">
      <c r="B21" s="33" t="str">
        <f>"Pre Tax Premium " &amp;D1 &amp;" Days"</f>
        <v>Pre Tax Premium 416 Days</v>
      </c>
      <c r="C21" s="33"/>
      <c r="D21" s="33">
        <f>ROUND((D20/365)*D1,2)</f>
        <v>0</v>
      </c>
      <c r="E21" s="33"/>
      <c r="G21" s="16">
        <f>D21*D19</f>
        <v>0</v>
      </c>
      <c r="H21" s="16">
        <f>ROUND(D21/$D$1*$H$2,2)</f>
        <v>0</v>
      </c>
      <c r="I21" s="62">
        <f t="shared" ref="I21:I26" si="2">H21-D21</f>
        <v>0</v>
      </c>
    </row>
    <row r="22" spans="2:9" x14ac:dyDescent="0.25">
      <c r="B22" s="23" t="s">
        <v>35</v>
      </c>
      <c r="C22" s="34"/>
      <c r="D22" s="34">
        <f>ROUND((D21*D19),2)</f>
        <v>0</v>
      </c>
      <c r="E22" s="52">
        <f>E20*E19</f>
        <v>0</v>
      </c>
      <c r="G22" s="16"/>
      <c r="H22" s="16">
        <f t="shared" ref="H22:H28" si="3">ROUND(D22/$D$1*$H$2,2)</f>
        <v>0</v>
      </c>
      <c r="I22" s="62">
        <f t="shared" si="2"/>
        <v>0</v>
      </c>
    </row>
    <row r="23" spans="2:9" x14ac:dyDescent="0.25">
      <c r="B23" s="23" t="s">
        <v>20</v>
      </c>
      <c r="C23" s="35">
        <v>1</v>
      </c>
      <c r="D23" s="36">
        <f>ROUND(D21*F23,2)</f>
        <v>0</v>
      </c>
      <c r="E23" s="53">
        <f>E20*F23</f>
        <v>0</v>
      </c>
      <c r="F23" s="4">
        <f>C23-1</f>
        <v>0</v>
      </c>
      <c r="G23" s="16"/>
      <c r="H23" s="16">
        <f t="shared" si="3"/>
        <v>0</v>
      </c>
      <c r="I23" s="62">
        <f t="shared" si="2"/>
        <v>0</v>
      </c>
    </row>
    <row r="24" spans="2:9" x14ac:dyDescent="0.25">
      <c r="B24" s="23" t="s">
        <v>21</v>
      </c>
      <c r="C24" s="35">
        <v>1.1000000000000001</v>
      </c>
      <c r="D24" s="36">
        <f>ROUND((D21+D23)*F24,2)</f>
        <v>0</v>
      </c>
      <c r="E24" s="53">
        <f>(E20+E23)*F24</f>
        <v>0</v>
      </c>
      <c r="F24" s="4">
        <f>C24-1</f>
        <v>0.10000000000000009</v>
      </c>
      <c r="G24" s="16"/>
      <c r="H24" s="16">
        <f t="shared" si="3"/>
        <v>0</v>
      </c>
      <c r="I24" s="62">
        <f t="shared" si="2"/>
        <v>0</v>
      </c>
    </row>
    <row r="25" spans="2:9" x14ac:dyDescent="0.25">
      <c r="B25" s="23" t="s">
        <v>22</v>
      </c>
      <c r="C25" s="35">
        <v>1.1100000000000001</v>
      </c>
      <c r="D25" s="36">
        <f>ROUND((D21+D23+D24)*F25,2)</f>
        <v>0</v>
      </c>
      <c r="E25" s="53">
        <f>(E20+E23+E24)*F25</f>
        <v>0</v>
      </c>
      <c r="F25" s="4">
        <f>C25-1</f>
        <v>0.1100000000000001</v>
      </c>
      <c r="G25" s="16"/>
      <c r="H25" s="16">
        <f t="shared" si="3"/>
        <v>0</v>
      </c>
      <c r="I25" s="62">
        <f t="shared" si="2"/>
        <v>0</v>
      </c>
    </row>
    <row r="26" spans="2:9" x14ac:dyDescent="0.25">
      <c r="B26" s="23" t="s">
        <v>36</v>
      </c>
      <c r="C26" s="37"/>
      <c r="D26" s="37">
        <f>ROUND(D22*(C24-1),2)</f>
        <v>0</v>
      </c>
      <c r="E26" s="54">
        <f>E22*(C24-1)</f>
        <v>0</v>
      </c>
      <c r="G26" s="16"/>
      <c r="H26" s="16">
        <f t="shared" si="3"/>
        <v>0</v>
      </c>
      <c r="I26" s="62">
        <f t="shared" si="2"/>
        <v>0</v>
      </c>
    </row>
    <row r="27" spans="2:9" x14ac:dyDescent="0.25">
      <c r="B27" s="46" t="s">
        <v>23</v>
      </c>
      <c r="C27" s="47"/>
      <c r="D27" s="46">
        <f>ROUND(PRODUCT(D21,C23:C25),2)</f>
        <v>0</v>
      </c>
      <c r="E27" s="55">
        <f>PRODUCT(E20,C23:C25)</f>
        <v>0</v>
      </c>
      <c r="F27">
        <f>E27+D27</f>
        <v>0</v>
      </c>
      <c r="G27" s="16"/>
      <c r="H27" s="16">
        <f t="shared" si="3"/>
        <v>0</v>
      </c>
    </row>
    <row r="28" spans="2:9" ht="21" x14ac:dyDescent="0.35">
      <c r="B28" s="33" t="s">
        <v>24</v>
      </c>
      <c r="C28" s="38"/>
      <c r="D28" s="33">
        <f>ROUND((D21+D23+D24+D25),2)</f>
        <v>0</v>
      </c>
      <c r="E28" s="56">
        <f>(E20+E23+E24+E25)</f>
        <v>0</v>
      </c>
      <c r="G28" s="16">
        <v>108.35</v>
      </c>
      <c r="H28" s="16">
        <f t="shared" si="3"/>
        <v>0</v>
      </c>
      <c r="I28" s="62">
        <f>H28-D28</f>
        <v>0</v>
      </c>
    </row>
    <row r="29" spans="2:9" x14ac:dyDescent="0.25">
      <c r="B29" s="39"/>
      <c r="C29"/>
      <c r="D29"/>
      <c r="E29"/>
      <c r="H29" s="16"/>
      <c r="I29" s="16"/>
    </row>
    <row r="30" spans="2:9" x14ac:dyDescent="0.25">
      <c r="B30" s="40" t="s">
        <v>25</v>
      </c>
      <c r="C30" s="35">
        <v>0</v>
      </c>
      <c r="D30" s="30">
        <f>C30</f>
        <v>0</v>
      </c>
      <c r="E30" s="41">
        <f>C30</f>
        <v>0</v>
      </c>
      <c r="G30" s="16"/>
      <c r="H30" s="16"/>
      <c r="I30" s="16"/>
    </row>
    <row r="31" spans="2:9" x14ac:dyDescent="0.25">
      <c r="B31" s="40" t="s">
        <v>26</v>
      </c>
      <c r="C31" s="35">
        <f>C24</f>
        <v>1.1000000000000001</v>
      </c>
      <c r="D31" s="30">
        <f>D30*F31</f>
        <v>0</v>
      </c>
      <c r="E31" s="41">
        <f>E30*F31</f>
        <v>0</v>
      </c>
      <c r="F31" s="4">
        <f>C31-1</f>
        <v>0.10000000000000009</v>
      </c>
      <c r="G31" s="16"/>
      <c r="H31" s="16"/>
      <c r="I31" s="16"/>
    </row>
    <row r="32" spans="2:9" x14ac:dyDescent="0.25">
      <c r="B32" s="40" t="s">
        <v>27</v>
      </c>
      <c r="C32" s="42"/>
      <c r="D32" s="30">
        <f>SUM(D30:D31)</f>
        <v>0</v>
      </c>
      <c r="E32" s="41">
        <f>SUM(E30:E31)</f>
        <v>0</v>
      </c>
      <c r="F32" s="4"/>
      <c r="G32" s="16"/>
      <c r="H32" s="16"/>
      <c r="I32" s="16"/>
    </row>
    <row r="33" spans="2:9" x14ac:dyDescent="0.25">
      <c r="B33" s="40"/>
      <c r="C33" s="42"/>
      <c r="D33" s="30"/>
      <c r="E33" s="41"/>
      <c r="F33" s="4"/>
      <c r="G33" s="16"/>
      <c r="H33" s="16"/>
      <c r="I33" s="16"/>
    </row>
    <row r="34" spans="2:9" x14ac:dyDescent="0.25">
      <c r="B34" s="40" t="s">
        <v>28</v>
      </c>
      <c r="C34" s="35">
        <v>0</v>
      </c>
      <c r="D34" s="30">
        <f>C34</f>
        <v>0</v>
      </c>
      <c r="E34" s="41">
        <f>C34</f>
        <v>0</v>
      </c>
      <c r="F34" s="4"/>
      <c r="G34" s="16"/>
      <c r="H34" s="16"/>
      <c r="I34" s="16"/>
    </row>
    <row r="35" spans="2:9" x14ac:dyDescent="0.25">
      <c r="B35" s="40" t="s">
        <v>29</v>
      </c>
      <c r="C35" s="35">
        <f>C24</f>
        <v>1.1000000000000001</v>
      </c>
      <c r="D35" s="30">
        <f>D34*F35</f>
        <v>0</v>
      </c>
      <c r="E35" s="41">
        <f>E34*F35</f>
        <v>0</v>
      </c>
      <c r="F35" s="4">
        <f>C35-1</f>
        <v>0.10000000000000009</v>
      </c>
      <c r="G35" s="16"/>
      <c r="H35" s="16"/>
      <c r="I35" s="16"/>
    </row>
    <row r="36" spans="2:9" x14ac:dyDescent="0.25">
      <c r="B36" s="40" t="s">
        <v>30</v>
      </c>
      <c r="C36" s="43"/>
      <c r="D36" s="30">
        <f>SUM(D34:D35)</f>
        <v>0</v>
      </c>
      <c r="E36" s="41">
        <f>SUM(E34:E35)</f>
        <v>0</v>
      </c>
      <c r="G36" s="16"/>
      <c r="H36" s="16"/>
      <c r="I36" s="16"/>
    </row>
    <row r="37" spans="2:9" x14ac:dyDescent="0.25">
      <c r="B37" s="7"/>
      <c r="C37" s="8"/>
      <c r="D37" s="30"/>
      <c r="E37" s="41"/>
      <c r="H37" s="16"/>
      <c r="I37" s="16"/>
    </row>
    <row r="38" spans="2:9" x14ac:dyDescent="0.25">
      <c r="B38" s="46" t="s">
        <v>31</v>
      </c>
      <c r="C38" s="47"/>
      <c r="D38" s="49">
        <f>SUM(D27,D32,D36)</f>
        <v>0</v>
      </c>
      <c r="E38" s="48">
        <f>SUM(E27,E32,E36)</f>
        <v>0</v>
      </c>
      <c r="F38" s="16"/>
    </row>
    <row r="39" spans="2:9" ht="21" x14ac:dyDescent="0.35">
      <c r="B39" s="33" t="s">
        <v>32</v>
      </c>
      <c r="C39" s="38"/>
      <c r="D39" s="44">
        <f>D28+D32+D36</f>
        <v>0</v>
      </c>
      <c r="E39" s="44">
        <f>E28+E32+E36</f>
        <v>0</v>
      </c>
      <c r="F39" s="16"/>
      <c r="G39" s="16"/>
      <c r="H39" s="16"/>
      <c r="I39" s="62"/>
    </row>
    <row r="40" spans="2:9" x14ac:dyDescent="0.25">
      <c r="B40" s="16"/>
      <c r="C40" s="28"/>
      <c r="D40" s="15"/>
      <c r="E40" s="28"/>
      <c r="F40" s="16"/>
      <c r="G40" s="16"/>
      <c r="H40" s="16"/>
      <c r="I40" s="62"/>
    </row>
    <row r="41" spans="2:9" x14ac:dyDescent="0.25">
      <c r="F41" s="16"/>
      <c r="H41" s="16"/>
      <c r="I41" s="62"/>
    </row>
    <row r="42" spans="2:9" x14ac:dyDescent="0.25">
      <c r="D42" s="45" t="s">
        <v>37</v>
      </c>
      <c r="E42" s="4" t="s">
        <v>38</v>
      </c>
      <c r="H42" s="16"/>
      <c r="I42" s="62"/>
    </row>
    <row r="43" spans="2:9" x14ac:dyDescent="0.25">
      <c r="D43" s="45" t="s">
        <v>39</v>
      </c>
      <c r="E43" s="4" t="s">
        <v>40</v>
      </c>
      <c r="H43" s="16"/>
      <c r="I43" s="62"/>
    </row>
    <row r="44" spans="2:9" x14ac:dyDescent="0.25">
      <c r="D44" s="45" t="s">
        <v>39</v>
      </c>
      <c r="E44" s="4" t="s">
        <v>41</v>
      </c>
      <c r="H44" s="16"/>
      <c r="I44" s="62"/>
    </row>
    <row r="46" spans="2:9" x14ac:dyDescent="0.25">
      <c r="H46" s="16"/>
      <c r="I46" s="62"/>
    </row>
    <row r="49" spans="4:6" x14ac:dyDescent="0.25">
      <c r="D49" s="50"/>
    </row>
    <row r="50" spans="4:6" x14ac:dyDescent="0.25">
      <c r="D50" s="50">
        <v>3020.84</v>
      </c>
      <c r="E50" s="51">
        <v>3020.84</v>
      </c>
    </row>
    <row r="51" spans="4:6" x14ac:dyDescent="0.25">
      <c r="D51" s="45">
        <v>-82.24</v>
      </c>
      <c r="E51" s="51">
        <v>3800.14</v>
      </c>
    </row>
    <row r="52" spans="4:6" x14ac:dyDescent="0.25">
      <c r="D52" s="45">
        <v>278.23</v>
      </c>
      <c r="F52">
        <v>543.07000000000005</v>
      </c>
    </row>
    <row r="53" spans="4:6" x14ac:dyDescent="0.25">
      <c r="D53" s="50">
        <v>-2941.38</v>
      </c>
      <c r="E53" s="51">
        <f>E51-E50</f>
        <v>779.29999999999973</v>
      </c>
      <c r="F53">
        <f>F52+99</f>
        <v>642.07000000000005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9BA1-DF96-43E2-B973-881CCE033977}">
  <dimension ref="A1:N53"/>
  <sheetViews>
    <sheetView topLeftCell="A13" workbookViewId="0">
      <selection activeCell="F19" sqref="F19"/>
    </sheetView>
  </sheetViews>
  <sheetFormatPr defaultRowHeight="15" x14ac:dyDescent="0.25"/>
  <cols>
    <col min="1" max="1" width="14.28515625" bestFit="1" customWidth="1"/>
    <col min="2" max="2" width="44.28515625" bestFit="1" customWidth="1"/>
    <col min="3" max="3" width="20.85546875" style="4" bestFit="1" customWidth="1"/>
    <col min="4" max="4" width="33.5703125" style="45" bestFit="1" customWidth="1"/>
    <col min="5" max="5" width="28.28515625" style="4" bestFit="1" customWidth="1"/>
    <col min="6" max="6" width="14.85546875" bestFit="1" customWidth="1"/>
    <col min="7" max="7" width="24.7109375" customWidth="1"/>
    <col min="8" max="8" width="9.5703125" bestFit="1" customWidth="1"/>
    <col min="9" max="9" width="17.85546875" bestFit="1" customWidth="1"/>
  </cols>
  <sheetData>
    <row r="1" spans="1:14" x14ac:dyDescent="0.25">
      <c r="B1" s="1" t="s">
        <v>0</v>
      </c>
      <c r="C1" s="2">
        <v>44658</v>
      </c>
      <c r="D1" s="3">
        <f>C2-C1</f>
        <v>444</v>
      </c>
      <c r="H1" s="61">
        <v>44674</v>
      </c>
    </row>
    <row r="2" spans="1:14" x14ac:dyDescent="0.25">
      <c r="B2" s="1" t="s">
        <v>1</v>
      </c>
      <c r="C2" s="2">
        <v>45102</v>
      </c>
      <c r="D2" s="5"/>
      <c r="H2">
        <f>H1-C1</f>
        <v>16</v>
      </c>
    </row>
    <row r="4" spans="1:14" ht="21" x14ac:dyDescent="0.35">
      <c r="A4" s="6" t="s">
        <v>2</v>
      </c>
      <c r="B4" s="7"/>
      <c r="C4" s="8"/>
      <c r="D4" s="9" t="s">
        <v>33</v>
      </c>
      <c r="E4" s="10" t="s">
        <v>34</v>
      </c>
      <c r="F4" s="11" t="s">
        <v>3</v>
      </c>
      <c r="G4" t="s">
        <v>42</v>
      </c>
      <c r="H4" t="s">
        <v>69</v>
      </c>
      <c r="I4" t="s">
        <v>70</v>
      </c>
    </row>
    <row r="5" spans="1:14" ht="39" customHeight="1" x14ac:dyDescent="0.25">
      <c r="B5" s="12" t="s">
        <v>4</v>
      </c>
      <c r="C5" s="13"/>
      <c r="D5" s="14">
        <v>100</v>
      </c>
      <c r="E5" s="14">
        <v>0</v>
      </c>
      <c r="F5" s="15"/>
      <c r="G5" s="16">
        <f>ROUND(E5/365*D1,2)</f>
        <v>0</v>
      </c>
      <c r="H5" s="16">
        <f>ROUND(G5/$D$1*$H$2,2)</f>
        <v>0</v>
      </c>
      <c r="I5" s="62">
        <f>H5-G5</f>
        <v>0</v>
      </c>
    </row>
    <row r="6" spans="1:14" x14ac:dyDescent="0.25">
      <c r="B6" s="17" t="s">
        <v>5</v>
      </c>
      <c r="C6" s="18"/>
      <c r="D6" s="19">
        <v>0</v>
      </c>
      <c r="E6" s="20">
        <v>0</v>
      </c>
      <c r="F6" s="15"/>
      <c r="G6" s="16"/>
      <c r="H6" s="16"/>
      <c r="I6" s="16"/>
    </row>
    <row r="7" spans="1:14" x14ac:dyDescent="0.25">
      <c r="B7" s="17" t="s">
        <v>6</v>
      </c>
      <c r="C7" s="21">
        <v>0</v>
      </c>
      <c r="D7" s="22">
        <f>C7</f>
        <v>0</v>
      </c>
      <c r="E7" s="22">
        <f>C7</f>
        <v>0</v>
      </c>
      <c r="F7" s="15"/>
      <c r="G7" s="16"/>
      <c r="H7" s="16"/>
      <c r="I7" s="16"/>
      <c r="J7" s="16"/>
      <c r="K7" s="16"/>
      <c r="L7" s="16"/>
      <c r="M7" s="16"/>
      <c r="N7" s="16"/>
    </row>
    <row r="8" spans="1:14" x14ac:dyDescent="0.25">
      <c r="B8" s="23" t="s">
        <v>7</v>
      </c>
      <c r="C8" s="18"/>
      <c r="D8" s="24">
        <f>SUM(D5:D7)</f>
        <v>100</v>
      </c>
      <c r="E8" s="25">
        <f>SUM(E5:E7)</f>
        <v>0</v>
      </c>
      <c r="F8" s="15"/>
      <c r="G8" s="16"/>
      <c r="H8" s="16"/>
      <c r="I8" s="16"/>
      <c r="J8" s="16"/>
      <c r="K8" s="16"/>
      <c r="L8" s="16"/>
      <c r="M8" s="16"/>
      <c r="N8" s="16"/>
    </row>
    <row r="9" spans="1:14" x14ac:dyDescent="0.25">
      <c r="B9" s="17" t="s">
        <v>8</v>
      </c>
      <c r="C9" s="26">
        <v>0</v>
      </c>
      <c r="D9" s="27">
        <f>C9</f>
        <v>0</v>
      </c>
      <c r="E9" s="27">
        <f>C9</f>
        <v>0</v>
      </c>
      <c r="F9" s="16"/>
      <c r="G9" s="28"/>
      <c r="H9" s="16"/>
      <c r="I9" s="16"/>
    </row>
    <row r="10" spans="1:14" x14ac:dyDescent="0.25">
      <c r="B10" s="23" t="s">
        <v>9</v>
      </c>
      <c r="C10" s="26">
        <v>0</v>
      </c>
      <c r="D10" s="27">
        <f t="shared" ref="D10:D18" si="0">C10</f>
        <v>0</v>
      </c>
      <c r="E10" s="27">
        <f>D10</f>
        <v>0</v>
      </c>
      <c r="F10" s="15"/>
      <c r="G10" s="16"/>
      <c r="H10" s="16"/>
      <c r="I10" s="16"/>
    </row>
    <row r="11" spans="1:14" x14ac:dyDescent="0.25">
      <c r="B11" s="17" t="s">
        <v>10</v>
      </c>
      <c r="C11" s="26">
        <v>0</v>
      </c>
      <c r="D11" s="27">
        <f t="shared" si="0"/>
        <v>0</v>
      </c>
      <c r="E11" s="27">
        <f t="shared" ref="E11:E16" si="1">C11</f>
        <v>0</v>
      </c>
      <c r="F11" s="15"/>
      <c r="G11" s="16"/>
      <c r="H11" s="16"/>
      <c r="I11" s="16"/>
    </row>
    <row r="12" spans="1:14" x14ac:dyDescent="0.25">
      <c r="B12" s="17" t="s">
        <v>11</v>
      </c>
      <c r="C12" s="26">
        <v>0</v>
      </c>
      <c r="D12" s="27">
        <f t="shared" si="0"/>
        <v>0</v>
      </c>
      <c r="E12" s="27">
        <f t="shared" si="1"/>
        <v>0</v>
      </c>
      <c r="F12" s="15"/>
      <c r="G12" s="16"/>
      <c r="H12" s="16"/>
      <c r="I12" s="16"/>
    </row>
    <row r="13" spans="1:14" x14ac:dyDescent="0.25">
      <c r="B13" s="23" t="s">
        <v>12</v>
      </c>
      <c r="C13" s="26">
        <v>0</v>
      </c>
      <c r="D13" s="27">
        <f t="shared" si="0"/>
        <v>0</v>
      </c>
      <c r="E13" s="27">
        <f t="shared" si="1"/>
        <v>0</v>
      </c>
      <c r="F13" s="15"/>
      <c r="G13" s="16"/>
      <c r="H13" s="16"/>
      <c r="I13" s="16"/>
    </row>
    <row r="14" spans="1:14" x14ac:dyDescent="0.25">
      <c r="B14" s="23" t="s">
        <v>13</v>
      </c>
      <c r="C14" s="26">
        <v>0</v>
      </c>
      <c r="D14" s="27">
        <f t="shared" si="0"/>
        <v>0</v>
      </c>
      <c r="E14" s="27">
        <f t="shared" si="1"/>
        <v>0</v>
      </c>
      <c r="F14" s="15"/>
      <c r="G14" s="16"/>
      <c r="H14" s="16"/>
      <c r="I14" s="16"/>
    </row>
    <row r="15" spans="1:14" ht="28.5" customHeight="1" x14ac:dyDescent="0.25">
      <c r="B15" s="23" t="s">
        <v>14</v>
      </c>
      <c r="C15" s="26">
        <v>0</v>
      </c>
      <c r="D15" s="27">
        <f t="shared" si="0"/>
        <v>0</v>
      </c>
      <c r="E15" s="27">
        <f t="shared" si="1"/>
        <v>0</v>
      </c>
      <c r="F15" s="29" t="e">
        <f>#REF!</f>
        <v>#REF!</v>
      </c>
      <c r="G15" s="16"/>
      <c r="H15" s="16"/>
      <c r="I15" s="16"/>
    </row>
    <row r="16" spans="1:14" x14ac:dyDescent="0.25">
      <c r="B16" s="17" t="s">
        <v>15</v>
      </c>
      <c r="C16" s="26">
        <v>0</v>
      </c>
      <c r="D16" s="27">
        <f t="shared" si="0"/>
        <v>0</v>
      </c>
      <c r="E16" s="27">
        <f t="shared" si="1"/>
        <v>0</v>
      </c>
      <c r="F16" s="15"/>
      <c r="G16" s="16"/>
      <c r="H16" s="16"/>
      <c r="I16" s="16"/>
    </row>
    <row r="17" spans="2:9" x14ac:dyDescent="0.25">
      <c r="B17" s="23" t="s">
        <v>16</v>
      </c>
      <c r="C17" s="18"/>
      <c r="D17" s="30">
        <f>(D8*(1+D9)*(1+D10)*(1+D11)*(1+D12)*(1+D13)*(1+D14))/(1-D15-D16)</f>
        <v>100</v>
      </c>
      <c r="E17" s="30">
        <f>(E8*(1+E9)*(1+E10)*(1+E11)*(1+E12)*(1+E13)*(1+E14))/(1-E15-E16)</f>
        <v>0</v>
      </c>
      <c r="F17" s="15"/>
      <c r="G17" s="16"/>
      <c r="H17" s="16"/>
      <c r="I17" s="16"/>
    </row>
    <row r="18" spans="2:9" x14ac:dyDescent="0.25">
      <c r="B18" s="23" t="s">
        <v>17</v>
      </c>
      <c r="C18" s="26">
        <v>0.01</v>
      </c>
      <c r="D18" s="27">
        <f t="shared" si="0"/>
        <v>0.01</v>
      </c>
      <c r="E18" s="27">
        <f>C18</f>
        <v>0.01</v>
      </c>
      <c r="F18" s="15">
        <f>100/10</f>
        <v>10</v>
      </c>
      <c r="G18" s="16"/>
      <c r="H18" s="16"/>
      <c r="I18" s="16"/>
    </row>
    <row r="19" spans="2:9" x14ac:dyDescent="0.25">
      <c r="B19" s="23" t="s">
        <v>18</v>
      </c>
      <c r="C19" s="26">
        <v>0.15</v>
      </c>
      <c r="D19" s="58">
        <f>C19</f>
        <v>0.15</v>
      </c>
      <c r="E19" s="27">
        <f>C19</f>
        <v>0.15</v>
      </c>
      <c r="F19" s="15"/>
      <c r="G19" s="16"/>
      <c r="H19" s="16"/>
      <c r="I19" s="16"/>
    </row>
    <row r="20" spans="2:9" ht="15.75" x14ac:dyDescent="0.25">
      <c r="B20" s="31" t="s">
        <v>19</v>
      </c>
      <c r="C20" s="32"/>
      <c r="D20" s="57">
        <f>(D17/(1-D18-D19))</f>
        <v>119.04761904761905</v>
      </c>
      <c r="E20" s="57">
        <f>(E17/(1-E18-E19))</f>
        <v>0</v>
      </c>
      <c r="G20" s="16"/>
    </row>
    <row r="21" spans="2:9" ht="19.5" x14ac:dyDescent="0.25">
      <c r="B21" s="33" t="str">
        <f>"Pre Tax Premium " &amp;D1 &amp;" Days"</f>
        <v>Pre Tax Premium 444 Days</v>
      </c>
      <c r="C21" s="33"/>
      <c r="D21" s="33">
        <f>ROUND((D20/365)*D1,2)</f>
        <v>144.81</v>
      </c>
      <c r="E21" s="33"/>
      <c r="G21" s="16">
        <f>D21*D19</f>
        <v>21.721499999999999</v>
      </c>
      <c r="H21" s="16">
        <f>ROUND(D21/$D$1*$H$2,2)</f>
        <v>5.22</v>
      </c>
      <c r="I21" s="62">
        <f t="shared" ref="I21:I26" si="2">H21-D21</f>
        <v>-139.59</v>
      </c>
    </row>
    <row r="22" spans="2:9" x14ac:dyDescent="0.25">
      <c r="B22" s="23" t="s">
        <v>35</v>
      </c>
      <c r="C22" s="34"/>
      <c r="D22" s="34">
        <f>ROUND((D21*D19),2)</f>
        <v>21.72</v>
      </c>
      <c r="E22" s="52">
        <f>E20*E19</f>
        <v>0</v>
      </c>
      <c r="G22" s="16"/>
      <c r="H22" s="16">
        <f t="shared" ref="H22:H28" si="3">ROUND(D22/$D$1*$H$2,2)</f>
        <v>0.78</v>
      </c>
      <c r="I22" s="62">
        <f t="shared" si="2"/>
        <v>-20.939999999999998</v>
      </c>
    </row>
    <row r="23" spans="2:9" x14ac:dyDescent="0.25">
      <c r="B23" s="23" t="s">
        <v>20</v>
      </c>
      <c r="C23" s="35">
        <v>1</v>
      </c>
      <c r="D23" s="36">
        <f>ROUND(D21*F23,2)</f>
        <v>0</v>
      </c>
      <c r="E23" s="53">
        <f>E20*F23</f>
        <v>0</v>
      </c>
      <c r="F23" s="4">
        <f>C23-1</f>
        <v>0</v>
      </c>
      <c r="G23" s="16"/>
      <c r="H23" s="16">
        <f t="shared" si="3"/>
        <v>0</v>
      </c>
      <c r="I23" s="62">
        <f t="shared" si="2"/>
        <v>0</v>
      </c>
    </row>
    <row r="24" spans="2:9" x14ac:dyDescent="0.25">
      <c r="B24" s="23" t="s">
        <v>21</v>
      </c>
      <c r="C24" s="35">
        <v>1.1000000000000001</v>
      </c>
      <c r="D24" s="36">
        <f>ROUND((D21+D23)*F24,2)</f>
        <v>14.48</v>
      </c>
      <c r="E24" s="53">
        <f>(E20+E23)*F24</f>
        <v>0</v>
      </c>
      <c r="F24" s="4">
        <f>C24-1</f>
        <v>0.10000000000000009</v>
      </c>
      <c r="G24" s="16"/>
      <c r="H24" s="16">
        <f t="shared" si="3"/>
        <v>0.52</v>
      </c>
      <c r="I24" s="62">
        <f t="shared" si="2"/>
        <v>-13.96</v>
      </c>
    </row>
    <row r="25" spans="2:9" x14ac:dyDescent="0.25">
      <c r="B25" s="23" t="s">
        <v>22</v>
      </c>
      <c r="C25" s="35">
        <v>1.1100000000000001</v>
      </c>
      <c r="D25" s="36">
        <f>ROUND((D21+D23+D24)*F25,2)</f>
        <v>17.52</v>
      </c>
      <c r="E25" s="53">
        <f>(E20+E23+E24)*F25</f>
        <v>0</v>
      </c>
      <c r="F25" s="4">
        <f>C25-1</f>
        <v>0.1100000000000001</v>
      </c>
      <c r="G25" s="16"/>
      <c r="H25" s="16">
        <f t="shared" si="3"/>
        <v>0.63</v>
      </c>
      <c r="I25" s="62">
        <f t="shared" si="2"/>
        <v>-16.89</v>
      </c>
    </row>
    <row r="26" spans="2:9" x14ac:dyDescent="0.25">
      <c r="B26" s="23" t="s">
        <v>36</v>
      </c>
      <c r="C26" s="37"/>
      <c r="D26" s="37">
        <f>ROUND(D22*(C24-1),2)</f>
        <v>2.17</v>
      </c>
      <c r="E26" s="54">
        <f>E22*(C24-1)</f>
        <v>0</v>
      </c>
      <c r="G26" s="16"/>
      <c r="H26" s="16">
        <f t="shared" si="3"/>
        <v>0.08</v>
      </c>
      <c r="I26" s="62">
        <f t="shared" si="2"/>
        <v>-2.09</v>
      </c>
    </row>
    <row r="27" spans="2:9" x14ac:dyDescent="0.25">
      <c r="B27" s="46" t="s">
        <v>23</v>
      </c>
      <c r="C27" s="47"/>
      <c r="D27" s="46">
        <f>ROUND(PRODUCT(D21,C23:C25),2)</f>
        <v>176.81</v>
      </c>
      <c r="E27" s="55">
        <f>PRODUCT(E20,C23:C25)</f>
        <v>0</v>
      </c>
      <c r="F27">
        <f>E27+D27</f>
        <v>176.81</v>
      </c>
      <c r="G27" s="16"/>
      <c r="H27" s="16">
        <f t="shared" si="3"/>
        <v>6.37</v>
      </c>
    </row>
    <row r="28" spans="2:9" ht="21" x14ac:dyDescent="0.35">
      <c r="B28" s="33" t="s">
        <v>24</v>
      </c>
      <c r="C28" s="38"/>
      <c r="D28" s="33">
        <f>ROUND((D21+D23+D24+D25),2)</f>
        <v>176.81</v>
      </c>
      <c r="E28" s="56">
        <f>(E20+E23+E24+E25)</f>
        <v>0</v>
      </c>
      <c r="G28" s="16">
        <v>108.35</v>
      </c>
      <c r="H28" s="16">
        <f t="shared" si="3"/>
        <v>6.37</v>
      </c>
      <c r="I28" s="62">
        <f>H28-D28</f>
        <v>-170.44</v>
      </c>
    </row>
    <row r="29" spans="2:9" x14ac:dyDescent="0.25">
      <c r="B29" s="39"/>
      <c r="C29"/>
      <c r="D29"/>
      <c r="E29"/>
    </row>
    <row r="30" spans="2:9" x14ac:dyDescent="0.25">
      <c r="B30" s="40" t="s">
        <v>25</v>
      </c>
      <c r="C30" s="35">
        <v>0</v>
      </c>
      <c r="D30" s="30">
        <f>C30</f>
        <v>0</v>
      </c>
      <c r="E30" s="41">
        <f>C30</f>
        <v>0</v>
      </c>
      <c r="G30" s="16"/>
    </row>
    <row r="31" spans="2:9" x14ac:dyDescent="0.25">
      <c r="B31" s="40" t="s">
        <v>26</v>
      </c>
      <c r="C31" s="35">
        <f>C24</f>
        <v>1.1000000000000001</v>
      </c>
      <c r="D31" s="30">
        <f>D30*F31</f>
        <v>0</v>
      </c>
      <c r="E31" s="41">
        <f>E30*F31</f>
        <v>0</v>
      </c>
      <c r="F31" s="4">
        <f>C31-1</f>
        <v>0.10000000000000009</v>
      </c>
      <c r="G31" s="16"/>
    </row>
    <row r="32" spans="2:9" x14ac:dyDescent="0.25">
      <c r="B32" s="40" t="s">
        <v>27</v>
      </c>
      <c r="C32" s="42"/>
      <c r="D32" s="30">
        <f>SUM(D30:D31)</f>
        <v>0</v>
      </c>
      <c r="E32" s="41">
        <f>SUM(E30:E31)</f>
        <v>0</v>
      </c>
      <c r="F32" s="4"/>
      <c r="G32" s="16"/>
    </row>
    <row r="33" spans="2:9" x14ac:dyDescent="0.25">
      <c r="B33" s="40"/>
      <c r="C33" s="42"/>
      <c r="D33" s="30"/>
      <c r="E33" s="41"/>
      <c r="F33" s="4"/>
      <c r="G33" s="16"/>
    </row>
    <row r="34" spans="2:9" x14ac:dyDescent="0.25">
      <c r="B34" s="40" t="s">
        <v>28</v>
      </c>
      <c r="C34" s="35">
        <v>0</v>
      </c>
      <c r="D34" s="30">
        <f>C34</f>
        <v>0</v>
      </c>
      <c r="E34" s="41">
        <f>C34</f>
        <v>0</v>
      </c>
      <c r="F34" s="4"/>
      <c r="G34" s="16"/>
    </row>
    <row r="35" spans="2:9" x14ac:dyDescent="0.25">
      <c r="B35" s="40" t="s">
        <v>29</v>
      </c>
      <c r="C35" s="35">
        <f>C24</f>
        <v>1.1000000000000001</v>
      </c>
      <c r="D35" s="30">
        <f>D34*F35</f>
        <v>0</v>
      </c>
      <c r="E35" s="41">
        <f>E34*F35</f>
        <v>0</v>
      </c>
      <c r="F35" s="4">
        <f>C35-1</f>
        <v>0.10000000000000009</v>
      </c>
      <c r="G35" s="16"/>
    </row>
    <row r="36" spans="2:9" x14ac:dyDescent="0.25">
      <c r="B36" s="40" t="s">
        <v>30</v>
      </c>
      <c r="C36" s="43"/>
      <c r="D36" s="30">
        <f>SUM(D34:D35)</f>
        <v>0</v>
      </c>
      <c r="E36" s="41">
        <f>SUM(E34:E35)</f>
        <v>0</v>
      </c>
      <c r="G36" s="16"/>
    </row>
    <row r="37" spans="2:9" x14ac:dyDescent="0.25">
      <c r="B37" s="7"/>
      <c r="C37" s="8"/>
      <c r="D37" s="30"/>
      <c r="E37" s="41"/>
    </row>
    <row r="38" spans="2:9" x14ac:dyDescent="0.25">
      <c r="B38" s="46" t="s">
        <v>31</v>
      </c>
      <c r="C38" s="47"/>
      <c r="D38" s="49">
        <f>SUM(D27,D32,D36)</f>
        <v>176.81</v>
      </c>
      <c r="E38" s="48">
        <f>SUM(E27,E32,E36)</f>
        <v>0</v>
      </c>
      <c r="F38" s="16"/>
    </row>
    <row r="39" spans="2:9" ht="21" x14ac:dyDescent="0.35">
      <c r="B39" s="33" t="s">
        <v>32</v>
      </c>
      <c r="C39" s="38"/>
      <c r="D39" s="44">
        <f>D28+D32+D36</f>
        <v>176.81</v>
      </c>
      <c r="E39" s="44">
        <f>E28+E32+E36</f>
        <v>0</v>
      </c>
      <c r="F39" s="16"/>
      <c r="G39" s="16"/>
      <c r="H39" s="16"/>
      <c r="I39" s="16"/>
    </row>
    <row r="40" spans="2:9" x14ac:dyDescent="0.25">
      <c r="B40" s="16"/>
      <c r="C40" s="28"/>
      <c r="D40" s="15"/>
      <c r="E40" s="28"/>
      <c r="F40" s="16"/>
      <c r="G40" s="16"/>
      <c r="H40" s="16"/>
      <c r="I40" s="16"/>
    </row>
    <row r="41" spans="2:9" x14ac:dyDescent="0.25">
      <c r="F41" s="16"/>
    </row>
    <row r="42" spans="2:9" x14ac:dyDescent="0.25">
      <c r="D42" s="45" t="s">
        <v>37</v>
      </c>
      <c r="E42" s="4" t="s">
        <v>38</v>
      </c>
    </row>
    <row r="43" spans="2:9" x14ac:dyDescent="0.25">
      <c r="D43" s="45" t="s">
        <v>39</v>
      </c>
      <c r="E43" s="4" t="s">
        <v>40</v>
      </c>
    </row>
    <row r="44" spans="2:9" x14ac:dyDescent="0.25">
      <c r="D44" s="45" t="s">
        <v>39</v>
      </c>
      <c r="E44" s="4" t="s">
        <v>41</v>
      </c>
    </row>
    <row r="49" spans="4:6" x14ac:dyDescent="0.25">
      <c r="D49" s="50"/>
    </row>
    <row r="50" spans="4:6" x14ac:dyDescent="0.25">
      <c r="D50" s="50">
        <v>3020.84</v>
      </c>
      <c r="E50" s="51">
        <v>3020.84</v>
      </c>
    </row>
    <row r="51" spans="4:6" x14ac:dyDescent="0.25">
      <c r="D51" s="45">
        <v>-82.24</v>
      </c>
      <c r="E51" s="51">
        <v>3800.14</v>
      </c>
    </row>
    <row r="52" spans="4:6" x14ac:dyDescent="0.25">
      <c r="D52" s="45">
        <v>278.23</v>
      </c>
      <c r="F52">
        <v>543.07000000000005</v>
      </c>
    </row>
    <row r="53" spans="4:6" x14ac:dyDescent="0.25">
      <c r="D53" s="50">
        <v>-2941.38</v>
      </c>
      <c r="E53" s="51">
        <f>E51-E50</f>
        <v>779.29999999999973</v>
      </c>
      <c r="F53">
        <f>F52+99</f>
        <v>642.07000000000005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785-D688-4F7B-A06B-6FE776FF5C40}">
  <dimension ref="A1:T38"/>
  <sheetViews>
    <sheetView topLeftCell="A5" workbookViewId="0">
      <selection activeCell="E38" sqref="E38"/>
    </sheetView>
  </sheetViews>
  <sheetFormatPr defaultRowHeight="15" x14ac:dyDescent="0.25"/>
  <cols>
    <col min="1" max="1" width="27.5703125" bestFit="1" customWidth="1"/>
    <col min="2" max="3" width="12" bestFit="1" customWidth="1"/>
    <col min="4" max="4" width="11" bestFit="1" customWidth="1"/>
    <col min="5" max="6" width="12" bestFit="1" customWidth="1"/>
    <col min="7" max="7" width="15.7109375" bestFit="1" customWidth="1"/>
    <col min="8" max="8" width="14.42578125" bestFit="1" customWidth="1"/>
    <col min="9" max="9" width="18.42578125" bestFit="1" customWidth="1"/>
    <col min="10" max="10" width="8" bestFit="1" customWidth="1"/>
    <col min="11" max="11" width="9.5703125" bestFit="1" customWidth="1"/>
    <col min="12" max="14" width="7" bestFit="1" customWidth="1"/>
    <col min="15" max="15" width="10.85546875" bestFit="1" customWidth="1"/>
    <col min="16" max="16" width="14.5703125" bestFit="1" customWidth="1"/>
    <col min="17" max="17" width="18.5703125" bestFit="1" customWidth="1"/>
    <col min="18" max="18" width="6" bestFit="1" customWidth="1"/>
    <col min="19" max="19" width="9.85546875" bestFit="1" customWidth="1"/>
    <col min="20" max="20" width="16.28515625" bestFit="1" customWidth="1"/>
  </cols>
  <sheetData>
    <row r="1" spans="1:20" x14ac:dyDescent="0.25">
      <c r="A1" t="s">
        <v>68</v>
      </c>
    </row>
    <row r="2" spans="1:20" x14ac:dyDescent="0.25">
      <c r="A2" s="59" t="s">
        <v>48</v>
      </c>
      <c r="B2" s="59" t="s">
        <v>49</v>
      </c>
      <c r="C2" s="59" t="s">
        <v>50</v>
      </c>
      <c r="D2" s="59" t="s">
        <v>51</v>
      </c>
      <c r="E2" s="59" t="s">
        <v>52</v>
      </c>
      <c r="F2" s="59" t="s">
        <v>53</v>
      </c>
      <c r="G2" s="59" t="s">
        <v>54</v>
      </c>
      <c r="H2" s="59" t="s">
        <v>61</v>
      </c>
      <c r="I2" s="59" t="s">
        <v>63</v>
      </c>
      <c r="J2" s="59" t="s">
        <v>42</v>
      </c>
      <c r="K2" s="59" t="s">
        <v>55</v>
      </c>
      <c r="L2" s="59" t="s">
        <v>56</v>
      </c>
      <c r="M2" s="59" t="s">
        <v>57</v>
      </c>
      <c r="N2" s="59" t="s">
        <v>58</v>
      </c>
      <c r="O2" s="59" t="s">
        <v>59</v>
      </c>
      <c r="P2" s="59" t="s">
        <v>62</v>
      </c>
      <c r="Q2" s="59" t="s">
        <v>64</v>
      </c>
      <c r="R2" s="59" t="s">
        <v>60</v>
      </c>
      <c r="S2" s="59" t="s">
        <v>65</v>
      </c>
      <c r="T2" s="59" t="s">
        <v>67</v>
      </c>
    </row>
    <row r="3" spans="1:20" x14ac:dyDescent="0.25">
      <c r="A3" s="59" t="s">
        <v>44</v>
      </c>
      <c r="B3">
        <f>'Risk 1'!$E$5</f>
        <v>893.72788829388003</v>
      </c>
      <c r="C3">
        <f>'Risk 1'!$E$20</f>
        <v>1063.9617717784286</v>
      </c>
      <c r="D3">
        <f>'Risk 1'!$E$23</f>
        <v>0</v>
      </c>
      <c r="E3">
        <f>'Risk 1'!$E$24</f>
        <v>106.39617717784294</v>
      </c>
      <c r="F3">
        <f>'Risk 1'!$E$25</f>
        <v>128.73937438518996</v>
      </c>
      <c r="G3" s="60">
        <f>'Risk 1'!$E$28</f>
        <v>1299.0973233414613</v>
      </c>
      <c r="H3">
        <f>'Risk 1'!$E$22</f>
        <v>159.59426576676427</v>
      </c>
      <c r="I3">
        <f>'Risk 1'!$E$26</f>
        <v>15.95942657667644</v>
      </c>
      <c r="J3">
        <f>'Risk 1'!$G$5</f>
        <v>1018.6</v>
      </c>
      <c r="K3">
        <f>'Risk 1'!$D$21</f>
        <v>1212.6199999999999</v>
      </c>
      <c r="L3">
        <f>'Risk 1'!$D$23</f>
        <v>0</v>
      </c>
      <c r="M3">
        <f>'Risk 1'!$D$24</f>
        <v>121.26</v>
      </c>
      <c r="N3">
        <f>'Risk 1'!$D$25</f>
        <v>146.72999999999999</v>
      </c>
      <c r="O3">
        <f>'Risk 1'!$D$28</f>
        <v>1480.61</v>
      </c>
      <c r="P3">
        <f>'Risk 1'!$D$22</f>
        <v>181.89</v>
      </c>
      <c r="Q3">
        <f>'Risk 1'!$D$26</f>
        <v>18.190000000000001</v>
      </c>
      <c r="R3">
        <f>'Risk 1'!$D$30</f>
        <v>90</v>
      </c>
      <c r="S3">
        <f>'Risk 1'!$D$31</f>
        <v>9.0000000000000071</v>
      </c>
      <c r="T3">
        <f>O3+R3+S3</f>
        <v>1579.61</v>
      </c>
    </row>
    <row r="4" spans="1:20" x14ac:dyDescent="0.25">
      <c r="A4" s="59" t="s">
        <v>43</v>
      </c>
      <c r="B4">
        <f>'Risk 2'!$E$5</f>
        <v>286.42661255160101</v>
      </c>
      <c r="C4">
        <f>'Risk 2'!$E$20</f>
        <v>340.98406256142977</v>
      </c>
      <c r="D4">
        <f>'Risk 2'!$E$23</f>
        <v>0</v>
      </c>
      <c r="E4">
        <f>'Risk 2'!$E$24</f>
        <v>34.098406256143008</v>
      </c>
      <c r="F4">
        <f>'Risk 2'!$E$25</f>
        <v>41.259071569933042</v>
      </c>
      <c r="G4" s="60">
        <f>'Risk 2'!$E$28</f>
        <v>416.3415403875058</v>
      </c>
      <c r="H4">
        <f>'Risk 2'!$E$22</f>
        <v>51.147609384214462</v>
      </c>
      <c r="I4">
        <f>'Risk 2'!$E$26</f>
        <v>5.1147609384214512</v>
      </c>
      <c r="J4">
        <f>'Risk 2'!$G$5</f>
        <v>326.45</v>
      </c>
      <c r="K4">
        <f>'Risk 2'!$D$21</f>
        <v>388.63</v>
      </c>
      <c r="L4">
        <f>'Risk 2'!$D$23</f>
        <v>0</v>
      </c>
      <c r="M4">
        <f>'Risk 2'!$D$24</f>
        <v>38.86</v>
      </c>
      <c r="N4">
        <f>'Risk 2'!$D$25</f>
        <v>47.02</v>
      </c>
      <c r="O4">
        <f>'Risk 2'!$D$28</f>
        <v>474.51</v>
      </c>
      <c r="P4">
        <f>'Risk 2'!$D$22</f>
        <v>58.29</v>
      </c>
      <c r="Q4">
        <f>'Risk 2'!$D$26</f>
        <v>5.83</v>
      </c>
      <c r="R4">
        <f>'Risk 2'!$D$30</f>
        <v>90</v>
      </c>
      <c r="S4">
        <f>'Risk 2'!$D$31</f>
        <v>9.0000000000000071</v>
      </c>
      <c r="T4">
        <f>O4+R4+S4</f>
        <v>573.51</v>
      </c>
    </row>
    <row r="5" spans="1:20" x14ac:dyDescent="0.25">
      <c r="A5" s="59" t="s">
        <v>45</v>
      </c>
      <c r="B5">
        <f>'Risk 3'!$E$5</f>
        <v>520.11228550186001</v>
      </c>
      <c r="C5">
        <f>'Risk 3'!$E$20</f>
        <v>619.18129226411907</v>
      </c>
      <c r="D5">
        <f>'Risk 3'!$E$23</f>
        <v>111.45263260754139</v>
      </c>
      <c r="E5">
        <f>'Risk 3'!$E$24</f>
        <v>73.063392487166112</v>
      </c>
      <c r="F5">
        <f>'Risk 3'!$E$25</f>
        <v>72.332758562294458</v>
      </c>
      <c r="G5" s="60">
        <f>'Risk 3'!$E$28</f>
        <v>876.03007592112101</v>
      </c>
      <c r="H5">
        <f>'Risk 3'!$E$22</f>
        <v>92.87719383961786</v>
      </c>
      <c r="I5">
        <f>'Risk 3'!$E$26</f>
        <v>9.2877193839617949</v>
      </c>
      <c r="J5">
        <f>'Risk 3'!$G$5</f>
        <v>592.79</v>
      </c>
      <c r="K5">
        <f>'Risk 3'!$D$21</f>
        <v>705.7</v>
      </c>
      <c r="L5">
        <f>'Risk 3'!$D$23</f>
        <v>127.03</v>
      </c>
      <c r="M5">
        <f>'Risk 3'!$D$24</f>
        <v>83.27</v>
      </c>
      <c r="N5">
        <f>'Risk 3'!$D$25</f>
        <v>82.44</v>
      </c>
      <c r="O5">
        <f>'Risk 3'!$D$28</f>
        <v>998.44</v>
      </c>
      <c r="P5">
        <f>'Risk 3'!$D$22</f>
        <v>105.86</v>
      </c>
      <c r="Q5">
        <f>'Risk 3'!$D$26</f>
        <v>10.59</v>
      </c>
      <c r="R5">
        <f>'Risk 3'!$D$30</f>
        <v>90</v>
      </c>
      <c r="S5">
        <f>'Risk 3'!$D$31</f>
        <v>9.0000000000000071</v>
      </c>
      <c r="T5">
        <f t="shared" ref="T5:T7" si="0">O5+R5+S5</f>
        <v>1097.44</v>
      </c>
    </row>
    <row r="6" spans="1:20" x14ac:dyDescent="0.25">
      <c r="A6" s="59" t="s">
        <v>46</v>
      </c>
      <c r="B6">
        <f>'Risk 4'!$E$5</f>
        <v>0</v>
      </c>
      <c r="C6">
        <f>'Risk 4'!$E$20</f>
        <v>0</v>
      </c>
      <c r="D6">
        <f>'Risk 4'!$E$23</f>
        <v>0</v>
      </c>
      <c r="E6">
        <f>'Risk 4'!$E$24</f>
        <v>0</v>
      </c>
      <c r="F6">
        <f>'Risk 4'!$E$25</f>
        <v>0</v>
      </c>
      <c r="G6" s="60">
        <f>'Risk 4'!$E$28</f>
        <v>0</v>
      </c>
      <c r="H6">
        <f>'Risk 4'!$E$22</f>
        <v>0</v>
      </c>
      <c r="I6">
        <f>'Risk 4'!$E$26</f>
        <v>0</v>
      </c>
      <c r="J6">
        <f>'Risk 4'!$G$5</f>
        <v>0</v>
      </c>
      <c r="K6">
        <f>'Risk 4'!$D$21</f>
        <v>0</v>
      </c>
      <c r="L6">
        <f>'Risk 4'!$D$23</f>
        <v>0</v>
      </c>
      <c r="M6">
        <f>'Risk 4'!$D$24</f>
        <v>0</v>
      </c>
      <c r="N6">
        <f>'Risk 4'!$D$25</f>
        <v>0</v>
      </c>
      <c r="O6">
        <f>'Risk 4'!$D$28</f>
        <v>0</v>
      </c>
      <c r="P6">
        <f>'Risk 4'!$D$22</f>
        <v>0</v>
      </c>
      <c r="Q6">
        <f>'Risk 4'!$D$26</f>
        <v>0</v>
      </c>
      <c r="R6">
        <f>'Risk 4'!$D$30</f>
        <v>0</v>
      </c>
      <c r="S6">
        <f>'Risk 4'!$D$31</f>
        <v>0</v>
      </c>
      <c r="T6">
        <f t="shared" si="0"/>
        <v>0</v>
      </c>
    </row>
    <row r="7" spans="1:20" x14ac:dyDescent="0.25">
      <c r="A7" s="59" t="s">
        <v>47</v>
      </c>
      <c r="B7">
        <f>'Risk 5'!$E$5</f>
        <v>0</v>
      </c>
      <c r="C7">
        <f>'Risk 5'!$E$20</f>
        <v>0</v>
      </c>
      <c r="D7">
        <f>'Risk 5'!$E$23</f>
        <v>0</v>
      </c>
      <c r="E7">
        <f>'Risk 5'!$E$24</f>
        <v>0</v>
      </c>
      <c r="F7">
        <f>'Risk 5'!$E$25</f>
        <v>0</v>
      </c>
      <c r="G7" s="60">
        <f>'Risk 5'!$E$28</f>
        <v>0</v>
      </c>
      <c r="H7">
        <f>'Risk 5'!$E$22</f>
        <v>0</v>
      </c>
      <c r="I7">
        <f>'Risk 5'!$E$26</f>
        <v>0</v>
      </c>
      <c r="J7">
        <f>'Risk 5'!$G$5</f>
        <v>0</v>
      </c>
      <c r="K7">
        <f>'Risk 5'!$D$21</f>
        <v>144.81</v>
      </c>
      <c r="L7">
        <f>'Risk 5'!$D$23</f>
        <v>0</v>
      </c>
      <c r="M7">
        <f>'Risk 5'!$D$24</f>
        <v>14.48</v>
      </c>
      <c r="N7">
        <f>'Risk 5'!$D$25</f>
        <v>17.52</v>
      </c>
      <c r="O7">
        <f>'Risk 5'!$D$28</f>
        <v>176.81</v>
      </c>
      <c r="P7">
        <f>'Risk 5'!$D$22</f>
        <v>21.72</v>
      </c>
      <c r="Q7">
        <f>'Risk 5'!$D$26</f>
        <v>2.17</v>
      </c>
      <c r="R7">
        <f>'Risk 5'!$D$30</f>
        <v>0</v>
      </c>
      <c r="S7">
        <f>'Risk 5'!$D$31</f>
        <v>0</v>
      </c>
      <c r="T7">
        <f t="shared" si="0"/>
        <v>176.81</v>
      </c>
    </row>
    <row r="8" spans="1:20" x14ac:dyDescent="0.25">
      <c r="A8" s="59" t="s">
        <v>66</v>
      </c>
      <c r="B8">
        <f t="shared" ref="B8:T8" si="1">SUM(B3:B7)</f>
        <v>1700.2667863473409</v>
      </c>
      <c r="C8">
        <f t="shared" si="1"/>
        <v>2024.1271266039773</v>
      </c>
      <c r="D8">
        <f t="shared" si="1"/>
        <v>111.45263260754139</v>
      </c>
      <c r="E8">
        <f t="shared" si="1"/>
        <v>213.55797592115206</v>
      </c>
      <c r="F8">
        <f t="shared" si="1"/>
        <v>242.33120451741746</v>
      </c>
      <c r="G8">
        <f t="shared" si="1"/>
        <v>2591.468939650088</v>
      </c>
      <c r="H8">
        <f t="shared" si="1"/>
        <v>303.61906899059659</v>
      </c>
      <c r="I8">
        <f t="shared" si="1"/>
        <v>30.361906899059683</v>
      </c>
      <c r="J8">
        <f t="shared" si="1"/>
        <v>1937.84</v>
      </c>
      <c r="K8">
        <f t="shared" si="1"/>
        <v>2451.7599999999998</v>
      </c>
      <c r="L8">
        <f t="shared" si="1"/>
        <v>127.03</v>
      </c>
      <c r="M8">
        <f t="shared" si="1"/>
        <v>257.87</v>
      </c>
      <c r="N8">
        <f t="shared" si="1"/>
        <v>293.70999999999998</v>
      </c>
      <c r="O8">
        <f t="shared" si="1"/>
        <v>3130.37</v>
      </c>
      <c r="P8">
        <f t="shared" si="1"/>
        <v>367.76</v>
      </c>
      <c r="Q8">
        <f t="shared" si="1"/>
        <v>36.78</v>
      </c>
      <c r="R8">
        <f t="shared" si="1"/>
        <v>270</v>
      </c>
      <c r="S8">
        <f t="shared" si="1"/>
        <v>27.000000000000021</v>
      </c>
      <c r="T8">
        <f t="shared" si="1"/>
        <v>3427.37</v>
      </c>
    </row>
    <row r="11" spans="1:20" x14ac:dyDescent="0.25">
      <c r="B11" s="59" t="s">
        <v>44</v>
      </c>
      <c r="C11" t="s">
        <v>43</v>
      </c>
      <c r="D11" t="s">
        <v>45</v>
      </c>
      <c r="E11" t="s">
        <v>82</v>
      </c>
    </row>
    <row r="12" spans="1:20" x14ac:dyDescent="0.25">
      <c r="A12" t="s">
        <v>74</v>
      </c>
      <c r="B12" t="s">
        <v>73</v>
      </c>
      <c r="C12" t="s">
        <v>83</v>
      </c>
      <c r="D12" t="s">
        <v>83</v>
      </c>
      <c r="F12" t="s">
        <v>72</v>
      </c>
    </row>
    <row r="13" spans="1:20" x14ac:dyDescent="0.25">
      <c r="A13" t="s">
        <v>79</v>
      </c>
    </row>
    <row r="14" spans="1:20" x14ac:dyDescent="0.25">
      <c r="A14" t="s">
        <v>80</v>
      </c>
      <c r="B14" t="s">
        <v>76</v>
      </c>
    </row>
    <row r="15" spans="1:20" x14ac:dyDescent="0.25">
      <c r="A15" t="s">
        <v>81</v>
      </c>
    </row>
    <row r="16" spans="1:20" x14ac:dyDescent="0.25">
      <c r="A16" t="s">
        <v>77</v>
      </c>
    </row>
    <row r="17" spans="1:9" x14ac:dyDescent="0.25">
      <c r="A17" t="s">
        <v>78</v>
      </c>
      <c r="F17" t="s">
        <v>71</v>
      </c>
      <c r="I17">
        <v>4719.0200000000004</v>
      </c>
    </row>
    <row r="18" spans="1:9" x14ac:dyDescent="0.25">
      <c r="A18" t="s">
        <v>79</v>
      </c>
      <c r="B18" t="s">
        <v>75</v>
      </c>
      <c r="I18">
        <v>3564.02</v>
      </c>
    </row>
    <row r="19" spans="1:9" x14ac:dyDescent="0.25">
      <c r="A19" t="s">
        <v>84</v>
      </c>
      <c r="I19">
        <f>I17-I18</f>
        <v>1155.0000000000005</v>
      </c>
    </row>
    <row r="20" spans="1:9" x14ac:dyDescent="0.25">
      <c r="F20" t="s">
        <v>85</v>
      </c>
    </row>
    <row r="21" spans="1:9" x14ac:dyDescent="0.25">
      <c r="A21" t="s">
        <v>87</v>
      </c>
    </row>
    <row r="23" spans="1:9" x14ac:dyDescent="0.25">
      <c r="A23" t="s">
        <v>86</v>
      </c>
      <c r="F23" t="s">
        <v>88</v>
      </c>
    </row>
    <row r="24" spans="1:9" x14ac:dyDescent="0.25">
      <c r="A24" t="s">
        <v>89</v>
      </c>
    </row>
    <row r="26" spans="1:9" x14ac:dyDescent="0.25">
      <c r="A26" t="s">
        <v>94</v>
      </c>
      <c r="E26" t="s">
        <v>90</v>
      </c>
    </row>
    <row r="27" spans="1:9" x14ac:dyDescent="0.25">
      <c r="A27" t="s">
        <v>95</v>
      </c>
    </row>
    <row r="30" spans="1:9" x14ac:dyDescent="0.25">
      <c r="A30" t="s">
        <v>93</v>
      </c>
      <c r="E30" t="s">
        <v>92</v>
      </c>
    </row>
    <row r="31" spans="1:9" x14ac:dyDescent="0.25">
      <c r="E31" t="s">
        <v>91</v>
      </c>
    </row>
    <row r="35" spans="1:2" x14ac:dyDescent="0.25">
      <c r="A35" t="s">
        <v>98</v>
      </c>
      <c r="B35" t="s">
        <v>96</v>
      </c>
    </row>
    <row r="36" spans="1:2" x14ac:dyDescent="0.25">
      <c r="A36" t="s">
        <v>99</v>
      </c>
      <c r="B36" t="s">
        <v>97</v>
      </c>
    </row>
    <row r="37" spans="1:2" x14ac:dyDescent="0.25">
      <c r="A37" t="s">
        <v>103</v>
      </c>
      <c r="B37" t="s">
        <v>102</v>
      </c>
    </row>
    <row r="38" spans="1:2" x14ac:dyDescent="0.25">
      <c r="A38" t="s">
        <v>101</v>
      </c>
      <c r="B38" t="s">
        <v>100</v>
      </c>
    </row>
  </sheetData>
  <phoneticPr fontId="1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2021-09-15 13:59:52</KDate>
  <Classification>INTERNAL</Classification>
  <Subclassification/>
  <HostName>XCDP-TU110-275</HostName>
  <Domain_User>XIPL/prabir.sahoo</Domain_User>
  <IPAdd>10.210.7.125</IPAdd>
  <FilePath>Book3</FilePath>
  <KID>D8CB8AB7B0CE637673111928324468</KID>
  <UniqueName/>
  <Suggested/>
  <Justification/>
</Klassify>
</file>

<file path=customXml/itemProps1.xml><?xml version="1.0" encoding="utf-8"?>
<ds:datastoreItem xmlns:ds="http://schemas.openxmlformats.org/officeDocument/2006/customXml" ds:itemID="{6AF8AA42-0942-4E4A-94FD-4070F716A2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1</vt:lpstr>
      <vt:lpstr>Risk 2</vt:lpstr>
      <vt:lpstr>Risk 3</vt:lpstr>
      <vt:lpstr>Risk 4</vt:lpstr>
      <vt:lpstr>Risk 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Setia</dc:creator>
  <cp:lastModifiedBy>Prabir Ranjan Sahoo</cp:lastModifiedBy>
  <dcterms:created xsi:type="dcterms:W3CDTF">2021-09-15T08:29:05Z</dcterms:created>
  <dcterms:modified xsi:type="dcterms:W3CDTF">2023-01-17T04:34:39Z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D8CB8AB7B0CE637673111928324468</vt:lpwstr>
  </property>
</Properties>
</file>