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Profile\Msc_UKVI\Westminster\7.Banking Technology\Cw1\"/>
    </mc:Choice>
  </mc:AlternateContent>
  <xr:revisionPtr revIDLastSave="0" documentId="13_ncr:1_{8546E3D7-CACA-43E1-BC91-6B3F2381495A}" xr6:coauthVersionLast="47" xr6:coauthVersionMax="47" xr10:uidLastSave="{00000000-0000-0000-0000-000000000000}"/>
  <bookViews>
    <workbookView xWindow="-108" yWindow="-108" windowWidth="23256" windowHeight="12456" activeTab="1" xr2:uid="{FA605F8C-7253-4EDC-BB63-618142D68F6B}"/>
  </bookViews>
  <sheets>
    <sheet name="LCR_2023" sheetId="9" r:id="rId1"/>
    <sheet name="LCR_2024)" sheetId="1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12" l="1"/>
  <c r="C50" i="12"/>
  <c r="C51" i="12"/>
  <c r="E44" i="12"/>
  <c r="E43" i="12"/>
  <c r="E42" i="12"/>
  <c r="E41" i="12"/>
  <c r="E40" i="12"/>
  <c r="C37" i="12"/>
  <c r="D37" i="12"/>
  <c r="E37" i="12"/>
  <c r="E36" i="12"/>
  <c r="E35" i="12"/>
  <c r="D28" i="12"/>
  <c r="D29" i="12"/>
  <c r="D30" i="12"/>
  <c r="D31" i="12"/>
  <c r="D32" i="12"/>
  <c r="E32" i="12"/>
  <c r="E31" i="12"/>
  <c r="E29" i="12"/>
  <c r="E27" i="12"/>
  <c r="F6" i="12"/>
  <c r="B13" i="12"/>
  <c r="F7" i="12"/>
  <c r="F8" i="12"/>
  <c r="B14" i="12"/>
  <c r="F9" i="12"/>
  <c r="F10" i="12"/>
  <c r="B15" i="12"/>
  <c r="C16" i="12"/>
  <c r="B19" i="12"/>
  <c r="B20" i="12"/>
  <c r="B21" i="12"/>
  <c r="C22" i="12"/>
  <c r="B16" i="12"/>
  <c r="B18" i="12"/>
  <c r="B22" i="12"/>
  <c r="C21" i="12"/>
  <c r="D17" i="12"/>
  <c r="E16" i="12"/>
  <c r="D16" i="12"/>
  <c r="D31" i="9"/>
  <c r="D29" i="9"/>
  <c r="D30" i="9"/>
  <c r="C56" i="9"/>
  <c r="C51" i="9"/>
  <c r="C50" i="9"/>
  <c r="F6" i="9"/>
  <c r="B13" i="9"/>
  <c r="F7" i="9"/>
  <c r="F8" i="9"/>
  <c r="B14" i="9"/>
  <c r="F9" i="9"/>
  <c r="F10" i="9"/>
  <c r="B15" i="9"/>
  <c r="C16" i="9"/>
  <c r="E27" i="9"/>
  <c r="D28" i="9"/>
  <c r="E29" i="9"/>
  <c r="E31" i="9"/>
  <c r="D32" i="9"/>
  <c r="E32" i="9"/>
  <c r="C37" i="9"/>
  <c r="D37" i="9"/>
  <c r="E37" i="9"/>
  <c r="B19" i="9"/>
  <c r="E40" i="9"/>
  <c r="E41" i="9"/>
  <c r="E42" i="9"/>
  <c r="E43" i="9"/>
  <c r="E44" i="9"/>
  <c r="B20" i="9"/>
  <c r="B21" i="9"/>
  <c r="C22" i="9"/>
  <c r="B16" i="9"/>
  <c r="B18" i="9"/>
  <c r="B22" i="9"/>
  <c r="C21" i="9"/>
  <c r="E36" i="9"/>
  <c r="E35" i="9"/>
  <c r="E16" i="9"/>
  <c r="D17" i="9"/>
  <c r="D1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D6" authorId="0" shapeId="0" xr:uid="{5F7B5047-8D54-4EF9-9A2F-48AB5874675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Contractual maturity of financial assets and liabilities (pp. 346)</t>
        </r>
      </text>
    </comment>
    <comment ref="D7" authorId="0" shapeId="0" xr:uid="{39B3A06E-3D82-4C54-BD45-C183E73C95B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Assets and Liabilities held at fair value (p. 440)</t>
        </r>
      </text>
    </comment>
    <comment ref="D26" authorId="0" shapeId="0" xr:uid="{5915253F-6782-4C38-898D-D0FC658D70BD}">
      <text>
        <r>
          <rPr>
            <b/>
            <sz val="9"/>
            <color rgb="FF000000"/>
            <rFont val="Tahoma"/>
            <family val="2"/>
          </rPr>
          <t>HP:</t>
        </r>
        <r>
          <rPr>
            <sz val="9"/>
            <color rgb="FF000000"/>
            <rFont val="Tahoma"/>
            <family val="2"/>
          </rPr>
          <t xml:space="preserve">
Contractual maturity of financial assets and liabilities (pp. 346-347)</t>
        </r>
      </text>
    </comment>
    <comment ref="D27" authorId="0" shapeId="0" xr:uid="{BEDD7FEF-878B-4905-91B2-BFF4C655893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Loans and advances and deposits at amortised cost (p. 378)</t>
        </r>
      </text>
    </comment>
    <comment ref="C35" authorId="0" shapeId="0" xr:uid="{C436D4AF-0D2B-4F7B-8133-96E1E5DECC1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Contractual maturity of financial assets and liabilities (pp. 186-187)</t>
        </r>
      </text>
    </comment>
    <comment ref="C40" authorId="0" shapeId="0" xr:uid="{087DB9EF-FEA3-4A04-B693-6AA598CB58BD}">
      <text>
        <r>
          <rPr>
            <b/>
            <sz val="9"/>
            <color rgb="FF000000"/>
            <rFont val="Tahoma"/>
            <family val="2"/>
          </rPr>
          <t>HP:</t>
        </r>
        <r>
          <rPr>
            <sz val="9"/>
            <color rgb="FF000000"/>
            <rFont val="Tahoma"/>
            <family val="2"/>
          </rPr>
          <t xml:space="preserve">
Contractual maturity of financial assets and liabilities (pp. 346-347)</t>
        </r>
      </text>
    </comment>
    <comment ref="C49" authorId="0" shapeId="0" xr:uid="{40B6F707-38BE-4E28-B694-F5E2AE5EB7D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Analysis of Barclays UK (p.381)</t>
        </r>
      </text>
    </comment>
    <comment ref="C54" authorId="0" shapeId="0" xr:uid="{F7DCA1A5-CCA8-4FB4-B8BB-63BC32AF95C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Analysis of Barclays UK (p.381)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D6" authorId="0" shapeId="0" xr:uid="{90979E4F-18A8-4052-B939-265C82FB863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Contractual maturity of financial assets and liabilities (pp. 366)</t>
        </r>
      </text>
    </comment>
    <comment ref="D7" authorId="0" shapeId="0" xr:uid="{8AEC0DF3-1114-4903-B99D-3ED532F8DF1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Assets and Liabilities held at fair value (p. 468)</t>
        </r>
      </text>
    </comment>
    <comment ref="D26" authorId="0" shapeId="0" xr:uid="{FE9C9FC8-E10C-4A98-A4B4-52F0F5F284AC}">
      <text>
        <r>
          <rPr>
            <b/>
            <sz val="9"/>
            <color rgb="FF000000"/>
            <rFont val="Tahoma"/>
            <family val="2"/>
          </rPr>
          <t>HP:</t>
        </r>
        <r>
          <rPr>
            <sz val="9"/>
            <color rgb="FF000000"/>
            <rFont val="Tahoma"/>
            <family val="2"/>
          </rPr>
          <t xml:space="preserve">
Contractual maturity of financial assets and liabilities (pp. 346-347)</t>
        </r>
      </text>
    </comment>
    <comment ref="D27" authorId="0" shapeId="0" xr:uid="{AEEFB399-7BD7-4510-A90C-F6796620B18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Loans and advances and deposits at amortised cost (p. 402)</t>
        </r>
      </text>
    </comment>
    <comment ref="C35" authorId="0" shapeId="0" xr:uid="{44F88D29-DBAF-4EE1-85A5-C617CC38FDE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Contractual maturity of financial assets and liabilities (pp. 366)</t>
        </r>
      </text>
    </comment>
    <comment ref="C40" authorId="0" shapeId="0" xr:uid="{635F4AEC-CE8F-4FA9-A8AB-4D12862505FE}">
      <text>
        <r>
          <rPr>
            <b/>
            <sz val="9"/>
            <color rgb="FF000000"/>
            <rFont val="Tahoma"/>
            <family val="2"/>
          </rPr>
          <t>HP:</t>
        </r>
        <r>
          <rPr>
            <sz val="9"/>
            <color rgb="FF000000"/>
            <rFont val="Tahoma"/>
            <family val="2"/>
          </rPr>
          <t xml:space="preserve">
Contractual maturity of financial assets and liabilities (pp. 346-347)</t>
        </r>
      </text>
    </comment>
    <comment ref="C49" authorId="0" shapeId="0" xr:uid="{34B395F2-AD8D-4709-BC44-96B058C79B5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Analysis of Barclays UK (p.381)</t>
        </r>
      </text>
    </comment>
    <comment ref="C54" authorId="0" shapeId="0" xr:uid="{AC888E4E-B1B7-4BFF-9D0D-179B41734D9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Analysis of Barclays UK (p.381)</t>
        </r>
      </text>
    </comment>
  </commentList>
</comments>
</file>

<file path=xl/sharedStrings.xml><?xml version="1.0" encoding="utf-8"?>
<sst xmlns="http://schemas.openxmlformats.org/spreadsheetml/2006/main" count="136" uniqueCount="57">
  <si>
    <t>HQLA</t>
  </si>
  <si>
    <t>Cash and balances at central banks</t>
  </si>
  <si>
    <t>On demand</t>
  </si>
  <si>
    <t>Not more than 3 months</t>
  </si>
  <si>
    <t>30-day proxy</t>
  </si>
  <si>
    <t>Level</t>
  </si>
  <si>
    <t>2A</t>
  </si>
  <si>
    <t>2B</t>
  </si>
  <si>
    <t>Debt securities (trading portfolio)</t>
  </si>
  <si>
    <t>Debt securities (at fair value)</t>
  </si>
  <si>
    <t>Equity securities (trading portfolio)</t>
  </si>
  <si>
    <t>Equity securities (at fair value)</t>
  </si>
  <si>
    <t>Total HQLA</t>
  </si>
  <si>
    <t>Total</t>
  </si>
  <si>
    <t>Level 2B - no more than 15% of total HQLA</t>
  </si>
  <si>
    <t>Levels 2A and 2B - no more than 40% of total HQLA</t>
  </si>
  <si>
    <t>HQLA item</t>
  </si>
  <si>
    <t>Deposits</t>
  </si>
  <si>
    <t>Run-off rate</t>
  </si>
  <si>
    <t>Coefficient</t>
  </si>
  <si>
    <t>Of which commercial deposits</t>
  </si>
  <si>
    <t>Deposit structure for group:</t>
  </si>
  <si>
    <t>International</t>
  </si>
  <si>
    <t>UK</t>
  </si>
  <si>
    <t>Percentage international</t>
  </si>
  <si>
    <t>Of which deposits from banks</t>
  </si>
  <si>
    <t>Commercial and consumer deposits</t>
  </si>
  <si>
    <t>Deposit structure for UK:</t>
  </si>
  <si>
    <t>Personal</t>
  </si>
  <si>
    <t>Business</t>
  </si>
  <si>
    <t>Percentage business</t>
  </si>
  <si>
    <t>Consumer deposits</t>
  </si>
  <si>
    <t>Deposit run-off</t>
  </si>
  <si>
    <t>Stress scenario outflow</t>
  </si>
  <si>
    <t>Other outflow</t>
  </si>
  <si>
    <t>Value</t>
  </si>
  <si>
    <t>Liabilities</t>
  </si>
  <si>
    <t>Other liabilities</t>
  </si>
  <si>
    <t>Of which international consumers</t>
  </si>
  <si>
    <t>Of which UK consumers</t>
  </si>
  <si>
    <t>Inflow</t>
  </si>
  <si>
    <t>Settlement balances</t>
  </si>
  <si>
    <t>Loans and advances</t>
  </si>
  <si>
    <t>Reverse repurchase agreements</t>
  </si>
  <si>
    <t>Derivatives</t>
  </si>
  <si>
    <t>Other financial assets</t>
  </si>
  <si>
    <t>Outflows</t>
  </si>
  <si>
    <t>Inflows</t>
  </si>
  <si>
    <t>Net outflows</t>
  </si>
  <si>
    <t>Liquidity coverage ratio</t>
  </si>
  <si>
    <t>Inflows cannot compensate more than 75% of cash outflows in the stress scenario</t>
  </si>
  <si>
    <t>LCR reported by Barclays</t>
  </si>
  <si>
    <t>Outflows "unaccounted for" in the deposit run-off scenario</t>
  </si>
  <si>
    <t>Only asset items not included in HQLA can be inflows (no "double-counting")</t>
  </si>
  <si>
    <t>pg346</t>
  </si>
  <si>
    <t>Barclays 2024-LCR</t>
  </si>
  <si>
    <t>Barclays 2023 -LCR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</si>
</sst>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4" fillId="0" borderId="0" xfId="2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1CA42-068B-4913-8511-A79A29D21CF2}">
  <dimension ref="A1:F56"/>
  <sheetViews>
    <sheetView workbookViewId="0">
      <selection activeCell="F18" sqref="F18"/>
    </sheetView>
  </sheetViews>
  <sheetFormatPr defaultColWidth="32.5546875" defaultRowHeight="14.4" x14ac:dyDescent="0.3"/>
  <sheetData>
    <row r="1" spans="1:6" x14ac:dyDescent="0.3">
      <c r="A1" s="5" t="s">
        <v>56</v>
      </c>
      <c r="B1" s="9"/>
    </row>
    <row r="2" spans="1:6" x14ac:dyDescent="0.3">
      <c r="B2" s="9"/>
    </row>
    <row r="3" spans="1:6" x14ac:dyDescent="0.3">
      <c r="B3" s="9"/>
    </row>
    <row r="4" spans="1:6" x14ac:dyDescent="0.3">
      <c r="D4" t="s">
        <v>54</v>
      </c>
    </row>
    <row r="5" spans="1:6" x14ac:dyDescent="0.3">
      <c r="A5" s="1" t="s">
        <v>5</v>
      </c>
      <c r="B5" s="2" t="s">
        <v>16</v>
      </c>
      <c r="C5" s="1" t="s">
        <v>19</v>
      </c>
      <c r="D5" s="1" t="s">
        <v>2</v>
      </c>
      <c r="E5" s="1" t="s">
        <v>3</v>
      </c>
      <c r="F5" s="1" t="s">
        <v>4</v>
      </c>
    </row>
    <row r="6" spans="1:6" x14ac:dyDescent="0.3">
      <c r="A6" s="1">
        <v>1</v>
      </c>
      <c r="B6" t="s">
        <v>1</v>
      </c>
      <c r="C6" s="1">
        <v>1</v>
      </c>
      <c r="D6" s="1">
        <v>224634</v>
      </c>
      <c r="E6" s="1">
        <v>0</v>
      </c>
      <c r="F6" s="3">
        <f>(D6+E6/3)*C6</f>
        <v>224634</v>
      </c>
    </row>
    <row r="7" spans="1:6" x14ac:dyDescent="0.3">
      <c r="A7" s="1" t="s">
        <v>6</v>
      </c>
      <c r="B7" t="s">
        <v>8</v>
      </c>
      <c r="C7" s="1">
        <v>0.85</v>
      </c>
      <c r="D7" s="1">
        <v>75498</v>
      </c>
      <c r="E7" s="1">
        <v>0</v>
      </c>
      <c r="F7" s="3">
        <f t="shared" ref="F7:F10" si="0">(D7+E7/3)*C7</f>
        <v>64173.299999999996</v>
      </c>
    </row>
    <row r="8" spans="1:6" x14ac:dyDescent="0.3">
      <c r="A8" s="1" t="s">
        <v>6</v>
      </c>
      <c r="B8" t="s">
        <v>9</v>
      </c>
      <c r="C8" s="1">
        <v>0.85</v>
      </c>
      <c r="D8" s="1">
        <v>2586</v>
      </c>
      <c r="E8" s="1">
        <v>0</v>
      </c>
      <c r="F8" s="3">
        <f t="shared" si="0"/>
        <v>2198.1</v>
      </c>
    </row>
    <row r="9" spans="1:6" x14ac:dyDescent="0.3">
      <c r="A9" s="1" t="s">
        <v>7</v>
      </c>
      <c r="B9" t="s">
        <v>10</v>
      </c>
      <c r="C9" s="1">
        <v>0.5</v>
      </c>
      <c r="D9" s="1">
        <v>86353</v>
      </c>
      <c r="E9" s="1">
        <v>0</v>
      </c>
      <c r="F9" s="3">
        <f t="shared" si="0"/>
        <v>43176.5</v>
      </c>
    </row>
    <row r="10" spans="1:6" x14ac:dyDescent="0.3">
      <c r="A10" s="1" t="s">
        <v>7</v>
      </c>
      <c r="B10" t="s">
        <v>11</v>
      </c>
      <c r="C10" s="1">
        <v>0.5</v>
      </c>
      <c r="D10" s="1">
        <v>7185</v>
      </c>
      <c r="E10" s="1">
        <v>0</v>
      </c>
      <c r="F10" s="3">
        <f t="shared" si="0"/>
        <v>3592.5</v>
      </c>
    </row>
    <row r="12" spans="1:6" x14ac:dyDescent="0.3">
      <c r="A12" s="1" t="s">
        <v>5</v>
      </c>
      <c r="B12" s="1" t="s">
        <v>12</v>
      </c>
    </row>
    <row r="13" spans="1:6" x14ac:dyDescent="0.3">
      <c r="A13" s="1">
        <v>1</v>
      </c>
      <c r="B13" s="3">
        <f>SUM(F6:F6)</f>
        <v>224634</v>
      </c>
    </row>
    <row r="14" spans="1:6" x14ac:dyDescent="0.3">
      <c r="A14" s="1" t="s">
        <v>6</v>
      </c>
      <c r="B14" s="3">
        <f>SUM(F7:F8)</f>
        <v>66371.399999999994</v>
      </c>
      <c r="D14" t="s">
        <v>15</v>
      </c>
    </row>
    <row r="15" spans="1:6" x14ac:dyDescent="0.3">
      <c r="A15" s="1" t="s">
        <v>7</v>
      </c>
      <c r="B15" s="3">
        <f>SUM(F9:F10)</f>
        <v>46769</v>
      </c>
      <c r="D15" t="s">
        <v>14</v>
      </c>
    </row>
    <row r="16" spans="1:6" x14ac:dyDescent="0.3">
      <c r="A16" s="1" t="s">
        <v>13</v>
      </c>
      <c r="B16" s="3">
        <f>MIN(B13+B14+B15, B13/0.6, B13 + B14*8/5)</f>
        <v>330828.24</v>
      </c>
      <c r="C16" s="4">
        <f>SUM(B13:B15)</f>
        <v>337774.4</v>
      </c>
      <c r="D16">
        <f>SUM(B14:B15)/B16</f>
        <v>0.34199136083425041</v>
      </c>
      <c r="E16">
        <f>B15/B16</f>
        <v>0.14136943085632594</v>
      </c>
    </row>
    <row r="17" spans="1:5" x14ac:dyDescent="0.3">
      <c r="A17" s="1"/>
      <c r="B17" s="3"/>
      <c r="D17" s="4">
        <f>B14+B15</f>
        <v>113140.4</v>
      </c>
    </row>
    <row r="18" spans="1:5" x14ac:dyDescent="0.3">
      <c r="A18" s="1" t="s">
        <v>0</v>
      </c>
      <c r="B18" s="3">
        <f>B16</f>
        <v>330828.24</v>
      </c>
    </row>
    <row r="19" spans="1:5" x14ac:dyDescent="0.3">
      <c r="A19" s="1" t="s">
        <v>46</v>
      </c>
      <c r="B19" s="3">
        <f>SUM(E26:E32)+E37</f>
        <v>684270.20304084523</v>
      </c>
    </row>
    <row r="20" spans="1:5" x14ac:dyDescent="0.3">
      <c r="A20" s="1" t="s">
        <v>47</v>
      </c>
      <c r="B20" s="3">
        <f>SUM(E40:E44)</f>
        <v>360219.00000000006</v>
      </c>
    </row>
    <row r="21" spans="1:5" x14ac:dyDescent="0.3">
      <c r="A21" s="1" t="s">
        <v>48</v>
      </c>
      <c r="B21" s="3">
        <f>MAX(B19-B20,B19*0.25)</f>
        <v>324051.20304084517</v>
      </c>
      <c r="C21">
        <f>B19-MIN(B20,0.75*B19)</f>
        <v>324051.20304084517</v>
      </c>
      <c r="D21" t="s">
        <v>50</v>
      </c>
    </row>
    <row r="22" spans="1:5" x14ac:dyDescent="0.3">
      <c r="A22" s="1" t="s">
        <v>49</v>
      </c>
      <c r="B22" s="8">
        <f>B18/B21</f>
        <v>1.0209134756963103</v>
      </c>
      <c r="C22">
        <f>C16/B21</f>
        <v>1.0423488536082526</v>
      </c>
    </row>
    <row r="23" spans="1:5" x14ac:dyDescent="0.3">
      <c r="A23" s="1" t="s">
        <v>51</v>
      </c>
      <c r="B23" s="7">
        <v>1.69</v>
      </c>
    </row>
    <row r="24" spans="1:5" x14ac:dyDescent="0.3">
      <c r="A24" s="1"/>
    </row>
    <row r="25" spans="1:5" x14ac:dyDescent="0.3">
      <c r="B25" s="1" t="s">
        <v>32</v>
      </c>
      <c r="C25" s="2" t="s">
        <v>18</v>
      </c>
      <c r="D25" s="1" t="s">
        <v>35</v>
      </c>
      <c r="E25" s="1" t="s">
        <v>33</v>
      </c>
    </row>
    <row r="26" spans="1:5" x14ac:dyDescent="0.3">
      <c r="B26" s="3" t="s">
        <v>17</v>
      </c>
      <c r="D26" s="1">
        <v>538789</v>
      </c>
    </row>
    <row r="27" spans="1:5" x14ac:dyDescent="0.3">
      <c r="B27" s="1" t="s">
        <v>25</v>
      </c>
      <c r="C27" s="1">
        <v>1</v>
      </c>
      <c r="D27" s="1">
        <v>14472</v>
      </c>
      <c r="E27" s="3">
        <f>D27*C27</f>
        <v>14472</v>
      </c>
    </row>
    <row r="28" spans="1:5" x14ac:dyDescent="0.3">
      <c r="B28" s="1" t="s">
        <v>26</v>
      </c>
      <c r="C28" s="1"/>
      <c r="D28" s="1">
        <f>D26-D27</f>
        <v>524317</v>
      </c>
      <c r="E28" s="4"/>
    </row>
    <row r="29" spans="1:5" x14ac:dyDescent="0.3">
      <c r="B29" s="1" t="s">
        <v>20</v>
      </c>
      <c r="C29" s="1">
        <v>0.25</v>
      </c>
      <c r="D29" s="3">
        <f>D28*C56</f>
        <v>121130.05765242637</v>
      </c>
      <c r="E29" s="3">
        <f>D29*C29</f>
        <v>30282.514413106594</v>
      </c>
    </row>
    <row r="30" spans="1:5" x14ac:dyDescent="0.3">
      <c r="B30" s="1" t="s">
        <v>31</v>
      </c>
      <c r="C30" s="1"/>
      <c r="D30" s="3">
        <f>D28-D29</f>
        <v>403186.94234757364</v>
      </c>
      <c r="E30" s="4"/>
    </row>
    <row r="31" spans="1:5" x14ac:dyDescent="0.3">
      <c r="B31" s="1" t="s">
        <v>38</v>
      </c>
      <c r="C31" s="1">
        <v>0.1</v>
      </c>
      <c r="D31" s="3">
        <f>D30*C51</f>
        <v>222766.83020719959</v>
      </c>
      <c r="E31" s="3">
        <f>D31*C31</f>
        <v>22276.68302071996</v>
      </c>
    </row>
    <row r="32" spans="1:5" x14ac:dyDescent="0.3">
      <c r="B32" s="1" t="s">
        <v>39</v>
      </c>
      <c r="C32" s="1">
        <v>0.05</v>
      </c>
      <c r="D32" s="3">
        <f>D30-D31</f>
        <v>180420.11214037405</v>
      </c>
      <c r="E32" s="3">
        <f>D32*C32</f>
        <v>9021.0056070187038</v>
      </c>
    </row>
    <row r="33" spans="2:6" x14ac:dyDescent="0.3">
      <c r="B33" s="1"/>
      <c r="C33" s="1"/>
    </row>
    <row r="34" spans="2:6" x14ac:dyDescent="0.3">
      <c r="B34" s="1" t="s">
        <v>34</v>
      </c>
      <c r="C34" s="1" t="s">
        <v>2</v>
      </c>
      <c r="D34" s="1" t="s">
        <v>3</v>
      </c>
      <c r="E34" s="1" t="s">
        <v>4</v>
      </c>
    </row>
    <row r="35" spans="2:6" x14ac:dyDescent="0.3">
      <c r="B35" s="1" t="s">
        <v>36</v>
      </c>
      <c r="C35" s="1">
        <v>1018244</v>
      </c>
      <c r="D35" s="1">
        <v>127100</v>
      </c>
      <c r="E35" s="3">
        <f>C35+D35/3</f>
        <v>1060610.6666666667</v>
      </c>
    </row>
    <row r="36" spans="2:6" x14ac:dyDescent="0.3">
      <c r="B36" s="1" t="s">
        <v>17</v>
      </c>
      <c r="C36" s="1">
        <v>440122</v>
      </c>
      <c r="D36" s="1">
        <v>36812</v>
      </c>
      <c r="E36" s="3">
        <f t="shared" ref="E36:E37" si="1">C36+D36/3</f>
        <v>452392.66666666669</v>
      </c>
    </row>
    <row r="37" spans="2:6" x14ac:dyDescent="0.3">
      <c r="B37" s="1" t="s">
        <v>37</v>
      </c>
      <c r="C37" s="1">
        <f>C35-C36</f>
        <v>578122</v>
      </c>
      <c r="D37" s="1">
        <f>D35-D36</f>
        <v>90288</v>
      </c>
      <c r="E37" s="3">
        <f t="shared" si="1"/>
        <v>608218</v>
      </c>
      <c r="F37" t="s">
        <v>52</v>
      </c>
    </row>
    <row r="38" spans="2:6" x14ac:dyDescent="0.3">
      <c r="E38" s="4"/>
    </row>
    <row r="39" spans="2:6" x14ac:dyDescent="0.3">
      <c r="B39" s="1" t="s">
        <v>40</v>
      </c>
      <c r="C39" t="s">
        <v>2</v>
      </c>
      <c r="D39" s="1" t="s">
        <v>3</v>
      </c>
      <c r="E39" s="3" t="s">
        <v>4</v>
      </c>
    </row>
    <row r="40" spans="2:6" x14ac:dyDescent="0.3">
      <c r="B40" s="1" t="s">
        <v>41</v>
      </c>
      <c r="C40" s="1">
        <v>61837</v>
      </c>
      <c r="D40" s="1">
        <v>47052</v>
      </c>
      <c r="E40" s="3">
        <f>C40+D40/3</f>
        <v>77521</v>
      </c>
    </row>
    <row r="41" spans="2:6" x14ac:dyDescent="0.3">
      <c r="B41" s="1" t="s">
        <v>42</v>
      </c>
      <c r="C41" s="1">
        <v>22457</v>
      </c>
      <c r="D41" s="1">
        <v>5907</v>
      </c>
      <c r="E41" s="3">
        <f t="shared" ref="E41:E44" si="2">C41+D41/3</f>
        <v>24426</v>
      </c>
    </row>
    <row r="42" spans="2:6" x14ac:dyDescent="0.3">
      <c r="B42" s="1" t="s">
        <v>43</v>
      </c>
      <c r="C42" s="1">
        <v>1453</v>
      </c>
      <c r="D42" s="1">
        <v>0</v>
      </c>
      <c r="E42" s="3">
        <f t="shared" si="2"/>
        <v>1453</v>
      </c>
    </row>
    <row r="43" spans="2:6" x14ac:dyDescent="0.3">
      <c r="B43" s="1" t="s">
        <v>44</v>
      </c>
      <c r="C43" s="1">
        <v>254655</v>
      </c>
      <c r="D43" s="1">
        <v>100</v>
      </c>
      <c r="E43" s="3">
        <f t="shared" si="2"/>
        <v>254688.33333333334</v>
      </c>
    </row>
    <row r="44" spans="2:6" x14ac:dyDescent="0.3">
      <c r="B44" s="1" t="s">
        <v>45</v>
      </c>
      <c r="C44" s="1">
        <v>2122</v>
      </c>
      <c r="D44" s="1">
        <v>26</v>
      </c>
      <c r="E44" s="3">
        <f t="shared" si="2"/>
        <v>2130.6666666666665</v>
      </c>
      <c r="F44" t="s">
        <v>53</v>
      </c>
    </row>
    <row r="45" spans="2:6" x14ac:dyDescent="0.3">
      <c r="B45" s="1"/>
    </row>
    <row r="48" spans="2:6" x14ac:dyDescent="0.3">
      <c r="B48" s="1" t="s">
        <v>21</v>
      </c>
    </row>
    <row r="49" spans="2:3" x14ac:dyDescent="0.3">
      <c r="B49" s="1" t="s">
        <v>23</v>
      </c>
      <c r="C49" s="1">
        <v>241100</v>
      </c>
    </row>
    <row r="50" spans="2:3" x14ac:dyDescent="0.3">
      <c r="B50" s="1" t="s">
        <v>22</v>
      </c>
      <c r="C50" s="1">
        <f>D26-C49</f>
        <v>297689</v>
      </c>
    </row>
    <row r="51" spans="2:3" x14ac:dyDescent="0.3">
      <c r="B51" s="1" t="s">
        <v>24</v>
      </c>
      <c r="C51" s="6">
        <f>C50/D26</f>
        <v>0.55251499195417875</v>
      </c>
    </row>
    <row r="53" spans="2:3" x14ac:dyDescent="0.3">
      <c r="B53" s="1" t="s">
        <v>27</v>
      </c>
    </row>
    <row r="54" spans="2:3" x14ac:dyDescent="0.3">
      <c r="B54" s="1" t="s">
        <v>28</v>
      </c>
      <c r="C54" s="1">
        <v>185400</v>
      </c>
    </row>
    <row r="55" spans="2:3" x14ac:dyDescent="0.3">
      <c r="B55" s="1" t="s">
        <v>29</v>
      </c>
      <c r="C55" s="1">
        <v>55700</v>
      </c>
    </row>
    <row r="56" spans="2:3" x14ac:dyDescent="0.3">
      <c r="B56" s="1" t="s">
        <v>30</v>
      </c>
      <c r="C56" s="6">
        <f>C55/(C54+C55)</f>
        <v>0.2310244711737868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5FE34-3B81-404E-AB8F-E38872F0FF71}">
  <dimension ref="A1:F56"/>
  <sheetViews>
    <sheetView tabSelected="1" workbookViewId="0">
      <selection activeCell="C9" sqref="C9"/>
    </sheetView>
  </sheetViews>
  <sheetFormatPr defaultColWidth="32.5546875" defaultRowHeight="14.4" x14ac:dyDescent="0.3"/>
  <sheetData>
    <row r="1" spans="1:6" x14ac:dyDescent="0.3">
      <c r="A1" s="5" t="s">
        <v>55</v>
      </c>
      <c r="B1" s="9"/>
    </row>
    <row r="2" spans="1:6" x14ac:dyDescent="0.3">
      <c r="B2" s="9"/>
    </row>
    <row r="3" spans="1:6" x14ac:dyDescent="0.3">
      <c r="B3" s="9"/>
    </row>
    <row r="4" spans="1:6" x14ac:dyDescent="0.3">
      <c r="D4" t="s">
        <v>54</v>
      </c>
    </row>
    <row r="5" spans="1:6" x14ac:dyDescent="0.3">
      <c r="A5" s="1" t="s">
        <v>5</v>
      </c>
      <c r="B5" s="2" t="s">
        <v>16</v>
      </c>
      <c r="C5" s="1" t="s">
        <v>19</v>
      </c>
      <c r="D5" s="1" t="s">
        <v>2</v>
      </c>
      <c r="E5" s="1" t="s">
        <v>3</v>
      </c>
      <c r="F5" s="1" t="s">
        <v>4</v>
      </c>
    </row>
    <row r="6" spans="1:6" x14ac:dyDescent="0.3">
      <c r="A6" s="1">
        <v>1</v>
      </c>
      <c r="B6" t="s">
        <v>1</v>
      </c>
      <c r="C6" s="1">
        <v>1</v>
      </c>
      <c r="D6" s="1">
        <v>210184</v>
      </c>
      <c r="E6" s="1">
        <v>0</v>
      </c>
      <c r="F6" s="3">
        <f>(D6+E6/3)*C6</f>
        <v>210184</v>
      </c>
    </row>
    <row r="7" spans="1:6" x14ac:dyDescent="0.3">
      <c r="A7" s="1" t="s">
        <v>6</v>
      </c>
      <c r="B7" t="s">
        <v>8</v>
      </c>
      <c r="C7" s="1">
        <v>0.85</v>
      </c>
      <c r="D7" s="1">
        <v>78014</v>
      </c>
      <c r="E7" s="1">
        <v>0</v>
      </c>
      <c r="F7" s="3">
        <f t="shared" ref="F7:F10" si="0">(D7+E7/3)*C7</f>
        <v>66311.899999999994</v>
      </c>
    </row>
    <row r="8" spans="1:6" x14ac:dyDescent="0.3">
      <c r="A8" s="1" t="s">
        <v>6</v>
      </c>
      <c r="B8" t="s">
        <v>9</v>
      </c>
      <c r="C8" s="1">
        <v>0.85</v>
      </c>
      <c r="D8" s="1">
        <v>2965</v>
      </c>
      <c r="E8" s="1">
        <v>0</v>
      </c>
      <c r="F8" s="3">
        <f t="shared" si="0"/>
        <v>2520.25</v>
      </c>
    </row>
    <row r="9" spans="1:6" x14ac:dyDescent="0.3">
      <c r="A9" s="1" t="s">
        <v>7</v>
      </c>
      <c r="B9" t="s">
        <v>10</v>
      </c>
      <c r="C9" s="1">
        <v>0.5</v>
      </c>
      <c r="D9" s="1">
        <v>74859</v>
      </c>
      <c r="E9" s="1">
        <v>0</v>
      </c>
      <c r="F9" s="3">
        <f t="shared" si="0"/>
        <v>37429.5</v>
      </c>
    </row>
    <row r="10" spans="1:6" x14ac:dyDescent="0.3">
      <c r="A10" s="1" t="s">
        <v>7</v>
      </c>
      <c r="B10" t="s">
        <v>11</v>
      </c>
      <c r="C10" s="1">
        <v>0.5</v>
      </c>
      <c r="D10" s="1">
        <v>3818</v>
      </c>
      <c r="E10" s="1">
        <v>0</v>
      </c>
      <c r="F10" s="3">
        <f t="shared" si="0"/>
        <v>1909</v>
      </c>
    </row>
    <row r="12" spans="1:6" x14ac:dyDescent="0.3">
      <c r="A12" s="1" t="s">
        <v>5</v>
      </c>
      <c r="B12" s="1" t="s">
        <v>12</v>
      </c>
    </row>
    <row r="13" spans="1:6" x14ac:dyDescent="0.3">
      <c r="A13" s="1">
        <v>1</v>
      </c>
      <c r="B13" s="3">
        <f>SUM(F6:F6)</f>
        <v>210184</v>
      </c>
    </row>
    <row r="14" spans="1:6" x14ac:dyDescent="0.3">
      <c r="A14" s="1" t="s">
        <v>6</v>
      </c>
      <c r="B14" s="3">
        <f>SUM(F7:F8)</f>
        <v>68832.149999999994</v>
      </c>
      <c r="D14" t="s">
        <v>15</v>
      </c>
    </row>
    <row r="15" spans="1:6" x14ac:dyDescent="0.3">
      <c r="A15" s="1" t="s">
        <v>7</v>
      </c>
      <c r="B15" s="3">
        <f>SUM(F9:F10)</f>
        <v>39338.5</v>
      </c>
      <c r="D15" t="s">
        <v>14</v>
      </c>
    </row>
    <row r="16" spans="1:6" x14ac:dyDescent="0.3">
      <c r="A16" s="1" t="s">
        <v>13</v>
      </c>
      <c r="B16" s="3">
        <f>MIN(B13+B14+B15, B13/0.6, B13 + B14*8/5)</f>
        <v>318354.65000000002</v>
      </c>
      <c r="C16" s="4">
        <f>SUM(B13:B15)</f>
        <v>318354.65000000002</v>
      </c>
      <c r="D16">
        <f>SUM(B14:B15)/B16</f>
        <v>0.33978033617539427</v>
      </c>
      <c r="E16">
        <f>B15/B16</f>
        <v>0.12356816525218023</v>
      </c>
    </row>
    <row r="17" spans="1:5" x14ac:dyDescent="0.3">
      <c r="A17" s="1"/>
      <c r="B17" s="3"/>
      <c r="D17" s="4">
        <f>B14+B15</f>
        <v>108170.65</v>
      </c>
    </row>
    <row r="18" spans="1:5" x14ac:dyDescent="0.3">
      <c r="A18" s="1" t="s">
        <v>0</v>
      </c>
      <c r="B18" s="3">
        <f>B16</f>
        <v>318354.65000000002</v>
      </c>
    </row>
    <row r="19" spans="1:5" x14ac:dyDescent="0.3">
      <c r="A19" s="1" t="s">
        <v>46</v>
      </c>
      <c r="B19" s="3">
        <f>SUM(E26:E32)+E37</f>
        <v>700691.15581835364</v>
      </c>
    </row>
    <row r="20" spans="1:5" x14ac:dyDescent="0.3">
      <c r="A20" s="1" t="s">
        <v>47</v>
      </c>
      <c r="B20" s="3">
        <f>SUM(E40:E44)</f>
        <v>378310.33333333337</v>
      </c>
    </row>
    <row r="21" spans="1:5" x14ac:dyDescent="0.3">
      <c r="A21" s="1" t="s">
        <v>48</v>
      </c>
      <c r="B21" s="3">
        <f>MAX(B19-B20,B19*0.25)</f>
        <v>322380.82248502027</v>
      </c>
      <c r="C21">
        <f>B19-MIN(B20,0.75*B19)</f>
        <v>322380.82248502027</v>
      </c>
      <c r="D21" t="s">
        <v>50</v>
      </c>
    </row>
    <row r="22" spans="1:5" x14ac:dyDescent="0.3">
      <c r="A22" s="1" t="s">
        <v>49</v>
      </c>
      <c r="B22" s="8">
        <f>B18/B21</f>
        <v>0.9875111290616323</v>
      </c>
      <c r="C22">
        <f>C16/B21</f>
        <v>0.9875111290616323</v>
      </c>
    </row>
    <row r="23" spans="1:5" x14ac:dyDescent="0.3">
      <c r="A23" s="1" t="s">
        <v>51</v>
      </c>
      <c r="B23" s="7">
        <v>1.69</v>
      </c>
    </row>
    <row r="24" spans="1:5" x14ac:dyDescent="0.3">
      <c r="A24" s="1"/>
    </row>
    <row r="25" spans="1:5" x14ac:dyDescent="0.3">
      <c r="B25" s="1" t="s">
        <v>32</v>
      </c>
      <c r="C25" s="2" t="s">
        <v>18</v>
      </c>
      <c r="D25" s="1" t="s">
        <v>35</v>
      </c>
      <c r="E25" s="1" t="s">
        <v>33</v>
      </c>
    </row>
    <row r="26" spans="1:5" x14ac:dyDescent="0.3">
      <c r="B26" s="3" t="s">
        <v>17</v>
      </c>
      <c r="D26" s="1">
        <v>560663</v>
      </c>
    </row>
    <row r="27" spans="1:5" x14ac:dyDescent="0.3">
      <c r="B27" s="1" t="s">
        <v>25</v>
      </c>
      <c r="C27" s="1">
        <v>1</v>
      </c>
      <c r="D27" s="1">
        <v>13203</v>
      </c>
      <c r="E27" s="3">
        <f>D27*C27</f>
        <v>13203</v>
      </c>
    </row>
    <row r="28" spans="1:5" x14ac:dyDescent="0.3">
      <c r="B28" s="1" t="s">
        <v>26</v>
      </c>
      <c r="C28" s="1"/>
      <c r="D28" s="1">
        <f>D26-D27</f>
        <v>547460</v>
      </c>
      <c r="E28" s="4"/>
    </row>
    <row r="29" spans="1:5" x14ac:dyDescent="0.3">
      <c r="B29" s="1" t="s">
        <v>20</v>
      </c>
      <c r="C29" s="1">
        <v>0.25</v>
      </c>
      <c r="D29" s="3">
        <f>D28*C56</f>
        <v>118369.72972972973</v>
      </c>
      <c r="E29" s="3">
        <f>D29*C29</f>
        <v>29592.432432432433</v>
      </c>
    </row>
    <row r="30" spans="1:5" x14ac:dyDescent="0.3">
      <c r="B30" s="1" t="s">
        <v>31</v>
      </c>
      <c r="C30" s="1"/>
      <c r="D30" s="3">
        <f>D28-D29</f>
        <v>429090.2702702703</v>
      </c>
      <c r="E30" s="4"/>
    </row>
    <row r="31" spans="1:5" x14ac:dyDescent="0.3">
      <c r="B31" s="1" t="s">
        <v>38</v>
      </c>
      <c r="C31" s="1">
        <v>0.1</v>
      </c>
      <c r="D31" s="3">
        <f>D30*C51</f>
        <v>242197.53078148648</v>
      </c>
      <c r="E31" s="3">
        <f>D31*C31</f>
        <v>24219.753078148649</v>
      </c>
    </row>
    <row r="32" spans="1:5" x14ac:dyDescent="0.3">
      <c r="B32" s="1" t="s">
        <v>39</v>
      </c>
      <c r="C32" s="1">
        <v>0.05</v>
      </c>
      <c r="D32" s="3">
        <f>D30-D31</f>
        <v>186892.73948878382</v>
      </c>
      <c r="E32" s="3">
        <f>D32*C32</f>
        <v>9344.6369744391905</v>
      </c>
    </row>
    <row r="33" spans="2:6" x14ac:dyDescent="0.3">
      <c r="B33" s="1"/>
      <c r="C33" s="1"/>
    </row>
    <row r="34" spans="2:6" x14ac:dyDescent="0.3">
      <c r="B34" s="1" t="s">
        <v>34</v>
      </c>
      <c r="C34" s="1" t="s">
        <v>2</v>
      </c>
      <c r="D34" s="1" t="s">
        <v>3</v>
      </c>
      <c r="E34" s="1" t="s">
        <v>4</v>
      </c>
    </row>
    <row r="35" spans="2:6" x14ac:dyDescent="0.3">
      <c r="B35" s="1" t="s">
        <v>36</v>
      </c>
      <c r="C35" s="1">
        <v>1050153</v>
      </c>
      <c r="D35" s="1">
        <v>115890</v>
      </c>
      <c r="E35" s="3">
        <f>C35+D35/3</f>
        <v>1088783</v>
      </c>
    </row>
    <row r="36" spans="2:6" x14ac:dyDescent="0.3">
      <c r="B36" s="1" t="s">
        <v>17</v>
      </c>
      <c r="C36" s="1">
        <v>450889</v>
      </c>
      <c r="D36" s="1">
        <v>40688</v>
      </c>
      <c r="E36" s="3">
        <f t="shared" ref="E36:E37" si="1">C36+D36/3</f>
        <v>464451.66666666669</v>
      </c>
    </row>
    <row r="37" spans="2:6" x14ac:dyDescent="0.3">
      <c r="B37" s="1" t="s">
        <v>37</v>
      </c>
      <c r="C37" s="1">
        <f>C35-C36</f>
        <v>599264</v>
      </c>
      <c r="D37" s="1">
        <f>D35-D36</f>
        <v>75202</v>
      </c>
      <c r="E37" s="3">
        <f t="shared" si="1"/>
        <v>624331.33333333337</v>
      </c>
      <c r="F37" t="s">
        <v>52</v>
      </c>
    </row>
    <row r="38" spans="2:6" x14ac:dyDescent="0.3">
      <c r="E38" s="4"/>
    </row>
    <row r="39" spans="2:6" x14ac:dyDescent="0.3">
      <c r="B39" s="1" t="s">
        <v>40</v>
      </c>
      <c r="C39" t="s">
        <v>2</v>
      </c>
      <c r="D39" s="1" t="s">
        <v>3</v>
      </c>
      <c r="E39" s="3" t="s">
        <v>4</v>
      </c>
    </row>
    <row r="40" spans="2:6" x14ac:dyDescent="0.3">
      <c r="B40" s="1" t="s">
        <v>41</v>
      </c>
      <c r="C40" s="1">
        <v>82661</v>
      </c>
      <c r="D40" s="1">
        <v>37182</v>
      </c>
      <c r="E40" s="3">
        <f>C40+D40/3</f>
        <v>95055</v>
      </c>
    </row>
    <row r="41" spans="2:6" x14ac:dyDescent="0.3">
      <c r="B41" s="1" t="s">
        <v>42</v>
      </c>
      <c r="C41" s="1">
        <v>24290</v>
      </c>
      <c r="D41" s="1">
        <v>6237</v>
      </c>
      <c r="E41" s="3">
        <f t="shared" ref="E41:E44" si="2">C41+D41/3</f>
        <v>26369</v>
      </c>
    </row>
    <row r="42" spans="2:6" x14ac:dyDescent="0.3">
      <c r="B42" s="1" t="s">
        <v>43</v>
      </c>
      <c r="C42" s="1">
        <v>1390</v>
      </c>
      <c r="D42" s="1">
        <v>37</v>
      </c>
      <c r="E42" s="3">
        <f t="shared" si="2"/>
        <v>1402.3333333333333</v>
      </c>
    </row>
    <row r="43" spans="2:6" x14ac:dyDescent="0.3">
      <c r="B43" s="1" t="s">
        <v>44</v>
      </c>
      <c r="C43" s="1">
        <v>254655</v>
      </c>
      <c r="D43" s="1">
        <v>100</v>
      </c>
      <c r="E43" s="3">
        <f t="shared" si="2"/>
        <v>254688.33333333334</v>
      </c>
    </row>
    <row r="44" spans="2:6" x14ac:dyDescent="0.3">
      <c r="B44" s="1" t="s">
        <v>45</v>
      </c>
      <c r="C44" s="1">
        <v>786</v>
      </c>
      <c r="D44" s="1">
        <v>29</v>
      </c>
      <c r="E44" s="3">
        <f t="shared" si="2"/>
        <v>795.66666666666663</v>
      </c>
      <c r="F44" t="s">
        <v>53</v>
      </c>
    </row>
    <row r="45" spans="2:6" x14ac:dyDescent="0.3">
      <c r="B45" s="1"/>
    </row>
    <row r="48" spans="2:6" x14ac:dyDescent="0.3">
      <c r="B48" s="1" t="s">
        <v>21</v>
      </c>
    </row>
    <row r="49" spans="2:3" x14ac:dyDescent="0.3">
      <c r="B49" s="1" t="s">
        <v>23</v>
      </c>
      <c r="C49" s="1">
        <v>244200</v>
      </c>
    </row>
    <row r="50" spans="2:3" x14ac:dyDescent="0.3">
      <c r="B50" s="1" t="s">
        <v>22</v>
      </c>
      <c r="C50" s="1">
        <f>D26-C49</f>
        <v>316463</v>
      </c>
    </row>
    <row r="51" spans="2:3" x14ac:dyDescent="0.3">
      <c r="B51" s="1" t="s">
        <v>24</v>
      </c>
      <c r="C51" s="6">
        <f>C50/D26</f>
        <v>0.56444423833925195</v>
      </c>
    </row>
    <row r="53" spans="2:3" x14ac:dyDescent="0.3">
      <c r="B53" s="1" t="s">
        <v>27</v>
      </c>
    </row>
    <row r="54" spans="2:3" x14ac:dyDescent="0.3">
      <c r="B54" s="1" t="s">
        <v>28</v>
      </c>
      <c r="C54" s="1">
        <v>191400</v>
      </c>
    </row>
    <row r="55" spans="2:3" x14ac:dyDescent="0.3">
      <c r="B55" s="1" t="s">
        <v>29</v>
      </c>
      <c r="C55" s="1">
        <v>52800</v>
      </c>
    </row>
    <row r="56" spans="2:3" x14ac:dyDescent="0.3">
      <c r="B56" s="1" t="s">
        <v>30</v>
      </c>
      <c r="C56" s="6">
        <f>C55/(C54+C55)</f>
        <v>0.21621621621621623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LCR_2023</vt:lpstr>
      <vt:lpstr>LCR_2024)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PRABUDH RAGHURAM</cp:lastModifiedBy>
  <dcterms:created xsi:type="dcterms:W3CDTF">2021-02-24T16:27:49Z</dcterms:created>
  <dcterms:modified xsi:type="dcterms:W3CDTF">2025-03-05T22:15:02Z</dcterms:modified>
</cp:coreProperties>
</file>