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prade\Downloads\"/>
    </mc:Choice>
  </mc:AlternateContent>
  <xr:revisionPtr revIDLastSave="0" documentId="13_ncr:1_{9E01D5AB-6439-4AA2-8DBF-9B6289F4F073}" xr6:coauthVersionLast="47" xr6:coauthVersionMax="47" xr10:uidLastSave="{00000000-0000-0000-0000-000000000000}"/>
  <bookViews>
    <workbookView xWindow="-120" yWindow="-120" windowWidth="20730" windowHeight="11160" activeTab="10" xr2:uid="{26D4546B-D2A1-4444-8EAF-A6228F96F0C1}"/>
  </bookViews>
  <sheets>
    <sheet name="Data" sheetId="1" r:id="rId1"/>
    <sheet name="1" sheetId="2" r:id="rId2"/>
    <sheet name="2" sheetId="3" r:id="rId3"/>
    <sheet name="3" sheetId="4" r:id="rId4"/>
    <sheet name="4" sheetId="5" r:id="rId5"/>
    <sheet name="5" sheetId="6" r:id="rId6"/>
    <sheet name="6" sheetId="7" r:id="rId7"/>
    <sheet name="7" sheetId="8" r:id="rId8"/>
    <sheet name="8" sheetId="9" r:id="rId9"/>
    <sheet name="9 " sheetId="12" r:id="rId10"/>
    <sheet name="10" sheetId="11" r:id="rId11"/>
  </sheets>
  <definedNames>
    <definedName name="_xlnm._FilterDatabase" localSheetId="3" hidden="1">'3'!$C$5:$F$11</definedName>
    <definedName name="_xlnm._FilterDatabase" localSheetId="0" hidden="1">Data!$C$11:$G$11</definedName>
    <definedName name="_xlchart.v1.0" hidden="1">'6'!$S$6:$S$305</definedName>
    <definedName name="_xlchart.v1.1" hidden="1">'6'!$Q$6:$Q$305</definedName>
    <definedName name="_xlchart.v1.2" hidden="1">'6'!$S$6:$S$305</definedName>
    <definedName name="_xlcn.WorksheetConnection_beginnerDAcourse.xlsxdata1" hidden="1">data[]</definedName>
    <definedName name="Slicer_Geography">#N/A</definedName>
    <definedName name="Slicer_Geography1">#N/A</definedName>
    <definedName name="Slicer_Sales_Person">#N/A</definedName>
  </definedNames>
  <calcPr calcId="181029"/>
  <pivotCaches>
    <pivotCache cacheId="75" r:id="rId12"/>
    <pivotCache cacheId="76" r:id="rId13"/>
    <pivotCache cacheId="77" r:id="rId14"/>
    <pivotCache cacheId="110" r:id="rId15"/>
  </pivotCaches>
  <extLst>
    <ext xmlns:x14="http://schemas.microsoft.com/office/spreadsheetml/2009/9/main" uri="{876F7934-8845-4945-9796-88D515C7AA90}">
      <x14:pivotCaches>
        <pivotCache cacheId="79" r:id="rId16"/>
        <pivotCache cacheId="80"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 DA course.xlsx!data"/>
        </x15:modelTables>
      </x15:dataModel>
    </ext>
  </extLst>
</workbook>
</file>

<file path=xl/calcChain.xml><?xml version="1.0" encoding="utf-8"?>
<calcChain xmlns="http://schemas.openxmlformats.org/spreadsheetml/2006/main">
  <c r="D5" i="2" l="1"/>
  <c r="E5" i="2"/>
  <c r="D6" i="2"/>
  <c r="E6" i="2"/>
  <c r="D7" i="2"/>
  <c r="E7" i="2"/>
  <c r="D8" i="2"/>
  <c r="D9" i="2" s="1"/>
  <c r="E8" i="2"/>
  <c r="E9" i="2"/>
  <c r="D11" i="2"/>
  <c r="E11" i="2"/>
  <c r="D12" i="2"/>
  <c r="E12" i="2"/>
  <c r="K10" i="12"/>
  <c r="K11" i="12"/>
  <c r="K12" i="12"/>
  <c r="K13" i="12"/>
  <c r="K14" i="12"/>
  <c r="K15" i="12"/>
  <c r="K16" i="12"/>
  <c r="K17" i="12"/>
  <c r="K18" i="12"/>
  <c r="K9" i="12"/>
  <c r="J10" i="12"/>
  <c r="L10" i="12" s="1"/>
  <c r="J11" i="12"/>
  <c r="L11" i="12" s="1"/>
  <c r="J12" i="12"/>
  <c r="L12" i="12" s="1"/>
  <c r="J13" i="12"/>
  <c r="L13" i="12" s="1"/>
  <c r="J14" i="12"/>
  <c r="L14" i="12" s="1"/>
  <c r="J15" i="12"/>
  <c r="L15" i="12" s="1"/>
  <c r="J16" i="12"/>
  <c r="L16" i="12" s="1"/>
  <c r="J17" i="12"/>
  <c r="L17" i="12" s="1"/>
  <c r="J18" i="12"/>
  <c r="L18" i="12" s="1"/>
  <c r="J9" i="12"/>
  <c r="L9" i="12" s="1"/>
  <c r="F14" i="12"/>
  <c r="F11" i="12"/>
  <c r="E14" i="12"/>
  <c r="E11" i="12"/>
  <c r="F8" i="12"/>
  <c r="C1" i="12"/>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M11" i="4"/>
  <c r="L11" i="4"/>
  <c r="M10" i="4"/>
  <c r="L10" i="4"/>
  <c r="M9" i="4"/>
  <c r="L9" i="4"/>
  <c r="M8" i="4"/>
  <c r="L8" i="4"/>
  <c r="M7" i="4"/>
  <c r="L7" i="4"/>
  <c r="M6" i="4"/>
  <c r="L6" i="4"/>
  <c r="F9" i="4"/>
  <c r="F7" i="4"/>
  <c r="F10" i="4"/>
  <c r="F11" i="4"/>
  <c r="F6" i="4"/>
  <c r="F8" i="4"/>
  <c r="D9" i="4"/>
  <c r="E9" i="4" s="1"/>
  <c r="D7" i="4"/>
  <c r="E7" i="4" s="1"/>
  <c r="D10" i="4"/>
  <c r="E10" i="4" s="1"/>
  <c r="D11" i="4"/>
  <c r="E11" i="4" s="1"/>
  <c r="D6" i="4"/>
  <c r="E6" i="4" s="1"/>
  <c r="D8" i="4"/>
  <c r="E8" i="4" s="1"/>
  <c r="F14" i="2"/>
  <c r="C1" i="11"/>
  <c r="C1" i="9"/>
  <c r="C1" i="8"/>
  <c r="C1" i="7"/>
  <c r="C1" i="6"/>
  <c r="C1" i="5"/>
  <c r="C1" i="4"/>
  <c r="C1" i="2"/>
  <c r="C1" i="3"/>
  <c r="F12" i="12" l="1"/>
  <c r="F13" i="12" s="1"/>
  <c r="E12" i="12"/>
  <c r="E13" i="1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3D8045-9FE8-4388-9979-12C165982FA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EB2E4C1-4B67-4A3C-BBDB-2243DB9C3220}" name="WorksheetConnection_beginner DA course.xlsx!data" type="102" refreshedVersion="7" minRefreshableVersion="5">
    <extLst>
      <ext xmlns:x15="http://schemas.microsoft.com/office/spreadsheetml/2010/11/main" uri="{DE250136-89BD-433C-8126-D09CA5730AF9}">
        <x15:connection id="data" autoDelete="1">
          <x15:rangePr sourceName="_xlcn.WorksheetConnection_beginnerDAcourse.xlsxdata1"/>
        </x15:connection>
      </ext>
    </extLst>
  </connection>
</connections>
</file>

<file path=xl/sharedStrings.xml><?xml version="1.0" encoding="utf-8"?>
<sst xmlns="http://schemas.openxmlformats.org/spreadsheetml/2006/main" count="2924" uniqueCount="85">
  <si>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</si>
  <si>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</si>
  <si>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</si>
  <si>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</si>
  <si>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</si>
  <si>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</si>
  <si>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</si>
  <si>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</si>
  <si>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</si>
  <si>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</si>
  <si>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</si>
  <si>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</si>
  <si>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</si>
  <si>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</si>
  <si>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</si>
  <si>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</si>
  <si>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</si>
  <si>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</si>
  <si>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</si>
  <si>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</si>
  <si>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</si>
  <si>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</si>
  <si>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</si>
  <si>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</si>
  <si>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</si>
  <si>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</si>
  <si>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</si>
  <si>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</si>
  <si>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</si>
  <si>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</si>
  <si>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</si>
  <si>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</si>
  <si>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</si>
  <si>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</si>
  <si>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</si>
  <si>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</si>
  <si>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</si>
  <si>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</si>
  <si>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</si>
  <si>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</si>
  <si>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</si>
  <si>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</si>
  <si>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</si>
  <si>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</si>
  <si>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Sales by country (with formulas)</t>
  </si>
  <si>
    <t>Sales by country (with pivots)</t>
  </si>
  <si>
    <t>Dynamic country-level Sales Report</t>
  </si>
  <si>
    <t>Which products to discontinue?</t>
  </si>
  <si>
    <t>Best Sales person by country</t>
  </si>
  <si>
    <t>Profits by product (using products table)</t>
  </si>
  <si>
    <t>Units</t>
  </si>
  <si>
    <t>Cost per unit</t>
  </si>
  <si>
    <t>Top 5 products by $ per unit</t>
  </si>
  <si>
    <t>Average</t>
  </si>
  <si>
    <t>Median</t>
  </si>
  <si>
    <t>Min</t>
  </si>
  <si>
    <t>Max</t>
  </si>
  <si>
    <t>Range</t>
  </si>
  <si>
    <t>First Q</t>
  </si>
  <si>
    <t>Third Q</t>
  </si>
  <si>
    <t>Distinct count of products</t>
  </si>
  <si>
    <t>Threshold</t>
  </si>
  <si>
    <t>Country</t>
  </si>
  <si>
    <t>Row Labels</t>
  </si>
  <si>
    <t>Grand Total</t>
  </si>
  <si>
    <t>Sum of Amount</t>
  </si>
  <si>
    <t>Sum of Units</t>
  </si>
  <si>
    <t xml:space="preserve"> </t>
  </si>
  <si>
    <t>Sales per unit</t>
  </si>
  <si>
    <t>Cost</t>
  </si>
  <si>
    <t>Total Profit</t>
  </si>
  <si>
    <t>Countries</t>
  </si>
  <si>
    <t>Pick a country</t>
  </si>
  <si>
    <t>Quick summary</t>
  </si>
  <si>
    <t>Sales</t>
  </si>
  <si>
    <t>Quantity</t>
  </si>
  <si>
    <t>Profit</t>
  </si>
  <si>
    <t>Total</t>
  </si>
  <si>
    <t>Number of transactions</t>
  </si>
  <si>
    <t>By Sales person</t>
  </si>
  <si>
    <t>Persons</t>
  </si>
  <si>
    <t>✅❎</t>
  </si>
  <si>
    <t>Profit %</t>
  </si>
  <si>
    <t>Are there any anomalies in the data?</t>
  </si>
  <si>
    <t>Exploratory Data Analysis (EDA) with Conditional Formatting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</si>
</sst>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8" formatCode="&quot;$&quot;#,##0.00_);[Red]\(&quot;$&quot;#,##0.00\)"/>
    <numFmt numFmtId="164" formatCode="&quot;$&quot;#,##0"/>
    <numFmt numFmtId="165" formatCode="\$#,##0.00;\(\$#,##0.00\);\$#,##0.00"/>
    <numFmt numFmtId="166" formatCode="\$#,##0;\(\$#,##0\);\$#,##0"/>
    <numFmt numFmtId="167" formatCode="0.0%;\-0.0%;0.0%"/>
  </numFmts>
  <fonts count="7" x14ac:knownFonts="1">
    <font>
      <sz val="11"/>
      <color theme="1"/>
      <name val="Calibri"/>
      <family val="2"/>
      <scheme val="minor"/>
    </font>
    <font>
      <sz val="28"/>
      <color theme="1"/>
      <name val="Segoe UI Light"/>
      <family val="2"/>
    </font>
    <font>
      <b/>
      <sz val="11"/>
      <color theme="1"/>
      <name val="Calibri"/>
      <family val="2"/>
      <scheme val="minor"/>
    </font>
    <font>
      <sz val="28"/>
      <color theme="1"/>
      <name val="Segoe UI Black"/>
      <family val="2"/>
    </font>
    <font>
      <sz val="11"/>
      <color theme="1" tint="0.499984740745262"/>
      <name val="Calibri"/>
      <family val="2"/>
      <scheme val="minor"/>
    </font>
    <font>
      <b/>
      <i/>
      <sz val="11"/>
      <color theme="1"/>
      <name val="Calibri"/>
      <family val="2"/>
      <scheme val="minor"/>
    </font>
    <font>
      <sz val="11"/>
      <color theme="7" tint="-0.249977111117893"/>
      <name val="Calibri"/>
      <family val="2"/>
      <scheme val="minor"/>
    </font>
  </fonts>
  <fills count="11">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bgColor indexed="64"/>
      </patternFill>
    </fill>
  </fills>
  <borders count="4">
    <border>
      <left/>
      <right/>
      <top/>
      <bottom/>
      <diagonal/>
    </border>
    <border>
      <left/>
      <right/>
      <top style="dotted">
        <color theme="0" tint="-0.24994659260841701"/>
      </top>
      <bottom style="dotted">
        <color theme="0" tint="-0.24994659260841701"/>
      </bottom>
      <diagonal/>
    </border>
    <border>
      <left/>
      <right/>
      <top style="thin">
        <color theme="0" tint="-0.24994659260841701"/>
      </top>
      <bottom style="thin">
        <color theme="0" tint="-0.24994659260841701"/>
      </bottom>
      <diagonal/>
    </border>
    <border>
      <left/>
      <right/>
      <top/>
      <bottom style="thin">
        <color indexed="64"/>
      </bottom>
      <diagonal/>
    </border>
  </borders>
  <cellStyleXfs count="1">
    <xf numFmtId="0" fontId="0" fillId="0" borderId="0"/>
  </cellStyleXfs>
  <cellXfs count="40">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6"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8" fontId="0" fillId="0" borderId="0" xfId="0" applyNumberFormat="1"/>
    <xf numFmtId="0" fontId="0" fillId="4" borderId="0" xfId="0" applyFill="1"/>
    <xf numFmtId="0" fontId="0" fillId="5" borderId="0" xfId="0" applyFill="1"/>
    <xf numFmtId="0" fontId="3" fillId="3" borderId="0" xfId="0" applyFont="1" applyFill="1" applyAlignment="1">
      <alignment horizontal="center" vertical="center"/>
    </xf>
    <xf numFmtId="0" fontId="0" fillId="4" borderId="0" xfId="0" applyFill="1" applyAlignment="1">
      <alignment horizontal="left" indent="1"/>
    </xf>
    <xf numFmtId="0" fontId="2" fillId="6" borderId="2" xfId="0" applyFont="1" applyFill="1" applyBorder="1"/>
    <xf numFmtId="0" fontId="2" fillId="6" borderId="2" xfId="0" applyFont="1" applyFill="1" applyBorder="1" applyAlignment="1">
      <alignment horizontal="right"/>
    </xf>
    <xf numFmtId="0" fontId="0" fillId="0" borderId="2" xfId="0" applyBorder="1"/>
    <xf numFmtId="6" fontId="0" fillId="0" borderId="2" xfId="0" applyNumberFormat="1" applyBorder="1"/>
    <xf numFmtId="3" fontId="0" fillId="0" borderId="2" xfId="0" applyNumberFormat="1" applyBorder="1"/>
    <xf numFmtId="3" fontId="4" fillId="0" borderId="2" xfId="0" applyNumberFormat="1" applyFont="1" applyBorder="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0" fillId="0" borderId="0" xfId="0" applyAlignment="1">
      <alignment horizontal="left" indent="1"/>
    </xf>
    <xf numFmtId="166" fontId="0" fillId="0" borderId="0" xfId="0" applyNumberFormat="1"/>
    <xf numFmtId="0" fontId="5" fillId="7" borderId="0" xfId="0" applyFont="1" applyFill="1"/>
    <xf numFmtId="0" fontId="2" fillId="8" borderId="3" xfId="0" applyFont="1" applyFill="1" applyBorder="1"/>
    <xf numFmtId="6" fontId="0" fillId="0" borderId="2" xfId="0" applyNumberFormat="1" applyBorder="1" applyAlignment="1">
      <alignment horizontal="right"/>
    </xf>
    <xf numFmtId="0" fontId="0" fillId="9" borderId="0" xfId="0" applyFill="1"/>
    <xf numFmtId="0" fontId="2" fillId="9" borderId="0" xfId="0" applyFont="1" applyFill="1" applyAlignment="1">
      <alignment horizontal="right"/>
    </xf>
    <xf numFmtId="0" fontId="6" fillId="9" borderId="0" xfId="0" applyFont="1" applyFill="1" applyAlignment="1">
      <alignment horizontal="right"/>
    </xf>
    <xf numFmtId="0" fontId="0" fillId="0" borderId="0" xfId="0" applyAlignment="1">
      <alignment horizontal="center"/>
    </xf>
    <xf numFmtId="167" fontId="0" fillId="0" borderId="0" xfId="0" applyNumberFormat="1"/>
    <xf numFmtId="0" fontId="2" fillId="3" borderId="0" xfId="0" applyFont="1" applyFill="1" applyAlignment="1">
      <alignment horizontal="right"/>
    </xf>
    <xf numFmtId="0" fontId="2" fillId="10" borderId="0" xfId="0" applyFont="1" applyFill="1" applyAlignment="1">
      <alignment horizontal="center"/>
    </xf>
    <xf numFmtId="0" fontId="2" fillId="6" borderId="2" xfId="0" applyFont="1" applyFill="1" applyBorder="1" applyAlignment="1">
      <alignment horizontal="center"/>
    </xf>
    <xf numFmtId="0" fontId="0" fillId="0" borderId="0" xfId="0" applyNumberFormat="1"/>
  </cellXfs>
  <cellStyles count="1">
    <cellStyle name="Normal" xfId="0" builtinId="0"/>
  </cellStyles>
  <dxfs count="14">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font>
        <color rgb="FF9C0006"/>
      </font>
      <fill>
        <patternFill>
          <bgColor rgb="FFFFC7CE"/>
        </patternFill>
      </fill>
    </dxf>
    <dxf>
      <font>
        <color rgb="FF9C0006"/>
      </font>
      <fill>
        <patternFill>
          <bgColor rgb="FFFFC7CE"/>
        </patternFill>
      </fill>
    </dxf>
    <dxf>
      <numFmt numFmtId="12" formatCode="&quot;$&quot;#,##0.00_);[Red]\(&quot;$&quot;#,##0.00\)"/>
      <alignment horizontal="general" vertical="bottom" textRotation="0" wrapText="0" indent="0" justifyLastLine="0" shrinkToFit="0" readingOrder="0"/>
    </dxf>
    <dxf>
      <numFmt numFmtId="12" formatCode="&quot;$&quot;#,##0.00_);[Red]\(&quot;$&quot;#,##0.00\)"/>
      <alignment horizontal="general" vertical="bottom" textRotation="0" wrapText="0" indent="0" justifyLastLine="0" shrinkToFit="0" readingOrder="0"/>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Anamolies</a:t>
            </a:r>
            <a:r>
              <a:rPr lang="en-US" baseline="0"/>
              <a:t> in the data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'6'!$S$6:$S$305</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'6'!$T$6:$T$305</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DB79-4A74-AA97-3494F7FA562E}"/>
            </c:ext>
          </c:extLst>
        </c:ser>
        <c:dLbls>
          <c:showLegendKey val="0"/>
          <c:showVal val="0"/>
          <c:showCatName val="0"/>
          <c:showSerName val="0"/>
          <c:showPercent val="0"/>
          <c:showBubbleSize val="0"/>
        </c:dLbls>
        <c:axId val="607609280"/>
        <c:axId val="701222912"/>
      </c:scatterChart>
      <c:valAx>
        <c:axId val="6076092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22912"/>
        <c:crosses val="autoZero"/>
        <c:crossBetween val="midCat"/>
      </c:valAx>
      <c:valAx>
        <c:axId val="701222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09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boxWhisker" uniqueId="{DA28E3EB-572B-4726-AA01-10F72831C206}">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_xlchart.v1.2</cx:f>
      </cx:numDim>
    </cx:data>
  </cx:chartData>
  <cx:chart>
    <cx:title pos="t" align="ctr" overlay="0">
      <cx:tx>
        <cx:txData>
          <cx:v>Distribution of Sales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Sales by Country</a:t>
          </a:r>
        </a:p>
      </cx:txPr>
    </cx:title>
    <cx:plotArea>
      <cx:plotAreaRegion>
        <cx:series layoutId="boxWhisker" uniqueId="{9F084DFA-6452-437D-B9DF-5F2A660974E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7227</xdr:colOff>
      <xdr:row>4</xdr:row>
      <xdr:rowOff>0</xdr:rowOff>
    </xdr:from>
    <xdr:to>
      <xdr:col>11</xdr:col>
      <xdr:colOff>0</xdr:colOff>
      <xdr:row>15</xdr:row>
      <xdr:rowOff>0</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4B2B45F8-B5B1-4E47-AC47-2001B9512CB5}"/>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090277" y="1238250"/>
              <a:ext cx="2431173"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xdr:colOff>
      <xdr:row>18</xdr:row>
      <xdr:rowOff>190500</xdr:rowOff>
    </xdr:from>
    <xdr:to>
      <xdr:col>13</xdr:col>
      <xdr:colOff>0</xdr:colOff>
      <xdr:row>33</xdr:row>
      <xdr:rowOff>190500</xdr:rowOff>
    </xdr:to>
    <xdr:graphicFrame macro="">
      <xdr:nvGraphicFramePr>
        <xdr:cNvPr id="2" name="Chart 1">
          <a:extLst>
            <a:ext uri="{FF2B5EF4-FFF2-40B4-BE49-F238E27FC236}">
              <a16:creationId xmlns:a16="http://schemas.microsoft.com/office/drawing/2014/main" id="{B037D79C-A27D-4EB9-ACA5-A7BC43DB4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xdr:row>
      <xdr:rowOff>190500</xdr:rowOff>
    </xdr:from>
    <xdr:to>
      <xdr:col>4</xdr:col>
      <xdr:colOff>32845</xdr:colOff>
      <xdr:row>21</xdr:row>
      <xdr:rowOff>51238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62E9DF9-6D74-46FD-89FA-868A3144D9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90550" y="1047750"/>
              <a:ext cx="1252045" cy="348023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2</xdr:row>
      <xdr:rowOff>190500</xdr:rowOff>
    </xdr:from>
    <xdr:to>
      <xdr:col>13</xdr:col>
      <xdr:colOff>295603</xdr:colOff>
      <xdr:row>17</xdr:row>
      <xdr:rowOff>76200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B94513B-7385-4E58-BA22-AEEE418A5B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028950" y="1047750"/>
              <a:ext cx="4562803"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1097674</xdr:colOff>
      <xdr:row>3</xdr:row>
      <xdr:rowOff>187216</xdr:rowOff>
    </xdr:from>
    <xdr:to>
      <xdr:col>7</xdr:col>
      <xdr:colOff>108388</xdr:colOff>
      <xdr:row>17</xdr:row>
      <xdr:rowOff>44341</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9B2E3892-9B78-4BC3-995C-0F992F5FACA6}"/>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4171950" y="1238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210282</xdr:colOff>
      <xdr:row>3</xdr:row>
      <xdr:rowOff>112102</xdr:rowOff>
    </xdr:from>
    <xdr:to>
      <xdr:col>12</xdr:col>
      <xdr:colOff>212479</xdr:colOff>
      <xdr:row>13</xdr:row>
      <xdr:rowOff>153865</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F5D4CED5-0C30-40FC-AA05-F9DB9AF17220}"/>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6035187" y="115985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484947685189" createdVersion="7" refreshedVersion="7" minRefreshableVersion="3" recordCount="300" xr:uid="{5F324590-44A9-4CC0-A7CE-A8CBB34178D9}">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57985125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79845138891" backgroundQuery="1" createdVersion="7" refreshedVersion="7" minRefreshableVersion="3" recordCount="0" supportSubquery="1" supportAdvancedDrill="1" xr:uid="{F67FA497-97D9-4028-BE8D-5AAC2D84583C}">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80873263891" backgroundQuery="1" createdVersion="7" refreshedVersion="7" minRefreshableVersion="3" recordCount="0" supportSubquery="1" supportAdvancedDrill="1" xr:uid="{55E62187-943A-4A8B-8424-2B0DA503795E}">
  <cacheSource type="external" connectionId="1"/>
  <cacheFields count="3">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1"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deep Mudaliar" refreshedDate="45009.928680439814" backgroundQuery="1" createdVersion="7" refreshedVersion="8" minRefreshableVersion="3" recordCount="0" supportSubquery="1" supportAdvancedDrill="1" xr:uid="{EF46A84F-72AE-4725-B53D-1196A7064602}">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 name="[Measures].[Profit %]" caption="Profit %"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80680208332" backgroundQuery="1" createdVersion="3" refreshedVersion="7" minRefreshableVersion="3" recordCount="0" supportSubquery="1" supportAdvancedDrill="1" xr:uid="{47363CDA-EAEB-4AE1-B339-C2368FC8EB77}">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19429745"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726512615744" backgroundQuery="1" createdVersion="3" refreshedVersion="7" minRefreshableVersion="3" recordCount="0" supportSubquery="1" supportAdvancedDrill="1" xr:uid="{761609D8-B4E3-4A5F-8402-C50CC975FF0B}">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4728241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D3A275-5A6D-4F2F-8A14-A96ABD033635}" name="PivotTable1" cacheId="75" applyNumberFormats="0" applyBorderFormats="0" applyFontFormats="0" applyPatternFormats="0" applyAlignmentFormats="0" applyWidthHeightFormats="1" dataCaption="Values" updatedVersion="7" minRefreshableVersion="3" rowGrandTotals="0" colGrandTotals="0" itemPrintTitles="1" createdVersion="7" indent="0" multipleFieldFilters="0">
  <location ref="C5:F11" firstHeaderRow="0" firstDataRow="1" firstDataCol="1"/>
  <pivotFields count="5">
    <pivotField subtotalTop="0" showAll="0" defaultSubtotal="0">
      <items count="10">
        <item h="1" x="7"/>
        <item h="1" x="1"/>
        <item h="1" x="3"/>
        <item h="1" x="5"/>
        <item h="1" x="4"/>
        <item x="6"/>
        <item h="1" x="8"/>
        <item h="1" x="2"/>
        <item h="1" x="9"/>
        <item h="1" x="0"/>
      </items>
    </pivotField>
    <pivotField axis="axisRow" subtotalTop="0" showAll="0" sortType="descending" defaultSubtotal="0">
      <items count="6">
        <item x="4"/>
        <item x="2"/>
        <item x="5"/>
        <item x="0"/>
        <item x="3"/>
        <item x="1"/>
      </items>
      <autoSortScope>
        <pivotArea dataOnly="0" outline="0" fieldPosition="0">
          <references count="1">
            <reference field="4294967294" count="1" selected="0">
              <x v="0"/>
            </reference>
          </references>
        </pivotArea>
      </autoSortScope>
    </pivotField>
    <pivotField subtotalTop="0" showAll="0" defaultSubtotal="0"/>
    <pivotField dataField="1" numFmtId="6" subtotalTop="0" showAll="0" defaultSubtotal="0"/>
    <pivotField dataField="1" numFmtId="3" subtotalTop="0" showAll="0" defaultSubtotal="0"/>
  </pivotFields>
  <rowFields count="1">
    <field x="1"/>
  </rowFields>
  <rowItems count="6">
    <i>
      <x v="2"/>
    </i>
    <i>
      <x v="1"/>
    </i>
    <i>
      <x v="5"/>
    </i>
    <i>
      <x/>
    </i>
    <i>
      <x v="4"/>
    </i>
    <i>
      <x v="3"/>
    </i>
  </rowItems>
  <colFields count="1">
    <field x="-2"/>
  </colFields>
  <colItems count="3">
    <i>
      <x/>
    </i>
    <i i="1">
      <x v="1"/>
    </i>
    <i i="2">
      <x v="2"/>
    </i>
  </colItems>
  <dataFields count="3">
    <dataField name="Sum of Amount" fld="3" baseField="0" baseItem="0" numFmtId="164"/>
    <dataField name=" " fld="3" baseField="0" baseItem="0"/>
    <dataField name="Sum of Units" fld="4" baseField="0" baseItem="0" numFmtId="3"/>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4FEFF6-1F42-4D7E-847C-9A4BCC2820FD}" name="PivotTable2" cacheId="76" applyNumberFormats="0" applyBorderFormats="0" applyFontFormats="0" applyPatternFormats="0" applyAlignmentFormats="0" applyWidthHeightFormats="1" dataCaption="Values" updatedVersion="7" minRefreshableVersion="3" itemPrintTitles="1" createdVersion="7" indent="0" multipleFieldFilters="0">
  <location ref="C5:D11"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293067-C102-409D-9454-BEDBEDA2F555}" name="PivotTable3" cacheId="75" applyNumberFormats="0" applyBorderFormats="0" applyFontFormats="0" applyPatternFormats="0" applyAlignmentFormats="0" applyWidthHeightFormats="1" dataCaption="Values" updatedVersion="7" minRefreshableVersion="3" itemPrintTitles="1" createdVersion="7" indent="0" multipleFieldFilters="0">
  <location ref="C5:D18"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6" subtotalTop="0" showAll="0" defaultSubtotal="0"/>
    <pivotField numFmtId="3" subtotalTop="0"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C1392C-73CB-4104-A10D-E2EC326277C0}" name="PivotTable4" cacheId="75" applyNumberFormats="0" applyBorderFormats="0" applyFontFormats="0" applyPatternFormats="0" applyAlignmentFormats="0" applyWidthHeightFormats="1" dataCaption="Values" updatedVersion="7" minRefreshableVersion="3" itemPrintTitles="1" createdVersion="7" indent="0" multipleFieldFilters="0">
  <location ref="H5:I18"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6" subtotalTop="0" showAll="0" defaultSubtotal="0"/>
    <pivotField numFmtId="3" subtotalTop="0"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2B7AAF-7E06-4294-BC84-B5AC2C6861B1}" name="PivotTable5" cacheId="77" applyNumberFormats="0" applyBorderFormats="0" applyFontFormats="0" applyPatternFormats="0" applyAlignmentFormats="0" applyWidthHeightFormats="1" dataCaption="Values" updatedVersion="7" minRefreshableVersion="3" itemPrintTitles="1" createdVersion="7" indent="0" multipleFieldFilters="0">
  <location ref="C5:D28" firstHeaderRow="1" firstDataRow="1" firstDataCol="1"/>
  <pivotFields count="3">
    <pivotField axis="axisRow" allDrilled="1" subtotalTop="0" showAll="0" defaultSubtotal="0" defaultAttributeDrillState="1">
      <items count="22">
        <item x="0"/>
        <item x="1"/>
        <item x="2"/>
        <item x="3"/>
        <item x="4"/>
        <item x="5"/>
        <item x="6"/>
        <item x="7"/>
        <item x="10"/>
        <item x="11"/>
        <item x="12"/>
        <item x="14"/>
        <item x="16"/>
        <item x="17"/>
        <item x="19"/>
        <item x="20"/>
        <item x="21"/>
        <item x="8"/>
        <item x="13"/>
        <item x="15"/>
        <item x="18"/>
        <item x="9"/>
      </items>
    </pivotField>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1" subtotal="count" baseField="0" baseItem="0"/>
  </dataField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940E24-9CCB-4CA4-8CDD-496F795A78BF}" name="PivotTable6" cacheId="110" applyNumberFormats="0" applyBorderFormats="0" applyFontFormats="0" applyPatternFormats="0" applyAlignmentFormats="0" applyWidthHeightFormats="1" dataCaption="Values" updatedVersion="8" minRefreshableVersion="3" itemPrintTitles="1" createdVersion="7" indent="0" multipleFieldFilters="0">
  <location ref="C5:G28"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v="5"/>
    </i>
    <i>
      <x v="2"/>
    </i>
    <i>
      <x v="20"/>
    </i>
    <i>
      <x v="19"/>
    </i>
    <i>
      <x/>
    </i>
    <i>
      <x v="3"/>
    </i>
    <i>
      <x v="13"/>
    </i>
    <i>
      <x v="9"/>
    </i>
    <i>
      <x v="15"/>
    </i>
    <i>
      <x v="11"/>
    </i>
    <i>
      <x v="21"/>
    </i>
    <i>
      <x v="12"/>
    </i>
    <i>
      <x v="14"/>
    </i>
    <i>
      <x v="10"/>
    </i>
    <i>
      <x v="4"/>
    </i>
    <i>
      <x v="1"/>
    </i>
    <i>
      <x v="18"/>
    </i>
    <i>
      <x v="17"/>
    </i>
    <i>
      <x v="16"/>
    </i>
    <i>
      <x v="6"/>
    </i>
    <i>
      <x v="8"/>
    </i>
    <i>
      <x v="7"/>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B1213CE5-2D40-4963-AD52-7F4587976DF0}" sourceName="Sales Person">
  <pivotTables>
    <pivotTable tabId="5" name="PivotTable1"/>
  </pivotTables>
  <data>
    <tabular pivotCacheId="579851255">
      <items count="10">
        <i x="7"/>
        <i x="1"/>
        <i x="3"/>
        <i x="5"/>
        <i x="4"/>
        <i x="6" s="1"/>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85A91810-E489-4DBD-AE26-F056E8AA0E1D}" sourceName="[data].[Geography]">
  <pivotTables>
    <pivotTable tabId="9" name="PivotTable5"/>
  </pivotTables>
  <data>
    <olap pivotCacheId="1619429745">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1301055E-7257-49A8-9AE7-4561F97A8232}" sourceName="[data].[Geography]">
  <pivotTables>
    <pivotTable tabId="11" name="PivotTable6"/>
  </pivotTables>
  <data>
    <olap pivotCacheId="1347282413">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26C402C1-268D-474D-AF97-D665495F942B}"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89CA9575-2B43-4D0B-86F9-6FAC95AC6558}"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530B130C-6A60-410E-9863-B536956EF5DE}"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Z11:AA33" totalsRowShown="0">
  <autoFilter ref="Z11:AA33" xr:uid="{6DAC1E92-D947-4232-891E-65555AD7A47E}"/>
  <tableColumns count="2">
    <tableColumn id="1" xr3:uid="{1B8963D1-E60F-4400-A175-651A513B826F}" name="Product"/>
    <tableColumn id="2" xr3:uid="{1798A7DA-FB9F-46D3-AA0A-B6BCA4A81AC3}" name="Cost per unit"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8CDDE1-C7C2-498F-82DE-177B52BF6251}" name="data" displayName="data" ref="C11:I311" totalsRowShown="0" headerRowDxfId="12">
  <tableColumns count="7">
    <tableColumn id="1" xr3:uid="{23027A61-14B6-43DF-8870-C4CAEED200FA}" name="Sales Person"/>
    <tableColumn id="2" xr3:uid="{8F48A6E2-3D3A-4FE2-B233-09AB6B556531}" name="Geography"/>
    <tableColumn id="3" xr3:uid="{C7DD3E49-581D-44E4-AAA7-6A4D7C711A00}" name="Product"/>
    <tableColumn id="4" xr3:uid="{36943690-A2F5-41FF-82EC-541D63B754E1}" name="Amount" dataDxfId="11"/>
    <tableColumn id="5" xr3:uid="{1BA20B17-6E75-41FD-BADD-18A2CF3B6F5A}" name="Units" dataDxfId="10"/>
    <tableColumn id="6" xr3:uid="{65BB6323-E7C2-4422-A3EA-6479C4662D7D}" name="Cost per unit" dataDxfId="9">
      <calculatedColumnFormula>_xlfn.XLOOKUP(data[[#This Row],[Product]],products[Product],products[Cost per unit])</calculatedColumnFormula>
    </tableColumn>
    <tableColumn id="7" xr3:uid="{E0D3A73D-074E-46DE-BBC2-882F825E1F58}" name="Cost" dataDxfId="8">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8AAD33C-4C83-41A4-9CC7-0869DF7DF1F9}" name="data5" displayName="data5" ref="C4:G304" totalsRowShown="0" headerRowDxfId="5">
  <autoFilter ref="C4:G304" xr:uid="{F8AAD33C-4C83-41A4-9CC7-0869DF7DF1F9}"/>
  <sortState xmlns:xlrd2="http://schemas.microsoft.com/office/spreadsheetml/2017/richdata2" ref="C5:G304">
    <sortCondition descending="1" ref="G4:G304"/>
  </sortState>
  <tableColumns count="5">
    <tableColumn id="1" xr3:uid="{5948EAE8-3C52-46DD-9E1D-965C7509A871}" name="Sales Person"/>
    <tableColumn id="2" xr3:uid="{24434311-2708-4284-8668-4170B483B19D}" name="Geography"/>
    <tableColumn id="3" xr3:uid="{353BFB2E-C527-4DE2-8731-A407FECB6757}" name="Product"/>
    <tableColumn id="4" xr3:uid="{68970303-7C32-40B5-80BF-6AEE3574E5DA}" name="Amount" dataDxfId="4"/>
    <tableColumn id="5" xr3:uid="{745C51EB-CD81-46C9-A36A-20AF38C0CAA6}" name="Units"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471BA91-D2ED-4AEC-A3DA-E32591EFAC19}" name="data6" displayName="data6" ref="P5:T305" totalsRowShown="0" headerRowDxfId="2">
  <autoFilter ref="P5:T305" xr:uid="{2471BA91-D2ED-4AEC-A3DA-E32591EFAC19}"/>
  <tableColumns count="5">
    <tableColumn id="1" xr3:uid="{63F508F6-E87A-4926-A1DF-8D21FA60ED53}" name="Sales Person"/>
    <tableColumn id="2" xr3:uid="{561114A3-2CBF-40B9-9675-4B0BCEF1127F}" name="Geography"/>
    <tableColumn id="3" xr3:uid="{C7F81E3F-9ACB-4B7D-9FAA-DE311FF1ED05}" name="Product"/>
    <tableColumn id="4" xr3:uid="{65C104D4-1B8F-440A-9CF7-AD3C627D902E}" name="Amount" dataDxfId="1"/>
    <tableColumn id="5" xr3:uid="{E1958519-3310-4151-A1EA-61E987483F1C}" name="Uni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AA658"/>
  <sheetViews>
    <sheetView showGridLines="0" topLeftCell="A4" zoomScale="98" zoomScaleNormal="98" workbookViewId="0">
      <selection activeCell="E14" sqref="E14"/>
    </sheetView>
  </sheetViews>
  <sheetFormatPr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13.5703125" customWidth="1"/>
    <col min="7" max="7" width="11.7109375" customWidth="1"/>
    <col min="8" max="9" width="14" customWidth="1"/>
    <col min="11" max="11" width="3.85546875" customWidth="1"/>
    <col min="12" max="12" width="53.85546875" customWidth="1"/>
    <col min="26" max="26" width="21.85546875" bestFit="1" customWidth="1"/>
    <col min="27" max="27" width="14.42578125" customWidth="1"/>
    <col min="32" max="32" width="21.85546875" customWidth="1"/>
  </cols>
  <sheetData>
    <row r="1" spans="1:27" s="2" customFormat="1" ht="52.5" customHeight="1" x14ac:dyDescent="0.25">
      <c r="A1" s="1"/>
      <c r="C1" s="3"/>
    </row>
    <row r="10" spans="1:27" x14ac:dyDescent="0.25">
      <c r="H10" s="37"/>
      <c r="I10" s="37"/>
    </row>
    <row r="11" spans="1:27" x14ac:dyDescent="0.25">
      <c r="C11" s="6" t="s">
        <v>11</v>
      </c>
      <c r="D11" s="6" t="s">
        <v>12</v>
      </c>
      <c r="E11" s="6" t="s">
        <v>0</v>
      </c>
      <c r="F11" s="10" t="s">
        <v>1</v>
      </c>
      <c r="G11" s="10" t="s">
        <v>50</v>
      </c>
      <c r="H11" s="10" t="s">
        <v>51</v>
      </c>
      <c r="I11" s="10" t="s">
        <v>69</v>
      </c>
      <c r="K11" s="9" t="s">
        <v>42</v>
      </c>
      <c r="L11" s="2"/>
      <c r="Z11" t="s">
        <v>0</v>
      </c>
      <c r="AA11" t="s">
        <v>51</v>
      </c>
    </row>
    <row r="12" spans="1:27" x14ac:dyDescent="0.25">
      <c r="C12" t="s">
        <v>40</v>
      </c>
      <c r="D12" t="s">
        <v>37</v>
      </c>
      <c r="E12" t="s">
        <v>30</v>
      </c>
      <c r="F12" s="4">
        <v>1624</v>
      </c>
      <c r="G12" s="5">
        <v>114</v>
      </c>
      <c r="H12" s="11">
        <f>_xlfn.XLOOKUP(data[[#This Row],[Product]],products[Product],products[Cost per unit])</f>
        <v>14.49</v>
      </c>
      <c r="I12" s="11">
        <f>data[[#This Row],[Cost per unit]]*data[[#This Row],[Units]]</f>
        <v>1651.8600000000001</v>
      </c>
      <c r="K12" s="7">
        <v>1</v>
      </c>
      <c r="L12" s="8" t="s">
        <v>43</v>
      </c>
      <c r="Z12" t="s">
        <v>13</v>
      </c>
      <c r="AA12" s="11">
        <v>9.33</v>
      </c>
    </row>
    <row r="13" spans="1:27" x14ac:dyDescent="0.25">
      <c r="C13" t="s">
        <v>8</v>
      </c>
      <c r="D13" t="s">
        <v>35</v>
      </c>
      <c r="E13" t="s">
        <v>32</v>
      </c>
      <c r="F13" s="4">
        <v>6706</v>
      </c>
      <c r="G13" s="5">
        <v>459</v>
      </c>
      <c r="H13" s="11">
        <f>_xlfn.XLOOKUP(data[[#This Row],[Product]],products[Product],products[Cost per unit])</f>
        <v>8.65</v>
      </c>
      <c r="I13" s="11">
        <f>data[[#This Row],[Cost per unit]]*data[[#This Row],[Units]]</f>
        <v>3970.3500000000004</v>
      </c>
      <c r="K13" s="7">
        <v>2</v>
      </c>
      <c r="L13" s="8" t="s">
        <v>84</v>
      </c>
      <c r="Z13" t="s">
        <v>14</v>
      </c>
      <c r="AA13" s="11">
        <v>11.7</v>
      </c>
    </row>
    <row r="14" spans="1:27" x14ac:dyDescent="0.25">
      <c r="C14" t="s">
        <v>9</v>
      </c>
      <c r="D14" t="s">
        <v>35</v>
      </c>
      <c r="E14" t="s">
        <v>4</v>
      </c>
      <c r="F14" s="4">
        <v>959</v>
      </c>
      <c r="G14" s="5">
        <v>147</v>
      </c>
      <c r="H14" s="11">
        <f>_xlfn.XLOOKUP(data[[#This Row],[Product]],products[Product],products[Cost per unit])</f>
        <v>11.88</v>
      </c>
      <c r="I14" s="11">
        <f>data[[#This Row],[Cost per unit]]*data[[#This Row],[Units]]</f>
        <v>1746.3600000000001</v>
      </c>
      <c r="K14" s="7">
        <v>3</v>
      </c>
      <c r="L14" s="8" t="s">
        <v>44</v>
      </c>
      <c r="Z14" t="s">
        <v>4</v>
      </c>
      <c r="AA14" s="11">
        <v>11.88</v>
      </c>
    </row>
    <row r="15" spans="1:27" x14ac:dyDescent="0.25">
      <c r="C15" t="s">
        <v>41</v>
      </c>
      <c r="D15" t="s">
        <v>36</v>
      </c>
      <c r="E15" t="s">
        <v>18</v>
      </c>
      <c r="F15" s="4">
        <v>9632</v>
      </c>
      <c r="G15" s="5">
        <v>288</v>
      </c>
      <c r="H15" s="11">
        <f>_xlfn.XLOOKUP(data[[#This Row],[Product]],products[Product],products[Cost per unit])</f>
        <v>6.47</v>
      </c>
      <c r="I15" s="11">
        <f>data[[#This Row],[Cost per unit]]*data[[#This Row],[Units]]</f>
        <v>1863.36</v>
      </c>
      <c r="K15" s="7">
        <v>4</v>
      </c>
      <c r="L15" s="8" t="s">
        <v>45</v>
      </c>
      <c r="Z15" t="s">
        <v>15</v>
      </c>
      <c r="AA15" s="11">
        <v>11.73</v>
      </c>
    </row>
    <row r="16" spans="1:27" x14ac:dyDescent="0.25">
      <c r="C16" t="s">
        <v>6</v>
      </c>
      <c r="D16" t="s">
        <v>39</v>
      </c>
      <c r="E16" t="s">
        <v>25</v>
      </c>
      <c r="F16" s="4">
        <v>2100</v>
      </c>
      <c r="G16" s="5">
        <v>414</v>
      </c>
      <c r="H16" s="11">
        <f>_xlfn.XLOOKUP(data[[#This Row],[Product]],products[Product],products[Cost per unit])</f>
        <v>13.15</v>
      </c>
      <c r="I16" s="11">
        <f>data[[#This Row],[Cost per unit]]*data[[#This Row],[Units]]</f>
        <v>5444.1</v>
      </c>
      <c r="K16" s="7">
        <v>5</v>
      </c>
      <c r="L16" s="8" t="s">
        <v>52</v>
      </c>
      <c r="Z16" t="s">
        <v>16</v>
      </c>
      <c r="AA16" s="11">
        <v>8.7899999999999991</v>
      </c>
    </row>
    <row r="17" spans="3:27" x14ac:dyDescent="0.25">
      <c r="C17" t="s">
        <v>40</v>
      </c>
      <c r="D17" t="s">
        <v>35</v>
      </c>
      <c r="E17" t="s">
        <v>33</v>
      </c>
      <c r="F17" s="4">
        <v>8869</v>
      </c>
      <c r="G17" s="5">
        <v>432</v>
      </c>
      <c r="H17" s="11">
        <f>_xlfn.XLOOKUP(data[[#This Row],[Product]],products[Product],products[Cost per unit])</f>
        <v>12.37</v>
      </c>
      <c r="I17" s="11">
        <f>data[[#This Row],[Cost per unit]]*data[[#This Row],[Units]]</f>
        <v>5343.8399999999992</v>
      </c>
      <c r="K17" s="7">
        <v>6</v>
      </c>
      <c r="L17" s="8" t="s">
        <v>83</v>
      </c>
      <c r="Z17" t="s">
        <v>17</v>
      </c>
      <c r="AA17" s="11">
        <v>3.11</v>
      </c>
    </row>
    <row r="18" spans="3:27" x14ac:dyDescent="0.25">
      <c r="C18" t="s">
        <v>6</v>
      </c>
      <c r="D18" t="s">
        <v>38</v>
      </c>
      <c r="E18" t="s">
        <v>31</v>
      </c>
      <c r="F18" s="4">
        <v>2681</v>
      </c>
      <c r="G18" s="5">
        <v>54</v>
      </c>
      <c r="H18" s="11">
        <f>_xlfn.XLOOKUP(data[[#This Row],[Product]],products[Product],products[Cost per unit])</f>
        <v>5.79</v>
      </c>
      <c r="I18" s="11">
        <f>data[[#This Row],[Cost per unit]]*data[[#This Row],[Units]]</f>
        <v>312.66000000000003</v>
      </c>
      <c r="K18" s="7">
        <v>7</v>
      </c>
      <c r="L18" s="8" t="s">
        <v>48</v>
      </c>
      <c r="Z18" t="s">
        <v>18</v>
      </c>
      <c r="AA18" s="11">
        <v>6.47</v>
      </c>
    </row>
    <row r="19" spans="3:27" x14ac:dyDescent="0.25">
      <c r="C19" t="s">
        <v>8</v>
      </c>
      <c r="D19" t="s">
        <v>35</v>
      </c>
      <c r="E19" t="s">
        <v>22</v>
      </c>
      <c r="F19" s="4">
        <v>5012</v>
      </c>
      <c r="G19" s="5">
        <v>210</v>
      </c>
      <c r="H19" s="11">
        <f>_xlfn.XLOOKUP(data[[#This Row],[Product]],products[Product],products[Cost per unit])</f>
        <v>9.77</v>
      </c>
      <c r="I19" s="11">
        <f>data[[#This Row],[Cost per unit]]*data[[#This Row],[Units]]</f>
        <v>2051.6999999999998</v>
      </c>
      <c r="K19" s="7">
        <v>8</v>
      </c>
      <c r="L19" s="8" t="s">
        <v>49</v>
      </c>
      <c r="Z19" t="s">
        <v>19</v>
      </c>
      <c r="AA19" s="11">
        <v>7.64</v>
      </c>
    </row>
    <row r="20" spans="3:27" x14ac:dyDescent="0.25">
      <c r="C20" t="s">
        <v>7</v>
      </c>
      <c r="D20" t="s">
        <v>38</v>
      </c>
      <c r="E20" t="s">
        <v>14</v>
      </c>
      <c r="F20" s="4">
        <v>1281</v>
      </c>
      <c r="G20" s="5">
        <v>75</v>
      </c>
      <c r="H20" s="11">
        <f>_xlfn.XLOOKUP(data[[#This Row],[Product]],products[Product],products[Cost per unit])</f>
        <v>11.7</v>
      </c>
      <c r="I20" s="11">
        <f>data[[#This Row],[Cost per unit]]*data[[#This Row],[Units]]</f>
        <v>877.5</v>
      </c>
      <c r="K20" s="7">
        <v>9</v>
      </c>
      <c r="L20" s="8" t="s">
        <v>46</v>
      </c>
      <c r="Z20" t="s">
        <v>20</v>
      </c>
      <c r="AA20" s="11">
        <v>10.62</v>
      </c>
    </row>
    <row r="21" spans="3:27" x14ac:dyDescent="0.25">
      <c r="C21" t="s">
        <v>5</v>
      </c>
      <c r="D21" t="s">
        <v>37</v>
      </c>
      <c r="E21" t="s">
        <v>14</v>
      </c>
      <c r="F21" s="4">
        <v>4991</v>
      </c>
      <c r="G21" s="5">
        <v>12</v>
      </c>
      <c r="H21" s="11">
        <f>_xlfn.XLOOKUP(data[[#This Row],[Product]],products[Product],products[Cost per unit])</f>
        <v>11.7</v>
      </c>
      <c r="I21" s="11">
        <f>data[[#This Row],[Cost per unit]]*data[[#This Row],[Units]]</f>
        <v>140.39999999999998</v>
      </c>
      <c r="K21" s="7">
        <v>10</v>
      </c>
      <c r="L21" s="8" t="s">
        <v>47</v>
      </c>
      <c r="Z21" t="s">
        <v>21</v>
      </c>
      <c r="AA21" s="11">
        <v>9</v>
      </c>
    </row>
    <row r="22" spans="3:27" x14ac:dyDescent="0.25">
      <c r="C22" t="s">
        <v>2</v>
      </c>
      <c r="D22" t="s">
        <v>39</v>
      </c>
      <c r="E22" t="s">
        <v>25</v>
      </c>
      <c r="F22" s="4">
        <v>1785</v>
      </c>
      <c r="G22" s="5">
        <v>462</v>
      </c>
      <c r="H22" s="11">
        <f>_xlfn.XLOOKUP(data[[#This Row],[Product]],products[Product],products[Cost per unit])</f>
        <v>13.15</v>
      </c>
      <c r="I22" s="11">
        <f>data[[#This Row],[Cost per unit]]*data[[#This Row],[Units]]</f>
        <v>6075.3</v>
      </c>
      <c r="Z22" t="s">
        <v>22</v>
      </c>
      <c r="AA22" s="11">
        <v>9.77</v>
      </c>
    </row>
    <row r="23" spans="3:27" x14ac:dyDescent="0.25">
      <c r="C23" t="s">
        <v>3</v>
      </c>
      <c r="D23" t="s">
        <v>37</v>
      </c>
      <c r="E23" t="s">
        <v>17</v>
      </c>
      <c r="F23" s="4">
        <v>3983</v>
      </c>
      <c r="G23" s="5">
        <v>144</v>
      </c>
      <c r="H23" s="11">
        <f>_xlfn.XLOOKUP(data[[#This Row],[Product]],products[Product],products[Cost per unit])</f>
        <v>3.11</v>
      </c>
      <c r="I23" s="11">
        <f>data[[#This Row],[Cost per unit]]*data[[#This Row],[Units]]</f>
        <v>447.84</v>
      </c>
      <c r="Z23" t="s">
        <v>23</v>
      </c>
      <c r="AA23" s="11">
        <v>6.49</v>
      </c>
    </row>
    <row r="24" spans="3:27" x14ac:dyDescent="0.25">
      <c r="C24" t="s">
        <v>9</v>
      </c>
      <c r="D24" t="s">
        <v>38</v>
      </c>
      <c r="E24" t="s">
        <v>16</v>
      </c>
      <c r="F24" s="4">
        <v>2646</v>
      </c>
      <c r="G24" s="5">
        <v>120</v>
      </c>
      <c r="H24" s="11">
        <f>_xlfn.XLOOKUP(data[[#This Row],[Product]],products[Product],products[Cost per unit])</f>
        <v>8.7899999999999991</v>
      </c>
      <c r="I24" s="11">
        <f>data[[#This Row],[Cost per unit]]*data[[#This Row],[Units]]</f>
        <v>1054.8</v>
      </c>
      <c r="Z24" t="s">
        <v>24</v>
      </c>
      <c r="AA24" s="11">
        <v>4.97</v>
      </c>
    </row>
    <row r="25" spans="3:27" x14ac:dyDescent="0.25">
      <c r="C25" t="s">
        <v>2</v>
      </c>
      <c r="D25" t="s">
        <v>34</v>
      </c>
      <c r="E25" t="s">
        <v>13</v>
      </c>
      <c r="F25" s="4">
        <v>252</v>
      </c>
      <c r="G25" s="5">
        <v>54</v>
      </c>
      <c r="H25" s="11">
        <f>_xlfn.XLOOKUP(data[[#This Row],[Product]],products[Product],products[Cost per unit])</f>
        <v>9.33</v>
      </c>
      <c r="I25" s="11">
        <f>data[[#This Row],[Cost per unit]]*data[[#This Row],[Units]]</f>
        <v>503.82</v>
      </c>
      <c r="Z25" t="s">
        <v>25</v>
      </c>
      <c r="AA25" s="11">
        <v>13.15</v>
      </c>
    </row>
    <row r="26" spans="3:27" x14ac:dyDescent="0.25">
      <c r="C26" t="s">
        <v>3</v>
      </c>
      <c r="D26" t="s">
        <v>35</v>
      </c>
      <c r="E26" t="s">
        <v>25</v>
      </c>
      <c r="F26" s="4">
        <v>2464</v>
      </c>
      <c r="G26" s="5">
        <v>234</v>
      </c>
      <c r="H26" s="11">
        <f>_xlfn.XLOOKUP(data[[#This Row],[Product]],products[Product],products[Cost per unit])</f>
        <v>13.15</v>
      </c>
      <c r="I26" s="11">
        <f>data[[#This Row],[Cost per unit]]*data[[#This Row],[Units]]</f>
        <v>3077.1</v>
      </c>
      <c r="Z26" t="s">
        <v>26</v>
      </c>
      <c r="AA26" s="11">
        <v>5.6</v>
      </c>
    </row>
    <row r="27" spans="3:27" x14ac:dyDescent="0.25">
      <c r="C27" t="s">
        <v>3</v>
      </c>
      <c r="D27" t="s">
        <v>35</v>
      </c>
      <c r="E27" t="s">
        <v>29</v>
      </c>
      <c r="F27" s="4">
        <v>2114</v>
      </c>
      <c r="G27" s="5">
        <v>66</v>
      </c>
      <c r="H27" s="11">
        <f>_xlfn.XLOOKUP(data[[#This Row],[Product]],products[Product],products[Cost per unit])</f>
        <v>7.16</v>
      </c>
      <c r="I27" s="11">
        <f>data[[#This Row],[Cost per unit]]*data[[#This Row],[Units]]</f>
        <v>472.56</v>
      </c>
      <c r="Z27" t="s">
        <v>27</v>
      </c>
      <c r="AA27" s="11">
        <v>16.73</v>
      </c>
    </row>
    <row r="28" spans="3:27" x14ac:dyDescent="0.25">
      <c r="C28" t="s">
        <v>6</v>
      </c>
      <c r="D28" t="s">
        <v>37</v>
      </c>
      <c r="E28" t="s">
        <v>31</v>
      </c>
      <c r="F28" s="4">
        <v>7693</v>
      </c>
      <c r="G28" s="5">
        <v>87</v>
      </c>
      <c r="H28" s="11">
        <f>_xlfn.XLOOKUP(data[[#This Row],[Product]],products[Product],products[Cost per unit])</f>
        <v>5.79</v>
      </c>
      <c r="I28" s="11">
        <f>data[[#This Row],[Cost per unit]]*data[[#This Row],[Units]]</f>
        <v>503.73</v>
      </c>
      <c r="Z28" t="s">
        <v>28</v>
      </c>
      <c r="AA28" s="11">
        <v>10.38</v>
      </c>
    </row>
    <row r="29" spans="3:27" x14ac:dyDescent="0.25">
      <c r="C29" t="s">
        <v>5</v>
      </c>
      <c r="D29" t="s">
        <v>34</v>
      </c>
      <c r="E29" t="s">
        <v>20</v>
      </c>
      <c r="F29" s="4">
        <v>15610</v>
      </c>
      <c r="G29" s="5">
        <v>339</v>
      </c>
      <c r="H29" s="11">
        <f>_xlfn.XLOOKUP(data[[#This Row],[Product]],products[Product],products[Cost per unit])</f>
        <v>10.62</v>
      </c>
      <c r="I29" s="11">
        <f>data[[#This Row],[Cost per unit]]*data[[#This Row],[Units]]</f>
        <v>3600.18</v>
      </c>
      <c r="Z29" t="s">
        <v>29</v>
      </c>
      <c r="AA29" s="11">
        <v>7.16</v>
      </c>
    </row>
    <row r="30" spans="3:27" x14ac:dyDescent="0.25">
      <c r="C30" t="s">
        <v>41</v>
      </c>
      <c r="D30" t="s">
        <v>34</v>
      </c>
      <c r="E30" t="s">
        <v>22</v>
      </c>
      <c r="F30" s="4">
        <v>336</v>
      </c>
      <c r="G30" s="5">
        <v>144</v>
      </c>
      <c r="H30" s="11">
        <f>_xlfn.XLOOKUP(data[[#This Row],[Product]],products[Product],products[Cost per unit])</f>
        <v>9.77</v>
      </c>
      <c r="I30" s="11">
        <f>data[[#This Row],[Cost per unit]]*data[[#This Row],[Units]]</f>
        <v>1406.8799999999999</v>
      </c>
      <c r="Z30" t="s">
        <v>30</v>
      </c>
      <c r="AA30" s="11">
        <v>14.49</v>
      </c>
    </row>
    <row r="31" spans="3:27" x14ac:dyDescent="0.25">
      <c r="C31" t="s">
        <v>2</v>
      </c>
      <c r="D31" t="s">
        <v>39</v>
      </c>
      <c r="E31" t="s">
        <v>20</v>
      </c>
      <c r="F31" s="4">
        <v>9443</v>
      </c>
      <c r="G31" s="5">
        <v>162</v>
      </c>
      <c r="H31" s="11">
        <f>_xlfn.XLOOKUP(data[[#This Row],[Product]],products[Product],products[Cost per unit])</f>
        <v>10.62</v>
      </c>
      <c r="I31" s="11">
        <f>data[[#This Row],[Cost per unit]]*data[[#This Row],[Units]]</f>
        <v>1720.4399999999998</v>
      </c>
      <c r="Z31" t="s">
        <v>31</v>
      </c>
      <c r="AA31" s="11">
        <v>5.79</v>
      </c>
    </row>
    <row r="32" spans="3:27" x14ac:dyDescent="0.25">
      <c r="C32" t="s">
        <v>9</v>
      </c>
      <c r="D32" t="s">
        <v>34</v>
      </c>
      <c r="E32" t="s">
        <v>23</v>
      </c>
      <c r="F32" s="4">
        <v>8155</v>
      </c>
      <c r="G32" s="5">
        <v>90</v>
      </c>
      <c r="H32" s="11">
        <f>_xlfn.XLOOKUP(data[[#This Row],[Product]],products[Product],products[Cost per unit])</f>
        <v>6.49</v>
      </c>
      <c r="I32" s="11">
        <f>data[[#This Row],[Cost per unit]]*data[[#This Row],[Units]]</f>
        <v>584.1</v>
      </c>
      <c r="Z32" t="s">
        <v>32</v>
      </c>
      <c r="AA32" s="11">
        <v>8.65</v>
      </c>
    </row>
    <row r="33" spans="3:27" x14ac:dyDescent="0.25">
      <c r="C33" t="s">
        <v>8</v>
      </c>
      <c r="D33" t="s">
        <v>38</v>
      </c>
      <c r="E33" t="s">
        <v>23</v>
      </c>
      <c r="F33" s="4">
        <v>1701</v>
      </c>
      <c r="G33" s="5">
        <v>234</v>
      </c>
      <c r="H33" s="11">
        <f>_xlfn.XLOOKUP(data[[#This Row],[Product]],products[Product],products[Cost per unit])</f>
        <v>6.49</v>
      </c>
      <c r="I33" s="11">
        <f>data[[#This Row],[Cost per unit]]*data[[#This Row],[Units]]</f>
        <v>1518.66</v>
      </c>
      <c r="Z33" t="s">
        <v>33</v>
      </c>
      <c r="AA33" s="11">
        <v>12.37</v>
      </c>
    </row>
    <row r="34" spans="3:27" x14ac:dyDescent="0.25">
      <c r="C34" t="s">
        <v>10</v>
      </c>
      <c r="D34" t="s">
        <v>38</v>
      </c>
      <c r="E34" t="s">
        <v>22</v>
      </c>
      <c r="F34" s="4">
        <v>2205</v>
      </c>
      <c r="G34" s="5">
        <v>141</v>
      </c>
      <c r="H34" s="11">
        <f>_xlfn.XLOOKUP(data[[#This Row],[Product]],products[Product],products[Cost per unit])</f>
        <v>9.77</v>
      </c>
      <c r="I34" s="11">
        <f>data[[#This Row],[Cost per unit]]*data[[#This Row],[Units]]</f>
        <v>1377.57</v>
      </c>
    </row>
    <row r="35" spans="3:27" x14ac:dyDescent="0.25">
      <c r="C35" t="s">
        <v>8</v>
      </c>
      <c r="D35" t="s">
        <v>37</v>
      </c>
      <c r="E35" t="s">
        <v>19</v>
      </c>
      <c r="F35" s="4">
        <v>1771</v>
      </c>
      <c r="G35" s="5">
        <v>204</v>
      </c>
      <c r="H35" s="11">
        <f>_xlfn.XLOOKUP(data[[#This Row],[Product]],products[Product],products[Cost per unit])</f>
        <v>7.64</v>
      </c>
      <c r="I35" s="11">
        <f>data[[#This Row],[Cost per unit]]*data[[#This Row],[Units]]</f>
        <v>1558.56</v>
      </c>
    </row>
    <row r="36" spans="3:27" x14ac:dyDescent="0.25">
      <c r="C36" t="s">
        <v>41</v>
      </c>
      <c r="D36" t="s">
        <v>35</v>
      </c>
      <c r="E36" t="s">
        <v>15</v>
      </c>
      <c r="F36" s="4">
        <v>2114</v>
      </c>
      <c r="G36" s="5">
        <v>186</v>
      </c>
      <c r="H36" s="11">
        <f>_xlfn.XLOOKUP(data[[#This Row],[Product]],products[Product],products[Cost per unit])</f>
        <v>11.73</v>
      </c>
      <c r="I36" s="11">
        <f>data[[#This Row],[Cost per unit]]*data[[#This Row],[Units]]</f>
        <v>2181.7800000000002</v>
      </c>
    </row>
    <row r="37" spans="3:27" x14ac:dyDescent="0.25">
      <c r="C37" t="s">
        <v>41</v>
      </c>
      <c r="D37" t="s">
        <v>36</v>
      </c>
      <c r="E37" t="s">
        <v>13</v>
      </c>
      <c r="F37" s="4">
        <v>10311</v>
      </c>
      <c r="G37" s="5">
        <v>231</v>
      </c>
      <c r="H37" s="11">
        <f>_xlfn.XLOOKUP(data[[#This Row],[Product]],products[Product],products[Cost per unit])</f>
        <v>9.33</v>
      </c>
      <c r="I37" s="11">
        <f>data[[#This Row],[Cost per unit]]*data[[#This Row],[Units]]</f>
        <v>2155.23</v>
      </c>
    </row>
    <row r="38" spans="3:27" x14ac:dyDescent="0.25">
      <c r="C38" t="s">
        <v>3</v>
      </c>
      <c r="D38" t="s">
        <v>39</v>
      </c>
      <c r="E38" t="s">
        <v>16</v>
      </c>
      <c r="F38" s="4">
        <v>21</v>
      </c>
      <c r="G38" s="5">
        <v>168</v>
      </c>
      <c r="H38" s="11">
        <f>_xlfn.XLOOKUP(data[[#This Row],[Product]],products[Product],products[Cost per unit])</f>
        <v>8.7899999999999991</v>
      </c>
      <c r="I38" s="11">
        <f>data[[#This Row],[Cost per unit]]*data[[#This Row],[Units]]</f>
        <v>1476.7199999999998</v>
      </c>
    </row>
    <row r="39" spans="3:27" x14ac:dyDescent="0.25">
      <c r="C39" t="s">
        <v>10</v>
      </c>
      <c r="D39" t="s">
        <v>35</v>
      </c>
      <c r="E39" t="s">
        <v>20</v>
      </c>
      <c r="F39" s="4">
        <v>1974</v>
      </c>
      <c r="G39" s="5">
        <v>195</v>
      </c>
      <c r="H39" s="11">
        <f>_xlfn.XLOOKUP(data[[#This Row],[Product]],products[Product],products[Cost per unit])</f>
        <v>10.62</v>
      </c>
      <c r="I39" s="11">
        <f>data[[#This Row],[Cost per unit]]*data[[#This Row],[Units]]</f>
        <v>2070.8999999999996</v>
      </c>
    </row>
    <row r="40" spans="3:27" x14ac:dyDescent="0.25">
      <c r="C40" t="s">
        <v>5</v>
      </c>
      <c r="D40" t="s">
        <v>36</v>
      </c>
      <c r="E40" t="s">
        <v>23</v>
      </c>
      <c r="F40" s="4">
        <v>6314</v>
      </c>
      <c r="G40" s="5">
        <v>15</v>
      </c>
      <c r="H40" s="11">
        <f>_xlfn.XLOOKUP(data[[#This Row],[Product]],products[Product],products[Cost per unit])</f>
        <v>6.49</v>
      </c>
      <c r="I40" s="11">
        <f>data[[#This Row],[Cost per unit]]*data[[#This Row],[Units]]</f>
        <v>97.350000000000009</v>
      </c>
    </row>
    <row r="41" spans="3:27" x14ac:dyDescent="0.25">
      <c r="C41" t="s">
        <v>10</v>
      </c>
      <c r="D41" t="s">
        <v>37</v>
      </c>
      <c r="E41" t="s">
        <v>23</v>
      </c>
      <c r="F41" s="4">
        <v>4683</v>
      </c>
      <c r="G41" s="5">
        <v>30</v>
      </c>
      <c r="H41" s="11">
        <f>_xlfn.XLOOKUP(data[[#This Row],[Product]],products[Product],products[Cost per unit])</f>
        <v>6.49</v>
      </c>
      <c r="I41" s="11">
        <f>data[[#This Row],[Cost per unit]]*data[[#This Row],[Units]]</f>
        <v>194.70000000000002</v>
      </c>
    </row>
    <row r="42" spans="3:27" x14ac:dyDescent="0.25">
      <c r="C42" t="s">
        <v>41</v>
      </c>
      <c r="D42" t="s">
        <v>37</v>
      </c>
      <c r="E42" t="s">
        <v>24</v>
      </c>
      <c r="F42" s="4">
        <v>6398</v>
      </c>
      <c r="G42" s="5">
        <v>102</v>
      </c>
      <c r="H42" s="11">
        <f>_xlfn.XLOOKUP(data[[#This Row],[Product]],products[Product],products[Cost per unit])</f>
        <v>4.97</v>
      </c>
      <c r="I42" s="11">
        <f>data[[#This Row],[Cost per unit]]*data[[#This Row],[Units]]</f>
        <v>506.94</v>
      </c>
    </row>
    <row r="43" spans="3:27" x14ac:dyDescent="0.25">
      <c r="C43" t="s">
        <v>2</v>
      </c>
      <c r="D43" t="s">
        <v>35</v>
      </c>
      <c r="E43" t="s">
        <v>19</v>
      </c>
      <c r="F43" s="4">
        <v>553</v>
      </c>
      <c r="G43" s="5">
        <v>15</v>
      </c>
      <c r="H43" s="11">
        <f>_xlfn.XLOOKUP(data[[#This Row],[Product]],products[Product],products[Cost per unit])</f>
        <v>7.64</v>
      </c>
      <c r="I43" s="11">
        <f>data[[#This Row],[Cost per unit]]*data[[#This Row],[Units]]</f>
        <v>114.6</v>
      </c>
    </row>
    <row r="44" spans="3:27" x14ac:dyDescent="0.25">
      <c r="C44" t="s">
        <v>8</v>
      </c>
      <c r="D44" t="s">
        <v>39</v>
      </c>
      <c r="E44" t="s">
        <v>30</v>
      </c>
      <c r="F44" s="4">
        <v>7021</v>
      </c>
      <c r="G44" s="5">
        <v>183</v>
      </c>
      <c r="H44" s="11">
        <f>_xlfn.XLOOKUP(data[[#This Row],[Product]],products[Product],products[Cost per unit])</f>
        <v>14.49</v>
      </c>
      <c r="I44" s="11">
        <f>data[[#This Row],[Cost per unit]]*data[[#This Row],[Units]]</f>
        <v>2651.67</v>
      </c>
    </row>
    <row r="45" spans="3:27" x14ac:dyDescent="0.25">
      <c r="C45" t="s">
        <v>40</v>
      </c>
      <c r="D45" t="s">
        <v>39</v>
      </c>
      <c r="E45" t="s">
        <v>22</v>
      </c>
      <c r="F45" s="4">
        <v>5817</v>
      </c>
      <c r="G45" s="5">
        <v>12</v>
      </c>
      <c r="H45" s="11">
        <f>_xlfn.XLOOKUP(data[[#This Row],[Product]],products[Product],products[Cost per unit])</f>
        <v>9.77</v>
      </c>
      <c r="I45" s="11">
        <f>data[[#This Row],[Cost per unit]]*data[[#This Row],[Units]]</f>
        <v>117.24</v>
      </c>
    </row>
    <row r="46" spans="3:27" x14ac:dyDescent="0.25">
      <c r="C46" t="s">
        <v>41</v>
      </c>
      <c r="D46" t="s">
        <v>39</v>
      </c>
      <c r="E46" t="s">
        <v>14</v>
      </c>
      <c r="F46" s="4">
        <v>3976</v>
      </c>
      <c r="G46" s="5">
        <v>72</v>
      </c>
      <c r="H46" s="11">
        <f>_xlfn.XLOOKUP(data[[#This Row],[Product]],products[Product],products[Cost per unit])</f>
        <v>11.7</v>
      </c>
      <c r="I46" s="11">
        <f>data[[#This Row],[Cost per unit]]*data[[#This Row],[Units]]</f>
        <v>842.4</v>
      </c>
    </row>
    <row r="47" spans="3:27" x14ac:dyDescent="0.25">
      <c r="C47" t="s">
        <v>6</v>
      </c>
      <c r="D47" t="s">
        <v>38</v>
      </c>
      <c r="E47" t="s">
        <v>27</v>
      </c>
      <c r="F47" s="4">
        <v>1134</v>
      </c>
      <c r="G47" s="5">
        <v>282</v>
      </c>
      <c r="H47" s="11">
        <f>_xlfn.XLOOKUP(data[[#This Row],[Product]],products[Product],products[Cost per unit])</f>
        <v>16.73</v>
      </c>
      <c r="I47" s="11">
        <f>data[[#This Row],[Cost per unit]]*data[[#This Row],[Units]]</f>
        <v>4717.8599999999997</v>
      </c>
    </row>
    <row r="48" spans="3:27" x14ac:dyDescent="0.25">
      <c r="C48" t="s">
        <v>2</v>
      </c>
      <c r="D48" t="s">
        <v>39</v>
      </c>
      <c r="E48" t="s">
        <v>28</v>
      </c>
      <c r="F48" s="4">
        <v>6027</v>
      </c>
      <c r="G48" s="5">
        <v>144</v>
      </c>
      <c r="H48" s="11">
        <f>_xlfn.XLOOKUP(data[[#This Row],[Product]],products[Product],products[Cost per unit])</f>
        <v>10.38</v>
      </c>
      <c r="I48" s="11">
        <f>data[[#This Row],[Cost per unit]]*data[[#This Row],[Units]]</f>
        <v>1494.72</v>
      </c>
    </row>
    <row r="49" spans="3:9" x14ac:dyDescent="0.25">
      <c r="C49" t="s">
        <v>6</v>
      </c>
      <c r="D49" t="s">
        <v>37</v>
      </c>
      <c r="E49" t="s">
        <v>16</v>
      </c>
      <c r="F49" s="4">
        <v>1904</v>
      </c>
      <c r="G49" s="5">
        <v>405</v>
      </c>
      <c r="H49" s="11">
        <f>_xlfn.XLOOKUP(data[[#This Row],[Product]],products[Product],products[Cost per unit])</f>
        <v>8.7899999999999991</v>
      </c>
      <c r="I49" s="11">
        <f>data[[#This Row],[Cost per unit]]*data[[#This Row],[Units]]</f>
        <v>3559.95</v>
      </c>
    </row>
    <row r="50" spans="3:9" x14ac:dyDescent="0.25">
      <c r="C50" t="s">
        <v>7</v>
      </c>
      <c r="D50" t="s">
        <v>34</v>
      </c>
      <c r="E50" t="s">
        <v>32</v>
      </c>
      <c r="F50" s="4">
        <v>3262</v>
      </c>
      <c r="G50" s="5">
        <v>75</v>
      </c>
      <c r="H50" s="11">
        <f>_xlfn.XLOOKUP(data[[#This Row],[Product]],products[Product],products[Cost per unit])</f>
        <v>8.65</v>
      </c>
      <c r="I50" s="11">
        <f>data[[#This Row],[Cost per unit]]*data[[#This Row],[Units]]</f>
        <v>648.75</v>
      </c>
    </row>
    <row r="51" spans="3:9" x14ac:dyDescent="0.25">
      <c r="C51" t="s">
        <v>40</v>
      </c>
      <c r="D51" t="s">
        <v>34</v>
      </c>
      <c r="E51" t="s">
        <v>27</v>
      </c>
      <c r="F51" s="4">
        <v>2289</v>
      </c>
      <c r="G51" s="5">
        <v>135</v>
      </c>
      <c r="H51" s="11">
        <f>_xlfn.XLOOKUP(data[[#This Row],[Product]],products[Product],products[Cost per unit])</f>
        <v>16.73</v>
      </c>
      <c r="I51" s="11">
        <f>data[[#This Row],[Cost per unit]]*data[[#This Row],[Units]]</f>
        <v>2258.5500000000002</v>
      </c>
    </row>
    <row r="52" spans="3:9" x14ac:dyDescent="0.25">
      <c r="C52" t="s">
        <v>5</v>
      </c>
      <c r="D52" t="s">
        <v>34</v>
      </c>
      <c r="E52" t="s">
        <v>27</v>
      </c>
      <c r="F52" s="4">
        <v>6986</v>
      </c>
      <c r="G52" s="5">
        <v>21</v>
      </c>
      <c r="H52" s="11">
        <f>_xlfn.XLOOKUP(data[[#This Row],[Product]],products[Product],products[Cost per unit])</f>
        <v>16.73</v>
      </c>
      <c r="I52" s="11">
        <f>data[[#This Row],[Cost per unit]]*data[[#This Row],[Units]]</f>
        <v>351.33</v>
      </c>
    </row>
    <row r="53" spans="3:9" x14ac:dyDescent="0.25">
      <c r="C53" t="s">
        <v>2</v>
      </c>
      <c r="D53" t="s">
        <v>38</v>
      </c>
      <c r="E53" t="s">
        <v>23</v>
      </c>
      <c r="F53" s="4">
        <v>4417</v>
      </c>
      <c r="G53" s="5">
        <v>153</v>
      </c>
      <c r="H53" s="11">
        <f>_xlfn.XLOOKUP(data[[#This Row],[Product]],products[Product],products[Cost per unit])</f>
        <v>6.49</v>
      </c>
      <c r="I53" s="11">
        <f>data[[#This Row],[Cost per unit]]*data[[#This Row],[Units]]</f>
        <v>992.97</v>
      </c>
    </row>
    <row r="54" spans="3:9" x14ac:dyDescent="0.25">
      <c r="C54" t="s">
        <v>6</v>
      </c>
      <c r="D54" t="s">
        <v>34</v>
      </c>
      <c r="E54" t="s">
        <v>15</v>
      </c>
      <c r="F54" s="4">
        <v>1442</v>
      </c>
      <c r="G54" s="5">
        <v>15</v>
      </c>
      <c r="H54" s="11">
        <f>_xlfn.XLOOKUP(data[[#This Row],[Product]],products[Product],products[Cost per unit])</f>
        <v>11.73</v>
      </c>
      <c r="I54" s="11">
        <f>data[[#This Row],[Cost per unit]]*data[[#This Row],[Units]]</f>
        <v>175.95000000000002</v>
      </c>
    </row>
    <row r="55" spans="3:9" x14ac:dyDescent="0.25">
      <c r="C55" t="s">
        <v>3</v>
      </c>
      <c r="D55" t="s">
        <v>35</v>
      </c>
      <c r="E55" t="s">
        <v>14</v>
      </c>
      <c r="F55" s="4">
        <v>2415</v>
      </c>
      <c r="G55" s="5">
        <v>255</v>
      </c>
      <c r="H55" s="11">
        <f>_xlfn.XLOOKUP(data[[#This Row],[Product]],products[Product],products[Cost per unit])</f>
        <v>11.7</v>
      </c>
      <c r="I55" s="11">
        <f>data[[#This Row],[Cost per unit]]*data[[#This Row],[Units]]</f>
        <v>2983.5</v>
      </c>
    </row>
    <row r="56" spans="3:9" x14ac:dyDescent="0.25">
      <c r="C56" t="s">
        <v>2</v>
      </c>
      <c r="D56" t="s">
        <v>37</v>
      </c>
      <c r="E56" t="s">
        <v>19</v>
      </c>
      <c r="F56" s="4">
        <v>238</v>
      </c>
      <c r="G56" s="5">
        <v>18</v>
      </c>
      <c r="H56" s="11">
        <f>_xlfn.XLOOKUP(data[[#This Row],[Product]],products[Product],products[Cost per unit])</f>
        <v>7.64</v>
      </c>
      <c r="I56" s="11">
        <f>data[[#This Row],[Cost per unit]]*data[[#This Row],[Units]]</f>
        <v>137.51999999999998</v>
      </c>
    </row>
    <row r="57" spans="3:9" x14ac:dyDescent="0.25">
      <c r="C57" t="s">
        <v>6</v>
      </c>
      <c r="D57" t="s">
        <v>37</v>
      </c>
      <c r="E57" t="s">
        <v>23</v>
      </c>
      <c r="F57" s="4">
        <v>4949</v>
      </c>
      <c r="G57" s="5">
        <v>189</v>
      </c>
      <c r="H57" s="11">
        <f>_xlfn.XLOOKUP(data[[#This Row],[Product]],products[Product],products[Cost per unit])</f>
        <v>6.49</v>
      </c>
      <c r="I57" s="11">
        <f>data[[#This Row],[Cost per unit]]*data[[#This Row],[Units]]</f>
        <v>1226.6100000000001</v>
      </c>
    </row>
    <row r="58" spans="3:9" x14ac:dyDescent="0.25">
      <c r="C58" t="s">
        <v>5</v>
      </c>
      <c r="D58" t="s">
        <v>38</v>
      </c>
      <c r="E58" t="s">
        <v>32</v>
      </c>
      <c r="F58" s="4">
        <v>5075</v>
      </c>
      <c r="G58" s="5">
        <v>21</v>
      </c>
      <c r="H58" s="11">
        <f>_xlfn.XLOOKUP(data[[#This Row],[Product]],products[Product],products[Cost per unit])</f>
        <v>8.65</v>
      </c>
      <c r="I58" s="11">
        <f>data[[#This Row],[Cost per unit]]*data[[#This Row],[Units]]</f>
        <v>181.65</v>
      </c>
    </row>
    <row r="59" spans="3:9" x14ac:dyDescent="0.25">
      <c r="C59" t="s">
        <v>3</v>
      </c>
      <c r="D59" t="s">
        <v>36</v>
      </c>
      <c r="E59" t="s">
        <v>16</v>
      </c>
      <c r="F59" s="4">
        <v>9198</v>
      </c>
      <c r="G59" s="5">
        <v>36</v>
      </c>
      <c r="H59" s="11">
        <f>_xlfn.XLOOKUP(data[[#This Row],[Product]],products[Product],products[Cost per unit])</f>
        <v>8.7899999999999991</v>
      </c>
      <c r="I59" s="11">
        <f>data[[#This Row],[Cost per unit]]*data[[#This Row],[Units]]</f>
        <v>316.43999999999994</v>
      </c>
    </row>
    <row r="60" spans="3:9" x14ac:dyDescent="0.25">
      <c r="C60" t="s">
        <v>6</v>
      </c>
      <c r="D60" t="s">
        <v>34</v>
      </c>
      <c r="E60" t="s">
        <v>29</v>
      </c>
      <c r="F60" s="4">
        <v>3339</v>
      </c>
      <c r="G60" s="5">
        <v>75</v>
      </c>
      <c r="H60" s="11">
        <f>_xlfn.XLOOKUP(data[[#This Row],[Product]],products[Product],products[Cost per unit])</f>
        <v>7.16</v>
      </c>
      <c r="I60" s="11">
        <f>data[[#This Row],[Cost per unit]]*data[[#This Row],[Units]]</f>
        <v>537</v>
      </c>
    </row>
    <row r="61" spans="3:9" x14ac:dyDescent="0.25">
      <c r="C61" t="s">
        <v>40</v>
      </c>
      <c r="D61" t="s">
        <v>34</v>
      </c>
      <c r="E61" t="s">
        <v>17</v>
      </c>
      <c r="F61" s="4">
        <v>5019</v>
      </c>
      <c r="G61" s="5">
        <v>156</v>
      </c>
      <c r="H61" s="11">
        <f>_xlfn.XLOOKUP(data[[#This Row],[Product]],products[Product],products[Cost per unit])</f>
        <v>3.11</v>
      </c>
      <c r="I61" s="11">
        <f>data[[#This Row],[Cost per unit]]*data[[#This Row],[Units]]</f>
        <v>485.15999999999997</v>
      </c>
    </row>
    <row r="62" spans="3:9" x14ac:dyDescent="0.25">
      <c r="C62" t="s">
        <v>5</v>
      </c>
      <c r="D62" t="s">
        <v>36</v>
      </c>
      <c r="E62" t="s">
        <v>16</v>
      </c>
      <c r="F62" s="4">
        <v>16184</v>
      </c>
      <c r="G62" s="5">
        <v>39</v>
      </c>
      <c r="H62" s="11">
        <f>_xlfn.XLOOKUP(data[[#This Row],[Product]],products[Product],products[Cost per unit])</f>
        <v>8.7899999999999991</v>
      </c>
      <c r="I62" s="11">
        <f>data[[#This Row],[Cost per unit]]*data[[#This Row],[Units]]</f>
        <v>342.80999999999995</v>
      </c>
    </row>
    <row r="63" spans="3:9" x14ac:dyDescent="0.25">
      <c r="C63" t="s">
        <v>6</v>
      </c>
      <c r="D63" t="s">
        <v>36</v>
      </c>
      <c r="E63" t="s">
        <v>21</v>
      </c>
      <c r="F63" s="4">
        <v>497</v>
      </c>
      <c r="G63" s="5">
        <v>63</v>
      </c>
      <c r="H63" s="11">
        <f>_xlfn.XLOOKUP(data[[#This Row],[Product]],products[Product],products[Cost per unit])</f>
        <v>9</v>
      </c>
      <c r="I63" s="11">
        <f>data[[#This Row],[Cost per unit]]*data[[#This Row],[Units]]</f>
        <v>567</v>
      </c>
    </row>
    <row r="64" spans="3:9" x14ac:dyDescent="0.25">
      <c r="C64" t="s">
        <v>2</v>
      </c>
      <c r="D64" t="s">
        <v>36</v>
      </c>
      <c r="E64" t="s">
        <v>29</v>
      </c>
      <c r="F64" s="4">
        <v>8211</v>
      </c>
      <c r="G64" s="5">
        <v>75</v>
      </c>
      <c r="H64" s="11">
        <f>_xlfn.XLOOKUP(data[[#This Row],[Product]],products[Product],products[Cost per unit])</f>
        <v>7.16</v>
      </c>
      <c r="I64" s="11">
        <f>data[[#This Row],[Cost per unit]]*data[[#This Row],[Units]]</f>
        <v>537</v>
      </c>
    </row>
    <row r="65" spans="3:9" x14ac:dyDescent="0.25">
      <c r="C65" t="s">
        <v>2</v>
      </c>
      <c r="D65" t="s">
        <v>38</v>
      </c>
      <c r="E65" t="s">
        <v>28</v>
      </c>
      <c r="F65" s="4">
        <v>6580</v>
      </c>
      <c r="G65" s="5">
        <v>183</v>
      </c>
      <c r="H65" s="11">
        <f>_xlfn.XLOOKUP(data[[#This Row],[Product]],products[Product],products[Cost per unit])</f>
        <v>10.38</v>
      </c>
      <c r="I65" s="11">
        <f>data[[#This Row],[Cost per unit]]*data[[#This Row],[Units]]</f>
        <v>1899.5400000000002</v>
      </c>
    </row>
    <row r="66" spans="3:9" x14ac:dyDescent="0.25">
      <c r="C66" t="s">
        <v>41</v>
      </c>
      <c r="D66" t="s">
        <v>35</v>
      </c>
      <c r="E66" t="s">
        <v>13</v>
      </c>
      <c r="F66" s="4">
        <v>4760</v>
      </c>
      <c r="G66" s="5">
        <v>69</v>
      </c>
      <c r="H66" s="11">
        <f>_xlfn.XLOOKUP(data[[#This Row],[Product]],products[Product],products[Cost per unit])</f>
        <v>9.33</v>
      </c>
      <c r="I66" s="11">
        <f>data[[#This Row],[Cost per unit]]*data[[#This Row],[Units]]</f>
        <v>643.77</v>
      </c>
    </row>
    <row r="67" spans="3:9" x14ac:dyDescent="0.25">
      <c r="C67" t="s">
        <v>40</v>
      </c>
      <c r="D67" t="s">
        <v>36</v>
      </c>
      <c r="E67" t="s">
        <v>25</v>
      </c>
      <c r="F67" s="4">
        <v>5439</v>
      </c>
      <c r="G67" s="5">
        <v>30</v>
      </c>
      <c r="H67" s="11">
        <f>_xlfn.XLOOKUP(data[[#This Row],[Product]],products[Product],products[Cost per unit])</f>
        <v>13.15</v>
      </c>
      <c r="I67" s="11">
        <f>data[[#This Row],[Cost per unit]]*data[[#This Row],[Units]]</f>
        <v>394.5</v>
      </c>
    </row>
    <row r="68" spans="3:9" x14ac:dyDescent="0.25">
      <c r="C68" t="s">
        <v>41</v>
      </c>
      <c r="D68" t="s">
        <v>34</v>
      </c>
      <c r="E68" t="s">
        <v>17</v>
      </c>
      <c r="F68" s="4">
        <v>1463</v>
      </c>
      <c r="G68" s="5">
        <v>39</v>
      </c>
      <c r="H68" s="11">
        <f>_xlfn.XLOOKUP(data[[#This Row],[Product]],products[Product],products[Cost per unit])</f>
        <v>3.11</v>
      </c>
      <c r="I68" s="11">
        <f>data[[#This Row],[Cost per unit]]*data[[#This Row],[Units]]</f>
        <v>121.28999999999999</v>
      </c>
    </row>
    <row r="69" spans="3:9" x14ac:dyDescent="0.25">
      <c r="C69" t="s">
        <v>3</v>
      </c>
      <c r="D69" t="s">
        <v>34</v>
      </c>
      <c r="E69" t="s">
        <v>32</v>
      </c>
      <c r="F69" s="4">
        <v>7777</v>
      </c>
      <c r="G69" s="5">
        <v>504</v>
      </c>
      <c r="H69" s="11">
        <f>_xlfn.XLOOKUP(data[[#This Row],[Product]],products[Product],products[Cost per unit])</f>
        <v>8.65</v>
      </c>
      <c r="I69" s="11">
        <f>data[[#This Row],[Cost per unit]]*data[[#This Row],[Units]]</f>
        <v>4359.6000000000004</v>
      </c>
    </row>
    <row r="70" spans="3:9" x14ac:dyDescent="0.25">
      <c r="C70" t="s">
        <v>9</v>
      </c>
      <c r="D70" t="s">
        <v>37</v>
      </c>
      <c r="E70" t="s">
        <v>29</v>
      </c>
      <c r="F70" s="4">
        <v>1085</v>
      </c>
      <c r="G70" s="5">
        <v>273</v>
      </c>
      <c r="H70" s="11">
        <f>_xlfn.XLOOKUP(data[[#This Row],[Product]],products[Product],products[Cost per unit])</f>
        <v>7.16</v>
      </c>
      <c r="I70" s="11">
        <f>data[[#This Row],[Cost per unit]]*data[[#This Row],[Units]]</f>
        <v>1954.68</v>
      </c>
    </row>
    <row r="71" spans="3:9" x14ac:dyDescent="0.25">
      <c r="C71" t="s">
        <v>5</v>
      </c>
      <c r="D71" t="s">
        <v>37</v>
      </c>
      <c r="E71" t="s">
        <v>31</v>
      </c>
      <c r="F71" s="4">
        <v>182</v>
      </c>
      <c r="G71" s="5">
        <v>48</v>
      </c>
      <c r="H71" s="11">
        <f>_xlfn.XLOOKUP(data[[#This Row],[Product]],products[Product],products[Cost per unit])</f>
        <v>5.79</v>
      </c>
      <c r="I71" s="11">
        <f>data[[#This Row],[Cost per unit]]*data[[#This Row],[Units]]</f>
        <v>277.92</v>
      </c>
    </row>
    <row r="72" spans="3:9" x14ac:dyDescent="0.25">
      <c r="C72" t="s">
        <v>6</v>
      </c>
      <c r="D72" t="s">
        <v>34</v>
      </c>
      <c r="E72" t="s">
        <v>27</v>
      </c>
      <c r="F72" s="4">
        <v>4242</v>
      </c>
      <c r="G72" s="5">
        <v>207</v>
      </c>
      <c r="H72" s="11">
        <f>_xlfn.XLOOKUP(data[[#This Row],[Product]],products[Product],products[Cost per unit])</f>
        <v>16.73</v>
      </c>
      <c r="I72" s="11">
        <f>data[[#This Row],[Cost per unit]]*data[[#This Row],[Units]]</f>
        <v>3463.11</v>
      </c>
    </row>
    <row r="73" spans="3:9" x14ac:dyDescent="0.25">
      <c r="C73" t="s">
        <v>6</v>
      </c>
      <c r="D73" t="s">
        <v>36</v>
      </c>
      <c r="E73" t="s">
        <v>32</v>
      </c>
      <c r="F73" s="4">
        <v>6118</v>
      </c>
      <c r="G73" s="5">
        <v>9</v>
      </c>
      <c r="H73" s="11">
        <f>_xlfn.XLOOKUP(data[[#This Row],[Product]],products[Product],products[Cost per unit])</f>
        <v>8.65</v>
      </c>
      <c r="I73" s="11">
        <f>data[[#This Row],[Cost per unit]]*data[[#This Row],[Units]]</f>
        <v>77.850000000000009</v>
      </c>
    </row>
    <row r="74" spans="3:9" x14ac:dyDescent="0.25">
      <c r="C74" t="s">
        <v>10</v>
      </c>
      <c r="D74" t="s">
        <v>36</v>
      </c>
      <c r="E74" t="s">
        <v>23</v>
      </c>
      <c r="F74" s="4">
        <v>2317</v>
      </c>
      <c r="G74" s="5">
        <v>261</v>
      </c>
      <c r="H74" s="11">
        <f>_xlfn.XLOOKUP(data[[#This Row],[Product]],products[Product],products[Cost per unit])</f>
        <v>6.49</v>
      </c>
      <c r="I74" s="11">
        <f>data[[#This Row],[Cost per unit]]*data[[#This Row],[Units]]</f>
        <v>1693.89</v>
      </c>
    </row>
    <row r="75" spans="3:9" x14ac:dyDescent="0.25">
      <c r="C75" t="s">
        <v>6</v>
      </c>
      <c r="D75" t="s">
        <v>38</v>
      </c>
      <c r="E75" t="s">
        <v>16</v>
      </c>
      <c r="F75" s="4">
        <v>938</v>
      </c>
      <c r="G75" s="5">
        <v>6</v>
      </c>
      <c r="H75" s="11">
        <f>_xlfn.XLOOKUP(data[[#This Row],[Product]],products[Product],products[Cost per unit])</f>
        <v>8.7899999999999991</v>
      </c>
      <c r="I75" s="11">
        <f>data[[#This Row],[Cost per unit]]*data[[#This Row],[Units]]</f>
        <v>52.739999999999995</v>
      </c>
    </row>
    <row r="76" spans="3:9" x14ac:dyDescent="0.25">
      <c r="C76" t="s">
        <v>8</v>
      </c>
      <c r="D76" t="s">
        <v>37</v>
      </c>
      <c r="E76" t="s">
        <v>15</v>
      </c>
      <c r="F76" s="4">
        <v>9709</v>
      </c>
      <c r="G76" s="5">
        <v>30</v>
      </c>
      <c r="H76" s="11">
        <f>_xlfn.XLOOKUP(data[[#This Row],[Product]],products[Product],products[Cost per unit])</f>
        <v>11.73</v>
      </c>
      <c r="I76" s="11">
        <f>data[[#This Row],[Cost per unit]]*data[[#This Row],[Units]]</f>
        <v>351.90000000000003</v>
      </c>
    </row>
    <row r="77" spans="3:9" x14ac:dyDescent="0.25">
      <c r="C77" t="s">
        <v>7</v>
      </c>
      <c r="D77" t="s">
        <v>34</v>
      </c>
      <c r="E77" t="s">
        <v>20</v>
      </c>
      <c r="F77" s="4">
        <v>2205</v>
      </c>
      <c r="G77" s="5">
        <v>138</v>
      </c>
      <c r="H77" s="11">
        <f>_xlfn.XLOOKUP(data[[#This Row],[Product]],products[Product],products[Cost per unit])</f>
        <v>10.62</v>
      </c>
      <c r="I77" s="11">
        <f>data[[#This Row],[Cost per unit]]*data[[#This Row],[Units]]</f>
        <v>1465.56</v>
      </c>
    </row>
    <row r="78" spans="3:9" x14ac:dyDescent="0.25">
      <c r="C78" t="s">
        <v>7</v>
      </c>
      <c r="D78" t="s">
        <v>37</v>
      </c>
      <c r="E78" t="s">
        <v>17</v>
      </c>
      <c r="F78" s="4">
        <v>4487</v>
      </c>
      <c r="G78" s="5">
        <v>111</v>
      </c>
      <c r="H78" s="11">
        <f>_xlfn.XLOOKUP(data[[#This Row],[Product]],products[Product],products[Cost per unit])</f>
        <v>3.11</v>
      </c>
      <c r="I78" s="11">
        <f>data[[#This Row],[Cost per unit]]*data[[#This Row],[Units]]</f>
        <v>345.21</v>
      </c>
    </row>
    <row r="79" spans="3:9" x14ac:dyDescent="0.25">
      <c r="C79" t="s">
        <v>5</v>
      </c>
      <c r="D79" t="s">
        <v>35</v>
      </c>
      <c r="E79" t="s">
        <v>18</v>
      </c>
      <c r="F79" s="4">
        <v>2415</v>
      </c>
      <c r="G79" s="5">
        <v>15</v>
      </c>
      <c r="H79" s="11">
        <f>_xlfn.XLOOKUP(data[[#This Row],[Product]],products[Product],products[Cost per unit])</f>
        <v>6.47</v>
      </c>
      <c r="I79" s="11">
        <f>data[[#This Row],[Cost per unit]]*data[[#This Row],[Units]]</f>
        <v>97.05</v>
      </c>
    </row>
    <row r="80" spans="3:9" x14ac:dyDescent="0.25">
      <c r="C80" t="s">
        <v>40</v>
      </c>
      <c r="D80" t="s">
        <v>34</v>
      </c>
      <c r="E80" t="s">
        <v>19</v>
      </c>
      <c r="F80" s="4">
        <v>4018</v>
      </c>
      <c r="G80" s="5">
        <v>162</v>
      </c>
      <c r="H80" s="11">
        <f>_xlfn.XLOOKUP(data[[#This Row],[Product]],products[Product],products[Cost per unit])</f>
        <v>7.64</v>
      </c>
      <c r="I80" s="11">
        <f>data[[#This Row],[Cost per unit]]*data[[#This Row],[Units]]</f>
        <v>1237.6799999999998</v>
      </c>
    </row>
    <row r="81" spans="3:9" x14ac:dyDescent="0.25">
      <c r="C81" t="s">
        <v>5</v>
      </c>
      <c r="D81" t="s">
        <v>34</v>
      </c>
      <c r="E81" t="s">
        <v>19</v>
      </c>
      <c r="F81" s="4">
        <v>861</v>
      </c>
      <c r="G81" s="5">
        <v>195</v>
      </c>
      <c r="H81" s="11">
        <f>_xlfn.XLOOKUP(data[[#This Row],[Product]],products[Product],products[Cost per unit])</f>
        <v>7.64</v>
      </c>
      <c r="I81" s="11">
        <f>data[[#This Row],[Cost per unit]]*data[[#This Row],[Units]]</f>
        <v>1489.8</v>
      </c>
    </row>
    <row r="82" spans="3:9" x14ac:dyDescent="0.25">
      <c r="C82" t="s">
        <v>10</v>
      </c>
      <c r="D82" t="s">
        <v>38</v>
      </c>
      <c r="E82" t="s">
        <v>14</v>
      </c>
      <c r="F82" s="4">
        <v>5586</v>
      </c>
      <c r="G82" s="5">
        <v>525</v>
      </c>
      <c r="H82" s="11">
        <f>_xlfn.XLOOKUP(data[[#This Row],[Product]],products[Product],products[Cost per unit])</f>
        <v>11.7</v>
      </c>
      <c r="I82" s="11">
        <f>data[[#This Row],[Cost per unit]]*data[[#This Row],[Units]]</f>
        <v>6142.5</v>
      </c>
    </row>
    <row r="83" spans="3:9" x14ac:dyDescent="0.25">
      <c r="C83" t="s">
        <v>7</v>
      </c>
      <c r="D83" t="s">
        <v>34</v>
      </c>
      <c r="E83" t="s">
        <v>33</v>
      </c>
      <c r="F83" s="4">
        <v>2226</v>
      </c>
      <c r="G83" s="5">
        <v>48</v>
      </c>
      <c r="H83" s="11">
        <f>_xlfn.XLOOKUP(data[[#This Row],[Product]],products[Product],products[Cost per unit])</f>
        <v>12.37</v>
      </c>
      <c r="I83" s="11">
        <f>data[[#This Row],[Cost per unit]]*data[[#This Row],[Units]]</f>
        <v>593.76</v>
      </c>
    </row>
    <row r="84" spans="3:9" x14ac:dyDescent="0.25">
      <c r="C84" t="s">
        <v>9</v>
      </c>
      <c r="D84" t="s">
        <v>34</v>
      </c>
      <c r="E84" t="s">
        <v>28</v>
      </c>
      <c r="F84" s="4">
        <v>14329</v>
      </c>
      <c r="G84" s="5">
        <v>150</v>
      </c>
      <c r="H84" s="11">
        <f>_xlfn.XLOOKUP(data[[#This Row],[Product]],products[Product],products[Cost per unit])</f>
        <v>10.38</v>
      </c>
      <c r="I84" s="11">
        <f>data[[#This Row],[Cost per unit]]*data[[#This Row],[Units]]</f>
        <v>1557.0000000000002</v>
      </c>
    </row>
    <row r="85" spans="3:9" x14ac:dyDescent="0.25">
      <c r="C85" t="s">
        <v>9</v>
      </c>
      <c r="D85" t="s">
        <v>34</v>
      </c>
      <c r="E85" t="s">
        <v>20</v>
      </c>
      <c r="F85" s="4">
        <v>8463</v>
      </c>
      <c r="G85" s="5">
        <v>492</v>
      </c>
      <c r="H85" s="11">
        <f>_xlfn.XLOOKUP(data[[#This Row],[Product]],products[Product],products[Cost per unit])</f>
        <v>10.62</v>
      </c>
      <c r="I85" s="11">
        <f>data[[#This Row],[Cost per unit]]*data[[#This Row],[Units]]</f>
        <v>5225.04</v>
      </c>
    </row>
    <row r="86" spans="3:9" x14ac:dyDescent="0.25">
      <c r="C86" t="s">
        <v>5</v>
      </c>
      <c r="D86" t="s">
        <v>34</v>
      </c>
      <c r="E86" t="s">
        <v>29</v>
      </c>
      <c r="F86" s="4">
        <v>2891</v>
      </c>
      <c r="G86" s="5">
        <v>102</v>
      </c>
      <c r="H86" s="11">
        <f>_xlfn.XLOOKUP(data[[#This Row],[Product]],products[Product],products[Cost per unit])</f>
        <v>7.16</v>
      </c>
      <c r="I86" s="11">
        <f>data[[#This Row],[Cost per unit]]*data[[#This Row],[Units]]</f>
        <v>730.32</v>
      </c>
    </row>
    <row r="87" spans="3:9" x14ac:dyDescent="0.25">
      <c r="C87" t="s">
        <v>3</v>
      </c>
      <c r="D87" t="s">
        <v>36</v>
      </c>
      <c r="E87" t="s">
        <v>23</v>
      </c>
      <c r="F87" s="4">
        <v>3773</v>
      </c>
      <c r="G87" s="5">
        <v>165</v>
      </c>
      <c r="H87" s="11">
        <f>_xlfn.XLOOKUP(data[[#This Row],[Product]],products[Product],products[Cost per unit])</f>
        <v>6.49</v>
      </c>
      <c r="I87" s="11">
        <f>data[[#This Row],[Cost per unit]]*data[[#This Row],[Units]]</f>
        <v>1070.8500000000001</v>
      </c>
    </row>
    <row r="88" spans="3:9" x14ac:dyDescent="0.25">
      <c r="C88" t="s">
        <v>41</v>
      </c>
      <c r="D88" t="s">
        <v>36</v>
      </c>
      <c r="E88" t="s">
        <v>28</v>
      </c>
      <c r="F88" s="4">
        <v>854</v>
      </c>
      <c r="G88" s="5">
        <v>309</v>
      </c>
      <c r="H88" s="11">
        <f>_xlfn.XLOOKUP(data[[#This Row],[Product]],products[Product],products[Cost per unit])</f>
        <v>10.38</v>
      </c>
      <c r="I88" s="11">
        <f>data[[#This Row],[Cost per unit]]*data[[#This Row],[Units]]</f>
        <v>3207.42</v>
      </c>
    </row>
    <row r="89" spans="3:9" x14ac:dyDescent="0.25">
      <c r="C89" t="s">
        <v>6</v>
      </c>
      <c r="D89" t="s">
        <v>36</v>
      </c>
      <c r="E89" t="s">
        <v>17</v>
      </c>
      <c r="F89" s="4">
        <v>4970</v>
      </c>
      <c r="G89" s="5">
        <v>156</v>
      </c>
      <c r="H89" s="11">
        <f>_xlfn.XLOOKUP(data[[#This Row],[Product]],products[Product],products[Cost per unit])</f>
        <v>3.11</v>
      </c>
      <c r="I89" s="11">
        <f>data[[#This Row],[Cost per unit]]*data[[#This Row],[Units]]</f>
        <v>485.15999999999997</v>
      </c>
    </row>
    <row r="90" spans="3:9" x14ac:dyDescent="0.25">
      <c r="C90" t="s">
        <v>9</v>
      </c>
      <c r="D90" t="s">
        <v>35</v>
      </c>
      <c r="E90" t="s">
        <v>26</v>
      </c>
      <c r="F90" s="4">
        <v>98</v>
      </c>
      <c r="G90" s="5">
        <v>159</v>
      </c>
      <c r="H90" s="11">
        <f>_xlfn.XLOOKUP(data[[#This Row],[Product]],products[Product],products[Cost per unit])</f>
        <v>5.6</v>
      </c>
      <c r="I90" s="11">
        <f>data[[#This Row],[Cost per unit]]*data[[#This Row],[Units]]</f>
        <v>890.4</v>
      </c>
    </row>
    <row r="91" spans="3:9" x14ac:dyDescent="0.25">
      <c r="C91" t="s">
        <v>5</v>
      </c>
      <c r="D91" t="s">
        <v>35</v>
      </c>
      <c r="E91" t="s">
        <v>15</v>
      </c>
      <c r="F91" s="4">
        <v>13391</v>
      </c>
      <c r="G91" s="5">
        <v>201</v>
      </c>
      <c r="H91" s="11">
        <f>_xlfn.XLOOKUP(data[[#This Row],[Product]],products[Product],products[Cost per unit])</f>
        <v>11.73</v>
      </c>
      <c r="I91" s="11">
        <f>data[[#This Row],[Cost per unit]]*data[[#This Row],[Units]]</f>
        <v>2357.73</v>
      </c>
    </row>
    <row r="92" spans="3:9" x14ac:dyDescent="0.25">
      <c r="C92" t="s">
        <v>8</v>
      </c>
      <c r="D92" t="s">
        <v>39</v>
      </c>
      <c r="E92" t="s">
        <v>31</v>
      </c>
      <c r="F92" s="4">
        <v>8890</v>
      </c>
      <c r="G92" s="5">
        <v>210</v>
      </c>
      <c r="H92" s="11">
        <f>_xlfn.XLOOKUP(data[[#This Row],[Product]],products[Product],products[Cost per unit])</f>
        <v>5.79</v>
      </c>
      <c r="I92" s="11">
        <f>data[[#This Row],[Cost per unit]]*data[[#This Row],[Units]]</f>
        <v>1215.9000000000001</v>
      </c>
    </row>
    <row r="93" spans="3:9" x14ac:dyDescent="0.25">
      <c r="C93" t="s">
        <v>2</v>
      </c>
      <c r="D93" t="s">
        <v>38</v>
      </c>
      <c r="E93" t="s">
        <v>13</v>
      </c>
      <c r="F93" s="4">
        <v>56</v>
      </c>
      <c r="G93" s="5">
        <v>51</v>
      </c>
      <c r="H93" s="11">
        <f>_xlfn.XLOOKUP(data[[#This Row],[Product]],products[Product],products[Cost per unit])</f>
        <v>9.33</v>
      </c>
      <c r="I93" s="11">
        <f>data[[#This Row],[Cost per unit]]*data[[#This Row],[Units]]</f>
        <v>475.83</v>
      </c>
    </row>
    <row r="94" spans="3:9" x14ac:dyDescent="0.25">
      <c r="C94" t="s">
        <v>3</v>
      </c>
      <c r="D94" t="s">
        <v>36</v>
      </c>
      <c r="E94" t="s">
        <v>25</v>
      </c>
      <c r="F94" s="4">
        <v>3339</v>
      </c>
      <c r="G94" s="5">
        <v>39</v>
      </c>
      <c r="H94" s="11">
        <f>_xlfn.XLOOKUP(data[[#This Row],[Product]],products[Product],products[Cost per unit])</f>
        <v>13.15</v>
      </c>
      <c r="I94" s="11">
        <f>data[[#This Row],[Cost per unit]]*data[[#This Row],[Units]]</f>
        <v>512.85</v>
      </c>
    </row>
    <row r="95" spans="3:9" x14ac:dyDescent="0.25">
      <c r="C95" t="s">
        <v>10</v>
      </c>
      <c r="D95" t="s">
        <v>35</v>
      </c>
      <c r="E95" t="s">
        <v>18</v>
      </c>
      <c r="F95" s="4">
        <v>3808</v>
      </c>
      <c r="G95" s="5">
        <v>279</v>
      </c>
      <c r="H95" s="11">
        <f>_xlfn.XLOOKUP(data[[#This Row],[Product]],products[Product],products[Cost per unit])</f>
        <v>6.47</v>
      </c>
      <c r="I95" s="11">
        <f>data[[#This Row],[Cost per unit]]*data[[#This Row],[Units]]</f>
        <v>1805.1299999999999</v>
      </c>
    </row>
    <row r="96" spans="3:9" x14ac:dyDescent="0.25">
      <c r="C96" t="s">
        <v>10</v>
      </c>
      <c r="D96" t="s">
        <v>38</v>
      </c>
      <c r="E96" t="s">
        <v>13</v>
      </c>
      <c r="F96" s="4">
        <v>63</v>
      </c>
      <c r="G96" s="5">
        <v>123</v>
      </c>
      <c r="H96" s="11">
        <f>_xlfn.XLOOKUP(data[[#This Row],[Product]],products[Product],products[Cost per unit])</f>
        <v>9.33</v>
      </c>
      <c r="I96" s="11">
        <f>data[[#This Row],[Cost per unit]]*data[[#This Row],[Units]]</f>
        <v>1147.5899999999999</v>
      </c>
    </row>
    <row r="97" spans="3:9" x14ac:dyDescent="0.25">
      <c r="C97" t="s">
        <v>2</v>
      </c>
      <c r="D97" t="s">
        <v>39</v>
      </c>
      <c r="E97" t="s">
        <v>27</v>
      </c>
      <c r="F97" s="4">
        <v>7812</v>
      </c>
      <c r="G97" s="5">
        <v>81</v>
      </c>
      <c r="H97" s="11">
        <f>_xlfn.XLOOKUP(data[[#This Row],[Product]],products[Product],products[Cost per unit])</f>
        <v>16.73</v>
      </c>
      <c r="I97" s="11">
        <f>data[[#This Row],[Cost per unit]]*data[[#This Row],[Units]]</f>
        <v>1355.13</v>
      </c>
    </row>
    <row r="98" spans="3:9" x14ac:dyDescent="0.25">
      <c r="C98" t="s">
        <v>40</v>
      </c>
      <c r="D98" t="s">
        <v>37</v>
      </c>
      <c r="E98" t="s">
        <v>19</v>
      </c>
      <c r="F98" s="4">
        <v>7693</v>
      </c>
      <c r="G98" s="5">
        <v>21</v>
      </c>
      <c r="H98" s="11">
        <f>_xlfn.XLOOKUP(data[[#This Row],[Product]],products[Product],products[Cost per unit])</f>
        <v>7.64</v>
      </c>
      <c r="I98" s="11">
        <f>data[[#This Row],[Cost per unit]]*data[[#This Row],[Units]]</f>
        <v>160.44</v>
      </c>
    </row>
    <row r="99" spans="3:9" x14ac:dyDescent="0.25">
      <c r="C99" t="s">
        <v>3</v>
      </c>
      <c r="D99" t="s">
        <v>36</v>
      </c>
      <c r="E99" t="s">
        <v>28</v>
      </c>
      <c r="F99" s="4">
        <v>973</v>
      </c>
      <c r="G99" s="5">
        <v>162</v>
      </c>
      <c r="H99" s="11">
        <f>_xlfn.XLOOKUP(data[[#This Row],[Product]],products[Product],products[Cost per unit])</f>
        <v>10.38</v>
      </c>
      <c r="I99" s="11">
        <f>data[[#This Row],[Cost per unit]]*data[[#This Row],[Units]]</f>
        <v>1681.5600000000002</v>
      </c>
    </row>
    <row r="100" spans="3:9" x14ac:dyDescent="0.25">
      <c r="C100" t="s">
        <v>10</v>
      </c>
      <c r="D100" t="s">
        <v>35</v>
      </c>
      <c r="E100" t="s">
        <v>21</v>
      </c>
      <c r="F100" s="4">
        <v>567</v>
      </c>
      <c r="G100" s="5">
        <v>228</v>
      </c>
      <c r="H100" s="11">
        <f>_xlfn.XLOOKUP(data[[#This Row],[Product]],products[Product],products[Cost per unit])</f>
        <v>9</v>
      </c>
      <c r="I100" s="11">
        <f>data[[#This Row],[Cost per unit]]*data[[#This Row],[Units]]</f>
        <v>2052</v>
      </c>
    </row>
    <row r="101" spans="3:9" x14ac:dyDescent="0.25">
      <c r="C101" t="s">
        <v>10</v>
      </c>
      <c r="D101" t="s">
        <v>36</v>
      </c>
      <c r="E101" t="s">
        <v>29</v>
      </c>
      <c r="F101" s="4">
        <v>2471</v>
      </c>
      <c r="G101" s="5">
        <v>342</v>
      </c>
      <c r="H101" s="11">
        <f>_xlfn.XLOOKUP(data[[#This Row],[Product]],products[Product],products[Cost per unit])</f>
        <v>7.16</v>
      </c>
      <c r="I101" s="11">
        <f>data[[#This Row],[Cost per unit]]*data[[#This Row],[Units]]</f>
        <v>2448.7200000000003</v>
      </c>
    </row>
    <row r="102" spans="3:9" x14ac:dyDescent="0.25">
      <c r="C102" t="s">
        <v>5</v>
      </c>
      <c r="D102" t="s">
        <v>38</v>
      </c>
      <c r="E102" t="s">
        <v>13</v>
      </c>
      <c r="F102" s="4">
        <v>7189</v>
      </c>
      <c r="G102" s="5">
        <v>54</v>
      </c>
      <c r="H102" s="11">
        <f>_xlfn.XLOOKUP(data[[#This Row],[Product]],products[Product],products[Cost per unit])</f>
        <v>9.33</v>
      </c>
      <c r="I102" s="11">
        <f>data[[#This Row],[Cost per unit]]*data[[#This Row],[Units]]</f>
        <v>503.82</v>
      </c>
    </row>
    <row r="103" spans="3:9" x14ac:dyDescent="0.25">
      <c r="C103" t="s">
        <v>41</v>
      </c>
      <c r="D103" t="s">
        <v>35</v>
      </c>
      <c r="E103" t="s">
        <v>28</v>
      </c>
      <c r="F103" s="4">
        <v>7455</v>
      </c>
      <c r="G103" s="5">
        <v>216</v>
      </c>
      <c r="H103" s="11">
        <f>_xlfn.XLOOKUP(data[[#This Row],[Product]],products[Product],products[Cost per unit])</f>
        <v>10.38</v>
      </c>
      <c r="I103" s="11">
        <f>data[[#This Row],[Cost per unit]]*data[[#This Row],[Units]]</f>
        <v>2242.0800000000004</v>
      </c>
    </row>
    <row r="104" spans="3:9" x14ac:dyDescent="0.25">
      <c r="C104" t="s">
        <v>3</v>
      </c>
      <c r="D104" t="s">
        <v>34</v>
      </c>
      <c r="E104" t="s">
        <v>26</v>
      </c>
      <c r="F104" s="4">
        <v>3108</v>
      </c>
      <c r="G104" s="5">
        <v>54</v>
      </c>
      <c r="H104" s="11">
        <f>_xlfn.XLOOKUP(data[[#This Row],[Product]],products[Product],products[Cost per unit])</f>
        <v>5.6</v>
      </c>
      <c r="I104" s="11">
        <f>data[[#This Row],[Cost per unit]]*data[[#This Row],[Units]]</f>
        <v>302.39999999999998</v>
      </c>
    </row>
    <row r="105" spans="3:9" x14ac:dyDescent="0.25">
      <c r="C105" t="s">
        <v>6</v>
      </c>
      <c r="D105" t="s">
        <v>38</v>
      </c>
      <c r="E105" t="s">
        <v>25</v>
      </c>
      <c r="F105" s="4">
        <v>469</v>
      </c>
      <c r="G105" s="5">
        <v>75</v>
      </c>
      <c r="H105" s="11">
        <f>_xlfn.XLOOKUP(data[[#This Row],[Product]],products[Product],products[Cost per unit])</f>
        <v>13.15</v>
      </c>
      <c r="I105" s="11">
        <f>data[[#This Row],[Cost per unit]]*data[[#This Row],[Units]]</f>
        <v>986.25</v>
      </c>
    </row>
    <row r="106" spans="3:9" x14ac:dyDescent="0.25">
      <c r="C106" t="s">
        <v>9</v>
      </c>
      <c r="D106" t="s">
        <v>37</v>
      </c>
      <c r="E106" t="s">
        <v>23</v>
      </c>
      <c r="F106" s="4">
        <v>2737</v>
      </c>
      <c r="G106" s="5">
        <v>93</v>
      </c>
      <c r="H106" s="11">
        <f>_xlfn.XLOOKUP(data[[#This Row],[Product]],products[Product],products[Cost per unit])</f>
        <v>6.49</v>
      </c>
      <c r="I106" s="11">
        <f>data[[#This Row],[Cost per unit]]*data[[#This Row],[Units]]</f>
        <v>603.57000000000005</v>
      </c>
    </row>
    <row r="107" spans="3:9" x14ac:dyDescent="0.25">
      <c r="C107" t="s">
        <v>9</v>
      </c>
      <c r="D107" t="s">
        <v>37</v>
      </c>
      <c r="E107" t="s">
        <v>25</v>
      </c>
      <c r="F107" s="4">
        <v>4305</v>
      </c>
      <c r="G107" s="5">
        <v>156</v>
      </c>
      <c r="H107" s="11">
        <f>_xlfn.XLOOKUP(data[[#This Row],[Product]],products[Product],products[Cost per unit])</f>
        <v>13.15</v>
      </c>
      <c r="I107" s="11">
        <f>data[[#This Row],[Cost per unit]]*data[[#This Row],[Units]]</f>
        <v>2051.4</v>
      </c>
    </row>
    <row r="108" spans="3:9" x14ac:dyDescent="0.25">
      <c r="C108" t="s">
        <v>9</v>
      </c>
      <c r="D108" t="s">
        <v>38</v>
      </c>
      <c r="E108" t="s">
        <v>17</v>
      </c>
      <c r="F108" s="4">
        <v>2408</v>
      </c>
      <c r="G108" s="5">
        <v>9</v>
      </c>
      <c r="H108" s="11">
        <f>_xlfn.XLOOKUP(data[[#This Row],[Product]],products[Product],products[Cost per unit])</f>
        <v>3.11</v>
      </c>
      <c r="I108" s="11">
        <f>data[[#This Row],[Cost per unit]]*data[[#This Row],[Units]]</f>
        <v>27.99</v>
      </c>
    </row>
    <row r="109" spans="3:9" x14ac:dyDescent="0.25">
      <c r="C109" t="s">
        <v>3</v>
      </c>
      <c r="D109" t="s">
        <v>36</v>
      </c>
      <c r="E109" t="s">
        <v>19</v>
      </c>
      <c r="F109" s="4">
        <v>1281</v>
      </c>
      <c r="G109" s="5">
        <v>18</v>
      </c>
      <c r="H109" s="11">
        <f>_xlfn.XLOOKUP(data[[#This Row],[Product]],products[Product],products[Cost per unit])</f>
        <v>7.64</v>
      </c>
      <c r="I109" s="11">
        <f>data[[#This Row],[Cost per unit]]*data[[#This Row],[Units]]</f>
        <v>137.51999999999998</v>
      </c>
    </row>
    <row r="110" spans="3:9" x14ac:dyDescent="0.25">
      <c r="C110" t="s">
        <v>40</v>
      </c>
      <c r="D110" t="s">
        <v>35</v>
      </c>
      <c r="E110" t="s">
        <v>32</v>
      </c>
      <c r="F110" s="4">
        <v>12348</v>
      </c>
      <c r="G110" s="5">
        <v>234</v>
      </c>
      <c r="H110" s="11">
        <f>_xlfn.XLOOKUP(data[[#This Row],[Product]],products[Product],products[Cost per unit])</f>
        <v>8.65</v>
      </c>
      <c r="I110" s="11">
        <f>data[[#This Row],[Cost per unit]]*data[[#This Row],[Units]]</f>
        <v>2024.1000000000001</v>
      </c>
    </row>
    <row r="111" spans="3:9" x14ac:dyDescent="0.25">
      <c r="C111" t="s">
        <v>3</v>
      </c>
      <c r="D111" t="s">
        <v>34</v>
      </c>
      <c r="E111" t="s">
        <v>28</v>
      </c>
      <c r="F111" s="4">
        <v>3689</v>
      </c>
      <c r="G111" s="5">
        <v>312</v>
      </c>
      <c r="H111" s="11">
        <f>_xlfn.XLOOKUP(data[[#This Row],[Product]],products[Product],products[Cost per unit])</f>
        <v>10.38</v>
      </c>
      <c r="I111" s="11">
        <f>data[[#This Row],[Cost per unit]]*data[[#This Row],[Units]]</f>
        <v>3238.5600000000004</v>
      </c>
    </row>
    <row r="112" spans="3:9" x14ac:dyDescent="0.25">
      <c r="C112" t="s">
        <v>7</v>
      </c>
      <c r="D112" t="s">
        <v>36</v>
      </c>
      <c r="E112" t="s">
        <v>19</v>
      </c>
      <c r="F112" s="4">
        <v>2870</v>
      </c>
      <c r="G112" s="5">
        <v>300</v>
      </c>
      <c r="H112" s="11">
        <f>_xlfn.XLOOKUP(data[[#This Row],[Product]],products[Product],products[Cost per unit])</f>
        <v>7.64</v>
      </c>
      <c r="I112" s="11">
        <f>data[[#This Row],[Cost per unit]]*data[[#This Row],[Units]]</f>
        <v>2292</v>
      </c>
    </row>
    <row r="113" spans="3:9" x14ac:dyDescent="0.25">
      <c r="C113" t="s">
        <v>2</v>
      </c>
      <c r="D113" t="s">
        <v>36</v>
      </c>
      <c r="E113" t="s">
        <v>27</v>
      </c>
      <c r="F113" s="4">
        <v>798</v>
      </c>
      <c r="G113" s="5">
        <v>519</v>
      </c>
      <c r="H113" s="11">
        <f>_xlfn.XLOOKUP(data[[#This Row],[Product]],products[Product],products[Cost per unit])</f>
        <v>16.73</v>
      </c>
      <c r="I113" s="11">
        <f>data[[#This Row],[Cost per unit]]*data[[#This Row],[Units]]</f>
        <v>8682.8700000000008</v>
      </c>
    </row>
    <row r="114" spans="3:9" x14ac:dyDescent="0.25">
      <c r="C114" t="s">
        <v>41</v>
      </c>
      <c r="D114" t="s">
        <v>37</v>
      </c>
      <c r="E114" t="s">
        <v>21</v>
      </c>
      <c r="F114" s="4">
        <v>2933</v>
      </c>
      <c r="G114" s="5">
        <v>9</v>
      </c>
      <c r="H114" s="11">
        <f>_xlfn.XLOOKUP(data[[#This Row],[Product]],products[Product],products[Cost per unit])</f>
        <v>9</v>
      </c>
      <c r="I114" s="11">
        <f>data[[#This Row],[Cost per unit]]*data[[#This Row],[Units]]</f>
        <v>81</v>
      </c>
    </row>
    <row r="115" spans="3:9" x14ac:dyDescent="0.25">
      <c r="C115" t="s">
        <v>5</v>
      </c>
      <c r="D115" t="s">
        <v>35</v>
      </c>
      <c r="E115" t="s">
        <v>4</v>
      </c>
      <c r="F115" s="4">
        <v>2744</v>
      </c>
      <c r="G115" s="5">
        <v>9</v>
      </c>
      <c r="H115" s="11">
        <f>_xlfn.XLOOKUP(data[[#This Row],[Product]],products[Product],products[Cost per unit])</f>
        <v>11.88</v>
      </c>
      <c r="I115" s="11">
        <f>data[[#This Row],[Cost per unit]]*data[[#This Row],[Units]]</f>
        <v>106.92</v>
      </c>
    </row>
    <row r="116" spans="3:9" x14ac:dyDescent="0.25">
      <c r="C116" t="s">
        <v>40</v>
      </c>
      <c r="D116" t="s">
        <v>36</v>
      </c>
      <c r="E116" t="s">
        <v>33</v>
      </c>
      <c r="F116" s="4">
        <v>9772</v>
      </c>
      <c r="G116" s="5">
        <v>90</v>
      </c>
      <c r="H116" s="11">
        <f>_xlfn.XLOOKUP(data[[#This Row],[Product]],products[Product],products[Cost per unit])</f>
        <v>12.37</v>
      </c>
      <c r="I116" s="11">
        <f>data[[#This Row],[Cost per unit]]*data[[#This Row],[Units]]</f>
        <v>1113.3</v>
      </c>
    </row>
    <row r="117" spans="3:9" x14ac:dyDescent="0.25">
      <c r="C117" t="s">
        <v>7</v>
      </c>
      <c r="D117" t="s">
        <v>34</v>
      </c>
      <c r="E117" t="s">
        <v>25</v>
      </c>
      <c r="F117" s="4">
        <v>1568</v>
      </c>
      <c r="G117" s="5">
        <v>96</v>
      </c>
      <c r="H117" s="11">
        <f>_xlfn.XLOOKUP(data[[#This Row],[Product]],products[Product],products[Cost per unit])</f>
        <v>13.15</v>
      </c>
      <c r="I117" s="11">
        <f>data[[#This Row],[Cost per unit]]*data[[#This Row],[Units]]</f>
        <v>1262.4000000000001</v>
      </c>
    </row>
    <row r="118" spans="3:9" x14ac:dyDescent="0.25">
      <c r="C118" t="s">
        <v>2</v>
      </c>
      <c r="D118" t="s">
        <v>36</v>
      </c>
      <c r="E118" t="s">
        <v>16</v>
      </c>
      <c r="F118" s="4">
        <v>11417</v>
      </c>
      <c r="G118" s="5">
        <v>21</v>
      </c>
      <c r="H118" s="11">
        <f>_xlfn.XLOOKUP(data[[#This Row],[Product]],products[Product],products[Cost per unit])</f>
        <v>8.7899999999999991</v>
      </c>
      <c r="I118" s="11">
        <f>data[[#This Row],[Cost per unit]]*data[[#This Row],[Units]]</f>
        <v>184.58999999999997</v>
      </c>
    </row>
    <row r="119" spans="3:9" x14ac:dyDescent="0.25">
      <c r="C119" t="s">
        <v>40</v>
      </c>
      <c r="D119" t="s">
        <v>34</v>
      </c>
      <c r="E119" t="s">
        <v>26</v>
      </c>
      <c r="F119" s="4">
        <v>6748</v>
      </c>
      <c r="G119" s="5">
        <v>48</v>
      </c>
      <c r="H119" s="11">
        <f>_xlfn.XLOOKUP(data[[#This Row],[Product]],products[Product],products[Cost per unit])</f>
        <v>5.6</v>
      </c>
      <c r="I119" s="11">
        <f>data[[#This Row],[Cost per unit]]*data[[#This Row],[Units]]</f>
        <v>268.79999999999995</v>
      </c>
    </row>
    <row r="120" spans="3:9" x14ac:dyDescent="0.25">
      <c r="C120" t="s">
        <v>10</v>
      </c>
      <c r="D120" t="s">
        <v>36</v>
      </c>
      <c r="E120" t="s">
        <v>27</v>
      </c>
      <c r="F120" s="4">
        <v>1407</v>
      </c>
      <c r="G120" s="5">
        <v>72</v>
      </c>
      <c r="H120" s="11">
        <f>_xlfn.XLOOKUP(data[[#This Row],[Product]],products[Product],products[Cost per unit])</f>
        <v>16.73</v>
      </c>
      <c r="I120" s="11">
        <f>data[[#This Row],[Cost per unit]]*data[[#This Row],[Units]]</f>
        <v>1204.56</v>
      </c>
    </row>
    <row r="121" spans="3:9" x14ac:dyDescent="0.25">
      <c r="C121" t="s">
        <v>8</v>
      </c>
      <c r="D121" t="s">
        <v>35</v>
      </c>
      <c r="E121" t="s">
        <v>29</v>
      </c>
      <c r="F121" s="4">
        <v>2023</v>
      </c>
      <c r="G121" s="5">
        <v>168</v>
      </c>
      <c r="H121" s="11">
        <f>_xlfn.XLOOKUP(data[[#This Row],[Product]],products[Product],products[Cost per unit])</f>
        <v>7.16</v>
      </c>
      <c r="I121" s="11">
        <f>data[[#This Row],[Cost per unit]]*data[[#This Row],[Units]]</f>
        <v>1202.8800000000001</v>
      </c>
    </row>
    <row r="122" spans="3:9" x14ac:dyDescent="0.25">
      <c r="C122" t="s">
        <v>5</v>
      </c>
      <c r="D122" t="s">
        <v>39</v>
      </c>
      <c r="E122" t="s">
        <v>26</v>
      </c>
      <c r="F122" s="4">
        <v>5236</v>
      </c>
      <c r="G122" s="5">
        <v>51</v>
      </c>
      <c r="H122" s="11">
        <f>_xlfn.XLOOKUP(data[[#This Row],[Product]],products[Product],products[Cost per unit])</f>
        <v>5.6</v>
      </c>
      <c r="I122" s="11">
        <f>data[[#This Row],[Cost per unit]]*data[[#This Row],[Units]]</f>
        <v>285.59999999999997</v>
      </c>
    </row>
    <row r="123" spans="3:9" x14ac:dyDescent="0.25">
      <c r="C123" t="s">
        <v>41</v>
      </c>
      <c r="D123" t="s">
        <v>36</v>
      </c>
      <c r="E123" t="s">
        <v>19</v>
      </c>
      <c r="F123" s="4">
        <v>1925</v>
      </c>
      <c r="G123" s="5">
        <v>192</v>
      </c>
      <c r="H123" s="11">
        <f>_xlfn.XLOOKUP(data[[#This Row],[Product]],products[Product],products[Cost per unit])</f>
        <v>7.64</v>
      </c>
      <c r="I123" s="11">
        <f>data[[#This Row],[Cost per unit]]*data[[#This Row],[Units]]</f>
        <v>1466.8799999999999</v>
      </c>
    </row>
    <row r="124" spans="3:9" x14ac:dyDescent="0.25">
      <c r="C124" t="s">
        <v>7</v>
      </c>
      <c r="D124" t="s">
        <v>37</v>
      </c>
      <c r="E124" t="s">
        <v>14</v>
      </c>
      <c r="F124" s="4">
        <v>6608</v>
      </c>
      <c r="G124" s="5">
        <v>225</v>
      </c>
      <c r="H124" s="11">
        <f>_xlfn.XLOOKUP(data[[#This Row],[Product]],products[Product],products[Cost per unit])</f>
        <v>11.7</v>
      </c>
      <c r="I124" s="11">
        <f>data[[#This Row],[Cost per unit]]*data[[#This Row],[Units]]</f>
        <v>2632.5</v>
      </c>
    </row>
    <row r="125" spans="3:9" x14ac:dyDescent="0.25">
      <c r="C125" t="s">
        <v>6</v>
      </c>
      <c r="D125" t="s">
        <v>34</v>
      </c>
      <c r="E125" t="s">
        <v>26</v>
      </c>
      <c r="F125" s="4">
        <v>8008</v>
      </c>
      <c r="G125" s="5">
        <v>456</v>
      </c>
      <c r="H125" s="11">
        <f>_xlfn.XLOOKUP(data[[#This Row],[Product]],products[Product],products[Cost per unit])</f>
        <v>5.6</v>
      </c>
      <c r="I125" s="11">
        <f>data[[#This Row],[Cost per unit]]*data[[#This Row],[Units]]</f>
        <v>2553.6</v>
      </c>
    </row>
    <row r="126" spans="3:9" x14ac:dyDescent="0.25">
      <c r="C126" t="s">
        <v>10</v>
      </c>
      <c r="D126" t="s">
        <v>34</v>
      </c>
      <c r="E126" t="s">
        <v>25</v>
      </c>
      <c r="F126" s="4">
        <v>1428</v>
      </c>
      <c r="G126" s="5">
        <v>93</v>
      </c>
      <c r="H126" s="11">
        <f>_xlfn.XLOOKUP(data[[#This Row],[Product]],products[Product],products[Cost per unit])</f>
        <v>13.15</v>
      </c>
      <c r="I126" s="11">
        <f>data[[#This Row],[Cost per unit]]*data[[#This Row],[Units]]</f>
        <v>1222.95</v>
      </c>
    </row>
    <row r="127" spans="3:9" x14ac:dyDescent="0.25">
      <c r="C127" t="s">
        <v>6</v>
      </c>
      <c r="D127" t="s">
        <v>34</v>
      </c>
      <c r="E127" t="s">
        <v>4</v>
      </c>
      <c r="F127" s="4">
        <v>525</v>
      </c>
      <c r="G127" s="5">
        <v>48</v>
      </c>
      <c r="H127" s="11">
        <f>_xlfn.XLOOKUP(data[[#This Row],[Product]],products[Product],products[Cost per unit])</f>
        <v>11.88</v>
      </c>
      <c r="I127" s="11">
        <f>data[[#This Row],[Cost per unit]]*data[[#This Row],[Units]]</f>
        <v>570.24</v>
      </c>
    </row>
    <row r="128" spans="3:9" x14ac:dyDescent="0.25">
      <c r="C128" t="s">
        <v>6</v>
      </c>
      <c r="D128" t="s">
        <v>37</v>
      </c>
      <c r="E128" t="s">
        <v>18</v>
      </c>
      <c r="F128" s="4">
        <v>1505</v>
      </c>
      <c r="G128" s="5">
        <v>102</v>
      </c>
      <c r="H128" s="11">
        <f>_xlfn.XLOOKUP(data[[#This Row],[Product]],products[Product],products[Cost per unit])</f>
        <v>6.47</v>
      </c>
      <c r="I128" s="11">
        <f>data[[#This Row],[Cost per unit]]*data[[#This Row],[Units]]</f>
        <v>659.93999999999994</v>
      </c>
    </row>
    <row r="129" spans="3:9" x14ac:dyDescent="0.25">
      <c r="C129" t="s">
        <v>7</v>
      </c>
      <c r="D129" t="s">
        <v>35</v>
      </c>
      <c r="E129" t="s">
        <v>30</v>
      </c>
      <c r="F129" s="4">
        <v>6755</v>
      </c>
      <c r="G129" s="5">
        <v>252</v>
      </c>
      <c r="H129" s="11">
        <f>_xlfn.XLOOKUP(data[[#This Row],[Product]],products[Product],products[Cost per unit])</f>
        <v>14.49</v>
      </c>
      <c r="I129" s="11">
        <f>data[[#This Row],[Cost per unit]]*data[[#This Row],[Units]]</f>
        <v>3651.48</v>
      </c>
    </row>
    <row r="130" spans="3:9" x14ac:dyDescent="0.25">
      <c r="C130" t="s">
        <v>2</v>
      </c>
      <c r="D130" t="s">
        <v>37</v>
      </c>
      <c r="E130" t="s">
        <v>18</v>
      </c>
      <c r="F130" s="4">
        <v>11571</v>
      </c>
      <c r="G130" s="5">
        <v>138</v>
      </c>
      <c r="H130" s="11">
        <f>_xlfn.XLOOKUP(data[[#This Row],[Product]],products[Product],products[Cost per unit])</f>
        <v>6.47</v>
      </c>
      <c r="I130" s="11">
        <f>data[[#This Row],[Cost per unit]]*data[[#This Row],[Units]]</f>
        <v>892.86</v>
      </c>
    </row>
    <row r="131" spans="3:9" x14ac:dyDescent="0.25">
      <c r="C131" t="s">
        <v>40</v>
      </c>
      <c r="D131" t="s">
        <v>38</v>
      </c>
      <c r="E131" t="s">
        <v>25</v>
      </c>
      <c r="F131" s="4">
        <v>2541</v>
      </c>
      <c r="G131" s="5">
        <v>90</v>
      </c>
      <c r="H131" s="11">
        <f>_xlfn.XLOOKUP(data[[#This Row],[Product]],products[Product],products[Cost per unit])</f>
        <v>13.15</v>
      </c>
      <c r="I131" s="11">
        <f>data[[#This Row],[Cost per unit]]*data[[#This Row],[Units]]</f>
        <v>1183.5</v>
      </c>
    </row>
    <row r="132" spans="3:9" x14ac:dyDescent="0.25">
      <c r="C132" t="s">
        <v>41</v>
      </c>
      <c r="D132" t="s">
        <v>37</v>
      </c>
      <c r="E132" t="s">
        <v>30</v>
      </c>
      <c r="F132" s="4">
        <v>1526</v>
      </c>
      <c r="G132" s="5">
        <v>240</v>
      </c>
      <c r="H132" s="11">
        <f>_xlfn.XLOOKUP(data[[#This Row],[Product]],products[Product],products[Cost per unit])</f>
        <v>14.49</v>
      </c>
      <c r="I132" s="11">
        <f>data[[#This Row],[Cost per unit]]*data[[#This Row],[Units]]</f>
        <v>3477.6</v>
      </c>
    </row>
    <row r="133" spans="3:9" x14ac:dyDescent="0.25">
      <c r="C133" t="s">
        <v>40</v>
      </c>
      <c r="D133" t="s">
        <v>38</v>
      </c>
      <c r="E133" t="s">
        <v>4</v>
      </c>
      <c r="F133" s="4">
        <v>6125</v>
      </c>
      <c r="G133" s="5">
        <v>102</v>
      </c>
      <c r="H133" s="11">
        <f>_xlfn.XLOOKUP(data[[#This Row],[Product]],products[Product],products[Cost per unit])</f>
        <v>11.88</v>
      </c>
      <c r="I133" s="11">
        <f>data[[#This Row],[Cost per unit]]*data[[#This Row],[Units]]</f>
        <v>1211.76</v>
      </c>
    </row>
    <row r="134" spans="3:9" x14ac:dyDescent="0.25">
      <c r="C134" t="s">
        <v>41</v>
      </c>
      <c r="D134" t="s">
        <v>35</v>
      </c>
      <c r="E134" t="s">
        <v>27</v>
      </c>
      <c r="F134" s="4">
        <v>847</v>
      </c>
      <c r="G134" s="5">
        <v>129</v>
      </c>
      <c r="H134" s="11">
        <f>_xlfn.XLOOKUP(data[[#This Row],[Product]],products[Product],products[Cost per unit])</f>
        <v>16.73</v>
      </c>
      <c r="I134" s="11">
        <f>data[[#This Row],[Cost per unit]]*data[[#This Row],[Units]]</f>
        <v>2158.17</v>
      </c>
    </row>
    <row r="135" spans="3:9" x14ac:dyDescent="0.25">
      <c r="C135" t="s">
        <v>8</v>
      </c>
      <c r="D135" t="s">
        <v>35</v>
      </c>
      <c r="E135" t="s">
        <v>27</v>
      </c>
      <c r="F135" s="4">
        <v>4753</v>
      </c>
      <c r="G135" s="5">
        <v>300</v>
      </c>
      <c r="H135" s="11">
        <f>_xlfn.XLOOKUP(data[[#This Row],[Product]],products[Product],products[Cost per unit])</f>
        <v>16.73</v>
      </c>
      <c r="I135" s="11">
        <f>data[[#This Row],[Cost per unit]]*data[[#This Row],[Units]]</f>
        <v>5019</v>
      </c>
    </row>
    <row r="136" spans="3:9" x14ac:dyDescent="0.25">
      <c r="C136" t="s">
        <v>6</v>
      </c>
      <c r="D136" t="s">
        <v>38</v>
      </c>
      <c r="E136" t="s">
        <v>33</v>
      </c>
      <c r="F136" s="4">
        <v>959</v>
      </c>
      <c r="G136" s="5">
        <v>135</v>
      </c>
      <c r="H136" s="11">
        <f>_xlfn.XLOOKUP(data[[#This Row],[Product]],products[Product],products[Cost per unit])</f>
        <v>12.37</v>
      </c>
      <c r="I136" s="11">
        <f>data[[#This Row],[Cost per unit]]*data[[#This Row],[Units]]</f>
        <v>1669.9499999999998</v>
      </c>
    </row>
    <row r="137" spans="3:9" x14ac:dyDescent="0.25">
      <c r="C137" t="s">
        <v>7</v>
      </c>
      <c r="D137" t="s">
        <v>35</v>
      </c>
      <c r="E137" t="s">
        <v>24</v>
      </c>
      <c r="F137" s="4">
        <v>2793</v>
      </c>
      <c r="G137" s="5">
        <v>114</v>
      </c>
      <c r="H137" s="11">
        <f>_xlfn.XLOOKUP(data[[#This Row],[Product]],products[Product],products[Cost per unit])</f>
        <v>4.97</v>
      </c>
      <c r="I137" s="11">
        <f>data[[#This Row],[Cost per unit]]*data[[#This Row],[Units]]</f>
        <v>566.57999999999993</v>
      </c>
    </row>
    <row r="138" spans="3:9" x14ac:dyDescent="0.25">
      <c r="C138" t="s">
        <v>7</v>
      </c>
      <c r="D138" t="s">
        <v>35</v>
      </c>
      <c r="E138" t="s">
        <v>14</v>
      </c>
      <c r="F138" s="4">
        <v>4606</v>
      </c>
      <c r="G138" s="5">
        <v>63</v>
      </c>
      <c r="H138" s="11">
        <f>_xlfn.XLOOKUP(data[[#This Row],[Product]],products[Product],products[Cost per unit])</f>
        <v>11.7</v>
      </c>
      <c r="I138" s="11">
        <f>data[[#This Row],[Cost per unit]]*data[[#This Row],[Units]]</f>
        <v>737.09999999999991</v>
      </c>
    </row>
    <row r="139" spans="3:9" x14ac:dyDescent="0.25">
      <c r="C139" t="s">
        <v>7</v>
      </c>
      <c r="D139" t="s">
        <v>36</v>
      </c>
      <c r="E139" t="s">
        <v>29</v>
      </c>
      <c r="F139" s="4">
        <v>5551</v>
      </c>
      <c r="G139" s="5">
        <v>252</v>
      </c>
      <c r="H139" s="11">
        <f>_xlfn.XLOOKUP(data[[#This Row],[Product]],products[Product],products[Cost per unit])</f>
        <v>7.16</v>
      </c>
      <c r="I139" s="11">
        <f>data[[#This Row],[Cost per unit]]*data[[#This Row],[Units]]</f>
        <v>1804.32</v>
      </c>
    </row>
    <row r="140" spans="3:9" x14ac:dyDescent="0.25">
      <c r="C140" t="s">
        <v>10</v>
      </c>
      <c r="D140" t="s">
        <v>36</v>
      </c>
      <c r="E140" t="s">
        <v>32</v>
      </c>
      <c r="F140" s="4">
        <v>6657</v>
      </c>
      <c r="G140" s="5">
        <v>303</v>
      </c>
      <c r="H140" s="11">
        <f>_xlfn.XLOOKUP(data[[#This Row],[Product]],products[Product],products[Cost per unit])</f>
        <v>8.65</v>
      </c>
      <c r="I140" s="11">
        <f>data[[#This Row],[Cost per unit]]*data[[#This Row],[Units]]</f>
        <v>2620.9500000000003</v>
      </c>
    </row>
    <row r="141" spans="3:9" x14ac:dyDescent="0.25">
      <c r="C141" t="s">
        <v>7</v>
      </c>
      <c r="D141" t="s">
        <v>39</v>
      </c>
      <c r="E141" t="s">
        <v>17</v>
      </c>
      <c r="F141" s="4">
        <v>4438</v>
      </c>
      <c r="G141" s="5">
        <v>246</v>
      </c>
      <c r="H141" s="11">
        <f>_xlfn.XLOOKUP(data[[#This Row],[Product]],products[Product],products[Cost per unit])</f>
        <v>3.11</v>
      </c>
      <c r="I141" s="11">
        <f>data[[#This Row],[Cost per unit]]*data[[#This Row],[Units]]</f>
        <v>765.06</v>
      </c>
    </row>
    <row r="142" spans="3:9" x14ac:dyDescent="0.25">
      <c r="C142" t="s">
        <v>8</v>
      </c>
      <c r="D142" t="s">
        <v>38</v>
      </c>
      <c r="E142" t="s">
        <v>22</v>
      </c>
      <c r="F142" s="4">
        <v>168</v>
      </c>
      <c r="G142" s="5">
        <v>84</v>
      </c>
      <c r="H142" s="11">
        <f>_xlfn.XLOOKUP(data[[#This Row],[Product]],products[Product],products[Cost per unit])</f>
        <v>9.77</v>
      </c>
      <c r="I142" s="11">
        <f>data[[#This Row],[Cost per unit]]*data[[#This Row],[Units]]</f>
        <v>820.68</v>
      </c>
    </row>
    <row r="143" spans="3:9" x14ac:dyDescent="0.25">
      <c r="C143" t="s">
        <v>7</v>
      </c>
      <c r="D143" t="s">
        <v>34</v>
      </c>
      <c r="E143" t="s">
        <v>17</v>
      </c>
      <c r="F143" s="4">
        <v>7777</v>
      </c>
      <c r="G143" s="5">
        <v>39</v>
      </c>
      <c r="H143" s="11">
        <f>_xlfn.XLOOKUP(data[[#This Row],[Product]],products[Product],products[Cost per unit])</f>
        <v>3.11</v>
      </c>
      <c r="I143" s="11">
        <f>data[[#This Row],[Cost per unit]]*data[[#This Row],[Units]]</f>
        <v>121.28999999999999</v>
      </c>
    </row>
    <row r="144" spans="3:9" x14ac:dyDescent="0.25">
      <c r="C144" t="s">
        <v>5</v>
      </c>
      <c r="D144" t="s">
        <v>36</v>
      </c>
      <c r="E144" t="s">
        <v>17</v>
      </c>
      <c r="F144" s="4">
        <v>3339</v>
      </c>
      <c r="G144" s="5">
        <v>348</v>
      </c>
      <c r="H144" s="11">
        <f>_xlfn.XLOOKUP(data[[#This Row],[Product]],products[Product],products[Cost per unit])</f>
        <v>3.11</v>
      </c>
      <c r="I144" s="11">
        <f>data[[#This Row],[Cost per unit]]*data[[#This Row],[Units]]</f>
        <v>1082.28</v>
      </c>
    </row>
    <row r="145" spans="3:9" x14ac:dyDescent="0.25">
      <c r="C145" t="s">
        <v>7</v>
      </c>
      <c r="D145" t="s">
        <v>37</v>
      </c>
      <c r="E145" t="s">
        <v>33</v>
      </c>
      <c r="F145" s="4">
        <v>6391</v>
      </c>
      <c r="G145" s="5">
        <v>48</v>
      </c>
      <c r="H145" s="11">
        <f>_xlfn.XLOOKUP(data[[#This Row],[Product]],products[Product],products[Cost per unit])</f>
        <v>12.37</v>
      </c>
      <c r="I145" s="11">
        <f>data[[#This Row],[Cost per unit]]*data[[#This Row],[Units]]</f>
        <v>593.76</v>
      </c>
    </row>
    <row r="146" spans="3:9" x14ac:dyDescent="0.25">
      <c r="C146" t="s">
        <v>5</v>
      </c>
      <c r="D146" t="s">
        <v>37</v>
      </c>
      <c r="E146" t="s">
        <v>22</v>
      </c>
      <c r="F146" s="4">
        <v>518</v>
      </c>
      <c r="G146" s="5">
        <v>75</v>
      </c>
      <c r="H146" s="11">
        <f>_xlfn.XLOOKUP(data[[#This Row],[Product]],products[Product],products[Cost per unit])</f>
        <v>9.77</v>
      </c>
      <c r="I146" s="11">
        <f>data[[#This Row],[Cost per unit]]*data[[#This Row],[Units]]</f>
        <v>732.75</v>
      </c>
    </row>
    <row r="147" spans="3:9" x14ac:dyDescent="0.25">
      <c r="C147" t="s">
        <v>7</v>
      </c>
      <c r="D147" t="s">
        <v>38</v>
      </c>
      <c r="E147" t="s">
        <v>28</v>
      </c>
      <c r="F147" s="4">
        <v>5677</v>
      </c>
      <c r="G147" s="5">
        <v>258</v>
      </c>
      <c r="H147" s="11">
        <f>_xlfn.XLOOKUP(data[[#This Row],[Product]],products[Product],products[Cost per unit])</f>
        <v>10.38</v>
      </c>
      <c r="I147" s="11">
        <f>data[[#This Row],[Cost per unit]]*data[[#This Row],[Units]]</f>
        <v>2678.0400000000004</v>
      </c>
    </row>
    <row r="148" spans="3:9" x14ac:dyDescent="0.25">
      <c r="C148" t="s">
        <v>6</v>
      </c>
      <c r="D148" t="s">
        <v>39</v>
      </c>
      <c r="E148" t="s">
        <v>17</v>
      </c>
      <c r="F148" s="4">
        <v>6048</v>
      </c>
      <c r="G148" s="5">
        <v>27</v>
      </c>
      <c r="H148" s="11">
        <f>_xlfn.XLOOKUP(data[[#This Row],[Product]],products[Product],products[Cost per unit])</f>
        <v>3.11</v>
      </c>
      <c r="I148" s="11">
        <f>data[[#This Row],[Cost per unit]]*data[[#This Row],[Units]]</f>
        <v>83.97</v>
      </c>
    </row>
    <row r="149" spans="3:9" x14ac:dyDescent="0.25">
      <c r="C149" t="s">
        <v>8</v>
      </c>
      <c r="D149" t="s">
        <v>38</v>
      </c>
      <c r="E149" t="s">
        <v>32</v>
      </c>
      <c r="F149" s="4">
        <v>3752</v>
      </c>
      <c r="G149" s="5">
        <v>213</v>
      </c>
      <c r="H149" s="11">
        <f>_xlfn.XLOOKUP(data[[#This Row],[Product]],products[Product],products[Cost per unit])</f>
        <v>8.65</v>
      </c>
      <c r="I149" s="11">
        <f>data[[#This Row],[Cost per unit]]*data[[#This Row],[Units]]</f>
        <v>1842.45</v>
      </c>
    </row>
    <row r="150" spans="3:9" x14ac:dyDescent="0.25">
      <c r="C150" t="s">
        <v>5</v>
      </c>
      <c r="D150" t="s">
        <v>35</v>
      </c>
      <c r="E150" t="s">
        <v>29</v>
      </c>
      <c r="F150" s="4">
        <v>4480</v>
      </c>
      <c r="G150" s="5">
        <v>357</v>
      </c>
      <c r="H150" s="11">
        <f>_xlfn.XLOOKUP(data[[#This Row],[Product]],products[Product],products[Cost per unit])</f>
        <v>7.16</v>
      </c>
      <c r="I150" s="11">
        <f>data[[#This Row],[Cost per unit]]*data[[#This Row],[Units]]</f>
        <v>2556.12</v>
      </c>
    </row>
    <row r="151" spans="3:9" x14ac:dyDescent="0.25">
      <c r="C151" t="s">
        <v>9</v>
      </c>
      <c r="D151" t="s">
        <v>37</v>
      </c>
      <c r="E151" t="s">
        <v>4</v>
      </c>
      <c r="F151" s="4">
        <v>259</v>
      </c>
      <c r="G151" s="5">
        <v>207</v>
      </c>
      <c r="H151" s="11">
        <f>_xlfn.XLOOKUP(data[[#This Row],[Product]],products[Product],products[Cost per unit])</f>
        <v>11.88</v>
      </c>
      <c r="I151" s="11">
        <f>data[[#This Row],[Cost per unit]]*data[[#This Row],[Units]]</f>
        <v>2459.1600000000003</v>
      </c>
    </row>
    <row r="152" spans="3:9" x14ac:dyDescent="0.25">
      <c r="C152" t="s">
        <v>8</v>
      </c>
      <c r="D152" t="s">
        <v>37</v>
      </c>
      <c r="E152" t="s">
        <v>30</v>
      </c>
      <c r="F152" s="4">
        <v>42</v>
      </c>
      <c r="G152" s="5">
        <v>150</v>
      </c>
      <c r="H152" s="11">
        <f>_xlfn.XLOOKUP(data[[#This Row],[Product]],products[Product],products[Cost per unit])</f>
        <v>14.49</v>
      </c>
      <c r="I152" s="11">
        <f>data[[#This Row],[Cost per unit]]*data[[#This Row],[Units]]</f>
        <v>2173.5</v>
      </c>
    </row>
    <row r="153" spans="3:9" x14ac:dyDescent="0.25">
      <c r="C153" t="s">
        <v>41</v>
      </c>
      <c r="D153" t="s">
        <v>36</v>
      </c>
      <c r="E153" t="s">
        <v>26</v>
      </c>
      <c r="F153" s="4">
        <v>98</v>
      </c>
      <c r="G153" s="5">
        <v>204</v>
      </c>
      <c r="H153" s="11">
        <f>_xlfn.XLOOKUP(data[[#This Row],[Product]],products[Product],products[Cost per unit])</f>
        <v>5.6</v>
      </c>
      <c r="I153" s="11">
        <f>data[[#This Row],[Cost per unit]]*data[[#This Row],[Units]]</f>
        <v>1142.3999999999999</v>
      </c>
    </row>
    <row r="154" spans="3:9" x14ac:dyDescent="0.25">
      <c r="C154" t="s">
        <v>7</v>
      </c>
      <c r="D154" t="s">
        <v>35</v>
      </c>
      <c r="E154" t="s">
        <v>27</v>
      </c>
      <c r="F154" s="4">
        <v>2478</v>
      </c>
      <c r="G154" s="5">
        <v>21</v>
      </c>
      <c r="H154" s="11">
        <f>_xlfn.XLOOKUP(data[[#This Row],[Product]],products[Product],products[Cost per unit])</f>
        <v>16.73</v>
      </c>
      <c r="I154" s="11">
        <f>data[[#This Row],[Cost per unit]]*data[[#This Row],[Units]]</f>
        <v>351.33</v>
      </c>
    </row>
    <row r="155" spans="3:9" x14ac:dyDescent="0.25">
      <c r="C155" t="s">
        <v>41</v>
      </c>
      <c r="D155" t="s">
        <v>34</v>
      </c>
      <c r="E155" t="s">
        <v>33</v>
      </c>
      <c r="F155" s="4">
        <v>7847</v>
      </c>
      <c r="G155" s="5">
        <v>174</v>
      </c>
      <c r="H155" s="11">
        <f>_xlfn.XLOOKUP(data[[#This Row],[Product]],products[Product],products[Cost per unit])</f>
        <v>12.37</v>
      </c>
      <c r="I155" s="11">
        <f>data[[#This Row],[Cost per unit]]*data[[#This Row],[Units]]</f>
        <v>2152.3799999999997</v>
      </c>
    </row>
    <row r="156" spans="3:9" x14ac:dyDescent="0.25">
      <c r="C156" t="s">
        <v>2</v>
      </c>
      <c r="D156" t="s">
        <v>37</v>
      </c>
      <c r="E156" t="s">
        <v>17</v>
      </c>
      <c r="F156" s="4">
        <v>9926</v>
      </c>
      <c r="G156" s="5">
        <v>201</v>
      </c>
      <c r="H156" s="11">
        <f>_xlfn.XLOOKUP(data[[#This Row],[Product]],products[Product],products[Cost per unit])</f>
        <v>3.11</v>
      </c>
      <c r="I156" s="11">
        <f>data[[#This Row],[Cost per unit]]*data[[#This Row],[Units]]</f>
        <v>625.11</v>
      </c>
    </row>
    <row r="157" spans="3:9" x14ac:dyDescent="0.25">
      <c r="C157" t="s">
        <v>8</v>
      </c>
      <c r="D157" t="s">
        <v>38</v>
      </c>
      <c r="E157" t="s">
        <v>13</v>
      </c>
      <c r="F157" s="4">
        <v>819</v>
      </c>
      <c r="G157" s="5">
        <v>510</v>
      </c>
      <c r="H157" s="11">
        <f>_xlfn.XLOOKUP(data[[#This Row],[Product]],products[Product],products[Cost per unit])</f>
        <v>9.33</v>
      </c>
      <c r="I157" s="11">
        <f>data[[#This Row],[Cost per unit]]*data[[#This Row],[Units]]</f>
        <v>4758.3</v>
      </c>
    </row>
    <row r="158" spans="3:9" x14ac:dyDescent="0.25">
      <c r="C158" t="s">
        <v>6</v>
      </c>
      <c r="D158" t="s">
        <v>39</v>
      </c>
      <c r="E158" t="s">
        <v>29</v>
      </c>
      <c r="F158" s="4">
        <v>3052</v>
      </c>
      <c r="G158" s="5">
        <v>378</v>
      </c>
      <c r="H158" s="11">
        <f>_xlfn.XLOOKUP(data[[#This Row],[Product]],products[Product],products[Cost per unit])</f>
        <v>7.16</v>
      </c>
      <c r="I158" s="11">
        <f>data[[#This Row],[Cost per unit]]*data[[#This Row],[Units]]</f>
        <v>2706.48</v>
      </c>
    </row>
    <row r="159" spans="3:9" x14ac:dyDescent="0.25">
      <c r="C159" t="s">
        <v>9</v>
      </c>
      <c r="D159" t="s">
        <v>34</v>
      </c>
      <c r="E159" t="s">
        <v>21</v>
      </c>
      <c r="F159" s="4">
        <v>6832</v>
      </c>
      <c r="G159" s="5">
        <v>27</v>
      </c>
      <c r="H159" s="11">
        <f>_xlfn.XLOOKUP(data[[#This Row],[Product]],products[Product],products[Cost per unit])</f>
        <v>9</v>
      </c>
      <c r="I159" s="11">
        <f>data[[#This Row],[Cost per unit]]*data[[#This Row],[Units]]</f>
        <v>243</v>
      </c>
    </row>
    <row r="160" spans="3:9" x14ac:dyDescent="0.25">
      <c r="C160" t="s">
        <v>2</v>
      </c>
      <c r="D160" t="s">
        <v>39</v>
      </c>
      <c r="E160" t="s">
        <v>16</v>
      </c>
      <c r="F160" s="4">
        <v>2016</v>
      </c>
      <c r="G160" s="5">
        <v>117</v>
      </c>
      <c r="H160" s="11">
        <f>_xlfn.XLOOKUP(data[[#This Row],[Product]],products[Product],products[Cost per unit])</f>
        <v>8.7899999999999991</v>
      </c>
      <c r="I160" s="11">
        <f>data[[#This Row],[Cost per unit]]*data[[#This Row],[Units]]</f>
        <v>1028.4299999999998</v>
      </c>
    </row>
    <row r="161" spans="3:9" x14ac:dyDescent="0.25">
      <c r="C161" t="s">
        <v>6</v>
      </c>
      <c r="D161" t="s">
        <v>38</v>
      </c>
      <c r="E161" t="s">
        <v>21</v>
      </c>
      <c r="F161" s="4">
        <v>7322</v>
      </c>
      <c r="G161" s="5">
        <v>36</v>
      </c>
      <c r="H161" s="11">
        <f>_xlfn.XLOOKUP(data[[#This Row],[Product]],products[Product],products[Cost per unit])</f>
        <v>9</v>
      </c>
      <c r="I161" s="11">
        <f>data[[#This Row],[Cost per unit]]*data[[#This Row],[Units]]</f>
        <v>324</v>
      </c>
    </row>
    <row r="162" spans="3:9" x14ac:dyDescent="0.25">
      <c r="C162" t="s">
        <v>8</v>
      </c>
      <c r="D162" t="s">
        <v>35</v>
      </c>
      <c r="E162" t="s">
        <v>33</v>
      </c>
      <c r="F162" s="4">
        <v>357</v>
      </c>
      <c r="G162" s="5">
        <v>126</v>
      </c>
      <c r="H162" s="11">
        <f>_xlfn.XLOOKUP(data[[#This Row],[Product]],products[Product],products[Cost per unit])</f>
        <v>12.37</v>
      </c>
      <c r="I162" s="11">
        <f>data[[#This Row],[Cost per unit]]*data[[#This Row],[Units]]</f>
        <v>1558.62</v>
      </c>
    </row>
    <row r="163" spans="3:9" x14ac:dyDescent="0.25">
      <c r="C163" t="s">
        <v>9</v>
      </c>
      <c r="D163" t="s">
        <v>39</v>
      </c>
      <c r="E163" t="s">
        <v>25</v>
      </c>
      <c r="F163" s="4">
        <v>3192</v>
      </c>
      <c r="G163" s="5">
        <v>72</v>
      </c>
      <c r="H163" s="11">
        <f>_xlfn.XLOOKUP(data[[#This Row],[Product]],products[Product],products[Cost per unit])</f>
        <v>13.15</v>
      </c>
      <c r="I163" s="11">
        <f>data[[#This Row],[Cost per unit]]*data[[#This Row],[Units]]</f>
        <v>946.80000000000007</v>
      </c>
    </row>
    <row r="164" spans="3:9" x14ac:dyDescent="0.25">
      <c r="C164" t="s">
        <v>7</v>
      </c>
      <c r="D164" t="s">
        <v>36</v>
      </c>
      <c r="E164" t="s">
        <v>22</v>
      </c>
      <c r="F164" s="4">
        <v>8435</v>
      </c>
      <c r="G164" s="5">
        <v>42</v>
      </c>
      <c r="H164" s="11">
        <f>_xlfn.XLOOKUP(data[[#This Row],[Product]],products[Product],products[Cost per unit])</f>
        <v>9.77</v>
      </c>
      <c r="I164" s="11">
        <f>data[[#This Row],[Cost per unit]]*data[[#This Row],[Units]]</f>
        <v>410.34</v>
      </c>
    </row>
    <row r="165" spans="3:9" x14ac:dyDescent="0.25">
      <c r="C165" t="s">
        <v>40</v>
      </c>
      <c r="D165" t="s">
        <v>39</v>
      </c>
      <c r="E165" t="s">
        <v>29</v>
      </c>
      <c r="F165" s="4">
        <v>0</v>
      </c>
      <c r="G165" s="5">
        <v>135</v>
      </c>
      <c r="H165" s="11">
        <f>_xlfn.XLOOKUP(data[[#This Row],[Product]],products[Product],products[Cost per unit])</f>
        <v>7.16</v>
      </c>
      <c r="I165" s="11">
        <f>data[[#This Row],[Cost per unit]]*data[[#This Row],[Units]]</f>
        <v>966.6</v>
      </c>
    </row>
    <row r="166" spans="3:9" x14ac:dyDescent="0.25">
      <c r="C166" t="s">
        <v>7</v>
      </c>
      <c r="D166" t="s">
        <v>34</v>
      </c>
      <c r="E166" t="s">
        <v>24</v>
      </c>
      <c r="F166" s="4">
        <v>8862</v>
      </c>
      <c r="G166" s="5">
        <v>189</v>
      </c>
      <c r="H166" s="11">
        <f>_xlfn.XLOOKUP(data[[#This Row],[Product]],products[Product],products[Cost per unit])</f>
        <v>4.97</v>
      </c>
      <c r="I166" s="11">
        <f>data[[#This Row],[Cost per unit]]*data[[#This Row],[Units]]</f>
        <v>939.32999999999993</v>
      </c>
    </row>
    <row r="167" spans="3:9" x14ac:dyDescent="0.25">
      <c r="C167" t="s">
        <v>6</v>
      </c>
      <c r="D167" t="s">
        <v>37</v>
      </c>
      <c r="E167" t="s">
        <v>28</v>
      </c>
      <c r="F167" s="4">
        <v>3556</v>
      </c>
      <c r="G167" s="5">
        <v>459</v>
      </c>
      <c r="H167" s="11">
        <f>_xlfn.XLOOKUP(data[[#This Row],[Product]],products[Product],products[Cost per unit])</f>
        <v>10.38</v>
      </c>
      <c r="I167" s="11">
        <f>data[[#This Row],[Cost per unit]]*data[[#This Row],[Units]]</f>
        <v>4764.42</v>
      </c>
    </row>
    <row r="168" spans="3:9" x14ac:dyDescent="0.25">
      <c r="C168" t="s">
        <v>5</v>
      </c>
      <c r="D168" t="s">
        <v>34</v>
      </c>
      <c r="E168" t="s">
        <v>15</v>
      </c>
      <c r="F168" s="4">
        <v>7280</v>
      </c>
      <c r="G168" s="5">
        <v>201</v>
      </c>
      <c r="H168" s="11">
        <f>_xlfn.XLOOKUP(data[[#This Row],[Product]],products[Product],products[Cost per unit])</f>
        <v>11.73</v>
      </c>
      <c r="I168" s="11">
        <f>data[[#This Row],[Cost per unit]]*data[[#This Row],[Units]]</f>
        <v>2357.73</v>
      </c>
    </row>
    <row r="169" spans="3:9" x14ac:dyDescent="0.25">
      <c r="C169" t="s">
        <v>6</v>
      </c>
      <c r="D169" t="s">
        <v>34</v>
      </c>
      <c r="E169" t="s">
        <v>30</v>
      </c>
      <c r="F169" s="4">
        <v>3402</v>
      </c>
      <c r="G169" s="5">
        <v>366</v>
      </c>
      <c r="H169" s="11">
        <f>_xlfn.XLOOKUP(data[[#This Row],[Product]],products[Product],products[Cost per unit])</f>
        <v>14.49</v>
      </c>
      <c r="I169" s="11">
        <f>data[[#This Row],[Cost per unit]]*data[[#This Row],[Units]]</f>
        <v>5303.34</v>
      </c>
    </row>
    <row r="170" spans="3:9" x14ac:dyDescent="0.25">
      <c r="C170" t="s">
        <v>3</v>
      </c>
      <c r="D170" t="s">
        <v>37</v>
      </c>
      <c r="E170" t="s">
        <v>29</v>
      </c>
      <c r="F170" s="4">
        <v>4592</v>
      </c>
      <c r="G170" s="5">
        <v>324</v>
      </c>
      <c r="H170" s="11">
        <f>_xlfn.XLOOKUP(data[[#This Row],[Product]],products[Product],products[Cost per unit])</f>
        <v>7.16</v>
      </c>
      <c r="I170" s="11">
        <f>data[[#This Row],[Cost per unit]]*data[[#This Row],[Units]]</f>
        <v>2319.84</v>
      </c>
    </row>
    <row r="171" spans="3:9" x14ac:dyDescent="0.25">
      <c r="C171" t="s">
        <v>9</v>
      </c>
      <c r="D171" t="s">
        <v>35</v>
      </c>
      <c r="E171" t="s">
        <v>15</v>
      </c>
      <c r="F171" s="4">
        <v>7833</v>
      </c>
      <c r="G171" s="5">
        <v>243</v>
      </c>
      <c r="H171" s="11">
        <f>_xlfn.XLOOKUP(data[[#This Row],[Product]],products[Product],products[Cost per unit])</f>
        <v>11.73</v>
      </c>
      <c r="I171" s="11">
        <f>data[[#This Row],[Cost per unit]]*data[[#This Row],[Units]]</f>
        <v>2850.3900000000003</v>
      </c>
    </row>
    <row r="172" spans="3:9" x14ac:dyDescent="0.25">
      <c r="C172" t="s">
        <v>2</v>
      </c>
      <c r="D172" t="s">
        <v>39</v>
      </c>
      <c r="E172" t="s">
        <v>21</v>
      </c>
      <c r="F172" s="4">
        <v>7651</v>
      </c>
      <c r="G172" s="5">
        <v>213</v>
      </c>
      <c r="H172" s="11">
        <f>_xlfn.XLOOKUP(data[[#This Row],[Product]],products[Product],products[Cost per unit])</f>
        <v>9</v>
      </c>
      <c r="I172" s="11">
        <f>data[[#This Row],[Cost per unit]]*data[[#This Row],[Units]]</f>
        <v>1917</v>
      </c>
    </row>
    <row r="173" spans="3:9" x14ac:dyDescent="0.25">
      <c r="C173" t="s">
        <v>40</v>
      </c>
      <c r="D173" t="s">
        <v>35</v>
      </c>
      <c r="E173" t="s">
        <v>30</v>
      </c>
      <c r="F173" s="4">
        <v>2275</v>
      </c>
      <c r="G173" s="5">
        <v>447</v>
      </c>
      <c r="H173" s="11">
        <f>_xlfn.XLOOKUP(data[[#This Row],[Product]],products[Product],products[Cost per unit])</f>
        <v>14.49</v>
      </c>
      <c r="I173" s="11">
        <f>data[[#This Row],[Cost per unit]]*data[[#This Row],[Units]]</f>
        <v>6477.03</v>
      </c>
    </row>
    <row r="174" spans="3:9" x14ac:dyDescent="0.25">
      <c r="C174" t="s">
        <v>40</v>
      </c>
      <c r="D174" t="s">
        <v>38</v>
      </c>
      <c r="E174" t="s">
        <v>13</v>
      </c>
      <c r="F174" s="4">
        <v>5670</v>
      </c>
      <c r="G174" s="5">
        <v>297</v>
      </c>
      <c r="H174" s="11">
        <f>_xlfn.XLOOKUP(data[[#This Row],[Product]],products[Product],products[Cost per unit])</f>
        <v>9.33</v>
      </c>
      <c r="I174" s="11">
        <f>data[[#This Row],[Cost per unit]]*data[[#This Row],[Units]]</f>
        <v>2771.01</v>
      </c>
    </row>
    <row r="175" spans="3:9" x14ac:dyDescent="0.25">
      <c r="C175" t="s">
        <v>7</v>
      </c>
      <c r="D175" t="s">
        <v>35</v>
      </c>
      <c r="E175" t="s">
        <v>16</v>
      </c>
      <c r="F175" s="4">
        <v>2135</v>
      </c>
      <c r="G175" s="5">
        <v>27</v>
      </c>
      <c r="H175" s="11">
        <f>_xlfn.XLOOKUP(data[[#This Row],[Product]],products[Product],products[Cost per unit])</f>
        <v>8.7899999999999991</v>
      </c>
      <c r="I175" s="11">
        <f>data[[#This Row],[Cost per unit]]*data[[#This Row],[Units]]</f>
        <v>237.32999999999998</v>
      </c>
    </row>
    <row r="176" spans="3:9" x14ac:dyDescent="0.25">
      <c r="C176" t="s">
        <v>40</v>
      </c>
      <c r="D176" t="s">
        <v>34</v>
      </c>
      <c r="E176" t="s">
        <v>23</v>
      </c>
      <c r="F176" s="4">
        <v>2779</v>
      </c>
      <c r="G176" s="5">
        <v>75</v>
      </c>
      <c r="H176" s="11">
        <f>_xlfn.XLOOKUP(data[[#This Row],[Product]],products[Product],products[Cost per unit])</f>
        <v>6.49</v>
      </c>
      <c r="I176" s="11">
        <f>data[[#This Row],[Cost per unit]]*data[[#This Row],[Units]]</f>
        <v>486.75</v>
      </c>
    </row>
    <row r="177" spans="3:9" x14ac:dyDescent="0.25">
      <c r="C177" t="s">
        <v>10</v>
      </c>
      <c r="D177" t="s">
        <v>39</v>
      </c>
      <c r="E177" t="s">
        <v>33</v>
      </c>
      <c r="F177" s="4">
        <v>12950</v>
      </c>
      <c r="G177" s="5">
        <v>30</v>
      </c>
      <c r="H177" s="11">
        <f>_xlfn.XLOOKUP(data[[#This Row],[Product]],products[Product],products[Cost per unit])</f>
        <v>12.37</v>
      </c>
      <c r="I177" s="11">
        <f>data[[#This Row],[Cost per unit]]*data[[#This Row],[Units]]</f>
        <v>371.09999999999997</v>
      </c>
    </row>
    <row r="178" spans="3:9" x14ac:dyDescent="0.25">
      <c r="C178" t="s">
        <v>7</v>
      </c>
      <c r="D178" t="s">
        <v>36</v>
      </c>
      <c r="E178" t="s">
        <v>18</v>
      </c>
      <c r="F178" s="4">
        <v>2646</v>
      </c>
      <c r="G178" s="5">
        <v>177</v>
      </c>
      <c r="H178" s="11">
        <f>_xlfn.XLOOKUP(data[[#This Row],[Product]],products[Product],products[Cost per unit])</f>
        <v>6.47</v>
      </c>
      <c r="I178" s="11">
        <f>data[[#This Row],[Cost per unit]]*data[[#This Row],[Units]]</f>
        <v>1145.19</v>
      </c>
    </row>
    <row r="179" spans="3:9" x14ac:dyDescent="0.25">
      <c r="C179" t="s">
        <v>40</v>
      </c>
      <c r="D179" t="s">
        <v>34</v>
      </c>
      <c r="E179" t="s">
        <v>33</v>
      </c>
      <c r="F179" s="4">
        <v>3794</v>
      </c>
      <c r="G179" s="5">
        <v>159</v>
      </c>
      <c r="H179" s="11">
        <f>_xlfn.XLOOKUP(data[[#This Row],[Product]],products[Product],products[Cost per unit])</f>
        <v>12.37</v>
      </c>
      <c r="I179" s="11">
        <f>data[[#This Row],[Cost per unit]]*data[[#This Row],[Units]]</f>
        <v>1966.83</v>
      </c>
    </row>
    <row r="180" spans="3:9" x14ac:dyDescent="0.25">
      <c r="C180" t="s">
        <v>3</v>
      </c>
      <c r="D180" t="s">
        <v>35</v>
      </c>
      <c r="E180" t="s">
        <v>33</v>
      </c>
      <c r="F180" s="4">
        <v>819</v>
      </c>
      <c r="G180" s="5">
        <v>306</v>
      </c>
      <c r="H180" s="11">
        <f>_xlfn.XLOOKUP(data[[#This Row],[Product]],products[Product],products[Cost per unit])</f>
        <v>12.37</v>
      </c>
      <c r="I180" s="11">
        <f>data[[#This Row],[Cost per unit]]*data[[#This Row],[Units]]</f>
        <v>3785.22</v>
      </c>
    </row>
    <row r="181" spans="3:9" x14ac:dyDescent="0.25">
      <c r="C181" t="s">
        <v>3</v>
      </c>
      <c r="D181" t="s">
        <v>34</v>
      </c>
      <c r="E181" t="s">
        <v>20</v>
      </c>
      <c r="F181" s="4">
        <v>2583</v>
      </c>
      <c r="G181" s="5">
        <v>18</v>
      </c>
      <c r="H181" s="11">
        <f>_xlfn.XLOOKUP(data[[#This Row],[Product]],products[Product],products[Cost per unit])</f>
        <v>10.62</v>
      </c>
      <c r="I181" s="11">
        <f>data[[#This Row],[Cost per unit]]*data[[#This Row],[Units]]</f>
        <v>191.16</v>
      </c>
    </row>
    <row r="182" spans="3:9" x14ac:dyDescent="0.25">
      <c r="C182" t="s">
        <v>7</v>
      </c>
      <c r="D182" t="s">
        <v>35</v>
      </c>
      <c r="E182" t="s">
        <v>19</v>
      </c>
      <c r="F182" s="4">
        <v>4585</v>
      </c>
      <c r="G182" s="5">
        <v>240</v>
      </c>
      <c r="H182" s="11">
        <f>_xlfn.XLOOKUP(data[[#This Row],[Product]],products[Product],products[Cost per unit])</f>
        <v>7.64</v>
      </c>
      <c r="I182" s="11">
        <f>data[[#This Row],[Cost per unit]]*data[[#This Row],[Units]]</f>
        <v>1833.6</v>
      </c>
    </row>
    <row r="183" spans="3:9" x14ac:dyDescent="0.25">
      <c r="C183" t="s">
        <v>5</v>
      </c>
      <c r="D183" t="s">
        <v>34</v>
      </c>
      <c r="E183" t="s">
        <v>33</v>
      </c>
      <c r="F183" s="4">
        <v>1652</v>
      </c>
      <c r="G183" s="5">
        <v>93</v>
      </c>
      <c r="H183" s="11">
        <f>_xlfn.XLOOKUP(data[[#This Row],[Product]],products[Product],products[Cost per unit])</f>
        <v>12.37</v>
      </c>
      <c r="I183" s="11">
        <f>data[[#This Row],[Cost per unit]]*data[[#This Row],[Units]]</f>
        <v>1150.4099999999999</v>
      </c>
    </row>
    <row r="184" spans="3:9" x14ac:dyDescent="0.25">
      <c r="C184" t="s">
        <v>10</v>
      </c>
      <c r="D184" t="s">
        <v>34</v>
      </c>
      <c r="E184" t="s">
        <v>26</v>
      </c>
      <c r="F184" s="4">
        <v>4991</v>
      </c>
      <c r="G184" s="5">
        <v>9</v>
      </c>
      <c r="H184" s="11">
        <f>_xlfn.XLOOKUP(data[[#This Row],[Product]],products[Product],products[Cost per unit])</f>
        <v>5.6</v>
      </c>
      <c r="I184" s="11">
        <f>data[[#This Row],[Cost per unit]]*data[[#This Row],[Units]]</f>
        <v>50.4</v>
      </c>
    </row>
    <row r="185" spans="3:9" x14ac:dyDescent="0.25">
      <c r="C185" t="s">
        <v>8</v>
      </c>
      <c r="D185" t="s">
        <v>34</v>
      </c>
      <c r="E185" t="s">
        <v>16</v>
      </c>
      <c r="F185" s="4">
        <v>2009</v>
      </c>
      <c r="G185" s="5">
        <v>219</v>
      </c>
      <c r="H185" s="11">
        <f>_xlfn.XLOOKUP(data[[#This Row],[Product]],products[Product],products[Cost per unit])</f>
        <v>8.7899999999999991</v>
      </c>
      <c r="I185" s="11">
        <f>data[[#This Row],[Cost per unit]]*data[[#This Row],[Units]]</f>
        <v>1925.0099999999998</v>
      </c>
    </row>
    <row r="186" spans="3:9" x14ac:dyDescent="0.25">
      <c r="C186" t="s">
        <v>2</v>
      </c>
      <c r="D186" t="s">
        <v>39</v>
      </c>
      <c r="E186" t="s">
        <v>22</v>
      </c>
      <c r="F186" s="4">
        <v>1568</v>
      </c>
      <c r="G186" s="5">
        <v>141</v>
      </c>
      <c r="H186" s="11">
        <f>_xlfn.XLOOKUP(data[[#This Row],[Product]],products[Product],products[Cost per unit])</f>
        <v>9.77</v>
      </c>
      <c r="I186" s="11">
        <f>data[[#This Row],[Cost per unit]]*data[[#This Row],[Units]]</f>
        <v>1377.57</v>
      </c>
    </row>
    <row r="187" spans="3:9" x14ac:dyDescent="0.25">
      <c r="C187" t="s">
        <v>41</v>
      </c>
      <c r="D187" t="s">
        <v>37</v>
      </c>
      <c r="E187" t="s">
        <v>20</v>
      </c>
      <c r="F187" s="4">
        <v>3388</v>
      </c>
      <c r="G187" s="5">
        <v>123</v>
      </c>
      <c r="H187" s="11">
        <f>_xlfn.XLOOKUP(data[[#This Row],[Product]],products[Product],products[Cost per unit])</f>
        <v>10.62</v>
      </c>
      <c r="I187" s="11">
        <f>data[[#This Row],[Cost per unit]]*data[[#This Row],[Units]]</f>
        <v>1306.26</v>
      </c>
    </row>
    <row r="188" spans="3:9" x14ac:dyDescent="0.25">
      <c r="C188" t="s">
        <v>40</v>
      </c>
      <c r="D188" t="s">
        <v>38</v>
      </c>
      <c r="E188" t="s">
        <v>24</v>
      </c>
      <c r="F188" s="4">
        <v>623</v>
      </c>
      <c r="G188" s="5">
        <v>51</v>
      </c>
      <c r="H188" s="11">
        <f>_xlfn.XLOOKUP(data[[#This Row],[Product]],products[Product],products[Cost per unit])</f>
        <v>4.97</v>
      </c>
      <c r="I188" s="11">
        <f>data[[#This Row],[Cost per unit]]*data[[#This Row],[Units]]</f>
        <v>253.47</v>
      </c>
    </row>
    <row r="189" spans="3:9" x14ac:dyDescent="0.25">
      <c r="C189" t="s">
        <v>6</v>
      </c>
      <c r="D189" t="s">
        <v>36</v>
      </c>
      <c r="E189" t="s">
        <v>4</v>
      </c>
      <c r="F189" s="4">
        <v>10073</v>
      </c>
      <c r="G189" s="5">
        <v>120</v>
      </c>
      <c r="H189" s="11">
        <f>_xlfn.XLOOKUP(data[[#This Row],[Product]],products[Product],products[Cost per unit])</f>
        <v>11.88</v>
      </c>
      <c r="I189" s="11">
        <f>data[[#This Row],[Cost per unit]]*data[[#This Row],[Units]]</f>
        <v>1425.6000000000001</v>
      </c>
    </row>
    <row r="190" spans="3:9" x14ac:dyDescent="0.25">
      <c r="C190" t="s">
        <v>8</v>
      </c>
      <c r="D190" t="s">
        <v>39</v>
      </c>
      <c r="E190" t="s">
        <v>26</v>
      </c>
      <c r="F190" s="4">
        <v>1561</v>
      </c>
      <c r="G190" s="5">
        <v>27</v>
      </c>
      <c r="H190" s="11">
        <f>_xlfn.XLOOKUP(data[[#This Row],[Product]],products[Product],products[Cost per unit])</f>
        <v>5.6</v>
      </c>
      <c r="I190" s="11">
        <f>data[[#This Row],[Cost per unit]]*data[[#This Row],[Units]]</f>
        <v>151.19999999999999</v>
      </c>
    </row>
    <row r="191" spans="3:9" x14ac:dyDescent="0.25">
      <c r="C191" t="s">
        <v>9</v>
      </c>
      <c r="D191" t="s">
        <v>36</v>
      </c>
      <c r="E191" t="s">
        <v>27</v>
      </c>
      <c r="F191" s="4">
        <v>11522</v>
      </c>
      <c r="G191" s="5">
        <v>204</v>
      </c>
      <c r="H191" s="11">
        <f>_xlfn.XLOOKUP(data[[#This Row],[Product]],products[Product],products[Cost per unit])</f>
        <v>16.73</v>
      </c>
      <c r="I191" s="11">
        <f>data[[#This Row],[Cost per unit]]*data[[#This Row],[Units]]</f>
        <v>3412.92</v>
      </c>
    </row>
    <row r="192" spans="3:9" x14ac:dyDescent="0.25">
      <c r="C192" t="s">
        <v>6</v>
      </c>
      <c r="D192" t="s">
        <v>38</v>
      </c>
      <c r="E192" t="s">
        <v>13</v>
      </c>
      <c r="F192" s="4">
        <v>2317</v>
      </c>
      <c r="G192" s="5">
        <v>123</v>
      </c>
      <c r="H192" s="11">
        <f>_xlfn.XLOOKUP(data[[#This Row],[Product]],products[Product],products[Cost per unit])</f>
        <v>9.33</v>
      </c>
      <c r="I192" s="11">
        <f>data[[#This Row],[Cost per unit]]*data[[#This Row],[Units]]</f>
        <v>1147.5899999999999</v>
      </c>
    </row>
    <row r="193" spans="3:9" x14ac:dyDescent="0.25">
      <c r="C193" t="s">
        <v>10</v>
      </c>
      <c r="D193" t="s">
        <v>37</v>
      </c>
      <c r="E193" t="s">
        <v>28</v>
      </c>
      <c r="F193" s="4">
        <v>3059</v>
      </c>
      <c r="G193" s="5">
        <v>27</v>
      </c>
      <c r="H193" s="11">
        <f>_xlfn.XLOOKUP(data[[#This Row],[Product]],products[Product],products[Cost per unit])</f>
        <v>10.38</v>
      </c>
      <c r="I193" s="11">
        <f>data[[#This Row],[Cost per unit]]*data[[#This Row],[Units]]</f>
        <v>280.26000000000005</v>
      </c>
    </row>
    <row r="194" spans="3:9" x14ac:dyDescent="0.25">
      <c r="C194" t="s">
        <v>41</v>
      </c>
      <c r="D194" t="s">
        <v>37</v>
      </c>
      <c r="E194" t="s">
        <v>26</v>
      </c>
      <c r="F194" s="4">
        <v>2324</v>
      </c>
      <c r="G194" s="5">
        <v>177</v>
      </c>
      <c r="H194" s="11">
        <f>_xlfn.XLOOKUP(data[[#This Row],[Product]],products[Product],products[Cost per unit])</f>
        <v>5.6</v>
      </c>
      <c r="I194" s="11">
        <f>data[[#This Row],[Cost per unit]]*data[[#This Row],[Units]]</f>
        <v>991.19999999999993</v>
      </c>
    </row>
    <row r="195" spans="3:9" x14ac:dyDescent="0.25">
      <c r="C195" t="s">
        <v>3</v>
      </c>
      <c r="D195" t="s">
        <v>39</v>
      </c>
      <c r="E195" t="s">
        <v>26</v>
      </c>
      <c r="F195" s="4">
        <v>4956</v>
      </c>
      <c r="G195" s="5">
        <v>171</v>
      </c>
      <c r="H195" s="11">
        <f>_xlfn.XLOOKUP(data[[#This Row],[Product]],products[Product],products[Cost per unit])</f>
        <v>5.6</v>
      </c>
      <c r="I195" s="11">
        <f>data[[#This Row],[Cost per unit]]*data[[#This Row],[Units]]</f>
        <v>957.59999999999991</v>
      </c>
    </row>
    <row r="196" spans="3:9" x14ac:dyDescent="0.25">
      <c r="C196" t="s">
        <v>10</v>
      </c>
      <c r="D196" t="s">
        <v>34</v>
      </c>
      <c r="E196" t="s">
        <v>19</v>
      </c>
      <c r="F196" s="4">
        <v>5355</v>
      </c>
      <c r="G196" s="5">
        <v>204</v>
      </c>
      <c r="H196" s="11">
        <f>_xlfn.XLOOKUP(data[[#This Row],[Product]],products[Product],products[Cost per unit])</f>
        <v>7.64</v>
      </c>
      <c r="I196" s="11">
        <f>data[[#This Row],[Cost per unit]]*data[[#This Row],[Units]]</f>
        <v>1558.56</v>
      </c>
    </row>
    <row r="197" spans="3:9" x14ac:dyDescent="0.25">
      <c r="C197" t="s">
        <v>3</v>
      </c>
      <c r="D197" t="s">
        <v>34</v>
      </c>
      <c r="E197" t="s">
        <v>14</v>
      </c>
      <c r="F197" s="4">
        <v>7259</v>
      </c>
      <c r="G197" s="5">
        <v>276</v>
      </c>
      <c r="H197" s="11">
        <f>_xlfn.XLOOKUP(data[[#This Row],[Product]],products[Product],products[Cost per unit])</f>
        <v>11.7</v>
      </c>
      <c r="I197" s="11">
        <f>data[[#This Row],[Cost per unit]]*data[[#This Row],[Units]]</f>
        <v>3229.2</v>
      </c>
    </row>
    <row r="198" spans="3:9" x14ac:dyDescent="0.25">
      <c r="C198" t="s">
        <v>8</v>
      </c>
      <c r="D198" t="s">
        <v>37</v>
      </c>
      <c r="E198" t="s">
        <v>26</v>
      </c>
      <c r="F198" s="4">
        <v>6279</v>
      </c>
      <c r="G198" s="5">
        <v>45</v>
      </c>
      <c r="H198" s="11">
        <f>_xlfn.XLOOKUP(data[[#This Row],[Product]],products[Product],products[Cost per unit])</f>
        <v>5.6</v>
      </c>
      <c r="I198" s="11">
        <f>data[[#This Row],[Cost per unit]]*data[[#This Row],[Units]]</f>
        <v>251.99999999999997</v>
      </c>
    </row>
    <row r="199" spans="3:9" x14ac:dyDescent="0.25">
      <c r="C199" t="s">
        <v>40</v>
      </c>
      <c r="D199" t="s">
        <v>38</v>
      </c>
      <c r="E199" t="s">
        <v>29</v>
      </c>
      <c r="F199" s="4">
        <v>2541</v>
      </c>
      <c r="G199" s="5">
        <v>45</v>
      </c>
      <c r="H199" s="11">
        <f>_xlfn.XLOOKUP(data[[#This Row],[Product]],products[Product],products[Cost per unit])</f>
        <v>7.16</v>
      </c>
      <c r="I199" s="11">
        <f>data[[#This Row],[Cost per unit]]*data[[#This Row],[Units]]</f>
        <v>322.2</v>
      </c>
    </row>
    <row r="200" spans="3:9" x14ac:dyDescent="0.25">
      <c r="C200" t="s">
        <v>6</v>
      </c>
      <c r="D200" t="s">
        <v>35</v>
      </c>
      <c r="E200" t="s">
        <v>27</v>
      </c>
      <c r="F200" s="4">
        <v>3864</v>
      </c>
      <c r="G200" s="5">
        <v>177</v>
      </c>
      <c r="H200" s="11">
        <f>_xlfn.XLOOKUP(data[[#This Row],[Product]],products[Product],products[Cost per unit])</f>
        <v>16.73</v>
      </c>
      <c r="I200" s="11">
        <f>data[[#This Row],[Cost per unit]]*data[[#This Row],[Units]]</f>
        <v>2961.21</v>
      </c>
    </row>
    <row r="201" spans="3:9" x14ac:dyDescent="0.25">
      <c r="C201" t="s">
        <v>5</v>
      </c>
      <c r="D201" t="s">
        <v>36</v>
      </c>
      <c r="E201" t="s">
        <v>13</v>
      </c>
      <c r="F201" s="4">
        <v>6146</v>
      </c>
      <c r="G201" s="5">
        <v>63</v>
      </c>
      <c r="H201" s="11">
        <f>_xlfn.XLOOKUP(data[[#This Row],[Product]],products[Product],products[Cost per unit])</f>
        <v>9.33</v>
      </c>
      <c r="I201" s="11">
        <f>data[[#This Row],[Cost per unit]]*data[[#This Row],[Units]]</f>
        <v>587.79</v>
      </c>
    </row>
    <row r="202" spans="3:9" x14ac:dyDescent="0.25">
      <c r="C202" t="s">
        <v>9</v>
      </c>
      <c r="D202" t="s">
        <v>39</v>
      </c>
      <c r="E202" t="s">
        <v>18</v>
      </c>
      <c r="F202" s="4">
        <v>2639</v>
      </c>
      <c r="G202" s="5">
        <v>204</v>
      </c>
      <c r="H202" s="11">
        <f>_xlfn.XLOOKUP(data[[#This Row],[Product]],products[Product],products[Cost per unit])</f>
        <v>6.47</v>
      </c>
      <c r="I202" s="11">
        <f>data[[#This Row],[Cost per unit]]*data[[#This Row],[Units]]</f>
        <v>1319.8799999999999</v>
      </c>
    </row>
    <row r="203" spans="3:9" x14ac:dyDescent="0.25">
      <c r="C203" t="s">
        <v>8</v>
      </c>
      <c r="D203" t="s">
        <v>37</v>
      </c>
      <c r="E203" t="s">
        <v>22</v>
      </c>
      <c r="F203" s="4">
        <v>1890</v>
      </c>
      <c r="G203" s="5">
        <v>195</v>
      </c>
      <c r="H203" s="11">
        <f>_xlfn.XLOOKUP(data[[#This Row],[Product]],products[Product],products[Cost per unit])</f>
        <v>9.77</v>
      </c>
      <c r="I203" s="11">
        <f>data[[#This Row],[Cost per unit]]*data[[#This Row],[Units]]</f>
        <v>1905.1499999999999</v>
      </c>
    </row>
    <row r="204" spans="3:9" x14ac:dyDescent="0.25">
      <c r="C204" t="s">
        <v>7</v>
      </c>
      <c r="D204" t="s">
        <v>34</v>
      </c>
      <c r="E204" t="s">
        <v>14</v>
      </c>
      <c r="F204" s="4">
        <v>1932</v>
      </c>
      <c r="G204" s="5">
        <v>369</v>
      </c>
      <c r="H204" s="11">
        <f>_xlfn.XLOOKUP(data[[#This Row],[Product]],products[Product],products[Cost per unit])</f>
        <v>11.7</v>
      </c>
      <c r="I204" s="11">
        <f>data[[#This Row],[Cost per unit]]*data[[#This Row],[Units]]</f>
        <v>4317.3</v>
      </c>
    </row>
    <row r="205" spans="3:9" x14ac:dyDescent="0.25">
      <c r="C205" t="s">
        <v>3</v>
      </c>
      <c r="D205" t="s">
        <v>34</v>
      </c>
      <c r="E205" t="s">
        <v>25</v>
      </c>
      <c r="F205" s="4">
        <v>6300</v>
      </c>
      <c r="G205" s="5">
        <v>42</v>
      </c>
      <c r="H205" s="11">
        <f>_xlfn.XLOOKUP(data[[#This Row],[Product]],products[Product],products[Cost per unit])</f>
        <v>13.15</v>
      </c>
      <c r="I205" s="11">
        <f>data[[#This Row],[Cost per unit]]*data[[#This Row],[Units]]</f>
        <v>552.30000000000007</v>
      </c>
    </row>
    <row r="206" spans="3:9" x14ac:dyDescent="0.25">
      <c r="C206" t="s">
        <v>6</v>
      </c>
      <c r="D206" t="s">
        <v>37</v>
      </c>
      <c r="E206" t="s">
        <v>30</v>
      </c>
      <c r="F206" s="4">
        <v>560</v>
      </c>
      <c r="G206" s="5">
        <v>81</v>
      </c>
      <c r="H206" s="11">
        <f>_xlfn.XLOOKUP(data[[#This Row],[Product]],products[Product],products[Cost per unit])</f>
        <v>14.49</v>
      </c>
      <c r="I206" s="11">
        <f>data[[#This Row],[Cost per unit]]*data[[#This Row],[Units]]</f>
        <v>1173.69</v>
      </c>
    </row>
    <row r="207" spans="3:9" x14ac:dyDescent="0.25">
      <c r="C207" t="s">
        <v>9</v>
      </c>
      <c r="D207" t="s">
        <v>37</v>
      </c>
      <c r="E207" t="s">
        <v>26</v>
      </c>
      <c r="F207" s="4">
        <v>2856</v>
      </c>
      <c r="G207" s="5">
        <v>246</v>
      </c>
      <c r="H207" s="11">
        <f>_xlfn.XLOOKUP(data[[#This Row],[Product]],products[Product],products[Cost per unit])</f>
        <v>5.6</v>
      </c>
      <c r="I207" s="11">
        <f>data[[#This Row],[Cost per unit]]*data[[#This Row],[Units]]</f>
        <v>1377.6</v>
      </c>
    </row>
    <row r="208" spans="3:9" x14ac:dyDescent="0.25">
      <c r="C208" t="s">
        <v>9</v>
      </c>
      <c r="D208" t="s">
        <v>34</v>
      </c>
      <c r="E208" t="s">
        <v>17</v>
      </c>
      <c r="F208" s="4">
        <v>707</v>
      </c>
      <c r="G208" s="5">
        <v>174</v>
      </c>
      <c r="H208" s="11">
        <f>_xlfn.XLOOKUP(data[[#This Row],[Product]],products[Product],products[Cost per unit])</f>
        <v>3.11</v>
      </c>
      <c r="I208" s="11">
        <f>data[[#This Row],[Cost per unit]]*data[[#This Row],[Units]]</f>
        <v>541.14</v>
      </c>
    </row>
    <row r="209" spans="3:9" x14ac:dyDescent="0.25">
      <c r="C209" t="s">
        <v>8</v>
      </c>
      <c r="D209" t="s">
        <v>35</v>
      </c>
      <c r="E209" t="s">
        <v>30</v>
      </c>
      <c r="F209" s="4">
        <v>3598</v>
      </c>
      <c r="G209" s="5">
        <v>81</v>
      </c>
      <c r="H209" s="11">
        <f>_xlfn.XLOOKUP(data[[#This Row],[Product]],products[Product],products[Cost per unit])</f>
        <v>14.49</v>
      </c>
      <c r="I209" s="11">
        <f>data[[#This Row],[Cost per unit]]*data[[#This Row],[Units]]</f>
        <v>1173.69</v>
      </c>
    </row>
    <row r="210" spans="3:9" x14ac:dyDescent="0.25">
      <c r="C210" t="s">
        <v>40</v>
      </c>
      <c r="D210" t="s">
        <v>35</v>
      </c>
      <c r="E210" t="s">
        <v>22</v>
      </c>
      <c r="F210" s="4">
        <v>6853</v>
      </c>
      <c r="G210" s="5">
        <v>372</v>
      </c>
      <c r="H210" s="11">
        <f>_xlfn.XLOOKUP(data[[#This Row],[Product]],products[Product],products[Cost per unit])</f>
        <v>9.77</v>
      </c>
      <c r="I210" s="11">
        <f>data[[#This Row],[Cost per unit]]*data[[#This Row],[Units]]</f>
        <v>3634.44</v>
      </c>
    </row>
    <row r="211" spans="3:9" x14ac:dyDescent="0.25">
      <c r="C211" t="s">
        <v>40</v>
      </c>
      <c r="D211" t="s">
        <v>35</v>
      </c>
      <c r="E211" t="s">
        <v>16</v>
      </c>
      <c r="F211" s="4">
        <v>4725</v>
      </c>
      <c r="G211" s="5">
        <v>174</v>
      </c>
      <c r="H211" s="11">
        <f>_xlfn.XLOOKUP(data[[#This Row],[Product]],products[Product],products[Cost per unit])</f>
        <v>8.7899999999999991</v>
      </c>
      <c r="I211" s="11">
        <f>data[[#This Row],[Cost per unit]]*data[[#This Row],[Units]]</f>
        <v>1529.4599999999998</v>
      </c>
    </row>
    <row r="212" spans="3:9" x14ac:dyDescent="0.25">
      <c r="C212" t="s">
        <v>41</v>
      </c>
      <c r="D212" t="s">
        <v>36</v>
      </c>
      <c r="E212" t="s">
        <v>32</v>
      </c>
      <c r="F212" s="4">
        <v>10304</v>
      </c>
      <c r="G212" s="5">
        <v>84</v>
      </c>
      <c r="H212" s="11">
        <f>_xlfn.XLOOKUP(data[[#This Row],[Product]],products[Product],products[Cost per unit])</f>
        <v>8.65</v>
      </c>
      <c r="I212" s="11">
        <f>data[[#This Row],[Cost per unit]]*data[[#This Row],[Units]]</f>
        <v>726.6</v>
      </c>
    </row>
    <row r="213" spans="3:9" x14ac:dyDescent="0.25">
      <c r="C213" t="s">
        <v>41</v>
      </c>
      <c r="D213" t="s">
        <v>34</v>
      </c>
      <c r="E213" t="s">
        <v>16</v>
      </c>
      <c r="F213" s="4">
        <v>1274</v>
      </c>
      <c r="G213" s="5">
        <v>225</v>
      </c>
      <c r="H213" s="11">
        <f>_xlfn.XLOOKUP(data[[#This Row],[Product]],products[Product],products[Cost per unit])</f>
        <v>8.7899999999999991</v>
      </c>
      <c r="I213" s="11">
        <f>data[[#This Row],[Cost per unit]]*data[[#This Row],[Units]]</f>
        <v>1977.7499999999998</v>
      </c>
    </row>
    <row r="214" spans="3:9" x14ac:dyDescent="0.25">
      <c r="C214" t="s">
        <v>5</v>
      </c>
      <c r="D214" t="s">
        <v>36</v>
      </c>
      <c r="E214" t="s">
        <v>30</v>
      </c>
      <c r="F214" s="4">
        <v>1526</v>
      </c>
      <c r="G214" s="5">
        <v>105</v>
      </c>
      <c r="H214" s="11">
        <f>_xlfn.XLOOKUP(data[[#This Row],[Product]],products[Product],products[Cost per unit])</f>
        <v>14.49</v>
      </c>
      <c r="I214" s="11">
        <f>data[[#This Row],[Cost per unit]]*data[[#This Row],[Units]]</f>
        <v>1521.45</v>
      </c>
    </row>
    <row r="215" spans="3:9" x14ac:dyDescent="0.25">
      <c r="C215" t="s">
        <v>40</v>
      </c>
      <c r="D215" t="s">
        <v>39</v>
      </c>
      <c r="E215" t="s">
        <v>28</v>
      </c>
      <c r="F215" s="4">
        <v>3101</v>
      </c>
      <c r="G215" s="5">
        <v>225</v>
      </c>
      <c r="H215" s="11">
        <f>_xlfn.XLOOKUP(data[[#This Row],[Product]],products[Product],products[Cost per unit])</f>
        <v>10.38</v>
      </c>
      <c r="I215" s="11">
        <f>data[[#This Row],[Cost per unit]]*data[[#This Row],[Units]]</f>
        <v>2335.5</v>
      </c>
    </row>
    <row r="216" spans="3:9" x14ac:dyDescent="0.25">
      <c r="C216" t="s">
        <v>2</v>
      </c>
      <c r="D216" t="s">
        <v>37</v>
      </c>
      <c r="E216" t="s">
        <v>14</v>
      </c>
      <c r="F216" s="4">
        <v>1057</v>
      </c>
      <c r="G216" s="5">
        <v>54</v>
      </c>
      <c r="H216" s="11">
        <f>_xlfn.XLOOKUP(data[[#This Row],[Product]],products[Product],products[Cost per unit])</f>
        <v>11.7</v>
      </c>
      <c r="I216" s="11">
        <f>data[[#This Row],[Cost per unit]]*data[[#This Row],[Units]]</f>
        <v>631.79999999999995</v>
      </c>
    </row>
    <row r="217" spans="3:9" x14ac:dyDescent="0.25">
      <c r="C217" t="s">
        <v>7</v>
      </c>
      <c r="D217" t="s">
        <v>37</v>
      </c>
      <c r="E217" t="s">
        <v>26</v>
      </c>
      <c r="F217" s="4">
        <v>5306</v>
      </c>
      <c r="G217" s="5">
        <v>0</v>
      </c>
      <c r="H217" s="11">
        <f>_xlfn.XLOOKUP(data[[#This Row],[Product]],products[Product],products[Cost per unit])</f>
        <v>5.6</v>
      </c>
      <c r="I217" s="11">
        <f>data[[#This Row],[Cost per unit]]*data[[#This Row],[Units]]</f>
        <v>0</v>
      </c>
    </row>
    <row r="218" spans="3:9" x14ac:dyDescent="0.25">
      <c r="C218" t="s">
        <v>5</v>
      </c>
      <c r="D218" t="s">
        <v>39</v>
      </c>
      <c r="E218" t="s">
        <v>24</v>
      </c>
      <c r="F218" s="4">
        <v>4018</v>
      </c>
      <c r="G218" s="5">
        <v>171</v>
      </c>
      <c r="H218" s="11">
        <f>_xlfn.XLOOKUP(data[[#This Row],[Product]],products[Product],products[Cost per unit])</f>
        <v>4.97</v>
      </c>
      <c r="I218" s="11">
        <f>data[[#This Row],[Cost per unit]]*data[[#This Row],[Units]]</f>
        <v>849.87</v>
      </c>
    </row>
    <row r="219" spans="3:9" x14ac:dyDescent="0.25">
      <c r="C219" t="s">
        <v>9</v>
      </c>
      <c r="D219" t="s">
        <v>34</v>
      </c>
      <c r="E219" t="s">
        <v>16</v>
      </c>
      <c r="F219" s="4">
        <v>938</v>
      </c>
      <c r="G219" s="5">
        <v>189</v>
      </c>
      <c r="H219" s="11">
        <f>_xlfn.XLOOKUP(data[[#This Row],[Product]],products[Product],products[Cost per unit])</f>
        <v>8.7899999999999991</v>
      </c>
      <c r="I219" s="11">
        <f>data[[#This Row],[Cost per unit]]*data[[#This Row],[Units]]</f>
        <v>1661.31</v>
      </c>
    </row>
    <row r="220" spans="3:9" x14ac:dyDescent="0.25">
      <c r="C220" t="s">
        <v>7</v>
      </c>
      <c r="D220" t="s">
        <v>38</v>
      </c>
      <c r="E220" t="s">
        <v>18</v>
      </c>
      <c r="F220" s="4">
        <v>1778</v>
      </c>
      <c r="G220" s="5">
        <v>270</v>
      </c>
      <c r="H220" s="11">
        <f>_xlfn.XLOOKUP(data[[#This Row],[Product]],products[Product],products[Cost per unit])</f>
        <v>6.47</v>
      </c>
      <c r="I220" s="11">
        <f>data[[#This Row],[Cost per unit]]*data[[#This Row],[Units]]</f>
        <v>1746.8999999999999</v>
      </c>
    </row>
    <row r="221" spans="3:9" x14ac:dyDescent="0.25">
      <c r="C221" t="s">
        <v>6</v>
      </c>
      <c r="D221" t="s">
        <v>39</v>
      </c>
      <c r="E221" t="s">
        <v>30</v>
      </c>
      <c r="F221" s="4">
        <v>1638</v>
      </c>
      <c r="G221" s="5">
        <v>63</v>
      </c>
      <c r="H221" s="11">
        <f>_xlfn.XLOOKUP(data[[#This Row],[Product]],products[Product],products[Cost per unit])</f>
        <v>14.49</v>
      </c>
      <c r="I221" s="11">
        <f>data[[#This Row],[Cost per unit]]*data[[#This Row],[Units]]</f>
        <v>912.87</v>
      </c>
    </row>
    <row r="222" spans="3:9" x14ac:dyDescent="0.25">
      <c r="C222" t="s">
        <v>41</v>
      </c>
      <c r="D222" t="s">
        <v>38</v>
      </c>
      <c r="E222" t="s">
        <v>25</v>
      </c>
      <c r="F222" s="4">
        <v>154</v>
      </c>
      <c r="G222" s="5">
        <v>21</v>
      </c>
      <c r="H222" s="11">
        <f>_xlfn.XLOOKUP(data[[#This Row],[Product]],products[Product],products[Cost per unit])</f>
        <v>13.15</v>
      </c>
      <c r="I222" s="11">
        <f>data[[#This Row],[Cost per unit]]*data[[#This Row],[Units]]</f>
        <v>276.15000000000003</v>
      </c>
    </row>
    <row r="223" spans="3:9" x14ac:dyDescent="0.25">
      <c r="C223" t="s">
        <v>7</v>
      </c>
      <c r="D223" t="s">
        <v>37</v>
      </c>
      <c r="E223" t="s">
        <v>22</v>
      </c>
      <c r="F223" s="4">
        <v>9835</v>
      </c>
      <c r="G223" s="5">
        <v>207</v>
      </c>
      <c r="H223" s="11">
        <f>_xlfn.XLOOKUP(data[[#This Row],[Product]],products[Product],products[Cost per unit])</f>
        <v>9.77</v>
      </c>
      <c r="I223" s="11">
        <f>data[[#This Row],[Cost per unit]]*data[[#This Row],[Units]]</f>
        <v>2022.3899999999999</v>
      </c>
    </row>
    <row r="224" spans="3:9" x14ac:dyDescent="0.25">
      <c r="C224" t="s">
        <v>9</v>
      </c>
      <c r="D224" t="s">
        <v>37</v>
      </c>
      <c r="E224" t="s">
        <v>20</v>
      </c>
      <c r="F224" s="4">
        <v>7273</v>
      </c>
      <c r="G224" s="5">
        <v>96</v>
      </c>
      <c r="H224" s="11">
        <f>_xlfn.XLOOKUP(data[[#This Row],[Product]],products[Product],products[Cost per unit])</f>
        <v>10.62</v>
      </c>
      <c r="I224" s="11">
        <f>data[[#This Row],[Cost per unit]]*data[[#This Row],[Units]]</f>
        <v>1019.52</v>
      </c>
    </row>
    <row r="225" spans="3:9" x14ac:dyDescent="0.25">
      <c r="C225" t="s">
        <v>5</v>
      </c>
      <c r="D225" t="s">
        <v>39</v>
      </c>
      <c r="E225" t="s">
        <v>22</v>
      </c>
      <c r="F225" s="4">
        <v>6909</v>
      </c>
      <c r="G225" s="5">
        <v>81</v>
      </c>
      <c r="H225" s="11">
        <f>_xlfn.XLOOKUP(data[[#This Row],[Product]],products[Product],products[Cost per unit])</f>
        <v>9.77</v>
      </c>
      <c r="I225" s="11">
        <f>data[[#This Row],[Cost per unit]]*data[[#This Row],[Units]]</f>
        <v>791.37</v>
      </c>
    </row>
    <row r="226" spans="3:9" x14ac:dyDescent="0.25">
      <c r="C226" t="s">
        <v>9</v>
      </c>
      <c r="D226" t="s">
        <v>39</v>
      </c>
      <c r="E226" t="s">
        <v>24</v>
      </c>
      <c r="F226" s="4">
        <v>3920</v>
      </c>
      <c r="G226" s="5">
        <v>306</v>
      </c>
      <c r="H226" s="11">
        <f>_xlfn.XLOOKUP(data[[#This Row],[Product]],products[Product],products[Cost per unit])</f>
        <v>4.97</v>
      </c>
      <c r="I226" s="11">
        <f>data[[#This Row],[Cost per unit]]*data[[#This Row],[Units]]</f>
        <v>1520.82</v>
      </c>
    </row>
    <row r="227" spans="3:9" x14ac:dyDescent="0.25">
      <c r="C227" t="s">
        <v>10</v>
      </c>
      <c r="D227" t="s">
        <v>39</v>
      </c>
      <c r="E227" t="s">
        <v>21</v>
      </c>
      <c r="F227" s="4">
        <v>4858</v>
      </c>
      <c r="G227" s="5">
        <v>279</v>
      </c>
      <c r="H227" s="11">
        <f>_xlfn.XLOOKUP(data[[#This Row],[Product]],products[Product],products[Cost per unit])</f>
        <v>9</v>
      </c>
      <c r="I227" s="11">
        <f>data[[#This Row],[Cost per unit]]*data[[#This Row],[Units]]</f>
        <v>2511</v>
      </c>
    </row>
    <row r="228" spans="3:9" x14ac:dyDescent="0.25">
      <c r="C228" t="s">
        <v>2</v>
      </c>
      <c r="D228" t="s">
        <v>38</v>
      </c>
      <c r="E228" t="s">
        <v>4</v>
      </c>
      <c r="F228" s="4">
        <v>3549</v>
      </c>
      <c r="G228" s="5">
        <v>3</v>
      </c>
      <c r="H228" s="11">
        <f>_xlfn.XLOOKUP(data[[#This Row],[Product]],products[Product],products[Cost per unit])</f>
        <v>11.88</v>
      </c>
      <c r="I228" s="11">
        <f>data[[#This Row],[Cost per unit]]*data[[#This Row],[Units]]</f>
        <v>35.64</v>
      </c>
    </row>
    <row r="229" spans="3:9" x14ac:dyDescent="0.25">
      <c r="C229" t="s">
        <v>7</v>
      </c>
      <c r="D229" t="s">
        <v>39</v>
      </c>
      <c r="E229" t="s">
        <v>27</v>
      </c>
      <c r="F229" s="4">
        <v>966</v>
      </c>
      <c r="G229" s="5">
        <v>198</v>
      </c>
      <c r="H229" s="11">
        <f>_xlfn.XLOOKUP(data[[#This Row],[Product]],products[Product],products[Cost per unit])</f>
        <v>16.73</v>
      </c>
      <c r="I229" s="11">
        <f>data[[#This Row],[Cost per unit]]*data[[#This Row],[Units]]</f>
        <v>3312.54</v>
      </c>
    </row>
    <row r="230" spans="3:9" x14ac:dyDescent="0.25">
      <c r="C230" t="s">
        <v>5</v>
      </c>
      <c r="D230" t="s">
        <v>39</v>
      </c>
      <c r="E230" t="s">
        <v>18</v>
      </c>
      <c r="F230" s="4">
        <v>385</v>
      </c>
      <c r="G230" s="5">
        <v>249</v>
      </c>
      <c r="H230" s="11">
        <f>_xlfn.XLOOKUP(data[[#This Row],[Product]],products[Product],products[Cost per unit])</f>
        <v>6.47</v>
      </c>
      <c r="I230" s="11">
        <f>data[[#This Row],[Cost per unit]]*data[[#This Row],[Units]]</f>
        <v>1611.03</v>
      </c>
    </row>
    <row r="231" spans="3:9" x14ac:dyDescent="0.25">
      <c r="C231" t="s">
        <v>6</v>
      </c>
      <c r="D231" t="s">
        <v>34</v>
      </c>
      <c r="E231" t="s">
        <v>16</v>
      </c>
      <c r="F231" s="4">
        <v>2219</v>
      </c>
      <c r="G231" s="5">
        <v>75</v>
      </c>
      <c r="H231" s="11">
        <f>_xlfn.XLOOKUP(data[[#This Row],[Product]],products[Product],products[Cost per unit])</f>
        <v>8.7899999999999991</v>
      </c>
      <c r="I231" s="11">
        <f>data[[#This Row],[Cost per unit]]*data[[#This Row],[Units]]</f>
        <v>659.24999999999989</v>
      </c>
    </row>
    <row r="232" spans="3:9" x14ac:dyDescent="0.25">
      <c r="C232" t="s">
        <v>9</v>
      </c>
      <c r="D232" t="s">
        <v>36</v>
      </c>
      <c r="E232" t="s">
        <v>32</v>
      </c>
      <c r="F232" s="4">
        <v>2954</v>
      </c>
      <c r="G232" s="5">
        <v>189</v>
      </c>
      <c r="H232" s="11">
        <f>_xlfn.XLOOKUP(data[[#This Row],[Product]],products[Product],products[Cost per unit])</f>
        <v>8.65</v>
      </c>
      <c r="I232" s="11">
        <f>data[[#This Row],[Cost per unit]]*data[[#This Row],[Units]]</f>
        <v>1634.8500000000001</v>
      </c>
    </row>
    <row r="233" spans="3:9" x14ac:dyDescent="0.25">
      <c r="C233" t="s">
        <v>7</v>
      </c>
      <c r="D233" t="s">
        <v>36</v>
      </c>
      <c r="E233" t="s">
        <v>32</v>
      </c>
      <c r="F233" s="4">
        <v>280</v>
      </c>
      <c r="G233" s="5">
        <v>87</v>
      </c>
      <c r="H233" s="11">
        <f>_xlfn.XLOOKUP(data[[#This Row],[Product]],products[Product],products[Cost per unit])</f>
        <v>8.65</v>
      </c>
      <c r="I233" s="11">
        <f>data[[#This Row],[Cost per unit]]*data[[#This Row],[Units]]</f>
        <v>752.55000000000007</v>
      </c>
    </row>
    <row r="234" spans="3:9" x14ac:dyDescent="0.25">
      <c r="C234" t="s">
        <v>41</v>
      </c>
      <c r="D234" t="s">
        <v>36</v>
      </c>
      <c r="E234" t="s">
        <v>30</v>
      </c>
      <c r="F234" s="4">
        <v>6118</v>
      </c>
      <c r="G234" s="5">
        <v>174</v>
      </c>
      <c r="H234" s="11">
        <f>_xlfn.XLOOKUP(data[[#This Row],[Product]],products[Product],products[Cost per unit])</f>
        <v>14.49</v>
      </c>
      <c r="I234" s="11">
        <f>data[[#This Row],[Cost per unit]]*data[[#This Row],[Units]]</f>
        <v>2521.2600000000002</v>
      </c>
    </row>
    <row r="235" spans="3:9" x14ac:dyDescent="0.25">
      <c r="C235" t="s">
        <v>2</v>
      </c>
      <c r="D235" t="s">
        <v>39</v>
      </c>
      <c r="E235" t="s">
        <v>15</v>
      </c>
      <c r="F235" s="4">
        <v>4802</v>
      </c>
      <c r="G235" s="5">
        <v>36</v>
      </c>
      <c r="H235" s="11">
        <f>_xlfn.XLOOKUP(data[[#This Row],[Product]],products[Product],products[Cost per unit])</f>
        <v>11.73</v>
      </c>
      <c r="I235" s="11">
        <f>data[[#This Row],[Cost per unit]]*data[[#This Row],[Units]]</f>
        <v>422.28000000000003</v>
      </c>
    </row>
    <row r="236" spans="3:9" x14ac:dyDescent="0.25">
      <c r="C236" t="s">
        <v>9</v>
      </c>
      <c r="D236" t="s">
        <v>38</v>
      </c>
      <c r="E236" t="s">
        <v>24</v>
      </c>
      <c r="F236" s="4">
        <v>4137</v>
      </c>
      <c r="G236" s="5">
        <v>60</v>
      </c>
      <c r="H236" s="11">
        <f>_xlfn.XLOOKUP(data[[#This Row],[Product]],products[Product],products[Cost per unit])</f>
        <v>4.97</v>
      </c>
      <c r="I236" s="11">
        <f>data[[#This Row],[Cost per unit]]*data[[#This Row],[Units]]</f>
        <v>298.2</v>
      </c>
    </row>
    <row r="237" spans="3:9" x14ac:dyDescent="0.25">
      <c r="C237" t="s">
        <v>3</v>
      </c>
      <c r="D237" t="s">
        <v>35</v>
      </c>
      <c r="E237" t="s">
        <v>23</v>
      </c>
      <c r="F237" s="4">
        <v>2023</v>
      </c>
      <c r="G237" s="5">
        <v>78</v>
      </c>
      <c r="H237" s="11">
        <f>_xlfn.XLOOKUP(data[[#This Row],[Product]],products[Product],products[Cost per unit])</f>
        <v>6.49</v>
      </c>
      <c r="I237" s="11">
        <f>data[[#This Row],[Cost per unit]]*data[[#This Row],[Units]]</f>
        <v>506.22</v>
      </c>
    </row>
    <row r="238" spans="3:9" x14ac:dyDescent="0.25">
      <c r="C238" t="s">
        <v>9</v>
      </c>
      <c r="D238" t="s">
        <v>36</v>
      </c>
      <c r="E238" t="s">
        <v>30</v>
      </c>
      <c r="F238" s="4">
        <v>9051</v>
      </c>
      <c r="G238" s="5">
        <v>57</v>
      </c>
      <c r="H238" s="11">
        <f>_xlfn.XLOOKUP(data[[#This Row],[Product]],products[Product],products[Cost per unit])</f>
        <v>14.49</v>
      </c>
      <c r="I238" s="11">
        <f>data[[#This Row],[Cost per unit]]*data[[#This Row],[Units]]</f>
        <v>825.93000000000006</v>
      </c>
    </row>
    <row r="239" spans="3:9" x14ac:dyDescent="0.25">
      <c r="C239" t="s">
        <v>9</v>
      </c>
      <c r="D239" t="s">
        <v>37</v>
      </c>
      <c r="E239" t="s">
        <v>28</v>
      </c>
      <c r="F239" s="4">
        <v>2919</v>
      </c>
      <c r="G239" s="5">
        <v>45</v>
      </c>
      <c r="H239" s="11">
        <f>_xlfn.XLOOKUP(data[[#This Row],[Product]],products[Product],products[Cost per unit])</f>
        <v>10.38</v>
      </c>
      <c r="I239" s="11">
        <f>data[[#This Row],[Cost per unit]]*data[[#This Row],[Units]]</f>
        <v>467.1</v>
      </c>
    </row>
    <row r="240" spans="3:9" x14ac:dyDescent="0.25">
      <c r="C240" t="s">
        <v>41</v>
      </c>
      <c r="D240" t="s">
        <v>38</v>
      </c>
      <c r="E240" t="s">
        <v>22</v>
      </c>
      <c r="F240" s="4">
        <v>5915</v>
      </c>
      <c r="G240" s="5">
        <v>3</v>
      </c>
      <c r="H240" s="11">
        <f>_xlfn.XLOOKUP(data[[#This Row],[Product]],products[Product],products[Cost per unit])</f>
        <v>9.77</v>
      </c>
      <c r="I240" s="11">
        <f>data[[#This Row],[Cost per unit]]*data[[#This Row],[Units]]</f>
        <v>29.31</v>
      </c>
    </row>
    <row r="241" spans="3:9" x14ac:dyDescent="0.25">
      <c r="C241" t="s">
        <v>10</v>
      </c>
      <c r="D241" t="s">
        <v>35</v>
      </c>
      <c r="E241" t="s">
        <v>15</v>
      </c>
      <c r="F241" s="4">
        <v>2562</v>
      </c>
      <c r="G241" s="5">
        <v>6</v>
      </c>
      <c r="H241" s="11">
        <f>_xlfn.XLOOKUP(data[[#This Row],[Product]],products[Product],products[Cost per unit])</f>
        <v>11.73</v>
      </c>
      <c r="I241" s="11">
        <f>data[[#This Row],[Cost per unit]]*data[[#This Row],[Units]]</f>
        <v>70.38</v>
      </c>
    </row>
    <row r="242" spans="3:9" x14ac:dyDescent="0.25">
      <c r="C242" t="s">
        <v>5</v>
      </c>
      <c r="D242" t="s">
        <v>37</v>
      </c>
      <c r="E242" t="s">
        <v>25</v>
      </c>
      <c r="F242" s="4">
        <v>8813</v>
      </c>
      <c r="G242" s="5">
        <v>21</v>
      </c>
      <c r="H242" s="11">
        <f>_xlfn.XLOOKUP(data[[#This Row],[Product]],products[Product],products[Cost per unit])</f>
        <v>13.15</v>
      </c>
      <c r="I242" s="11">
        <f>data[[#This Row],[Cost per unit]]*data[[#This Row],[Units]]</f>
        <v>276.15000000000003</v>
      </c>
    </row>
    <row r="243" spans="3:9" x14ac:dyDescent="0.25">
      <c r="C243" t="s">
        <v>5</v>
      </c>
      <c r="D243" t="s">
        <v>36</v>
      </c>
      <c r="E243" t="s">
        <v>18</v>
      </c>
      <c r="F243" s="4">
        <v>6111</v>
      </c>
      <c r="G243" s="5">
        <v>3</v>
      </c>
      <c r="H243" s="11">
        <f>_xlfn.XLOOKUP(data[[#This Row],[Product]],products[Product],products[Cost per unit])</f>
        <v>6.47</v>
      </c>
      <c r="I243" s="11">
        <f>data[[#This Row],[Cost per unit]]*data[[#This Row],[Units]]</f>
        <v>19.41</v>
      </c>
    </row>
    <row r="244" spans="3:9" x14ac:dyDescent="0.25">
      <c r="C244" t="s">
        <v>8</v>
      </c>
      <c r="D244" t="s">
        <v>34</v>
      </c>
      <c r="E244" t="s">
        <v>31</v>
      </c>
      <c r="F244" s="4">
        <v>3507</v>
      </c>
      <c r="G244" s="5">
        <v>288</v>
      </c>
      <c r="H244" s="11">
        <f>_xlfn.XLOOKUP(data[[#This Row],[Product]],products[Product],products[Cost per unit])</f>
        <v>5.79</v>
      </c>
      <c r="I244" s="11">
        <f>data[[#This Row],[Cost per unit]]*data[[#This Row],[Units]]</f>
        <v>1667.52</v>
      </c>
    </row>
    <row r="245" spans="3:9" x14ac:dyDescent="0.25">
      <c r="C245" t="s">
        <v>6</v>
      </c>
      <c r="D245" t="s">
        <v>36</v>
      </c>
      <c r="E245" t="s">
        <v>13</v>
      </c>
      <c r="F245" s="4">
        <v>4319</v>
      </c>
      <c r="G245" s="5">
        <v>30</v>
      </c>
      <c r="H245" s="11">
        <f>_xlfn.XLOOKUP(data[[#This Row],[Product]],products[Product],products[Cost per unit])</f>
        <v>9.33</v>
      </c>
      <c r="I245" s="11">
        <f>data[[#This Row],[Cost per unit]]*data[[#This Row],[Units]]</f>
        <v>279.89999999999998</v>
      </c>
    </row>
    <row r="246" spans="3:9" x14ac:dyDescent="0.25">
      <c r="C246" t="s">
        <v>40</v>
      </c>
      <c r="D246" t="s">
        <v>38</v>
      </c>
      <c r="E246" t="s">
        <v>26</v>
      </c>
      <c r="F246" s="4">
        <v>609</v>
      </c>
      <c r="G246" s="5">
        <v>87</v>
      </c>
      <c r="H246" s="11">
        <f>_xlfn.XLOOKUP(data[[#This Row],[Product]],products[Product],products[Cost per unit])</f>
        <v>5.6</v>
      </c>
      <c r="I246" s="11">
        <f>data[[#This Row],[Cost per unit]]*data[[#This Row],[Units]]</f>
        <v>487.2</v>
      </c>
    </row>
    <row r="247" spans="3:9" x14ac:dyDescent="0.25">
      <c r="C247" t="s">
        <v>40</v>
      </c>
      <c r="D247" t="s">
        <v>39</v>
      </c>
      <c r="E247" t="s">
        <v>27</v>
      </c>
      <c r="F247" s="4">
        <v>6370</v>
      </c>
      <c r="G247" s="5">
        <v>30</v>
      </c>
      <c r="H247" s="11">
        <f>_xlfn.XLOOKUP(data[[#This Row],[Product]],products[Product],products[Cost per unit])</f>
        <v>16.73</v>
      </c>
      <c r="I247" s="11">
        <f>data[[#This Row],[Cost per unit]]*data[[#This Row],[Units]]</f>
        <v>501.90000000000003</v>
      </c>
    </row>
    <row r="248" spans="3:9" x14ac:dyDescent="0.25">
      <c r="C248" t="s">
        <v>5</v>
      </c>
      <c r="D248" t="s">
        <v>38</v>
      </c>
      <c r="E248" t="s">
        <v>19</v>
      </c>
      <c r="F248" s="4">
        <v>5474</v>
      </c>
      <c r="G248" s="5">
        <v>168</v>
      </c>
      <c r="H248" s="11">
        <f>_xlfn.XLOOKUP(data[[#This Row],[Product]],products[Product],products[Cost per unit])</f>
        <v>7.64</v>
      </c>
      <c r="I248" s="11">
        <f>data[[#This Row],[Cost per unit]]*data[[#This Row],[Units]]</f>
        <v>1283.52</v>
      </c>
    </row>
    <row r="249" spans="3:9" x14ac:dyDescent="0.25">
      <c r="C249" t="s">
        <v>40</v>
      </c>
      <c r="D249" t="s">
        <v>36</v>
      </c>
      <c r="E249" t="s">
        <v>27</v>
      </c>
      <c r="F249" s="4">
        <v>3164</v>
      </c>
      <c r="G249" s="5">
        <v>306</v>
      </c>
      <c r="H249" s="11">
        <f>_xlfn.XLOOKUP(data[[#This Row],[Product]],products[Product],products[Cost per unit])</f>
        <v>16.73</v>
      </c>
      <c r="I249" s="11">
        <f>data[[#This Row],[Cost per unit]]*data[[#This Row],[Units]]</f>
        <v>5119.38</v>
      </c>
    </row>
    <row r="250" spans="3:9" x14ac:dyDescent="0.25">
      <c r="C250" t="s">
        <v>6</v>
      </c>
      <c r="D250" t="s">
        <v>35</v>
      </c>
      <c r="E250" t="s">
        <v>4</v>
      </c>
      <c r="F250" s="4">
        <v>1302</v>
      </c>
      <c r="G250" s="5">
        <v>402</v>
      </c>
      <c r="H250" s="11">
        <f>_xlfn.XLOOKUP(data[[#This Row],[Product]],products[Product],products[Cost per unit])</f>
        <v>11.88</v>
      </c>
      <c r="I250" s="11">
        <f>data[[#This Row],[Cost per unit]]*data[[#This Row],[Units]]</f>
        <v>4775.76</v>
      </c>
    </row>
    <row r="251" spans="3:9" x14ac:dyDescent="0.25">
      <c r="C251" t="s">
        <v>3</v>
      </c>
      <c r="D251" t="s">
        <v>37</v>
      </c>
      <c r="E251" t="s">
        <v>28</v>
      </c>
      <c r="F251" s="4">
        <v>7308</v>
      </c>
      <c r="G251" s="5">
        <v>327</v>
      </c>
      <c r="H251" s="11">
        <f>_xlfn.XLOOKUP(data[[#This Row],[Product]],products[Product],products[Cost per unit])</f>
        <v>10.38</v>
      </c>
      <c r="I251" s="11">
        <f>data[[#This Row],[Cost per unit]]*data[[#This Row],[Units]]</f>
        <v>3394.26</v>
      </c>
    </row>
    <row r="252" spans="3:9" x14ac:dyDescent="0.25">
      <c r="C252" t="s">
        <v>40</v>
      </c>
      <c r="D252" t="s">
        <v>37</v>
      </c>
      <c r="E252" t="s">
        <v>27</v>
      </c>
      <c r="F252" s="4">
        <v>6132</v>
      </c>
      <c r="G252" s="5">
        <v>93</v>
      </c>
      <c r="H252" s="11">
        <f>_xlfn.XLOOKUP(data[[#This Row],[Product]],products[Product],products[Cost per unit])</f>
        <v>16.73</v>
      </c>
      <c r="I252" s="11">
        <f>data[[#This Row],[Cost per unit]]*data[[#This Row],[Units]]</f>
        <v>1555.89</v>
      </c>
    </row>
    <row r="253" spans="3:9" x14ac:dyDescent="0.25">
      <c r="C253" t="s">
        <v>10</v>
      </c>
      <c r="D253" t="s">
        <v>35</v>
      </c>
      <c r="E253" t="s">
        <v>14</v>
      </c>
      <c r="F253" s="4">
        <v>3472</v>
      </c>
      <c r="G253" s="5">
        <v>96</v>
      </c>
      <c r="H253" s="11">
        <f>_xlfn.XLOOKUP(data[[#This Row],[Product]],products[Product],products[Cost per unit])</f>
        <v>11.7</v>
      </c>
      <c r="I253" s="11">
        <f>data[[#This Row],[Cost per unit]]*data[[#This Row],[Units]]</f>
        <v>1123.1999999999998</v>
      </c>
    </row>
    <row r="254" spans="3:9" x14ac:dyDescent="0.25">
      <c r="C254" t="s">
        <v>8</v>
      </c>
      <c r="D254" t="s">
        <v>39</v>
      </c>
      <c r="E254" t="s">
        <v>18</v>
      </c>
      <c r="F254" s="4">
        <v>9660</v>
      </c>
      <c r="G254" s="5">
        <v>27</v>
      </c>
      <c r="H254" s="11">
        <f>_xlfn.XLOOKUP(data[[#This Row],[Product]],products[Product],products[Cost per unit])</f>
        <v>6.47</v>
      </c>
      <c r="I254" s="11">
        <f>data[[#This Row],[Cost per unit]]*data[[#This Row],[Units]]</f>
        <v>174.69</v>
      </c>
    </row>
    <row r="255" spans="3:9" x14ac:dyDescent="0.25">
      <c r="C255" t="s">
        <v>9</v>
      </c>
      <c r="D255" t="s">
        <v>38</v>
      </c>
      <c r="E255" t="s">
        <v>26</v>
      </c>
      <c r="F255" s="4">
        <v>2436</v>
      </c>
      <c r="G255" s="5">
        <v>99</v>
      </c>
      <c r="H255" s="11">
        <f>_xlfn.XLOOKUP(data[[#This Row],[Product]],products[Product],products[Cost per unit])</f>
        <v>5.6</v>
      </c>
      <c r="I255" s="11">
        <f>data[[#This Row],[Cost per unit]]*data[[#This Row],[Units]]</f>
        <v>554.4</v>
      </c>
    </row>
    <row r="256" spans="3:9" x14ac:dyDescent="0.25">
      <c r="C256" t="s">
        <v>9</v>
      </c>
      <c r="D256" t="s">
        <v>38</v>
      </c>
      <c r="E256" t="s">
        <v>33</v>
      </c>
      <c r="F256" s="4">
        <v>9506</v>
      </c>
      <c r="G256" s="5">
        <v>87</v>
      </c>
      <c r="H256" s="11">
        <f>_xlfn.XLOOKUP(data[[#This Row],[Product]],products[Product],products[Cost per unit])</f>
        <v>12.37</v>
      </c>
      <c r="I256" s="11">
        <f>data[[#This Row],[Cost per unit]]*data[[#This Row],[Units]]</f>
        <v>1076.1899999999998</v>
      </c>
    </row>
    <row r="257" spans="3:9" x14ac:dyDescent="0.25">
      <c r="C257" t="s">
        <v>10</v>
      </c>
      <c r="D257" t="s">
        <v>37</v>
      </c>
      <c r="E257" t="s">
        <v>21</v>
      </c>
      <c r="F257" s="4">
        <v>245</v>
      </c>
      <c r="G257" s="5">
        <v>288</v>
      </c>
      <c r="H257" s="11">
        <f>_xlfn.XLOOKUP(data[[#This Row],[Product]],products[Product],products[Cost per unit])</f>
        <v>9</v>
      </c>
      <c r="I257" s="11">
        <f>data[[#This Row],[Cost per unit]]*data[[#This Row],[Units]]</f>
        <v>2592</v>
      </c>
    </row>
    <row r="258" spans="3:9" x14ac:dyDescent="0.25">
      <c r="C258" t="s">
        <v>8</v>
      </c>
      <c r="D258" t="s">
        <v>35</v>
      </c>
      <c r="E258" t="s">
        <v>20</v>
      </c>
      <c r="F258" s="4">
        <v>2702</v>
      </c>
      <c r="G258" s="5">
        <v>363</v>
      </c>
      <c r="H258" s="11">
        <f>_xlfn.XLOOKUP(data[[#This Row],[Product]],products[Product],products[Cost per unit])</f>
        <v>10.62</v>
      </c>
      <c r="I258" s="11">
        <f>data[[#This Row],[Cost per unit]]*data[[#This Row],[Units]]</f>
        <v>3855.0599999999995</v>
      </c>
    </row>
    <row r="259" spans="3:9" x14ac:dyDescent="0.25">
      <c r="C259" t="s">
        <v>10</v>
      </c>
      <c r="D259" t="s">
        <v>34</v>
      </c>
      <c r="E259" t="s">
        <v>17</v>
      </c>
      <c r="F259" s="4">
        <v>700</v>
      </c>
      <c r="G259" s="5">
        <v>87</v>
      </c>
      <c r="H259" s="11">
        <f>_xlfn.XLOOKUP(data[[#This Row],[Product]],products[Product],products[Cost per unit])</f>
        <v>3.11</v>
      </c>
      <c r="I259" s="11">
        <f>data[[#This Row],[Cost per unit]]*data[[#This Row],[Units]]</f>
        <v>270.57</v>
      </c>
    </row>
    <row r="260" spans="3:9" x14ac:dyDescent="0.25">
      <c r="C260" t="s">
        <v>6</v>
      </c>
      <c r="D260" t="s">
        <v>34</v>
      </c>
      <c r="E260" t="s">
        <v>17</v>
      </c>
      <c r="F260" s="4">
        <v>3759</v>
      </c>
      <c r="G260" s="5">
        <v>150</v>
      </c>
      <c r="H260" s="11">
        <f>_xlfn.XLOOKUP(data[[#This Row],[Product]],products[Product],products[Cost per unit])</f>
        <v>3.11</v>
      </c>
      <c r="I260" s="11">
        <f>data[[#This Row],[Cost per unit]]*data[[#This Row],[Units]]</f>
        <v>466.5</v>
      </c>
    </row>
    <row r="261" spans="3:9" x14ac:dyDescent="0.25">
      <c r="C261" t="s">
        <v>2</v>
      </c>
      <c r="D261" t="s">
        <v>35</v>
      </c>
      <c r="E261" t="s">
        <v>17</v>
      </c>
      <c r="F261" s="4">
        <v>1589</v>
      </c>
      <c r="G261" s="5">
        <v>303</v>
      </c>
      <c r="H261" s="11">
        <f>_xlfn.XLOOKUP(data[[#This Row],[Product]],products[Product],products[Cost per unit])</f>
        <v>3.11</v>
      </c>
      <c r="I261" s="11">
        <f>data[[#This Row],[Cost per unit]]*data[[#This Row],[Units]]</f>
        <v>942.32999999999993</v>
      </c>
    </row>
    <row r="262" spans="3:9" x14ac:dyDescent="0.25">
      <c r="C262" t="s">
        <v>7</v>
      </c>
      <c r="D262" t="s">
        <v>35</v>
      </c>
      <c r="E262" t="s">
        <v>28</v>
      </c>
      <c r="F262" s="4">
        <v>5194</v>
      </c>
      <c r="G262" s="5">
        <v>288</v>
      </c>
      <c r="H262" s="11">
        <f>_xlfn.XLOOKUP(data[[#This Row],[Product]],products[Product],products[Cost per unit])</f>
        <v>10.38</v>
      </c>
      <c r="I262" s="11">
        <f>data[[#This Row],[Cost per unit]]*data[[#This Row],[Units]]</f>
        <v>2989.44</v>
      </c>
    </row>
    <row r="263" spans="3:9" x14ac:dyDescent="0.25">
      <c r="C263" t="s">
        <v>10</v>
      </c>
      <c r="D263" t="s">
        <v>36</v>
      </c>
      <c r="E263" t="s">
        <v>13</v>
      </c>
      <c r="F263" s="4">
        <v>945</v>
      </c>
      <c r="G263" s="5">
        <v>75</v>
      </c>
      <c r="H263" s="11">
        <f>_xlfn.XLOOKUP(data[[#This Row],[Product]],products[Product],products[Cost per unit])</f>
        <v>9.33</v>
      </c>
      <c r="I263" s="11">
        <f>data[[#This Row],[Cost per unit]]*data[[#This Row],[Units]]</f>
        <v>699.75</v>
      </c>
    </row>
    <row r="264" spans="3:9" x14ac:dyDescent="0.25">
      <c r="C264" t="s">
        <v>40</v>
      </c>
      <c r="D264" t="s">
        <v>38</v>
      </c>
      <c r="E264" t="s">
        <v>31</v>
      </c>
      <c r="F264" s="4">
        <v>1988</v>
      </c>
      <c r="G264" s="5">
        <v>39</v>
      </c>
      <c r="H264" s="11">
        <f>_xlfn.XLOOKUP(data[[#This Row],[Product]],products[Product],products[Cost per unit])</f>
        <v>5.79</v>
      </c>
      <c r="I264" s="11">
        <f>data[[#This Row],[Cost per unit]]*data[[#This Row],[Units]]</f>
        <v>225.81</v>
      </c>
    </row>
    <row r="265" spans="3:9" x14ac:dyDescent="0.25">
      <c r="C265" t="s">
        <v>6</v>
      </c>
      <c r="D265" t="s">
        <v>34</v>
      </c>
      <c r="E265" t="s">
        <v>32</v>
      </c>
      <c r="F265" s="4">
        <v>6734</v>
      </c>
      <c r="G265" s="5">
        <v>123</v>
      </c>
      <c r="H265" s="11">
        <f>_xlfn.XLOOKUP(data[[#This Row],[Product]],products[Product],products[Cost per unit])</f>
        <v>8.65</v>
      </c>
      <c r="I265" s="11">
        <f>data[[#This Row],[Cost per unit]]*data[[#This Row],[Units]]</f>
        <v>1063.95</v>
      </c>
    </row>
    <row r="266" spans="3:9" x14ac:dyDescent="0.25">
      <c r="C266" t="s">
        <v>40</v>
      </c>
      <c r="D266" t="s">
        <v>36</v>
      </c>
      <c r="E266" t="s">
        <v>4</v>
      </c>
      <c r="F266" s="4">
        <v>217</v>
      </c>
      <c r="G266" s="5">
        <v>36</v>
      </c>
      <c r="H266" s="11">
        <f>_xlfn.XLOOKUP(data[[#This Row],[Product]],products[Product],products[Cost per unit])</f>
        <v>11.88</v>
      </c>
      <c r="I266" s="11">
        <f>data[[#This Row],[Cost per unit]]*data[[#This Row],[Units]]</f>
        <v>427.68</v>
      </c>
    </row>
    <row r="267" spans="3:9" x14ac:dyDescent="0.25">
      <c r="C267" t="s">
        <v>5</v>
      </c>
      <c r="D267" t="s">
        <v>34</v>
      </c>
      <c r="E267" t="s">
        <v>22</v>
      </c>
      <c r="F267" s="4">
        <v>6279</v>
      </c>
      <c r="G267" s="5">
        <v>237</v>
      </c>
      <c r="H267" s="11">
        <f>_xlfn.XLOOKUP(data[[#This Row],[Product]],products[Product],products[Cost per unit])</f>
        <v>9.77</v>
      </c>
      <c r="I267" s="11">
        <f>data[[#This Row],[Cost per unit]]*data[[#This Row],[Units]]</f>
        <v>2315.4899999999998</v>
      </c>
    </row>
    <row r="268" spans="3:9" x14ac:dyDescent="0.25">
      <c r="C268" t="s">
        <v>40</v>
      </c>
      <c r="D268" t="s">
        <v>36</v>
      </c>
      <c r="E268" t="s">
        <v>13</v>
      </c>
      <c r="F268" s="4">
        <v>4424</v>
      </c>
      <c r="G268" s="5">
        <v>201</v>
      </c>
      <c r="H268" s="11">
        <f>_xlfn.XLOOKUP(data[[#This Row],[Product]],products[Product],products[Cost per unit])</f>
        <v>9.33</v>
      </c>
      <c r="I268" s="11">
        <f>data[[#This Row],[Cost per unit]]*data[[#This Row],[Units]]</f>
        <v>1875.33</v>
      </c>
    </row>
    <row r="269" spans="3:9" x14ac:dyDescent="0.25">
      <c r="C269" t="s">
        <v>2</v>
      </c>
      <c r="D269" t="s">
        <v>36</v>
      </c>
      <c r="E269" t="s">
        <v>17</v>
      </c>
      <c r="F269" s="4">
        <v>189</v>
      </c>
      <c r="G269" s="5">
        <v>48</v>
      </c>
      <c r="H269" s="11">
        <f>_xlfn.XLOOKUP(data[[#This Row],[Product]],products[Product],products[Cost per unit])</f>
        <v>3.11</v>
      </c>
      <c r="I269" s="11">
        <f>data[[#This Row],[Cost per unit]]*data[[#This Row],[Units]]</f>
        <v>149.28</v>
      </c>
    </row>
    <row r="270" spans="3:9" x14ac:dyDescent="0.25">
      <c r="C270" t="s">
        <v>5</v>
      </c>
      <c r="D270" t="s">
        <v>35</v>
      </c>
      <c r="E270" t="s">
        <v>22</v>
      </c>
      <c r="F270" s="4">
        <v>490</v>
      </c>
      <c r="G270" s="5">
        <v>84</v>
      </c>
      <c r="H270" s="11">
        <f>_xlfn.XLOOKUP(data[[#This Row],[Product]],products[Product],products[Cost per unit])</f>
        <v>9.77</v>
      </c>
      <c r="I270" s="11">
        <f>data[[#This Row],[Cost per unit]]*data[[#This Row],[Units]]</f>
        <v>820.68</v>
      </c>
    </row>
    <row r="271" spans="3:9" x14ac:dyDescent="0.25">
      <c r="C271" t="s">
        <v>8</v>
      </c>
      <c r="D271" t="s">
        <v>37</v>
      </c>
      <c r="E271" t="s">
        <v>21</v>
      </c>
      <c r="F271" s="4">
        <v>434</v>
      </c>
      <c r="G271" s="5">
        <v>87</v>
      </c>
      <c r="H271" s="11">
        <f>_xlfn.XLOOKUP(data[[#This Row],[Product]],products[Product],products[Cost per unit])</f>
        <v>9</v>
      </c>
      <c r="I271" s="11">
        <f>data[[#This Row],[Cost per unit]]*data[[#This Row],[Units]]</f>
        <v>783</v>
      </c>
    </row>
    <row r="272" spans="3:9" x14ac:dyDescent="0.25">
      <c r="C272" t="s">
        <v>7</v>
      </c>
      <c r="D272" t="s">
        <v>38</v>
      </c>
      <c r="E272" t="s">
        <v>30</v>
      </c>
      <c r="F272" s="4">
        <v>10129</v>
      </c>
      <c r="G272" s="5">
        <v>312</v>
      </c>
      <c r="H272" s="11">
        <f>_xlfn.XLOOKUP(data[[#This Row],[Product]],products[Product],products[Cost per unit])</f>
        <v>14.49</v>
      </c>
      <c r="I272" s="11">
        <f>data[[#This Row],[Cost per unit]]*data[[#This Row],[Units]]</f>
        <v>4520.88</v>
      </c>
    </row>
    <row r="273" spans="3:9" x14ac:dyDescent="0.25">
      <c r="C273" t="s">
        <v>3</v>
      </c>
      <c r="D273" t="s">
        <v>39</v>
      </c>
      <c r="E273" t="s">
        <v>28</v>
      </c>
      <c r="F273" s="4">
        <v>1652</v>
      </c>
      <c r="G273" s="5">
        <v>102</v>
      </c>
      <c r="H273" s="11">
        <f>_xlfn.XLOOKUP(data[[#This Row],[Product]],products[Product],products[Cost per unit])</f>
        <v>10.38</v>
      </c>
      <c r="I273" s="11">
        <f>data[[#This Row],[Cost per unit]]*data[[#This Row],[Units]]</f>
        <v>1058.76</v>
      </c>
    </row>
    <row r="274" spans="3:9" x14ac:dyDescent="0.25">
      <c r="C274" t="s">
        <v>8</v>
      </c>
      <c r="D274" t="s">
        <v>38</v>
      </c>
      <c r="E274" t="s">
        <v>21</v>
      </c>
      <c r="F274" s="4">
        <v>6433</v>
      </c>
      <c r="G274" s="5">
        <v>78</v>
      </c>
      <c r="H274" s="11">
        <f>_xlfn.XLOOKUP(data[[#This Row],[Product]],products[Product],products[Cost per unit])</f>
        <v>9</v>
      </c>
      <c r="I274" s="11">
        <f>data[[#This Row],[Cost per unit]]*data[[#This Row],[Units]]</f>
        <v>702</v>
      </c>
    </row>
    <row r="275" spans="3:9" x14ac:dyDescent="0.25">
      <c r="C275" t="s">
        <v>3</v>
      </c>
      <c r="D275" t="s">
        <v>34</v>
      </c>
      <c r="E275" t="s">
        <v>23</v>
      </c>
      <c r="F275" s="4">
        <v>2212</v>
      </c>
      <c r="G275" s="5">
        <v>117</v>
      </c>
      <c r="H275" s="11">
        <f>_xlfn.XLOOKUP(data[[#This Row],[Product]],products[Product],products[Cost per unit])</f>
        <v>6.49</v>
      </c>
      <c r="I275" s="11">
        <f>data[[#This Row],[Cost per unit]]*data[[#This Row],[Units]]</f>
        <v>759.33</v>
      </c>
    </row>
    <row r="276" spans="3:9" x14ac:dyDescent="0.25">
      <c r="C276" t="s">
        <v>41</v>
      </c>
      <c r="D276" t="s">
        <v>35</v>
      </c>
      <c r="E276" t="s">
        <v>19</v>
      </c>
      <c r="F276" s="4">
        <v>609</v>
      </c>
      <c r="G276" s="5">
        <v>99</v>
      </c>
      <c r="H276" s="11">
        <f>_xlfn.XLOOKUP(data[[#This Row],[Product]],products[Product],products[Cost per unit])</f>
        <v>7.64</v>
      </c>
      <c r="I276" s="11">
        <f>data[[#This Row],[Cost per unit]]*data[[#This Row],[Units]]</f>
        <v>756.36</v>
      </c>
    </row>
    <row r="277" spans="3:9" x14ac:dyDescent="0.25">
      <c r="C277" t="s">
        <v>40</v>
      </c>
      <c r="D277" t="s">
        <v>35</v>
      </c>
      <c r="E277" t="s">
        <v>24</v>
      </c>
      <c r="F277" s="4">
        <v>1638</v>
      </c>
      <c r="G277" s="5">
        <v>48</v>
      </c>
      <c r="H277" s="11">
        <f>_xlfn.XLOOKUP(data[[#This Row],[Product]],products[Product],products[Cost per unit])</f>
        <v>4.97</v>
      </c>
      <c r="I277" s="11">
        <f>data[[#This Row],[Cost per unit]]*data[[#This Row],[Units]]</f>
        <v>238.56</v>
      </c>
    </row>
    <row r="278" spans="3:9" x14ac:dyDescent="0.25">
      <c r="C278" t="s">
        <v>7</v>
      </c>
      <c r="D278" t="s">
        <v>34</v>
      </c>
      <c r="E278" t="s">
        <v>15</v>
      </c>
      <c r="F278" s="4">
        <v>3829</v>
      </c>
      <c r="G278" s="5">
        <v>24</v>
      </c>
      <c r="H278" s="11">
        <f>_xlfn.XLOOKUP(data[[#This Row],[Product]],products[Product],products[Cost per unit])</f>
        <v>11.73</v>
      </c>
      <c r="I278" s="11">
        <f>data[[#This Row],[Cost per unit]]*data[[#This Row],[Units]]</f>
        <v>281.52</v>
      </c>
    </row>
    <row r="279" spans="3:9" x14ac:dyDescent="0.25">
      <c r="C279" t="s">
        <v>40</v>
      </c>
      <c r="D279" t="s">
        <v>39</v>
      </c>
      <c r="E279" t="s">
        <v>15</v>
      </c>
      <c r="F279" s="4">
        <v>5775</v>
      </c>
      <c r="G279" s="5">
        <v>42</v>
      </c>
      <c r="H279" s="11">
        <f>_xlfn.XLOOKUP(data[[#This Row],[Product]],products[Product],products[Cost per unit])</f>
        <v>11.73</v>
      </c>
      <c r="I279" s="11">
        <f>data[[#This Row],[Cost per unit]]*data[[#This Row],[Units]]</f>
        <v>492.66</v>
      </c>
    </row>
    <row r="280" spans="3:9" x14ac:dyDescent="0.25">
      <c r="C280" t="s">
        <v>6</v>
      </c>
      <c r="D280" t="s">
        <v>35</v>
      </c>
      <c r="E280" t="s">
        <v>20</v>
      </c>
      <c r="F280" s="4">
        <v>1071</v>
      </c>
      <c r="G280" s="5">
        <v>270</v>
      </c>
      <c r="H280" s="11">
        <f>_xlfn.XLOOKUP(data[[#This Row],[Product]],products[Product],products[Cost per unit])</f>
        <v>10.62</v>
      </c>
      <c r="I280" s="11">
        <f>data[[#This Row],[Cost per unit]]*data[[#This Row],[Units]]</f>
        <v>2867.3999999999996</v>
      </c>
    </row>
    <row r="281" spans="3:9" x14ac:dyDescent="0.25">
      <c r="C281" t="s">
        <v>8</v>
      </c>
      <c r="D281" t="s">
        <v>36</v>
      </c>
      <c r="E281" t="s">
        <v>23</v>
      </c>
      <c r="F281" s="4">
        <v>5019</v>
      </c>
      <c r="G281" s="5">
        <v>150</v>
      </c>
      <c r="H281" s="11">
        <f>_xlfn.XLOOKUP(data[[#This Row],[Product]],products[Product],products[Cost per unit])</f>
        <v>6.49</v>
      </c>
      <c r="I281" s="11">
        <f>data[[#This Row],[Cost per unit]]*data[[#This Row],[Units]]</f>
        <v>973.5</v>
      </c>
    </row>
    <row r="282" spans="3:9" x14ac:dyDescent="0.25">
      <c r="C282" t="s">
        <v>2</v>
      </c>
      <c r="D282" t="s">
        <v>37</v>
      </c>
      <c r="E282" t="s">
        <v>15</v>
      </c>
      <c r="F282" s="4">
        <v>2863</v>
      </c>
      <c r="G282" s="5">
        <v>42</v>
      </c>
      <c r="H282" s="11">
        <f>_xlfn.XLOOKUP(data[[#This Row],[Product]],products[Product],products[Cost per unit])</f>
        <v>11.73</v>
      </c>
      <c r="I282" s="11">
        <f>data[[#This Row],[Cost per unit]]*data[[#This Row],[Units]]</f>
        <v>492.66</v>
      </c>
    </row>
    <row r="283" spans="3:9" x14ac:dyDescent="0.25">
      <c r="C283" t="s">
        <v>40</v>
      </c>
      <c r="D283" t="s">
        <v>35</v>
      </c>
      <c r="E283" t="s">
        <v>29</v>
      </c>
      <c r="F283" s="4">
        <v>1617</v>
      </c>
      <c r="G283" s="5">
        <v>126</v>
      </c>
      <c r="H283" s="11">
        <f>_xlfn.XLOOKUP(data[[#This Row],[Product]],products[Product],products[Cost per unit])</f>
        <v>7.16</v>
      </c>
      <c r="I283" s="11">
        <f>data[[#This Row],[Cost per unit]]*data[[#This Row],[Units]]</f>
        <v>902.16</v>
      </c>
    </row>
    <row r="284" spans="3:9" x14ac:dyDescent="0.25">
      <c r="C284" t="s">
        <v>6</v>
      </c>
      <c r="D284" t="s">
        <v>37</v>
      </c>
      <c r="E284" t="s">
        <v>26</v>
      </c>
      <c r="F284" s="4">
        <v>6818</v>
      </c>
      <c r="G284" s="5">
        <v>6</v>
      </c>
      <c r="H284" s="11">
        <f>_xlfn.XLOOKUP(data[[#This Row],[Product]],products[Product],products[Cost per unit])</f>
        <v>5.6</v>
      </c>
      <c r="I284" s="11">
        <f>data[[#This Row],[Cost per unit]]*data[[#This Row],[Units]]</f>
        <v>33.599999999999994</v>
      </c>
    </row>
    <row r="285" spans="3:9" x14ac:dyDescent="0.25">
      <c r="C285" t="s">
        <v>3</v>
      </c>
      <c r="D285" t="s">
        <v>35</v>
      </c>
      <c r="E285" t="s">
        <v>15</v>
      </c>
      <c r="F285" s="4">
        <v>6657</v>
      </c>
      <c r="G285" s="5">
        <v>276</v>
      </c>
      <c r="H285" s="11">
        <f>_xlfn.XLOOKUP(data[[#This Row],[Product]],products[Product],products[Cost per unit])</f>
        <v>11.73</v>
      </c>
      <c r="I285" s="11">
        <f>data[[#This Row],[Cost per unit]]*data[[#This Row],[Units]]</f>
        <v>3237.48</v>
      </c>
    </row>
    <row r="286" spans="3:9" x14ac:dyDescent="0.25">
      <c r="C286" t="s">
        <v>3</v>
      </c>
      <c r="D286" t="s">
        <v>34</v>
      </c>
      <c r="E286" t="s">
        <v>17</v>
      </c>
      <c r="F286" s="4">
        <v>2919</v>
      </c>
      <c r="G286" s="5">
        <v>93</v>
      </c>
      <c r="H286" s="11">
        <f>_xlfn.XLOOKUP(data[[#This Row],[Product]],products[Product],products[Cost per unit])</f>
        <v>3.11</v>
      </c>
      <c r="I286" s="11">
        <f>data[[#This Row],[Cost per unit]]*data[[#This Row],[Units]]</f>
        <v>289.22999999999996</v>
      </c>
    </row>
    <row r="287" spans="3:9" x14ac:dyDescent="0.25">
      <c r="C287" t="s">
        <v>2</v>
      </c>
      <c r="D287" t="s">
        <v>36</v>
      </c>
      <c r="E287" t="s">
        <v>31</v>
      </c>
      <c r="F287" s="4">
        <v>3094</v>
      </c>
      <c r="G287" s="5">
        <v>246</v>
      </c>
      <c r="H287" s="11">
        <f>_xlfn.XLOOKUP(data[[#This Row],[Product]],products[Product],products[Cost per unit])</f>
        <v>5.79</v>
      </c>
      <c r="I287" s="11">
        <f>data[[#This Row],[Cost per unit]]*data[[#This Row],[Units]]</f>
        <v>1424.34</v>
      </c>
    </row>
    <row r="288" spans="3:9" x14ac:dyDescent="0.25">
      <c r="C288" t="s">
        <v>6</v>
      </c>
      <c r="D288" t="s">
        <v>39</v>
      </c>
      <c r="E288" t="s">
        <v>24</v>
      </c>
      <c r="F288" s="4">
        <v>2989</v>
      </c>
      <c r="G288" s="5">
        <v>3</v>
      </c>
      <c r="H288" s="11">
        <f>_xlfn.XLOOKUP(data[[#This Row],[Product]],products[Product],products[Cost per unit])</f>
        <v>4.97</v>
      </c>
      <c r="I288" s="11">
        <f>data[[#This Row],[Cost per unit]]*data[[#This Row],[Units]]</f>
        <v>14.91</v>
      </c>
    </row>
    <row r="289" spans="3:9" x14ac:dyDescent="0.25">
      <c r="C289" t="s">
        <v>8</v>
      </c>
      <c r="D289" t="s">
        <v>38</v>
      </c>
      <c r="E289" t="s">
        <v>27</v>
      </c>
      <c r="F289" s="4">
        <v>2268</v>
      </c>
      <c r="G289" s="5">
        <v>63</v>
      </c>
      <c r="H289" s="11">
        <f>_xlfn.XLOOKUP(data[[#This Row],[Product]],products[Product],products[Cost per unit])</f>
        <v>16.73</v>
      </c>
      <c r="I289" s="11">
        <f>data[[#This Row],[Cost per unit]]*data[[#This Row],[Units]]</f>
        <v>1053.99</v>
      </c>
    </row>
    <row r="290" spans="3:9" x14ac:dyDescent="0.25">
      <c r="C290" t="s">
        <v>5</v>
      </c>
      <c r="D290" t="s">
        <v>35</v>
      </c>
      <c r="E290" t="s">
        <v>31</v>
      </c>
      <c r="F290" s="4">
        <v>4753</v>
      </c>
      <c r="G290" s="5">
        <v>246</v>
      </c>
      <c r="H290" s="11">
        <f>_xlfn.XLOOKUP(data[[#This Row],[Product]],products[Product],products[Cost per unit])</f>
        <v>5.79</v>
      </c>
      <c r="I290" s="11">
        <f>data[[#This Row],[Cost per unit]]*data[[#This Row],[Units]]</f>
        <v>1424.34</v>
      </c>
    </row>
    <row r="291" spans="3:9" x14ac:dyDescent="0.25">
      <c r="C291" t="s">
        <v>2</v>
      </c>
      <c r="D291" t="s">
        <v>34</v>
      </c>
      <c r="E291" t="s">
        <v>19</v>
      </c>
      <c r="F291" s="4">
        <v>7511</v>
      </c>
      <c r="G291" s="5">
        <v>120</v>
      </c>
      <c r="H291" s="11">
        <f>_xlfn.XLOOKUP(data[[#This Row],[Product]],products[Product],products[Cost per unit])</f>
        <v>7.64</v>
      </c>
      <c r="I291" s="11">
        <f>data[[#This Row],[Cost per unit]]*data[[#This Row],[Units]]</f>
        <v>916.8</v>
      </c>
    </row>
    <row r="292" spans="3:9" x14ac:dyDescent="0.25">
      <c r="C292" t="s">
        <v>2</v>
      </c>
      <c r="D292" t="s">
        <v>38</v>
      </c>
      <c r="E292" t="s">
        <v>31</v>
      </c>
      <c r="F292" s="4">
        <v>4326</v>
      </c>
      <c r="G292" s="5">
        <v>348</v>
      </c>
      <c r="H292" s="11">
        <f>_xlfn.XLOOKUP(data[[#This Row],[Product]],products[Product],products[Cost per unit])</f>
        <v>5.79</v>
      </c>
      <c r="I292" s="11">
        <f>data[[#This Row],[Cost per unit]]*data[[#This Row],[Units]]</f>
        <v>2014.92</v>
      </c>
    </row>
    <row r="293" spans="3:9" x14ac:dyDescent="0.25">
      <c r="C293" t="s">
        <v>41</v>
      </c>
      <c r="D293" t="s">
        <v>34</v>
      </c>
      <c r="E293" t="s">
        <v>23</v>
      </c>
      <c r="F293" s="4">
        <v>4935</v>
      </c>
      <c r="G293" s="5">
        <v>126</v>
      </c>
      <c r="H293" s="11">
        <f>_xlfn.XLOOKUP(data[[#This Row],[Product]],products[Product],products[Cost per unit])</f>
        <v>6.49</v>
      </c>
      <c r="I293" s="11">
        <f>data[[#This Row],[Cost per unit]]*data[[#This Row],[Units]]</f>
        <v>817.74</v>
      </c>
    </row>
    <row r="294" spans="3:9" x14ac:dyDescent="0.25">
      <c r="C294" t="s">
        <v>6</v>
      </c>
      <c r="D294" t="s">
        <v>35</v>
      </c>
      <c r="E294" t="s">
        <v>30</v>
      </c>
      <c r="F294" s="4">
        <v>4781</v>
      </c>
      <c r="G294" s="5">
        <v>123</v>
      </c>
      <c r="H294" s="11">
        <f>_xlfn.XLOOKUP(data[[#This Row],[Product]],products[Product],products[Cost per unit])</f>
        <v>14.49</v>
      </c>
      <c r="I294" s="11">
        <f>data[[#This Row],[Cost per unit]]*data[[#This Row],[Units]]</f>
        <v>1782.27</v>
      </c>
    </row>
    <row r="295" spans="3:9" x14ac:dyDescent="0.25">
      <c r="C295" t="s">
        <v>5</v>
      </c>
      <c r="D295" t="s">
        <v>38</v>
      </c>
      <c r="E295" t="s">
        <v>25</v>
      </c>
      <c r="F295" s="4">
        <v>7483</v>
      </c>
      <c r="G295" s="5">
        <v>45</v>
      </c>
      <c r="H295" s="11">
        <f>_xlfn.XLOOKUP(data[[#This Row],[Product]],products[Product],products[Cost per unit])</f>
        <v>13.15</v>
      </c>
      <c r="I295" s="11">
        <f>data[[#This Row],[Cost per unit]]*data[[#This Row],[Units]]</f>
        <v>591.75</v>
      </c>
    </row>
    <row r="296" spans="3:9" x14ac:dyDescent="0.25">
      <c r="C296" t="s">
        <v>10</v>
      </c>
      <c r="D296" t="s">
        <v>38</v>
      </c>
      <c r="E296" t="s">
        <v>4</v>
      </c>
      <c r="F296" s="4">
        <v>6860</v>
      </c>
      <c r="G296" s="5">
        <v>126</v>
      </c>
      <c r="H296" s="11">
        <f>_xlfn.XLOOKUP(data[[#This Row],[Product]],products[Product],products[Cost per unit])</f>
        <v>11.88</v>
      </c>
      <c r="I296" s="11">
        <f>data[[#This Row],[Cost per unit]]*data[[#This Row],[Units]]</f>
        <v>1496.88</v>
      </c>
    </row>
    <row r="297" spans="3:9" x14ac:dyDescent="0.25">
      <c r="C297" t="s">
        <v>40</v>
      </c>
      <c r="D297" t="s">
        <v>37</v>
      </c>
      <c r="E297" t="s">
        <v>29</v>
      </c>
      <c r="F297" s="4">
        <v>9002</v>
      </c>
      <c r="G297" s="5">
        <v>72</v>
      </c>
      <c r="H297" s="11">
        <f>_xlfn.XLOOKUP(data[[#This Row],[Product]],products[Product],products[Cost per unit])</f>
        <v>7.16</v>
      </c>
      <c r="I297" s="11">
        <f>data[[#This Row],[Cost per unit]]*data[[#This Row],[Units]]</f>
        <v>515.52</v>
      </c>
    </row>
    <row r="298" spans="3:9" x14ac:dyDescent="0.25">
      <c r="C298" t="s">
        <v>6</v>
      </c>
      <c r="D298" t="s">
        <v>36</v>
      </c>
      <c r="E298" t="s">
        <v>29</v>
      </c>
      <c r="F298" s="4">
        <v>1400</v>
      </c>
      <c r="G298" s="5">
        <v>135</v>
      </c>
      <c r="H298" s="11">
        <f>_xlfn.XLOOKUP(data[[#This Row],[Product]],products[Product],products[Cost per unit])</f>
        <v>7.16</v>
      </c>
      <c r="I298" s="11">
        <f>data[[#This Row],[Cost per unit]]*data[[#This Row],[Units]]</f>
        <v>966.6</v>
      </c>
    </row>
    <row r="299" spans="3:9" x14ac:dyDescent="0.25">
      <c r="C299" t="s">
        <v>10</v>
      </c>
      <c r="D299" t="s">
        <v>34</v>
      </c>
      <c r="E299" t="s">
        <v>22</v>
      </c>
      <c r="F299" s="4">
        <v>4053</v>
      </c>
      <c r="G299" s="5">
        <v>24</v>
      </c>
      <c r="H299" s="11">
        <f>_xlfn.XLOOKUP(data[[#This Row],[Product]],products[Product],products[Cost per unit])</f>
        <v>9.77</v>
      </c>
      <c r="I299" s="11">
        <f>data[[#This Row],[Cost per unit]]*data[[#This Row],[Units]]</f>
        <v>234.48</v>
      </c>
    </row>
    <row r="300" spans="3:9" x14ac:dyDescent="0.25">
      <c r="C300" t="s">
        <v>7</v>
      </c>
      <c r="D300" t="s">
        <v>36</v>
      </c>
      <c r="E300" t="s">
        <v>31</v>
      </c>
      <c r="F300" s="4">
        <v>2149</v>
      </c>
      <c r="G300" s="5">
        <v>117</v>
      </c>
      <c r="H300" s="11">
        <f>_xlfn.XLOOKUP(data[[#This Row],[Product]],products[Product],products[Cost per unit])</f>
        <v>5.79</v>
      </c>
      <c r="I300" s="11">
        <f>data[[#This Row],[Cost per unit]]*data[[#This Row],[Units]]</f>
        <v>677.43</v>
      </c>
    </row>
    <row r="301" spans="3:9" x14ac:dyDescent="0.25">
      <c r="C301" t="s">
        <v>3</v>
      </c>
      <c r="D301" t="s">
        <v>39</v>
      </c>
      <c r="E301" t="s">
        <v>29</v>
      </c>
      <c r="F301" s="4">
        <v>3640</v>
      </c>
      <c r="G301" s="5">
        <v>51</v>
      </c>
      <c r="H301" s="11">
        <f>_xlfn.XLOOKUP(data[[#This Row],[Product]],products[Product],products[Cost per unit])</f>
        <v>7.16</v>
      </c>
      <c r="I301" s="11">
        <f>data[[#This Row],[Cost per unit]]*data[[#This Row],[Units]]</f>
        <v>365.16</v>
      </c>
    </row>
    <row r="302" spans="3:9" x14ac:dyDescent="0.25">
      <c r="C302" t="s">
        <v>2</v>
      </c>
      <c r="D302" t="s">
        <v>39</v>
      </c>
      <c r="E302" t="s">
        <v>23</v>
      </c>
      <c r="F302" s="4">
        <v>630</v>
      </c>
      <c r="G302" s="5">
        <v>36</v>
      </c>
      <c r="H302" s="11">
        <f>_xlfn.XLOOKUP(data[[#This Row],[Product]],products[Product],products[Cost per unit])</f>
        <v>6.49</v>
      </c>
      <c r="I302" s="11">
        <f>data[[#This Row],[Cost per unit]]*data[[#This Row],[Units]]</f>
        <v>233.64000000000001</v>
      </c>
    </row>
    <row r="303" spans="3:9" x14ac:dyDescent="0.25">
      <c r="C303" t="s">
        <v>9</v>
      </c>
      <c r="D303" t="s">
        <v>35</v>
      </c>
      <c r="E303" t="s">
        <v>27</v>
      </c>
      <c r="F303" s="4">
        <v>2429</v>
      </c>
      <c r="G303" s="5">
        <v>144</v>
      </c>
      <c r="H303" s="11">
        <f>_xlfn.XLOOKUP(data[[#This Row],[Product]],products[Product],products[Cost per unit])</f>
        <v>16.73</v>
      </c>
      <c r="I303" s="11">
        <f>data[[#This Row],[Cost per unit]]*data[[#This Row],[Units]]</f>
        <v>2409.12</v>
      </c>
    </row>
    <row r="304" spans="3:9" x14ac:dyDescent="0.25">
      <c r="C304" t="s">
        <v>9</v>
      </c>
      <c r="D304" t="s">
        <v>36</v>
      </c>
      <c r="E304" t="s">
        <v>25</v>
      </c>
      <c r="F304" s="4">
        <v>2142</v>
      </c>
      <c r="G304" s="5">
        <v>114</v>
      </c>
      <c r="H304" s="11">
        <f>_xlfn.XLOOKUP(data[[#This Row],[Product]],products[Product],products[Cost per unit])</f>
        <v>13.15</v>
      </c>
      <c r="I304" s="11">
        <f>data[[#This Row],[Cost per unit]]*data[[#This Row],[Units]]</f>
        <v>1499.1000000000001</v>
      </c>
    </row>
    <row r="305" spans="3:9" x14ac:dyDescent="0.25">
      <c r="C305" t="s">
        <v>7</v>
      </c>
      <c r="D305" t="s">
        <v>37</v>
      </c>
      <c r="E305" t="s">
        <v>30</v>
      </c>
      <c r="F305" s="4">
        <v>6454</v>
      </c>
      <c r="G305" s="5">
        <v>54</v>
      </c>
      <c r="H305" s="11">
        <f>_xlfn.XLOOKUP(data[[#This Row],[Product]],products[Product],products[Cost per unit])</f>
        <v>14.49</v>
      </c>
      <c r="I305" s="11">
        <f>data[[#This Row],[Cost per unit]]*data[[#This Row],[Units]]</f>
        <v>782.46</v>
      </c>
    </row>
    <row r="306" spans="3:9" x14ac:dyDescent="0.25">
      <c r="C306" t="s">
        <v>7</v>
      </c>
      <c r="D306" t="s">
        <v>37</v>
      </c>
      <c r="E306" t="s">
        <v>16</v>
      </c>
      <c r="F306" s="4">
        <v>4487</v>
      </c>
      <c r="G306" s="5">
        <v>333</v>
      </c>
      <c r="H306" s="11">
        <f>_xlfn.XLOOKUP(data[[#This Row],[Product]],products[Product],products[Cost per unit])</f>
        <v>8.7899999999999991</v>
      </c>
      <c r="I306" s="11">
        <f>data[[#This Row],[Cost per unit]]*data[[#This Row],[Units]]</f>
        <v>2927.0699999999997</v>
      </c>
    </row>
    <row r="307" spans="3:9" x14ac:dyDescent="0.25">
      <c r="C307" t="s">
        <v>3</v>
      </c>
      <c r="D307" t="s">
        <v>37</v>
      </c>
      <c r="E307" t="s">
        <v>4</v>
      </c>
      <c r="F307" s="4">
        <v>938</v>
      </c>
      <c r="G307" s="5">
        <v>366</v>
      </c>
      <c r="H307" s="11">
        <f>_xlfn.XLOOKUP(data[[#This Row],[Product]],products[Product],products[Cost per unit])</f>
        <v>11.88</v>
      </c>
      <c r="I307" s="11">
        <f>data[[#This Row],[Cost per unit]]*data[[#This Row],[Units]]</f>
        <v>4348.08</v>
      </c>
    </row>
    <row r="308" spans="3:9" x14ac:dyDescent="0.25">
      <c r="C308" t="s">
        <v>3</v>
      </c>
      <c r="D308" t="s">
        <v>38</v>
      </c>
      <c r="E308" t="s">
        <v>26</v>
      </c>
      <c r="F308" s="4">
        <v>8841</v>
      </c>
      <c r="G308" s="5">
        <v>303</v>
      </c>
      <c r="H308" s="11">
        <f>_xlfn.XLOOKUP(data[[#This Row],[Product]],products[Product],products[Cost per unit])</f>
        <v>5.6</v>
      </c>
      <c r="I308" s="11">
        <f>data[[#This Row],[Cost per unit]]*data[[#This Row],[Units]]</f>
        <v>1696.8</v>
      </c>
    </row>
    <row r="309" spans="3:9" x14ac:dyDescent="0.25">
      <c r="C309" t="s">
        <v>2</v>
      </c>
      <c r="D309" t="s">
        <v>39</v>
      </c>
      <c r="E309" t="s">
        <v>33</v>
      </c>
      <c r="F309" s="4">
        <v>4018</v>
      </c>
      <c r="G309" s="5">
        <v>126</v>
      </c>
      <c r="H309" s="11">
        <f>_xlfn.XLOOKUP(data[[#This Row],[Product]],products[Product],products[Cost per unit])</f>
        <v>12.37</v>
      </c>
      <c r="I309" s="11">
        <f>data[[#This Row],[Cost per unit]]*data[[#This Row],[Units]]</f>
        <v>1558.62</v>
      </c>
    </row>
    <row r="310" spans="3:9" x14ac:dyDescent="0.25">
      <c r="C310" t="s">
        <v>41</v>
      </c>
      <c r="D310" t="s">
        <v>37</v>
      </c>
      <c r="E310" t="s">
        <v>15</v>
      </c>
      <c r="F310" s="4">
        <v>714</v>
      </c>
      <c r="G310" s="5">
        <v>231</v>
      </c>
      <c r="H310" s="11">
        <f>_xlfn.XLOOKUP(data[[#This Row],[Product]],products[Product],products[Cost per unit])</f>
        <v>11.73</v>
      </c>
      <c r="I310" s="11">
        <f>data[[#This Row],[Cost per unit]]*data[[#This Row],[Units]]</f>
        <v>2709.63</v>
      </c>
    </row>
    <row r="311" spans="3:9" x14ac:dyDescent="0.25">
      <c r="C311" t="s">
        <v>9</v>
      </c>
      <c r="D311" t="s">
        <v>38</v>
      </c>
      <c r="E311" t="s">
        <v>25</v>
      </c>
      <c r="F311" s="4">
        <v>3850</v>
      </c>
      <c r="G311" s="5">
        <v>102</v>
      </c>
      <c r="H311" s="11">
        <f>_xlfn.XLOOKUP(data[[#This Row],[Product]],products[Product],products[Cost per unit])</f>
        <v>13.15</v>
      </c>
      <c r="I311" s="11">
        <f>data[[#This Row],[Cost per unit]]*data[[#This Row],[Units]]</f>
        <v>1341.3</v>
      </c>
    </row>
    <row r="312" spans="3:9" x14ac:dyDescent="0.25">
      <c r="F312" s="4"/>
      <c r="G312" s="5"/>
    </row>
    <row r="313" spans="3:9" x14ac:dyDescent="0.25">
      <c r="F313" s="4"/>
      <c r="G313" s="5"/>
    </row>
    <row r="314" spans="3:9" x14ac:dyDescent="0.25">
      <c r="F314" s="4"/>
      <c r="G314" s="5"/>
    </row>
    <row r="315" spans="3:9" x14ac:dyDescent="0.25">
      <c r="F315" s="4"/>
      <c r="G315" s="5"/>
    </row>
    <row r="316" spans="3:9" x14ac:dyDescent="0.25">
      <c r="F316" s="4"/>
      <c r="G316" s="5"/>
    </row>
    <row r="317" spans="3:9" x14ac:dyDescent="0.25">
      <c r="F317" s="4"/>
      <c r="G317" s="5"/>
    </row>
    <row r="318" spans="3:9" x14ac:dyDescent="0.25">
      <c r="F318" s="4"/>
      <c r="G318" s="5"/>
    </row>
    <row r="319" spans="3:9" x14ac:dyDescent="0.25">
      <c r="F319" s="4"/>
      <c r="G319" s="5"/>
    </row>
    <row r="320" spans="3:9" x14ac:dyDescent="0.25">
      <c r="F320" s="4"/>
      <c r="G320" s="5"/>
    </row>
    <row r="321" spans="6:7" x14ac:dyDescent="0.25">
      <c r="F321" s="4"/>
      <c r="G321" s="5"/>
    </row>
    <row r="322" spans="6:7" x14ac:dyDescent="0.25">
      <c r="F322" s="4"/>
      <c r="G322" s="5"/>
    </row>
    <row r="323" spans="6:7" x14ac:dyDescent="0.25">
      <c r="F323" s="4"/>
      <c r="G323" s="5"/>
    </row>
    <row r="324" spans="6:7" x14ac:dyDescent="0.25">
      <c r="F324" s="4"/>
      <c r="G324" s="5"/>
    </row>
    <row r="325" spans="6:7" x14ac:dyDescent="0.25">
      <c r="F325" s="4"/>
      <c r="G325" s="5"/>
    </row>
    <row r="326" spans="6:7" x14ac:dyDescent="0.25">
      <c r="F326" s="4"/>
      <c r="G326" s="5"/>
    </row>
    <row r="327" spans="6:7" x14ac:dyDescent="0.25">
      <c r="F327" s="4"/>
      <c r="G327" s="5"/>
    </row>
    <row r="328" spans="6:7" x14ac:dyDescent="0.25">
      <c r="F328" s="4"/>
      <c r="G328" s="5"/>
    </row>
    <row r="329" spans="6:7" x14ac:dyDescent="0.25">
      <c r="F329" s="4"/>
      <c r="G329" s="5"/>
    </row>
    <row r="330" spans="6:7" x14ac:dyDescent="0.25">
      <c r="F330" s="4"/>
      <c r="G330" s="5"/>
    </row>
    <row r="331" spans="6:7" x14ac:dyDescent="0.25">
      <c r="F331" s="4"/>
      <c r="G331" s="5"/>
    </row>
    <row r="332" spans="6:7" x14ac:dyDescent="0.25">
      <c r="F332" s="4"/>
      <c r="G332" s="5"/>
    </row>
    <row r="333" spans="6:7" x14ac:dyDescent="0.25">
      <c r="F333" s="4"/>
      <c r="G333" s="5"/>
    </row>
    <row r="334" spans="6:7" x14ac:dyDescent="0.25">
      <c r="F334" s="4"/>
      <c r="G334" s="5"/>
    </row>
    <row r="335" spans="6:7" x14ac:dyDescent="0.25">
      <c r="F335" s="4"/>
      <c r="G335" s="5"/>
    </row>
    <row r="336" spans="6:7" x14ac:dyDescent="0.25">
      <c r="F336" s="4"/>
      <c r="G336" s="5"/>
    </row>
    <row r="337" spans="6:7" x14ac:dyDescent="0.25">
      <c r="F337" s="4"/>
      <c r="G337" s="5"/>
    </row>
    <row r="338" spans="6:7" x14ac:dyDescent="0.25">
      <c r="F338" s="4"/>
      <c r="G338" s="5"/>
    </row>
    <row r="339" spans="6:7" x14ac:dyDescent="0.25">
      <c r="F339" s="4"/>
      <c r="G339" s="5"/>
    </row>
    <row r="340" spans="6:7" x14ac:dyDescent="0.25">
      <c r="F340" s="4"/>
      <c r="G340" s="5"/>
    </row>
    <row r="341" spans="6:7" x14ac:dyDescent="0.25">
      <c r="F341" s="4"/>
      <c r="G341" s="5"/>
    </row>
    <row r="342" spans="6:7" x14ac:dyDescent="0.25">
      <c r="F342" s="4"/>
      <c r="G342" s="5"/>
    </row>
    <row r="343" spans="6:7" x14ac:dyDescent="0.25">
      <c r="F343" s="4"/>
      <c r="G343" s="5"/>
    </row>
    <row r="344" spans="6:7" x14ac:dyDescent="0.25">
      <c r="F344" s="4"/>
      <c r="G344" s="5"/>
    </row>
    <row r="345" spans="6:7" x14ac:dyDescent="0.25">
      <c r="F345" s="4"/>
      <c r="G345" s="5"/>
    </row>
    <row r="346" spans="6:7" x14ac:dyDescent="0.25">
      <c r="F346" s="4"/>
      <c r="G346" s="5"/>
    </row>
    <row r="347" spans="6:7" x14ac:dyDescent="0.25">
      <c r="F347" s="4"/>
      <c r="G347" s="5"/>
    </row>
    <row r="348" spans="6:7" x14ac:dyDescent="0.25">
      <c r="F348" s="4"/>
      <c r="G348" s="5"/>
    </row>
    <row r="349" spans="6:7" x14ac:dyDescent="0.25">
      <c r="F349" s="4"/>
      <c r="G349" s="5"/>
    </row>
    <row r="350" spans="6:7" x14ac:dyDescent="0.25">
      <c r="F350" s="4"/>
      <c r="G350" s="5"/>
    </row>
    <row r="351" spans="6:7" x14ac:dyDescent="0.25">
      <c r="F351" s="4"/>
      <c r="G351" s="5"/>
    </row>
    <row r="352" spans="6:7" x14ac:dyDescent="0.25">
      <c r="F352" s="4"/>
      <c r="G352" s="5"/>
    </row>
    <row r="353" spans="6:7" x14ac:dyDescent="0.25">
      <c r="F353" s="4"/>
      <c r="G353" s="5"/>
    </row>
    <row r="354" spans="6:7" x14ac:dyDescent="0.25">
      <c r="F354" s="4"/>
      <c r="G354" s="5"/>
    </row>
    <row r="355" spans="6:7" x14ac:dyDescent="0.25">
      <c r="F355" s="4"/>
      <c r="G355" s="5"/>
    </row>
    <row r="356" spans="6:7" x14ac:dyDescent="0.25">
      <c r="F356" s="4"/>
      <c r="G356" s="5"/>
    </row>
    <row r="357" spans="6:7" x14ac:dyDescent="0.25">
      <c r="F357" s="4"/>
      <c r="G357" s="5"/>
    </row>
    <row r="358" spans="6:7" x14ac:dyDescent="0.25">
      <c r="F358" s="4"/>
      <c r="G358" s="5"/>
    </row>
    <row r="359" spans="6:7" x14ac:dyDescent="0.25">
      <c r="F359" s="4"/>
      <c r="G359" s="5"/>
    </row>
    <row r="360" spans="6:7" x14ac:dyDescent="0.25">
      <c r="F360" s="4"/>
      <c r="G360" s="5"/>
    </row>
    <row r="361" spans="6:7" x14ac:dyDescent="0.25">
      <c r="F361" s="4"/>
      <c r="G361" s="5"/>
    </row>
    <row r="362" spans="6:7" x14ac:dyDescent="0.25">
      <c r="F362" s="4"/>
      <c r="G362" s="5"/>
    </row>
    <row r="363" spans="6:7" x14ac:dyDescent="0.25">
      <c r="F363" s="4"/>
      <c r="G363" s="5"/>
    </row>
    <row r="364" spans="6:7" x14ac:dyDescent="0.25">
      <c r="F364" s="4"/>
      <c r="G364" s="5"/>
    </row>
    <row r="365" spans="6:7" x14ac:dyDescent="0.25">
      <c r="F365" s="4"/>
      <c r="G365" s="5"/>
    </row>
    <row r="366" spans="6:7" x14ac:dyDescent="0.25">
      <c r="F366" s="4"/>
      <c r="G366" s="5"/>
    </row>
    <row r="367" spans="6:7" x14ac:dyDescent="0.25">
      <c r="F367" s="4"/>
      <c r="G367" s="5"/>
    </row>
    <row r="368" spans="6:7" x14ac:dyDescent="0.25">
      <c r="F368" s="4"/>
      <c r="G368" s="5"/>
    </row>
    <row r="369" spans="6:7" x14ac:dyDescent="0.25">
      <c r="F369" s="4"/>
      <c r="G369" s="5"/>
    </row>
    <row r="370" spans="6:7" x14ac:dyDescent="0.25">
      <c r="F370" s="4"/>
      <c r="G370" s="5"/>
    </row>
    <row r="371" spans="6:7" x14ac:dyDescent="0.25">
      <c r="F371" s="4"/>
      <c r="G371" s="5"/>
    </row>
    <row r="372" spans="6:7" x14ac:dyDescent="0.25">
      <c r="F372" s="4"/>
      <c r="G372" s="5"/>
    </row>
    <row r="373" spans="6:7" x14ac:dyDescent="0.25">
      <c r="F373" s="4"/>
      <c r="G373" s="5"/>
    </row>
    <row r="374" spans="6:7" x14ac:dyDescent="0.25">
      <c r="F374" s="4"/>
      <c r="G374" s="5"/>
    </row>
    <row r="375" spans="6:7" x14ac:dyDescent="0.25">
      <c r="F375" s="4"/>
      <c r="G375" s="5"/>
    </row>
    <row r="376" spans="6:7" x14ac:dyDescent="0.25">
      <c r="F376" s="4"/>
      <c r="G376" s="5"/>
    </row>
    <row r="377" spans="6:7" x14ac:dyDescent="0.25">
      <c r="F377" s="4"/>
      <c r="G377" s="5"/>
    </row>
    <row r="378" spans="6:7" x14ac:dyDescent="0.25">
      <c r="F378" s="4"/>
      <c r="G378" s="5"/>
    </row>
    <row r="379" spans="6:7" x14ac:dyDescent="0.25">
      <c r="F379" s="4"/>
      <c r="G379" s="5"/>
    </row>
    <row r="380" spans="6:7" x14ac:dyDescent="0.25">
      <c r="F380" s="4"/>
      <c r="G380" s="5"/>
    </row>
    <row r="381" spans="6:7" x14ac:dyDescent="0.25">
      <c r="F381" s="4"/>
      <c r="G381" s="5"/>
    </row>
    <row r="382" spans="6:7" x14ac:dyDescent="0.25">
      <c r="F382" s="4"/>
      <c r="G382" s="5"/>
    </row>
    <row r="383" spans="6:7" x14ac:dyDescent="0.25">
      <c r="F383" s="4"/>
      <c r="G383" s="5"/>
    </row>
    <row r="384" spans="6:7" x14ac:dyDescent="0.25">
      <c r="F384" s="4"/>
      <c r="G384" s="5"/>
    </row>
    <row r="385" spans="6:7" x14ac:dyDescent="0.25">
      <c r="F385" s="4"/>
      <c r="G385" s="5"/>
    </row>
    <row r="386" spans="6:7" x14ac:dyDescent="0.25">
      <c r="F386" s="4"/>
      <c r="G386" s="5"/>
    </row>
    <row r="387" spans="6:7" x14ac:dyDescent="0.25">
      <c r="F387" s="4"/>
      <c r="G387" s="5"/>
    </row>
    <row r="388" spans="6:7" x14ac:dyDescent="0.25">
      <c r="F388" s="4"/>
      <c r="G388" s="5"/>
    </row>
    <row r="389" spans="6:7" x14ac:dyDescent="0.25">
      <c r="F389" s="4"/>
      <c r="G389" s="5"/>
    </row>
    <row r="390" spans="6:7" x14ac:dyDescent="0.25">
      <c r="F390" s="4"/>
      <c r="G390" s="5"/>
    </row>
    <row r="391" spans="6:7" x14ac:dyDescent="0.25">
      <c r="F391" s="4"/>
      <c r="G391" s="5"/>
    </row>
    <row r="392" spans="6:7" x14ac:dyDescent="0.25">
      <c r="F392" s="4"/>
      <c r="G392" s="5"/>
    </row>
    <row r="393" spans="6:7" x14ac:dyDescent="0.25">
      <c r="F393" s="4"/>
      <c r="G393" s="5"/>
    </row>
    <row r="394" spans="6:7" x14ac:dyDescent="0.25">
      <c r="F394" s="4"/>
      <c r="G394" s="5"/>
    </row>
    <row r="395" spans="6:7" x14ac:dyDescent="0.25">
      <c r="F395" s="4"/>
      <c r="G395" s="5"/>
    </row>
    <row r="396" spans="6:7" x14ac:dyDescent="0.25">
      <c r="F396" s="4"/>
      <c r="G396" s="5"/>
    </row>
    <row r="397" spans="6:7" x14ac:dyDescent="0.25">
      <c r="F397" s="4"/>
      <c r="G397" s="5"/>
    </row>
    <row r="398" spans="6:7" x14ac:dyDescent="0.25">
      <c r="F398" s="4"/>
      <c r="G398" s="5"/>
    </row>
    <row r="399" spans="6:7" x14ac:dyDescent="0.25">
      <c r="F399" s="4"/>
      <c r="G399" s="5"/>
    </row>
    <row r="400" spans="6:7" x14ac:dyDescent="0.25">
      <c r="F400" s="4"/>
      <c r="G400" s="5"/>
    </row>
    <row r="401" spans="6:7" x14ac:dyDescent="0.25">
      <c r="F401" s="4"/>
      <c r="G401" s="5"/>
    </row>
    <row r="402" spans="6:7" x14ac:dyDescent="0.25">
      <c r="F402" s="4"/>
      <c r="G402" s="5"/>
    </row>
    <row r="403" spans="6:7" x14ac:dyDescent="0.25">
      <c r="F403" s="4"/>
      <c r="G403" s="5"/>
    </row>
    <row r="404" spans="6:7" x14ac:dyDescent="0.25">
      <c r="F404" s="4"/>
      <c r="G404" s="5"/>
    </row>
    <row r="405" spans="6:7" x14ac:dyDescent="0.25">
      <c r="F405" s="4"/>
      <c r="G405" s="5"/>
    </row>
    <row r="406" spans="6:7" x14ac:dyDescent="0.25">
      <c r="F406" s="4"/>
      <c r="G406" s="5"/>
    </row>
    <row r="407" spans="6:7" x14ac:dyDescent="0.25">
      <c r="F407" s="4"/>
      <c r="G407" s="5"/>
    </row>
    <row r="408" spans="6:7" x14ac:dyDescent="0.25">
      <c r="F408" s="4"/>
      <c r="G408" s="5"/>
    </row>
    <row r="409" spans="6:7" x14ac:dyDescent="0.25">
      <c r="F409" s="4"/>
      <c r="G409" s="5"/>
    </row>
    <row r="410" spans="6:7" x14ac:dyDescent="0.25">
      <c r="F410" s="4"/>
      <c r="G410" s="5"/>
    </row>
    <row r="411" spans="6:7" x14ac:dyDescent="0.25">
      <c r="F411" s="4"/>
      <c r="G411" s="5"/>
    </row>
    <row r="412" spans="6:7" x14ac:dyDescent="0.25">
      <c r="F412" s="4"/>
      <c r="G412" s="5"/>
    </row>
    <row r="413" spans="6:7" x14ac:dyDescent="0.25">
      <c r="F413" s="4"/>
      <c r="G413" s="5"/>
    </row>
    <row r="414" spans="6:7" x14ac:dyDescent="0.25">
      <c r="F414" s="4"/>
      <c r="G414" s="5"/>
    </row>
    <row r="415" spans="6:7" x14ac:dyDescent="0.25">
      <c r="F415" s="4"/>
      <c r="G415" s="5"/>
    </row>
    <row r="416" spans="6:7" x14ac:dyDescent="0.25">
      <c r="F416" s="4"/>
      <c r="G416" s="5"/>
    </row>
    <row r="417" spans="6:7" x14ac:dyDescent="0.25">
      <c r="F417" s="4"/>
      <c r="G417" s="5"/>
    </row>
    <row r="418" spans="6:7" x14ac:dyDescent="0.25">
      <c r="F418" s="4"/>
      <c r="G418" s="5"/>
    </row>
    <row r="419" spans="6:7" x14ac:dyDescent="0.25">
      <c r="F419" s="4"/>
      <c r="G419" s="5"/>
    </row>
    <row r="420" spans="6:7" x14ac:dyDescent="0.25">
      <c r="F420" s="4"/>
      <c r="G420" s="5"/>
    </row>
    <row r="421" spans="6:7" x14ac:dyDescent="0.25">
      <c r="F421" s="4"/>
      <c r="G421" s="5"/>
    </row>
    <row r="422" spans="6:7" x14ac:dyDescent="0.25">
      <c r="F422" s="4"/>
      <c r="G422" s="5"/>
    </row>
    <row r="423" spans="6:7" x14ac:dyDescent="0.25">
      <c r="F423" s="4"/>
      <c r="G423" s="5"/>
    </row>
    <row r="424" spans="6:7" x14ac:dyDescent="0.25">
      <c r="F424" s="4"/>
      <c r="G424" s="5"/>
    </row>
    <row r="425" spans="6:7" x14ac:dyDescent="0.25">
      <c r="F425" s="4"/>
      <c r="G425" s="5"/>
    </row>
    <row r="426" spans="6:7" x14ac:dyDescent="0.25">
      <c r="F426" s="4"/>
      <c r="G426" s="5"/>
    </row>
    <row r="427" spans="6:7" x14ac:dyDescent="0.25">
      <c r="F427" s="4"/>
      <c r="G427" s="5"/>
    </row>
    <row r="428" spans="6:7" x14ac:dyDescent="0.25">
      <c r="F428" s="4"/>
      <c r="G428" s="5"/>
    </row>
    <row r="429" spans="6:7" x14ac:dyDescent="0.25">
      <c r="F429" s="4"/>
      <c r="G429" s="5"/>
    </row>
    <row r="430" spans="6:7" x14ac:dyDescent="0.25">
      <c r="F430" s="4"/>
      <c r="G430" s="5"/>
    </row>
    <row r="431" spans="6:7" x14ac:dyDescent="0.25">
      <c r="F431" s="4"/>
      <c r="G431" s="5"/>
    </row>
    <row r="432" spans="6:7" x14ac:dyDescent="0.25">
      <c r="F432" s="4"/>
      <c r="G432" s="5"/>
    </row>
    <row r="433" spans="6:7" x14ac:dyDescent="0.25">
      <c r="F433" s="4"/>
      <c r="G433" s="5"/>
    </row>
    <row r="434" spans="6:7" x14ac:dyDescent="0.25">
      <c r="F434" s="4"/>
      <c r="G434" s="5"/>
    </row>
    <row r="435" spans="6:7" x14ac:dyDescent="0.25">
      <c r="F435" s="4"/>
      <c r="G435" s="5"/>
    </row>
    <row r="436" spans="6:7" x14ac:dyDescent="0.25">
      <c r="F436" s="4"/>
      <c r="G436" s="5"/>
    </row>
    <row r="437" spans="6:7" x14ac:dyDescent="0.25">
      <c r="F437" s="4"/>
      <c r="G437" s="5"/>
    </row>
    <row r="438" spans="6:7" x14ac:dyDescent="0.25">
      <c r="F438" s="4"/>
      <c r="G438" s="5"/>
    </row>
    <row r="439" spans="6:7" x14ac:dyDescent="0.25">
      <c r="F439" s="4"/>
      <c r="G439" s="5"/>
    </row>
    <row r="440" spans="6:7" x14ac:dyDescent="0.25">
      <c r="F440" s="4"/>
      <c r="G440" s="5"/>
    </row>
    <row r="441" spans="6:7" x14ac:dyDescent="0.25">
      <c r="F441" s="4"/>
      <c r="G441" s="5"/>
    </row>
    <row r="442" spans="6:7" x14ac:dyDescent="0.25">
      <c r="F442" s="4"/>
      <c r="G442" s="5"/>
    </row>
    <row r="443" spans="6:7" x14ac:dyDescent="0.25">
      <c r="F443" s="4"/>
      <c r="G443" s="5"/>
    </row>
    <row r="444" spans="6:7" x14ac:dyDescent="0.25">
      <c r="F444" s="4"/>
      <c r="G444" s="5"/>
    </row>
    <row r="445" spans="6:7" x14ac:dyDescent="0.25">
      <c r="F445" s="4"/>
      <c r="G445" s="5"/>
    </row>
    <row r="446" spans="6:7" x14ac:dyDescent="0.25">
      <c r="F446" s="4"/>
      <c r="G446" s="5"/>
    </row>
    <row r="447" spans="6:7" x14ac:dyDescent="0.25">
      <c r="F447" s="4"/>
      <c r="G447" s="5"/>
    </row>
    <row r="448" spans="6:7" x14ac:dyDescent="0.25">
      <c r="F448" s="4"/>
      <c r="G448" s="5"/>
    </row>
    <row r="449" spans="6:7" x14ac:dyDescent="0.25">
      <c r="F449" s="4"/>
      <c r="G449" s="5"/>
    </row>
    <row r="450" spans="6:7" x14ac:dyDescent="0.25">
      <c r="F450" s="4"/>
      <c r="G450" s="5"/>
    </row>
    <row r="451" spans="6:7" x14ac:dyDescent="0.25">
      <c r="F451" s="4"/>
      <c r="G451" s="5"/>
    </row>
    <row r="452" spans="6:7" x14ac:dyDescent="0.25">
      <c r="F452" s="4"/>
      <c r="G452" s="5"/>
    </row>
    <row r="453" spans="6:7" x14ac:dyDescent="0.25">
      <c r="F453" s="4"/>
      <c r="G453" s="5"/>
    </row>
    <row r="454" spans="6:7" x14ac:dyDescent="0.25">
      <c r="F454" s="4"/>
      <c r="G454" s="5"/>
    </row>
    <row r="455" spans="6:7" x14ac:dyDescent="0.25">
      <c r="F455" s="4"/>
      <c r="G455" s="5"/>
    </row>
    <row r="456" spans="6:7" x14ac:dyDescent="0.25">
      <c r="F456" s="4"/>
      <c r="G456" s="5"/>
    </row>
    <row r="457" spans="6:7" x14ac:dyDescent="0.25">
      <c r="F457" s="4"/>
      <c r="G457" s="5"/>
    </row>
    <row r="458" spans="6:7" x14ac:dyDescent="0.25">
      <c r="F458" s="4"/>
      <c r="G458" s="5"/>
    </row>
    <row r="459" spans="6:7" x14ac:dyDescent="0.25">
      <c r="F459" s="4"/>
      <c r="G459" s="5"/>
    </row>
    <row r="460" spans="6:7" x14ac:dyDescent="0.25">
      <c r="F460" s="4"/>
      <c r="G460" s="5"/>
    </row>
    <row r="461" spans="6:7" x14ac:dyDescent="0.25">
      <c r="F461" s="4"/>
      <c r="G461" s="5"/>
    </row>
    <row r="462" spans="6:7" x14ac:dyDescent="0.25">
      <c r="F462" s="4"/>
      <c r="G462" s="5"/>
    </row>
    <row r="463" spans="6:7" x14ac:dyDescent="0.25">
      <c r="F463" s="4"/>
      <c r="G463" s="5"/>
    </row>
    <row r="464" spans="6:7" x14ac:dyDescent="0.25">
      <c r="F464" s="4"/>
      <c r="G464" s="5"/>
    </row>
    <row r="465" spans="6:7" x14ac:dyDescent="0.25">
      <c r="F465" s="4"/>
      <c r="G465" s="5"/>
    </row>
    <row r="466" spans="6:7" x14ac:dyDescent="0.25">
      <c r="F466" s="4"/>
      <c r="G466" s="5"/>
    </row>
    <row r="467" spans="6:7" x14ac:dyDescent="0.25">
      <c r="F467" s="4"/>
      <c r="G467" s="5"/>
    </row>
    <row r="468" spans="6:7" x14ac:dyDescent="0.25">
      <c r="F468" s="4"/>
      <c r="G468" s="5"/>
    </row>
    <row r="469" spans="6:7" x14ac:dyDescent="0.25">
      <c r="F469" s="4"/>
      <c r="G469" s="5"/>
    </row>
    <row r="470" spans="6:7" x14ac:dyDescent="0.25">
      <c r="F470" s="4"/>
      <c r="G470" s="5"/>
    </row>
    <row r="471" spans="6:7" x14ac:dyDescent="0.25">
      <c r="F471" s="4"/>
      <c r="G471" s="5"/>
    </row>
    <row r="472" spans="6:7" x14ac:dyDescent="0.25">
      <c r="F472" s="4"/>
      <c r="G472" s="5"/>
    </row>
    <row r="473" spans="6:7" x14ac:dyDescent="0.25">
      <c r="F473" s="4"/>
      <c r="G473" s="5"/>
    </row>
    <row r="474" spans="6:7" x14ac:dyDescent="0.25">
      <c r="F474" s="4"/>
      <c r="G474" s="5"/>
    </row>
    <row r="475" spans="6:7" x14ac:dyDescent="0.25">
      <c r="F475" s="4"/>
      <c r="G475" s="5"/>
    </row>
    <row r="476" spans="6:7" x14ac:dyDescent="0.25">
      <c r="F476" s="4"/>
      <c r="G476" s="5"/>
    </row>
    <row r="477" spans="6:7" x14ac:dyDescent="0.25">
      <c r="F477" s="4"/>
      <c r="G477" s="5"/>
    </row>
    <row r="478" spans="6:7" x14ac:dyDescent="0.25">
      <c r="F478" s="4"/>
      <c r="G478" s="5"/>
    </row>
    <row r="479" spans="6:7" x14ac:dyDescent="0.25">
      <c r="F479" s="4"/>
      <c r="G479" s="5"/>
    </row>
    <row r="480" spans="6:7" x14ac:dyDescent="0.25">
      <c r="F480" s="4"/>
      <c r="G480" s="5"/>
    </row>
    <row r="481" spans="6:7" x14ac:dyDescent="0.25">
      <c r="F481" s="4"/>
      <c r="G481" s="5"/>
    </row>
    <row r="482" spans="6:7" x14ac:dyDescent="0.25">
      <c r="F482" s="4"/>
      <c r="G482" s="5"/>
    </row>
    <row r="483" spans="6:7" x14ac:dyDescent="0.25">
      <c r="F483" s="4"/>
      <c r="G483" s="5"/>
    </row>
    <row r="484" spans="6:7" x14ac:dyDescent="0.25">
      <c r="F484" s="4"/>
      <c r="G484" s="5"/>
    </row>
    <row r="485" spans="6:7" x14ac:dyDescent="0.25">
      <c r="F485" s="4"/>
      <c r="G485" s="5"/>
    </row>
    <row r="486" spans="6:7" x14ac:dyDescent="0.25">
      <c r="F486" s="4"/>
      <c r="G486" s="5"/>
    </row>
    <row r="487" spans="6:7" x14ac:dyDescent="0.25">
      <c r="F487" s="4"/>
      <c r="G487" s="5"/>
    </row>
    <row r="488" spans="6:7" x14ac:dyDescent="0.25">
      <c r="F488" s="4"/>
      <c r="G488" s="5"/>
    </row>
    <row r="489" spans="6:7" x14ac:dyDescent="0.25">
      <c r="F489" s="4"/>
      <c r="G489" s="5"/>
    </row>
    <row r="490" spans="6:7" x14ac:dyDescent="0.25">
      <c r="F490" s="4"/>
      <c r="G490" s="5"/>
    </row>
    <row r="491" spans="6:7" x14ac:dyDescent="0.25">
      <c r="F491" s="4"/>
      <c r="G491" s="5"/>
    </row>
    <row r="492" spans="6:7" x14ac:dyDescent="0.25">
      <c r="F492" s="4"/>
      <c r="G492" s="5"/>
    </row>
    <row r="493" spans="6:7" x14ac:dyDescent="0.25">
      <c r="F493" s="4"/>
      <c r="G493" s="5"/>
    </row>
    <row r="494" spans="6:7" x14ac:dyDescent="0.25">
      <c r="F494" s="4"/>
      <c r="G494" s="5"/>
    </row>
    <row r="495" spans="6:7" x14ac:dyDescent="0.25">
      <c r="F495" s="4"/>
      <c r="G495" s="5"/>
    </row>
    <row r="496" spans="6:7" x14ac:dyDescent="0.25">
      <c r="F496" s="4"/>
      <c r="G496" s="5"/>
    </row>
    <row r="497" spans="6:7" x14ac:dyDescent="0.25">
      <c r="F497" s="4"/>
      <c r="G497" s="5"/>
    </row>
    <row r="498" spans="6:7" x14ac:dyDescent="0.25">
      <c r="F498" s="4"/>
      <c r="G498" s="5"/>
    </row>
    <row r="499" spans="6:7" x14ac:dyDescent="0.25">
      <c r="F499" s="4"/>
      <c r="G499" s="5"/>
    </row>
    <row r="500" spans="6:7" x14ac:dyDescent="0.25">
      <c r="F500" s="4"/>
      <c r="G500" s="5"/>
    </row>
    <row r="501" spans="6:7" x14ac:dyDescent="0.25">
      <c r="F501" s="4"/>
      <c r="G501" s="5"/>
    </row>
    <row r="502" spans="6:7" x14ac:dyDescent="0.25">
      <c r="F502" s="4"/>
      <c r="G502" s="5"/>
    </row>
    <row r="503" spans="6:7" x14ac:dyDescent="0.25">
      <c r="F503" s="4"/>
      <c r="G503" s="5"/>
    </row>
    <row r="504" spans="6:7" x14ac:dyDescent="0.25">
      <c r="F504" s="4"/>
      <c r="G504" s="5"/>
    </row>
    <row r="505" spans="6:7" x14ac:dyDescent="0.25">
      <c r="F505" s="4"/>
      <c r="G505" s="5"/>
    </row>
    <row r="506" spans="6:7" x14ac:dyDescent="0.25">
      <c r="F506" s="4"/>
      <c r="G506" s="5"/>
    </row>
    <row r="507" spans="6:7" x14ac:dyDescent="0.25">
      <c r="F507" s="4"/>
      <c r="G507" s="5"/>
    </row>
    <row r="508" spans="6:7" x14ac:dyDescent="0.25">
      <c r="F508" s="4"/>
      <c r="G508" s="5"/>
    </row>
    <row r="509" spans="6:7" x14ac:dyDescent="0.25">
      <c r="F509" s="4"/>
      <c r="G509" s="5"/>
    </row>
    <row r="510" spans="6:7" x14ac:dyDescent="0.25">
      <c r="F510" s="4"/>
      <c r="G510" s="5"/>
    </row>
    <row r="511" spans="6:7" x14ac:dyDescent="0.25">
      <c r="F511" s="4"/>
      <c r="G511" s="5"/>
    </row>
    <row r="512" spans="6:7" x14ac:dyDescent="0.25">
      <c r="F512" s="4"/>
      <c r="G512" s="5"/>
    </row>
    <row r="513" spans="6:7" x14ac:dyDescent="0.25">
      <c r="F513" s="4"/>
      <c r="G513" s="5"/>
    </row>
    <row r="514" spans="6:7" x14ac:dyDescent="0.25">
      <c r="F514" s="4"/>
      <c r="G514" s="5"/>
    </row>
    <row r="515" spans="6:7" x14ac:dyDescent="0.25">
      <c r="F515" s="4"/>
      <c r="G515" s="5"/>
    </row>
    <row r="516" spans="6:7" x14ac:dyDescent="0.25">
      <c r="F516" s="4"/>
      <c r="G516" s="5"/>
    </row>
    <row r="517" spans="6:7" x14ac:dyDescent="0.25">
      <c r="F517" s="4"/>
      <c r="G517" s="5"/>
    </row>
    <row r="518" spans="6:7" x14ac:dyDescent="0.25">
      <c r="F518" s="4"/>
      <c r="G518" s="5"/>
    </row>
    <row r="519" spans="6:7" x14ac:dyDescent="0.25">
      <c r="F519" s="4"/>
      <c r="G519" s="5"/>
    </row>
    <row r="520" spans="6:7" x14ac:dyDescent="0.25">
      <c r="F520" s="4"/>
      <c r="G520" s="5"/>
    </row>
    <row r="521" spans="6:7" x14ac:dyDescent="0.25">
      <c r="F521" s="4"/>
      <c r="G521" s="5"/>
    </row>
    <row r="522" spans="6:7" x14ac:dyDescent="0.25">
      <c r="F522" s="4"/>
      <c r="G522" s="5"/>
    </row>
    <row r="523" spans="6:7" x14ac:dyDescent="0.25">
      <c r="F523" s="4"/>
      <c r="G523" s="5"/>
    </row>
    <row r="524" spans="6:7" x14ac:dyDescent="0.25">
      <c r="F524" s="4"/>
      <c r="G524" s="5"/>
    </row>
    <row r="525" spans="6:7" x14ac:dyDescent="0.25">
      <c r="F525" s="4"/>
      <c r="G525" s="5"/>
    </row>
    <row r="526" spans="6:7" x14ac:dyDescent="0.25">
      <c r="F526" s="4"/>
      <c r="G526" s="5"/>
    </row>
    <row r="527" spans="6:7" x14ac:dyDescent="0.25">
      <c r="F527" s="4"/>
      <c r="G527" s="5"/>
    </row>
    <row r="528" spans="6:7" x14ac:dyDescent="0.25">
      <c r="F528" s="4"/>
      <c r="G528" s="5"/>
    </row>
    <row r="529" spans="6:7" x14ac:dyDescent="0.25">
      <c r="F529" s="4"/>
      <c r="G529" s="5"/>
    </row>
    <row r="530" spans="6:7" x14ac:dyDescent="0.25">
      <c r="F530" s="4"/>
      <c r="G530" s="5"/>
    </row>
    <row r="531" spans="6:7" x14ac:dyDescent="0.25">
      <c r="F531" s="4"/>
      <c r="G531" s="5"/>
    </row>
    <row r="532" spans="6:7" x14ac:dyDescent="0.25">
      <c r="F532" s="4"/>
      <c r="G532" s="5"/>
    </row>
    <row r="533" spans="6:7" x14ac:dyDescent="0.25">
      <c r="F533" s="4"/>
      <c r="G533" s="5"/>
    </row>
    <row r="534" spans="6:7" x14ac:dyDescent="0.25">
      <c r="F534" s="4"/>
      <c r="G534" s="5"/>
    </row>
    <row r="535" spans="6:7" x14ac:dyDescent="0.25">
      <c r="F535" s="4"/>
      <c r="G535" s="5"/>
    </row>
    <row r="536" spans="6:7" x14ac:dyDescent="0.25">
      <c r="F536" s="4"/>
      <c r="G536" s="5"/>
    </row>
    <row r="537" spans="6:7" x14ac:dyDescent="0.25">
      <c r="F537" s="4"/>
      <c r="G537" s="5"/>
    </row>
    <row r="538" spans="6:7" x14ac:dyDescent="0.25">
      <c r="F538" s="4"/>
      <c r="G538" s="5"/>
    </row>
    <row r="539" spans="6:7" x14ac:dyDescent="0.25">
      <c r="F539" s="4"/>
      <c r="G539" s="5"/>
    </row>
    <row r="540" spans="6:7" x14ac:dyDescent="0.25">
      <c r="F540" s="4"/>
      <c r="G540" s="5"/>
    </row>
    <row r="541" spans="6:7" x14ac:dyDescent="0.25">
      <c r="F541" s="4"/>
      <c r="G541" s="5"/>
    </row>
    <row r="542" spans="6:7" x14ac:dyDescent="0.25">
      <c r="F542" s="4"/>
      <c r="G542" s="5"/>
    </row>
    <row r="543" spans="6:7" x14ac:dyDescent="0.25">
      <c r="F543" s="4"/>
      <c r="G543" s="5"/>
    </row>
    <row r="544" spans="6:7" x14ac:dyDescent="0.25">
      <c r="F544" s="4"/>
      <c r="G544" s="5"/>
    </row>
    <row r="545" spans="6:7" x14ac:dyDescent="0.25">
      <c r="F545" s="4"/>
      <c r="G545" s="5"/>
    </row>
    <row r="546" spans="6:7" x14ac:dyDescent="0.25">
      <c r="F546" s="4"/>
      <c r="G546" s="5"/>
    </row>
    <row r="547" spans="6:7" x14ac:dyDescent="0.25">
      <c r="F547" s="4"/>
      <c r="G547" s="5"/>
    </row>
    <row r="548" spans="6:7" x14ac:dyDescent="0.25">
      <c r="F548" s="4"/>
      <c r="G548" s="5"/>
    </row>
    <row r="549" spans="6:7" x14ac:dyDescent="0.25">
      <c r="F549" s="4"/>
      <c r="G549" s="5"/>
    </row>
    <row r="550" spans="6:7" x14ac:dyDescent="0.25">
      <c r="F550" s="4"/>
      <c r="G550" s="5"/>
    </row>
    <row r="551" spans="6:7" x14ac:dyDescent="0.25">
      <c r="F551" s="4"/>
      <c r="G551" s="5"/>
    </row>
    <row r="552" spans="6:7" x14ac:dyDescent="0.25">
      <c r="F552" s="4"/>
      <c r="G552" s="5"/>
    </row>
    <row r="553" spans="6:7" x14ac:dyDescent="0.25">
      <c r="F553" s="4"/>
      <c r="G553" s="5"/>
    </row>
    <row r="554" spans="6:7" x14ac:dyDescent="0.25">
      <c r="F554" s="4"/>
      <c r="G554" s="5"/>
    </row>
    <row r="555" spans="6:7" x14ac:dyDescent="0.25">
      <c r="F555" s="4"/>
      <c r="G555" s="5"/>
    </row>
    <row r="556" spans="6:7" x14ac:dyDescent="0.25">
      <c r="F556" s="4"/>
      <c r="G556" s="5"/>
    </row>
    <row r="557" spans="6:7" x14ac:dyDescent="0.25">
      <c r="F557" s="4"/>
      <c r="G557" s="5"/>
    </row>
    <row r="558" spans="6:7" x14ac:dyDescent="0.25">
      <c r="F558" s="4"/>
      <c r="G558" s="5"/>
    </row>
    <row r="559" spans="6:7" x14ac:dyDescent="0.25">
      <c r="F559" s="4"/>
      <c r="G559" s="5"/>
    </row>
    <row r="560" spans="6:7" x14ac:dyDescent="0.25">
      <c r="F560" s="4"/>
      <c r="G560" s="5"/>
    </row>
    <row r="561" spans="6:7" x14ac:dyDescent="0.25">
      <c r="F561" s="4"/>
      <c r="G561" s="5"/>
    </row>
    <row r="562" spans="6:7" x14ac:dyDescent="0.25">
      <c r="F562" s="4"/>
      <c r="G562" s="5"/>
    </row>
    <row r="563" spans="6:7" x14ac:dyDescent="0.25">
      <c r="F563" s="4"/>
      <c r="G563" s="5"/>
    </row>
    <row r="564" spans="6:7" x14ac:dyDescent="0.25">
      <c r="F564" s="4"/>
      <c r="G564" s="5"/>
    </row>
    <row r="565" spans="6:7" x14ac:dyDescent="0.25">
      <c r="F565" s="4"/>
      <c r="G565" s="5"/>
    </row>
    <row r="566" spans="6:7" x14ac:dyDescent="0.25">
      <c r="F566" s="4"/>
      <c r="G566" s="5"/>
    </row>
    <row r="567" spans="6:7" x14ac:dyDescent="0.25">
      <c r="F567" s="4"/>
      <c r="G567" s="5"/>
    </row>
    <row r="568" spans="6:7" x14ac:dyDescent="0.25">
      <c r="F568" s="4"/>
      <c r="G568" s="5"/>
    </row>
    <row r="569" spans="6:7" x14ac:dyDescent="0.25">
      <c r="F569" s="4"/>
      <c r="G569" s="5"/>
    </row>
    <row r="570" spans="6:7" x14ac:dyDescent="0.25">
      <c r="F570" s="4"/>
      <c r="G570" s="5"/>
    </row>
    <row r="571" spans="6:7" x14ac:dyDescent="0.25">
      <c r="F571" s="4"/>
      <c r="G571" s="5"/>
    </row>
    <row r="572" spans="6:7" x14ac:dyDescent="0.25">
      <c r="F572" s="4"/>
      <c r="G572" s="5"/>
    </row>
    <row r="573" spans="6:7" x14ac:dyDescent="0.25">
      <c r="F573" s="4"/>
      <c r="G573" s="5"/>
    </row>
    <row r="574" spans="6:7" x14ac:dyDescent="0.25">
      <c r="F574" s="4"/>
      <c r="G574" s="5"/>
    </row>
    <row r="575" spans="6:7" x14ac:dyDescent="0.25">
      <c r="F575" s="4"/>
      <c r="G575" s="5"/>
    </row>
    <row r="576" spans="6:7" x14ac:dyDescent="0.25">
      <c r="F576" s="4"/>
      <c r="G576" s="5"/>
    </row>
    <row r="577" spans="6:7" x14ac:dyDescent="0.25">
      <c r="F577" s="4"/>
      <c r="G577" s="5"/>
    </row>
    <row r="578" spans="6:7" x14ac:dyDescent="0.25">
      <c r="F578" s="4"/>
      <c r="G578" s="5"/>
    </row>
    <row r="579" spans="6:7" x14ac:dyDescent="0.25">
      <c r="F579" s="4"/>
      <c r="G579" s="5"/>
    </row>
    <row r="580" spans="6:7" x14ac:dyDescent="0.25">
      <c r="F580" s="4"/>
      <c r="G580" s="5"/>
    </row>
    <row r="581" spans="6:7" x14ac:dyDescent="0.25">
      <c r="F581" s="4"/>
      <c r="G581" s="5"/>
    </row>
    <row r="582" spans="6:7" x14ac:dyDescent="0.25">
      <c r="F582" s="4"/>
      <c r="G582" s="5"/>
    </row>
    <row r="583" spans="6:7" x14ac:dyDescent="0.25">
      <c r="F583" s="4"/>
      <c r="G583" s="5"/>
    </row>
    <row r="584" spans="6:7" x14ac:dyDescent="0.25">
      <c r="F584" s="4"/>
      <c r="G584" s="5"/>
    </row>
    <row r="585" spans="6:7" x14ac:dyDescent="0.25">
      <c r="F585" s="4"/>
      <c r="G585" s="5"/>
    </row>
    <row r="586" spans="6:7" x14ac:dyDescent="0.25">
      <c r="F586" s="4"/>
      <c r="G586" s="5"/>
    </row>
    <row r="587" spans="6:7" x14ac:dyDescent="0.25">
      <c r="F587" s="4"/>
      <c r="G587" s="5"/>
    </row>
    <row r="588" spans="6:7" x14ac:dyDescent="0.25">
      <c r="F588" s="4"/>
      <c r="G588" s="5"/>
    </row>
    <row r="589" spans="6:7" x14ac:dyDescent="0.25">
      <c r="F589" s="4"/>
      <c r="G589" s="5"/>
    </row>
    <row r="590" spans="6:7" x14ac:dyDescent="0.25">
      <c r="F590" s="4"/>
      <c r="G590" s="5"/>
    </row>
    <row r="591" spans="6:7" x14ac:dyDescent="0.25">
      <c r="F591" s="4"/>
      <c r="G591" s="5"/>
    </row>
    <row r="592" spans="6:7" x14ac:dyDescent="0.25">
      <c r="F592" s="4"/>
      <c r="G592" s="5"/>
    </row>
    <row r="593" spans="6:7" x14ac:dyDescent="0.25">
      <c r="F593" s="4"/>
      <c r="G593" s="5"/>
    </row>
    <row r="594" spans="6:7" x14ac:dyDescent="0.25">
      <c r="F594" s="4"/>
      <c r="G594" s="5"/>
    </row>
    <row r="595" spans="6:7" x14ac:dyDescent="0.25">
      <c r="F595" s="4"/>
      <c r="G595" s="5"/>
    </row>
    <row r="596" spans="6:7" x14ac:dyDescent="0.25">
      <c r="F596" s="4"/>
      <c r="G596" s="5"/>
    </row>
    <row r="597" spans="6:7" x14ac:dyDescent="0.25">
      <c r="F597" s="4"/>
      <c r="G597" s="5"/>
    </row>
    <row r="598" spans="6:7" x14ac:dyDescent="0.25">
      <c r="F598" s="4"/>
      <c r="G598" s="5"/>
    </row>
    <row r="599" spans="6:7" x14ac:dyDescent="0.25">
      <c r="F599" s="4"/>
      <c r="G599" s="5"/>
    </row>
    <row r="600" spans="6:7" x14ac:dyDescent="0.25">
      <c r="F600" s="4"/>
      <c r="G600" s="5"/>
    </row>
    <row r="601" spans="6:7" x14ac:dyDescent="0.25">
      <c r="F601" s="4"/>
      <c r="G601" s="5"/>
    </row>
    <row r="602" spans="6:7" x14ac:dyDescent="0.25">
      <c r="F602" s="4"/>
      <c r="G602" s="5"/>
    </row>
    <row r="603" spans="6:7" x14ac:dyDescent="0.25">
      <c r="F603" s="4"/>
      <c r="G603" s="5"/>
    </row>
    <row r="604" spans="6:7" x14ac:dyDescent="0.25">
      <c r="F604" s="4"/>
      <c r="G604" s="5"/>
    </row>
    <row r="605" spans="6:7" x14ac:dyDescent="0.25">
      <c r="F605" s="4"/>
      <c r="G605" s="5"/>
    </row>
    <row r="606" spans="6:7" x14ac:dyDescent="0.25">
      <c r="F606" s="4"/>
      <c r="G606" s="5"/>
    </row>
    <row r="607" spans="6:7" x14ac:dyDescent="0.25">
      <c r="F607" s="4"/>
      <c r="G607" s="5"/>
    </row>
    <row r="608" spans="6:7" x14ac:dyDescent="0.25">
      <c r="F608" s="4"/>
      <c r="G608" s="5"/>
    </row>
    <row r="609" spans="6:7" x14ac:dyDescent="0.25">
      <c r="F609" s="4"/>
      <c r="G609" s="5"/>
    </row>
    <row r="610" spans="6:7" x14ac:dyDescent="0.25">
      <c r="F610" s="4"/>
      <c r="G610" s="5"/>
    </row>
    <row r="611" spans="6:7" x14ac:dyDescent="0.25">
      <c r="F611" s="4"/>
      <c r="G611" s="5"/>
    </row>
    <row r="612" spans="6:7" x14ac:dyDescent="0.25">
      <c r="F612" s="4"/>
      <c r="G612" s="5"/>
    </row>
    <row r="613" spans="6:7" x14ac:dyDescent="0.25">
      <c r="F613" s="4"/>
      <c r="G613" s="5"/>
    </row>
    <row r="614" spans="6:7" x14ac:dyDescent="0.25">
      <c r="F614" s="4"/>
      <c r="G614" s="5"/>
    </row>
    <row r="615" spans="6:7" x14ac:dyDescent="0.25">
      <c r="F615" s="4"/>
      <c r="G615" s="5"/>
    </row>
    <row r="616" spans="6:7" x14ac:dyDescent="0.25">
      <c r="F616" s="4"/>
      <c r="G616" s="5"/>
    </row>
    <row r="617" spans="6:7" x14ac:dyDescent="0.25">
      <c r="F617" s="4"/>
      <c r="G617" s="5"/>
    </row>
    <row r="618" spans="6:7" x14ac:dyDescent="0.25">
      <c r="F618" s="4"/>
      <c r="G618" s="5"/>
    </row>
    <row r="619" spans="6:7" x14ac:dyDescent="0.25">
      <c r="F619" s="4"/>
      <c r="G619" s="5"/>
    </row>
    <row r="620" spans="6:7" x14ac:dyDescent="0.25">
      <c r="F620" s="4"/>
      <c r="G620" s="5"/>
    </row>
    <row r="621" spans="6:7" x14ac:dyDescent="0.25">
      <c r="F621" s="4"/>
      <c r="G621" s="5"/>
    </row>
    <row r="622" spans="6:7" x14ac:dyDescent="0.25">
      <c r="F622" s="4"/>
      <c r="G622" s="5"/>
    </row>
    <row r="623" spans="6:7" x14ac:dyDescent="0.25">
      <c r="F623" s="4"/>
      <c r="G623" s="5"/>
    </row>
    <row r="624" spans="6:7" x14ac:dyDescent="0.25">
      <c r="F624" s="4"/>
      <c r="G624" s="5"/>
    </row>
    <row r="625" spans="6:7" x14ac:dyDescent="0.25">
      <c r="F625" s="4"/>
      <c r="G625" s="5"/>
    </row>
    <row r="626" spans="6:7" x14ac:dyDescent="0.25">
      <c r="F626" s="4"/>
      <c r="G626" s="5"/>
    </row>
    <row r="627" spans="6:7" x14ac:dyDescent="0.25">
      <c r="F627" s="4"/>
      <c r="G627" s="5"/>
    </row>
    <row r="628" spans="6:7" x14ac:dyDescent="0.25">
      <c r="F628" s="4"/>
      <c r="G628" s="5"/>
    </row>
    <row r="629" spans="6:7" x14ac:dyDescent="0.25">
      <c r="F629" s="4"/>
      <c r="G629" s="5"/>
    </row>
    <row r="630" spans="6:7" x14ac:dyDescent="0.25">
      <c r="F630" s="4"/>
      <c r="G630" s="5"/>
    </row>
    <row r="631" spans="6:7" x14ac:dyDescent="0.25">
      <c r="F631" s="4"/>
      <c r="G631" s="5"/>
    </row>
    <row r="632" spans="6:7" x14ac:dyDescent="0.25">
      <c r="F632" s="4"/>
      <c r="G632" s="5"/>
    </row>
    <row r="633" spans="6:7" x14ac:dyDescent="0.25">
      <c r="F633" s="4"/>
      <c r="G633" s="5"/>
    </row>
    <row r="634" spans="6:7" x14ac:dyDescent="0.25">
      <c r="F634" s="4"/>
      <c r="G634" s="5"/>
    </row>
    <row r="635" spans="6:7" x14ac:dyDescent="0.25">
      <c r="F635" s="4"/>
      <c r="G635" s="5"/>
    </row>
    <row r="636" spans="6:7" x14ac:dyDescent="0.25">
      <c r="F636" s="4"/>
      <c r="G636" s="5"/>
    </row>
    <row r="637" spans="6:7" x14ac:dyDescent="0.25">
      <c r="F637" s="4"/>
      <c r="G637" s="5"/>
    </row>
    <row r="638" spans="6:7" x14ac:dyDescent="0.25">
      <c r="F638" s="4"/>
      <c r="G638" s="5"/>
    </row>
    <row r="639" spans="6:7" x14ac:dyDescent="0.25">
      <c r="F639" s="4"/>
      <c r="G639" s="5"/>
    </row>
    <row r="640" spans="6:7" x14ac:dyDescent="0.25">
      <c r="F640" s="4"/>
      <c r="G640" s="5"/>
    </row>
    <row r="641" spans="6:7" x14ac:dyDescent="0.25">
      <c r="F641" s="4"/>
      <c r="G641" s="5"/>
    </row>
    <row r="642" spans="6:7" x14ac:dyDescent="0.25">
      <c r="F642" s="4"/>
      <c r="G642" s="5"/>
    </row>
    <row r="643" spans="6:7" x14ac:dyDescent="0.25">
      <c r="F643" s="4"/>
      <c r="G643" s="5"/>
    </row>
    <row r="644" spans="6:7" x14ac:dyDescent="0.25">
      <c r="F644" s="4"/>
      <c r="G644" s="5"/>
    </row>
    <row r="645" spans="6:7" x14ac:dyDescent="0.25">
      <c r="F645" s="4"/>
      <c r="G645" s="5"/>
    </row>
    <row r="646" spans="6:7" x14ac:dyDescent="0.25">
      <c r="F646" s="4"/>
      <c r="G646" s="5"/>
    </row>
    <row r="647" spans="6:7" x14ac:dyDescent="0.25">
      <c r="F647" s="4"/>
      <c r="G647" s="5"/>
    </row>
    <row r="648" spans="6:7" x14ac:dyDescent="0.25">
      <c r="F648" s="4"/>
      <c r="G648" s="5"/>
    </row>
    <row r="649" spans="6:7" x14ac:dyDescent="0.25">
      <c r="F649" s="4"/>
      <c r="G649" s="5"/>
    </row>
    <row r="650" spans="6:7" x14ac:dyDescent="0.25">
      <c r="F650" s="4"/>
      <c r="G650" s="5"/>
    </row>
    <row r="651" spans="6:7" x14ac:dyDescent="0.25">
      <c r="F651" s="4"/>
      <c r="G651" s="5"/>
    </row>
    <row r="652" spans="6:7" x14ac:dyDescent="0.25">
      <c r="F652" s="4"/>
      <c r="G652" s="5"/>
    </row>
    <row r="653" spans="6:7" x14ac:dyDescent="0.25">
      <c r="F653" s="4"/>
      <c r="G653" s="5"/>
    </row>
    <row r="654" spans="6:7" x14ac:dyDescent="0.25">
      <c r="F654" s="4"/>
      <c r="G654" s="5"/>
    </row>
    <row r="655" spans="6:7" x14ac:dyDescent="0.25">
      <c r="F655" s="4"/>
      <c r="G655" s="5"/>
    </row>
    <row r="656" spans="6:7" x14ac:dyDescent="0.25">
      <c r="F656" s="4"/>
      <c r="G656" s="5"/>
    </row>
    <row r="657" spans="6:7" x14ac:dyDescent="0.25">
      <c r="F657" s="4"/>
      <c r="G657" s="5"/>
    </row>
    <row r="658" spans="6:7" x14ac:dyDescent="0.25">
      <c r="F658" s="4"/>
      <c r="G658" s="5"/>
    </row>
  </sheetData>
  <mergeCells count="1">
    <mergeCell ref="H10:I10"/>
  </mergeCells>
  <pageMargins left="0.7" right="0.7" top="0.75" bottom="0.75" header="0.3" footer="0.3"/>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BCC13-E155-4F48-947D-8B2D5FE0CFAA}">
  <dimension ref="A1:R18"/>
  <sheetViews>
    <sheetView showGridLines="0" topLeftCell="A13" zoomScale="145" zoomScaleNormal="145" workbookViewId="0">
      <selection activeCell="M10" sqref="M10"/>
    </sheetView>
  </sheetViews>
  <sheetFormatPr defaultRowHeight="15" x14ac:dyDescent="0.25"/>
  <cols>
    <col min="1" max="1" width="2.140625" customWidth="1"/>
    <col min="2" max="2" width="6.7109375" customWidth="1"/>
    <col min="3" max="3" width="3.42578125" customWidth="1"/>
    <col min="4" max="5" width="14.42578125" customWidth="1"/>
    <col min="7" max="7" width="4.7109375" customWidth="1"/>
    <col min="8" max="8" width="3.42578125" customWidth="1"/>
    <col min="9" max="9" width="16.140625" bestFit="1" customWidth="1"/>
    <col min="10" max="10" width="12.85546875" customWidth="1"/>
    <col min="12" max="12" width="6.5703125" customWidth="1"/>
    <col min="16" max="16" width="12.85546875" customWidth="1"/>
  </cols>
  <sheetData>
    <row r="1" spans="1:18" s="2" customFormat="1" ht="52.5" customHeight="1" x14ac:dyDescent="0.25">
      <c r="A1" s="1"/>
      <c r="B1" s="14">
        <v>9</v>
      </c>
      <c r="C1" s="3" t="str">
        <f>Data!L20</f>
        <v>Dynamic country-level Sales Report</v>
      </c>
    </row>
    <row r="2" spans="1:18" s="12" customFormat="1" x14ac:dyDescent="0.25">
      <c r="A2" s="13"/>
      <c r="B2" s="15"/>
    </row>
    <row r="4" spans="1:18" x14ac:dyDescent="0.25">
      <c r="C4" t="s">
        <v>72</v>
      </c>
      <c r="E4" s="28" t="s">
        <v>36</v>
      </c>
      <c r="P4" t="s">
        <v>71</v>
      </c>
      <c r="R4" t="s">
        <v>80</v>
      </c>
    </row>
    <row r="5" spans="1:18" x14ac:dyDescent="0.25">
      <c r="P5" t="s">
        <v>34</v>
      </c>
      <c r="R5" t="s">
        <v>2</v>
      </c>
    </row>
    <row r="6" spans="1:18" x14ac:dyDescent="0.25">
      <c r="C6" s="29" t="s">
        <v>73</v>
      </c>
      <c r="D6" s="29"/>
      <c r="E6" s="29"/>
      <c r="F6" s="29"/>
      <c r="H6" s="29" t="s">
        <v>79</v>
      </c>
      <c r="I6" s="29"/>
      <c r="J6" s="29"/>
      <c r="K6" s="29"/>
      <c r="L6" s="29"/>
      <c r="P6" t="s">
        <v>36</v>
      </c>
      <c r="R6" t="s">
        <v>8</v>
      </c>
    </row>
    <row r="7" spans="1:18" x14ac:dyDescent="0.25">
      <c r="P7" t="s">
        <v>35</v>
      </c>
      <c r="R7" t="s">
        <v>41</v>
      </c>
    </row>
    <row r="8" spans="1:18" x14ac:dyDescent="0.25">
      <c r="D8" s="18" t="s">
        <v>78</v>
      </c>
      <c r="E8" s="18"/>
      <c r="F8" s="18">
        <f>COUNTIFS(data[Geography],E4)</f>
        <v>50</v>
      </c>
      <c r="I8" s="31"/>
      <c r="J8" s="32" t="s">
        <v>1</v>
      </c>
      <c r="K8" s="32" t="s">
        <v>50</v>
      </c>
      <c r="L8" s="33" t="s">
        <v>81</v>
      </c>
      <c r="P8" t="s">
        <v>38</v>
      </c>
      <c r="R8" t="s">
        <v>7</v>
      </c>
    </row>
    <row r="9" spans="1:18" x14ac:dyDescent="0.25">
      <c r="I9" s="18" t="s">
        <v>2</v>
      </c>
      <c r="J9" s="30">
        <f>SUMIFS(data[Amount], data[Sales Person],$I9, data[Geography],$E$4)</f>
        <v>23709</v>
      </c>
      <c r="K9" s="20">
        <f>SUMIFS(data[Units], data[Sales Person],$I9, data[Geography],$E$4)</f>
        <v>909</v>
      </c>
      <c r="L9" s="34">
        <f>IF(J9&gt;12000,1,-1)</f>
        <v>1</v>
      </c>
      <c r="P9" t="s">
        <v>39</v>
      </c>
      <c r="R9" t="s">
        <v>6</v>
      </c>
    </row>
    <row r="10" spans="1:18" x14ac:dyDescent="0.25">
      <c r="D10" s="31"/>
      <c r="E10" s="32" t="s">
        <v>77</v>
      </c>
      <c r="F10" s="32" t="s">
        <v>53</v>
      </c>
      <c r="I10" s="18" t="s">
        <v>8</v>
      </c>
      <c r="J10" s="30">
        <f>SUMIFS(data[Amount], data[Sales Person],$I10, data[Geography],$E$4)</f>
        <v>5019</v>
      </c>
      <c r="K10" s="20">
        <f>SUMIFS(data[Units], data[Sales Person],$I10, data[Geography],$E$4)</f>
        <v>150</v>
      </c>
      <c r="L10" s="34">
        <f t="shared" ref="L10:L18" si="0">IF(J10&gt;12000,1,-1)</f>
        <v>-1</v>
      </c>
      <c r="P10" t="s">
        <v>37</v>
      </c>
      <c r="R10" t="s">
        <v>5</v>
      </c>
    </row>
    <row r="11" spans="1:18" x14ac:dyDescent="0.25">
      <c r="D11" s="18" t="s">
        <v>74</v>
      </c>
      <c r="E11" s="30">
        <f>SUMIFS(data[Amount], data[Geography],E$4)</f>
        <v>237944</v>
      </c>
      <c r="F11" s="30">
        <f>AVERAGEIFS(data[Amount], data[Geography],E$4)</f>
        <v>4758.88</v>
      </c>
      <c r="I11" s="18" t="s">
        <v>41</v>
      </c>
      <c r="J11" s="30">
        <f>SUMIFS(data[Amount], data[Sales Person],$I11, data[Geography],$E$4)</f>
        <v>39242</v>
      </c>
      <c r="K11" s="20">
        <f>SUMIFS(data[Units], data[Sales Person],$I11, data[Geography],$E$4)</f>
        <v>1482</v>
      </c>
      <c r="L11" s="34">
        <f t="shared" si="0"/>
        <v>1</v>
      </c>
      <c r="R11" t="s">
        <v>3</v>
      </c>
    </row>
    <row r="12" spans="1:18" x14ac:dyDescent="0.25">
      <c r="D12" s="18" t="s">
        <v>69</v>
      </c>
      <c r="E12" s="30">
        <f>SUMIFS(data[Cost], data[Geography],E$4)</f>
        <v>68259.839999999997</v>
      </c>
      <c r="F12" s="30">
        <f>AVERAGEIFS(data[Cost], data[Geography],E$4)</f>
        <v>1365.1967999999999</v>
      </c>
      <c r="I12" s="18" t="s">
        <v>7</v>
      </c>
      <c r="J12" s="30">
        <f>SUMIFS(data[Amount], data[Sales Person],$I12, data[Geography],$E$4)</f>
        <v>21931</v>
      </c>
      <c r="K12" s="20">
        <f>SUMIFS(data[Units], data[Sales Person],$I12, data[Geography],$E$4)</f>
        <v>975</v>
      </c>
      <c r="L12" s="34">
        <f t="shared" si="0"/>
        <v>1</v>
      </c>
      <c r="R12" t="s">
        <v>9</v>
      </c>
    </row>
    <row r="13" spans="1:18" x14ac:dyDescent="0.25">
      <c r="D13" s="18" t="s">
        <v>76</v>
      </c>
      <c r="E13" s="30">
        <f>E11-E12</f>
        <v>169684.16</v>
      </c>
      <c r="F13" s="30">
        <f>F11-F12</f>
        <v>3393.6832000000004</v>
      </c>
      <c r="I13" s="18" t="s">
        <v>6</v>
      </c>
      <c r="J13" s="30">
        <f>SUMIFS(data[Amount], data[Sales Person],$I13, data[Geography],$E$4)</f>
        <v>27377</v>
      </c>
      <c r="K13" s="20">
        <f>SUMIFS(data[Units], data[Sales Person],$I13, data[Geography],$E$4)</f>
        <v>513</v>
      </c>
      <c r="L13" s="34">
        <f t="shared" si="0"/>
        <v>1</v>
      </c>
      <c r="R13" t="s">
        <v>10</v>
      </c>
    </row>
    <row r="14" spans="1:18" x14ac:dyDescent="0.25">
      <c r="D14" s="18" t="s">
        <v>75</v>
      </c>
      <c r="E14" s="20">
        <f>SUMIFS(data[Units], data[Geography],E$4)</f>
        <v>7302</v>
      </c>
      <c r="F14" s="20">
        <f>AVERAGEIFS(data[Units], data[Geography],E$4)</f>
        <v>146.04</v>
      </c>
      <c r="I14" s="18" t="s">
        <v>5</v>
      </c>
      <c r="J14" s="30">
        <f>SUMIFS(data[Amount], data[Sales Person],$I14, data[Geography],$E$4)</f>
        <v>39620</v>
      </c>
      <c r="K14" s="20">
        <f>SUMIFS(data[Units], data[Sales Person],$I14, data[Geography],$E$4)</f>
        <v>573</v>
      </c>
      <c r="L14" s="34">
        <f t="shared" si="0"/>
        <v>1</v>
      </c>
      <c r="R14" t="s">
        <v>40</v>
      </c>
    </row>
    <row r="15" spans="1:18" x14ac:dyDescent="0.25">
      <c r="I15" s="18" t="s">
        <v>3</v>
      </c>
      <c r="J15" s="30">
        <f>SUMIFS(data[Amount], data[Sales Person],$I15, data[Geography],$E$4)</f>
        <v>18564</v>
      </c>
      <c r="K15" s="20">
        <f>SUMIFS(data[Units], data[Sales Person],$I15, data[Geography],$E$4)</f>
        <v>420</v>
      </c>
      <c r="L15" s="34">
        <f t="shared" si="0"/>
        <v>1</v>
      </c>
    </row>
    <row r="16" spans="1:18" x14ac:dyDescent="0.25">
      <c r="I16" s="18" t="s">
        <v>9</v>
      </c>
      <c r="J16" s="30">
        <f>SUMIFS(data[Amount], data[Sales Person],$I16, data[Geography],$E$4)</f>
        <v>25669</v>
      </c>
      <c r="K16" s="20">
        <f>SUMIFS(data[Units], data[Sales Person],$I16, data[Geography],$E$4)</f>
        <v>564</v>
      </c>
      <c r="L16" s="34">
        <f t="shared" si="0"/>
        <v>1</v>
      </c>
    </row>
    <row r="17" spans="9:12" x14ac:dyDescent="0.25">
      <c r="I17" s="18" t="s">
        <v>10</v>
      </c>
      <c r="J17" s="30">
        <f>SUMIFS(data[Amount], data[Sales Person],$I17, data[Geography],$E$4)</f>
        <v>13797</v>
      </c>
      <c r="K17" s="20">
        <f>SUMIFS(data[Units], data[Sales Person],$I17, data[Geography],$E$4)</f>
        <v>1053</v>
      </c>
      <c r="L17" s="34">
        <f t="shared" si="0"/>
        <v>1</v>
      </c>
    </row>
    <row r="18" spans="9:12" x14ac:dyDescent="0.25">
      <c r="I18" s="18" t="s">
        <v>40</v>
      </c>
      <c r="J18" s="30">
        <f>SUMIFS(data[Amount], data[Sales Person],$I18, data[Geography],$E$4)</f>
        <v>23016</v>
      </c>
      <c r="K18" s="20">
        <f>SUMIFS(data[Units], data[Sales Person],$I18, data[Geography],$E$4)</f>
        <v>663</v>
      </c>
      <c r="L18" s="34">
        <f t="shared" si="0"/>
        <v>1</v>
      </c>
    </row>
  </sheetData>
  <conditionalFormatting sqref="J9:J18">
    <cfRule type="dataBar" priority="3">
      <dataBar>
        <cfvo type="min"/>
        <cfvo type="max"/>
        <color theme="4" tint="0.39997558519241921"/>
      </dataBar>
      <extLst>
        <ext xmlns:x14="http://schemas.microsoft.com/office/spreadsheetml/2009/9/main" uri="{B025F937-C7B1-47D3-B67F-A62EFF666E3E}">
          <x14:id>{B9F88C89-8151-48F5-991D-7DF7A11CF5CE}</x14:id>
        </ext>
      </extLst>
    </cfRule>
  </conditionalFormatting>
  <dataValidations count="1">
    <dataValidation type="list" allowBlank="1" showInputMessage="1" showErrorMessage="1" sqref="E4" xr:uid="{10A76BEA-5A13-449B-BCF3-CB3B80D39EFF}">
      <formula1>$P$5:$P$10</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9F88C89-8151-48F5-991D-7DF7A11CF5CE}">
            <x14:dataBar minLength="0" maxLength="100" gradient="0">
              <x14:cfvo type="autoMin"/>
              <x14:cfvo type="autoMax"/>
              <x14:negativeFillColor rgb="FFFF0000"/>
              <x14:axisColor rgb="FF000000"/>
            </x14:dataBar>
          </x14:cfRule>
          <xm:sqref>J9:J18</xm:sqref>
        </x14:conditionalFormatting>
        <x14:conditionalFormatting xmlns:xm="http://schemas.microsoft.com/office/excel/2006/main">
          <x14:cfRule type="iconSet" priority="1" id="{DE0A4C27-0148-4AF8-80D2-D669A064E223}">
            <x14:iconSet iconSet="3Symbols" showValue="0" custom="1">
              <x14:cfvo type="percent">
                <xm:f>0</xm:f>
              </x14:cfvo>
              <x14:cfvo type="num">
                <xm:f>0</xm:f>
              </x14:cfvo>
              <x14:cfvo type="num">
                <xm:f>1</xm:f>
              </x14:cfvo>
              <x14:cfIcon iconSet="3Symbols" iconId="0"/>
              <x14:cfIcon iconSet="NoIcons" iconId="0"/>
              <x14:cfIcon iconSet="3Symbols" iconId="2"/>
            </x14:iconSet>
          </x14:cfRule>
          <xm:sqref>L9:L18</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3CA3E-3AC8-44D8-9AC8-C5746902A19B}">
  <dimension ref="A1:G28"/>
  <sheetViews>
    <sheetView tabSelected="1" topLeftCell="A4" zoomScale="130" zoomScaleNormal="130" workbookViewId="0">
      <selection activeCell="K15" sqref="K15"/>
    </sheetView>
  </sheetViews>
  <sheetFormatPr defaultRowHeight="15" x14ac:dyDescent="0.25"/>
  <cols>
    <col min="1" max="1" width="2.140625" customWidth="1"/>
    <col min="2" max="2" width="7.7109375" customWidth="1"/>
    <col min="3" max="3" width="21" customWidth="1"/>
    <col min="6" max="6" width="10.85546875" customWidth="1"/>
  </cols>
  <sheetData>
    <row r="1" spans="1:7" s="2" customFormat="1" ht="52.5" customHeight="1" x14ac:dyDescent="0.25">
      <c r="A1" s="1"/>
      <c r="B1" s="14">
        <v>10</v>
      </c>
      <c r="C1" s="3" t="str">
        <f>Data!L21</f>
        <v>Which products to discontinue?</v>
      </c>
    </row>
    <row r="2" spans="1:7" s="12" customFormat="1" x14ac:dyDescent="0.25">
      <c r="A2" s="13"/>
      <c r="B2" s="15"/>
    </row>
    <row r="5" spans="1:7" x14ac:dyDescent="0.25">
      <c r="C5" s="22" t="s">
        <v>63</v>
      </c>
      <c r="D5" t="s">
        <v>65</v>
      </c>
      <c r="E5" t="s">
        <v>66</v>
      </c>
      <c r="F5" t="s">
        <v>70</v>
      </c>
      <c r="G5" t="s">
        <v>82</v>
      </c>
    </row>
    <row r="6" spans="1:7" x14ac:dyDescent="0.25">
      <c r="C6" s="23" t="s">
        <v>4</v>
      </c>
      <c r="D6" s="39">
        <v>33551</v>
      </c>
      <c r="E6" s="39">
        <v>1566</v>
      </c>
      <c r="F6" s="27">
        <v>14946.919999999998</v>
      </c>
      <c r="G6" s="35">
        <v>0.44549849482876808</v>
      </c>
    </row>
    <row r="7" spans="1:7" x14ac:dyDescent="0.25">
      <c r="C7" s="23" t="s">
        <v>24</v>
      </c>
      <c r="D7" s="39">
        <v>35378</v>
      </c>
      <c r="E7" s="39">
        <v>1044</v>
      </c>
      <c r="F7" s="27">
        <v>30189.32</v>
      </c>
      <c r="G7" s="35">
        <v>0.85333597150771667</v>
      </c>
    </row>
    <row r="8" spans="1:7" x14ac:dyDescent="0.25">
      <c r="C8" s="23" t="s">
        <v>21</v>
      </c>
      <c r="D8" s="39">
        <v>37772</v>
      </c>
      <c r="E8" s="39">
        <v>1308</v>
      </c>
      <c r="F8" s="27">
        <v>26000</v>
      </c>
      <c r="G8" s="35">
        <v>0.68834056973419466</v>
      </c>
    </row>
    <row r="9" spans="1:7" x14ac:dyDescent="0.25">
      <c r="C9" s="23" t="s">
        <v>31</v>
      </c>
      <c r="D9" s="39">
        <v>39263</v>
      </c>
      <c r="E9" s="39">
        <v>1683</v>
      </c>
      <c r="F9" s="27">
        <v>29518.43</v>
      </c>
      <c r="G9" s="35">
        <v>0.75181290273285284</v>
      </c>
    </row>
    <row r="10" spans="1:7" x14ac:dyDescent="0.25">
      <c r="C10" s="23" t="s">
        <v>14</v>
      </c>
      <c r="D10" s="39">
        <v>43183</v>
      </c>
      <c r="E10" s="39">
        <v>2022</v>
      </c>
      <c r="F10" s="27">
        <v>19525.600000000002</v>
      </c>
      <c r="G10" s="35">
        <v>0.45215941458444298</v>
      </c>
    </row>
    <row r="11" spans="1:7" x14ac:dyDescent="0.25">
      <c r="C11" s="23" t="s">
        <v>19</v>
      </c>
      <c r="D11" s="39">
        <v>44744</v>
      </c>
      <c r="E11" s="39">
        <v>1956</v>
      </c>
      <c r="F11" s="27">
        <v>29800.160000000003</v>
      </c>
      <c r="G11" s="35">
        <v>0.66601466118362251</v>
      </c>
    </row>
    <row r="12" spans="1:7" x14ac:dyDescent="0.25">
      <c r="C12" s="23" t="s">
        <v>13</v>
      </c>
      <c r="D12" s="39">
        <v>47271</v>
      </c>
      <c r="E12" s="39">
        <v>1881</v>
      </c>
      <c r="F12" s="27">
        <v>29721.27</v>
      </c>
      <c r="G12" s="35">
        <v>0.62874214634765502</v>
      </c>
    </row>
    <row r="13" spans="1:7" x14ac:dyDescent="0.25">
      <c r="C13" s="23" t="s">
        <v>18</v>
      </c>
      <c r="D13" s="39">
        <v>52150</v>
      </c>
      <c r="E13" s="39">
        <v>1752</v>
      </c>
      <c r="F13" s="27">
        <v>40814.559999999998</v>
      </c>
      <c r="G13" s="35">
        <v>0.78263777564717163</v>
      </c>
    </row>
    <row r="14" spans="1:7" x14ac:dyDescent="0.25">
      <c r="C14" s="23" t="s">
        <v>20</v>
      </c>
      <c r="D14" s="39">
        <v>54712</v>
      </c>
      <c r="E14" s="39">
        <v>2196</v>
      </c>
      <c r="F14" s="27">
        <v>31390.480000000003</v>
      </c>
      <c r="G14" s="35">
        <v>0.57374031291124439</v>
      </c>
    </row>
    <row r="15" spans="1:7" x14ac:dyDescent="0.25">
      <c r="C15" s="23" t="s">
        <v>23</v>
      </c>
      <c r="D15" s="39">
        <v>56644</v>
      </c>
      <c r="E15" s="39">
        <v>1812</v>
      </c>
      <c r="F15" s="27">
        <v>44884.12</v>
      </c>
      <c r="G15" s="35">
        <v>0.79238966174705183</v>
      </c>
    </row>
    <row r="16" spans="1:7" x14ac:dyDescent="0.25">
      <c r="C16" s="23" t="s">
        <v>25</v>
      </c>
      <c r="D16" s="39">
        <v>57372</v>
      </c>
      <c r="E16" s="39">
        <v>2106</v>
      </c>
      <c r="F16" s="27">
        <v>29678.099999999995</v>
      </c>
      <c r="G16" s="35">
        <v>0.51729240744614091</v>
      </c>
    </row>
    <row r="17" spans="3:7" x14ac:dyDescent="0.25">
      <c r="C17" s="23" t="s">
        <v>29</v>
      </c>
      <c r="D17" s="39">
        <v>58009</v>
      </c>
      <c r="E17" s="39">
        <v>2976</v>
      </c>
      <c r="F17" s="27">
        <v>36700.840000000004</v>
      </c>
      <c r="G17" s="35">
        <v>0.6326749297522799</v>
      </c>
    </row>
    <row r="18" spans="3:7" x14ac:dyDescent="0.25">
      <c r="C18" s="23" t="s">
        <v>16</v>
      </c>
      <c r="D18" s="39">
        <v>62111</v>
      </c>
      <c r="E18" s="39">
        <v>2154</v>
      </c>
      <c r="F18" s="27">
        <v>43177.340000000004</v>
      </c>
      <c r="G18" s="35">
        <v>0.6951641416174269</v>
      </c>
    </row>
    <row r="19" spans="3:7" x14ac:dyDescent="0.25">
      <c r="C19" s="23" t="s">
        <v>17</v>
      </c>
      <c r="D19" s="39">
        <v>63721</v>
      </c>
      <c r="E19" s="39">
        <v>2331</v>
      </c>
      <c r="F19" s="27">
        <v>56471.590000000004</v>
      </c>
      <c r="G19" s="35">
        <v>0.88623201142480512</v>
      </c>
    </row>
    <row r="20" spans="3:7" x14ac:dyDescent="0.25">
      <c r="C20" s="23" t="s">
        <v>22</v>
      </c>
      <c r="D20" s="39">
        <v>66283</v>
      </c>
      <c r="E20" s="39">
        <v>2052</v>
      </c>
      <c r="F20" s="27">
        <v>46234.960000000006</v>
      </c>
      <c r="G20" s="35">
        <v>0.69753873542235578</v>
      </c>
    </row>
    <row r="21" spans="3:7" x14ac:dyDescent="0.25">
      <c r="C21" s="23" t="s">
        <v>30</v>
      </c>
      <c r="D21" s="39">
        <v>66500</v>
      </c>
      <c r="E21" s="39">
        <v>2802</v>
      </c>
      <c r="F21" s="27">
        <v>25899.020000000011</v>
      </c>
      <c r="G21" s="35">
        <v>0.38945894736842124</v>
      </c>
    </row>
    <row r="22" spans="3:7" x14ac:dyDescent="0.25">
      <c r="C22" s="23" t="s">
        <v>15</v>
      </c>
      <c r="D22" s="39">
        <v>68971</v>
      </c>
      <c r="E22" s="39">
        <v>1533</v>
      </c>
      <c r="F22" s="27">
        <v>50988.91</v>
      </c>
      <c r="G22" s="35">
        <v>0.73928042220643464</v>
      </c>
    </row>
    <row r="23" spans="3:7" x14ac:dyDescent="0.25">
      <c r="C23" s="23" t="s">
        <v>33</v>
      </c>
      <c r="D23" s="39">
        <v>69160</v>
      </c>
      <c r="E23" s="39">
        <v>1854</v>
      </c>
      <c r="F23" s="27">
        <v>46226.020000000004</v>
      </c>
      <c r="G23" s="35">
        <v>0.6683924233661076</v>
      </c>
    </row>
    <row r="24" spans="3:7" x14ac:dyDescent="0.25">
      <c r="C24" s="23" t="s">
        <v>27</v>
      </c>
      <c r="D24" s="39">
        <v>69461</v>
      </c>
      <c r="E24" s="39">
        <v>2982</v>
      </c>
      <c r="F24" s="27">
        <v>19572.14</v>
      </c>
      <c r="G24" s="35">
        <v>0.28177164164063284</v>
      </c>
    </row>
    <row r="25" spans="3:7" x14ac:dyDescent="0.25">
      <c r="C25" s="23" t="s">
        <v>26</v>
      </c>
      <c r="D25" s="39">
        <v>70273</v>
      </c>
      <c r="E25" s="39">
        <v>2142</v>
      </c>
      <c r="F25" s="27">
        <v>58277.8</v>
      </c>
      <c r="G25" s="35">
        <v>0.82930570773981471</v>
      </c>
    </row>
    <row r="26" spans="3:7" x14ac:dyDescent="0.25">
      <c r="C26" s="23" t="s">
        <v>32</v>
      </c>
      <c r="D26" s="39">
        <v>71967</v>
      </c>
      <c r="E26" s="39">
        <v>2301</v>
      </c>
      <c r="F26" s="27">
        <v>52063.35</v>
      </c>
      <c r="G26" s="35">
        <v>0.72343365709283425</v>
      </c>
    </row>
    <row r="27" spans="3:7" x14ac:dyDescent="0.25">
      <c r="C27" s="23" t="s">
        <v>28</v>
      </c>
      <c r="D27" s="39">
        <v>72373</v>
      </c>
      <c r="E27" s="39">
        <v>3207</v>
      </c>
      <c r="F27" s="27">
        <v>39084.340000000004</v>
      </c>
      <c r="G27" s="35">
        <v>0.54004034653807365</v>
      </c>
    </row>
    <row r="28" spans="3:7" x14ac:dyDescent="0.25">
      <c r="C28" s="23" t="s">
        <v>64</v>
      </c>
      <c r="D28" s="39">
        <v>1240869</v>
      </c>
      <c r="E28" s="39">
        <v>45660</v>
      </c>
      <c r="F28" s="27">
        <v>801165.2699999999</v>
      </c>
      <c r="G28" s="35">
        <v>0.64564854952456696</v>
      </c>
    </row>
  </sheetData>
  <conditionalFormatting pivot="1" sqref="G6:G27">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43E38-4B86-4AF5-9A77-D9FA7D081D9F}">
  <dimension ref="A1:F14"/>
  <sheetViews>
    <sheetView showGridLines="0" zoomScale="145" zoomScaleNormal="145" workbookViewId="0">
      <selection activeCell="A2" sqref="A2:XFD2"/>
    </sheetView>
  </sheetViews>
  <sheetFormatPr defaultRowHeight="15" x14ac:dyDescent="0.25"/>
  <cols>
    <col min="1" max="1" width="2.140625" customWidth="1"/>
    <col min="2" max="2" width="6.7109375" customWidth="1"/>
    <col min="4" max="4" width="11.140625" bestFit="1" customWidth="1"/>
  </cols>
  <sheetData>
    <row r="1" spans="1:6" s="2" customFormat="1" ht="52.5" customHeight="1" x14ac:dyDescent="0.25">
      <c r="A1" s="1"/>
      <c r="B1" s="14">
        <v>1</v>
      </c>
      <c r="C1" s="3" t="str">
        <f>Data!L12</f>
        <v>Quick statistics</v>
      </c>
    </row>
    <row r="2" spans="1:6" s="12" customFormat="1" x14ac:dyDescent="0.25">
      <c r="A2" s="13"/>
      <c r="B2" s="15"/>
    </row>
    <row r="4" spans="1:6" x14ac:dyDescent="0.25">
      <c r="D4" s="36" t="s">
        <v>1</v>
      </c>
      <c r="E4" s="36" t="s">
        <v>50</v>
      </c>
    </row>
    <row r="5" spans="1:6" x14ac:dyDescent="0.25">
      <c r="C5" s="18" t="s">
        <v>53</v>
      </c>
      <c r="D5" s="19">
        <f>AVERAGE(data[Amount])</f>
        <v>4136.2299999999996</v>
      </c>
      <c r="E5" s="18">
        <f>AVERAGE(data[Units])</f>
        <v>152.19999999999999</v>
      </c>
    </row>
    <row r="6" spans="1:6" x14ac:dyDescent="0.25">
      <c r="C6" s="18" t="s">
        <v>54</v>
      </c>
      <c r="D6" s="19">
        <f>MEDIAN(data[Amount])</f>
        <v>3437</v>
      </c>
      <c r="E6" s="18">
        <f>MEDIAN(data[Units])</f>
        <v>124.5</v>
      </c>
    </row>
    <row r="7" spans="1:6" x14ac:dyDescent="0.25">
      <c r="C7" s="18" t="s">
        <v>55</v>
      </c>
      <c r="D7" s="19">
        <f>MIN(data[Amount])</f>
        <v>0</v>
      </c>
      <c r="E7" s="18">
        <f>MIN(data[Units])</f>
        <v>0</v>
      </c>
    </row>
    <row r="8" spans="1:6" x14ac:dyDescent="0.25">
      <c r="C8" s="18" t="s">
        <v>56</v>
      </c>
      <c r="D8" s="19">
        <f>MAX(data[Amount])</f>
        <v>16184</v>
      </c>
      <c r="E8" s="18">
        <f>MAX(data[Units])</f>
        <v>525</v>
      </c>
    </row>
    <row r="9" spans="1:6" x14ac:dyDescent="0.25">
      <c r="C9" s="18" t="s">
        <v>57</v>
      </c>
      <c r="D9" s="19">
        <f>D8-D7</f>
        <v>16184</v>
      </c>
      <c r="E9" s="18">
        <f>E8-E7</f>
        <v>525</v>
      </c>
    </row>
    <row r="11" spans="1:6" x14ac:dyDescent="0.25">
      <c r="C11" s="18" t="s">
        <v>58</v>
      </c>
      <c r="D11" s="19">
        <f>_xlfn.PERCENTILE.EXC(data[Amount],0.25)</f>
        <v>1652</v>
      </c>
      <c r="E11" s="18">
        <f>_xlfn.PERCENTILE.EXC(data[Units],0.25)</f>
        <v>54</v>
      </c>
    </row>
    <row r="12" spans="1:6" x14ac:dyDescent="0.25">
      <c r="C12" s="18" t="s">
        <v>59</v>
      </c>
      <c r="D12" s="19">
        <f>_xlfn.PERCENTILE.EXC(data[Amount],0.75)</f>
        <v>6245.75</v>
      </c>
      <c r="E12" s="18">
        <f>_xlfn.PERCENTILE.EXC(data[Units],0.75)</f>
        <v>223.5</v>
      </c>
    </row>
    <row r="14" spans="1:6" x14ac:dyDescent="0.25">
      <c r="C14" t="s">
        <v>60</v>
      </c>
      <c r="F14">
        <f>COUNTA(_xlfn.UNIQUE(data[Product]))</f>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1BD72-5032-4980-9E4F-2B52B254C7FE}">
  <dimension ref="A1:K304"/>
  <sheetViews>
    <sheetView zoomScale="130" zoomScaleNormal="130" workbookViewId="0">
      <selection activeCell="B2" sqref="B2"/>
    </sheetView>
  </sheetViews>
  <sheetFormatPr defaultRowHeight="15" x14ac:dyDescent="0.25"/>
  <cols>
    <col min="1" max="1" width="2.140625" customWidth="1"/>
    <col min="2" max="2" width="6.7109375" customWidth="1"/>
    <col min="3" max="3" width="19.5703125" customWidth="1"/>
    <col min="4" max="4" width="14.7109375" customWidth="1"/>
    <col min="5" max="5" width="21.85546875" bestFit="1" customWidth="1"/>
    <col min="6" max="6" width="13.5703125" customWidth="1"/>
    <col min="7" max="7" width="11.7109375" customWidth="1"/>
  </cols>
  <sheetData>
    <row r="1" spans="1:11" s="2" customFormat="1" ht="52.5" customHeight="1" x14ac:dyDescent="0.25">
      <c r="A1" s="1"/>
      <c r="B1" s="14">
        <v>2</v>
      </c>
      <c r="C1" s="3" t="str">
        <f>Data!L13</f>
        <v>Exploratory Data Analysis (EDA) with Conditional Formatting</v>
      </c>
    </row>
    <row r="2" spans="1:11" s="12" customFormat="1" x14ac:dyDescent="0.25">
      <c r="A2" s="13"/>
      <c r="B2" s="15"/>
    </row>
    <row r="4" spans="1:11" x14ac:dyDescent="0.25">
      <c r="C4" s="6" t="s">
        <v>11</v>
      </c>
      <c r="D4" s="6" t="s">
        <v>12</v>
      </c>
      <c r="E4" s="6" t="s">
        <v>0</v>
      </c>
      <c r="F4" s="10" t="s">
        <v>1</v>
      </c>
      <c r="G4" s="10" t="s">
        <v>50</v>
      </c>
      <c r="J4" t="s">
        <v>61</v>
      </c>
      <c r="K4">
        <v>300</v>
      </c>
    </row>
    <row r="5" spans="1:11" x14ac:dyDescent="0.25">
      <c r="C5" t="s">
        <v>10</v>
      </c>
      <c r="D5" t="s">
        <v>38</v>
      </c>
      <c r="E5" t="s">
        <v>14</v>
      </c>
      <c r="F5" s="4">
        <v>5586</v>
      </c>
      <c r="G5" s="5">
        <v>525</v>
      </c>
    </row>
    <row r="6" spans="1:11" x14ac:dyDescent="0.25">
      <c r="C6" t="s">
        <v>2</v>
      </c>
      <c r="D6" t="s">
        <v>36</v>
      </c>
      <c r="E6" t="s">
        <v>27</v>
      </c>
      <c r="F6" s="4">
        <v>798</v>
      </c>
      <c r="G6" s="5">
        <v>519</v>
      </c>
    </row>
    <row r="7" spans="1:11" x14ac:dyDescent="0.25">
      <c r="C7" t="s">
        <v>8</v>
      </c>
      <c r="D7" t="s">
        <v>38</v>
      </c>
      <c r="E7" t="s">
        <v>13</v>
      </c>
      <c r="F7" s="4">
        <v>819</v>
      </c>
      <c r="G7" s="5">
        <v>510</v>
      </c>
    </row>
    <row r="8" spans="1:11" x14ac:dyDescent="0.25">
      <c r="C8" t="s">
        <v>3</v>
      </c>
      <c r="D8" t="s">
        <v>34</v>
      </c>
      <c r="E8" t="s">
        <v>32</v>
      </c>
      <c r="F8" s="4">
        <v>7777</v>
      </c>
      <c r="G8" s="5">
        <v>504</v>
      </c>
    </row>
    <row r="9" spans="1:11" x14ac:dyDescent="0.25">
      <c r="C9" t="s">
        <v>9</v>
      </c>
      <c r="D9" t="s">
        <v>34</v>
      </c>
      <c r="E9" t="s">
        <v>20</v>
      </c>
      <c r="F9" s="4">
        <v>8463</v>
      </c>
      <c r="G9" s="5">
        <v>492</v>
      </c>
    </row>
    <row r="10" spans="1:11" x14ac:dyDescent="0.25">
      <c r="C10" t="s">
        <v>2</v>
      </c>
      <c r="D10" t="s">
        <v>39</v>
      </c>
      <c r="E10" t="s">
        <v>25</v>
      </c>
      <c r="F10" s="4">
        <v>1785</v>
      </c>
      <c r="G10" s="5">
        <v>462</v>
      </c>
    </row>
    <row r="11" spans="1:11" x14ac:dyDescent="0.25">
      <c r="C11" t="s">
        <v>8</v>
      </c>
      <c r="D11" t="s">
        <v>35</v>
      </c>
      <c r="E11" t="s">
        <v>32</v>
      </c>
      <c r="F11" s="4">
        <v>6706</v>
      </c>
      <c r="G11" s="5">
        <v>459</v>
      </c>
    </row>
    <row r="12" spans="1:11" x14ac:dyDescent="0.25">
      <c r="C12" t="s">
        <v>6</v>
      </c>
      <c r="D12" t="s">
        <v>37</v>
      </c>
      <c r="E12" t="s">
        <v>28</v>
      </c>
      <c r="F12" s="4">
        <v>3556</v>
      </c>
      <c r="G12" s="5">
        <v>459</v>
      </c>
    </row>
    <row r="13" spans="1:11" x14ac:dyDescent="0.25">
      <c r="C13" t="s">
        <v>6</v>
      </c>
      <c r="D13" t="s">
        <v>34</v>
      </c>
      <c r="E13" t="s">
        <v>26</v>
      </c>
      <c r="F13" s="4">
        <v>8008</v>
      </c>
      <c r="G13" s="5">
        <v>456</v>
      </c>
    </row>
    <row r="14" spans="1:11" x14ac:dyDescent="0.25">
      <c r="C14" t="s">
        <v>40</v>
      </c>
      <c r="D14" t="s">
        <v>35</v>
      </c>
      <c r="E14" t="s">
        <v>30</v>
      </c>
      <c r="F14" s="4">
        <v>2275</v>
      </c>
      <c r="G14" s="5">
        <v>447</v>
      </c>
    </row>
    <row r="15" spans="1:11" x14ac:dyDescent="0.25">
      <c r="C15" t="s">
        <v>40</v>
      </c>
      <c r="D15" t="s">
        <v>35</v>
      </c>
      <c r="E15" t="s">
        <v>33</v>
      </c>
      <c r="F15" s="4">
        <v>8869</v>
      </c>
      <c r="G15" s="5">
        <v>432</v>
      </c>
    </row>
    <row r="16" spans="1:11" x14ac:dyDescent="0.25">
      <c r="C16" t="s">
        <v>6</v>
      </c>
      <c r="D16" t="s">
        <v>39</v>
      </c>
      <c r="E16" t="s">
        <v>25</v>
      </c>
      <c r="F16" s="4">
        <v>2100</v>
      </c>
      <c r="G16" s="5">
        <v>414</v>
      </c>
    </row>
    <row r="17" spans="3:7" x14ac:dyDescent="0.25">
      <c r="C17" t="s">
        <v>6</v>
      </c>
      <c r="D17" t="s">
        <v>37</v>
      </c>
      <c r="E17" t="s">
        <v>16</v>
      </c>
      <c r="F17" s="4">
        <v>1904</v>
      </c>
      <c r="G17" s="5">
        <v>405</v>
      </c>
    </row>
    <row r="18" spans="3:7" x14ac:dyDescent="0.25">
      <c r="C18" t="s">
        <v>6</v>
      </c>
      <c r="D18" t="s">
        <v>35</v>
      </c>
      <c r="E18" t="s">
        <v>4</v>
      </c>
      <c r="F18" s="4">
        <v>1302</v>
      </c>
      <c r="G18" s="5">
        <v>402</v>
      </c>
    </row>
    <row r="19" spans="3:7" x14ac:dyDescent="0.25">
      <c r="C19" t="s">
        <v>6</v>
      </c>
      <c r="D19" t="s">
        <v>39</v>
      </c>
      <c r="E19" t="s">
        <v>29</v>
      </c>
      <c r="F19" s="4">
        <v>3052</v>
      </c>
      <c r="G19" s="5">
        <v>378</v>
      </c>
    </row>
    <row r="20" spans="3:7" x14ac:dyDescent="0.25">
      <c r="C20" t="s">
        <v>40</v>
      </c>
      <c r="D20" t="s">
        <v>35</v>
      </c>
      <c r="E20" t="s">
        <v>22</v>
      </c>
      <c r="F20" s="4">
        <v>6853</v>
      </c>
      <c r="G20" s="5">
        <v>372</v>
      </c>
    </row>
    <row r="21" spans="3:7" x14ac:dyDescent="0.25">
      <c r="C21" t="s">
        <v>7</v>
      </c>
      <c r="D21" t="s">
        <v>34</v>
      </c>
      <c r="E21" t="s">
        <v>14</v>
      </c>
      <c r="F21" s="4">
        <v>1932</v>
      </c>
      <c r="G21" s="5">
        <v>369</v>
      </c>
    </row>
    <row r="22" spans="3:7" x14ac:dyDescent="0.25">
      <c r="C22" t="s">
        <v>6</v>
      </c>
      <c r="D22" t="s">
        <v>34</v>
      </c>
      <c r="E22" t="s">
        <v>30</v>
      </c>
      <c r="F22" s="4">
        <v>3402</v>
      </c>
      <c r="G22" s="5">
        <v>366</v>
      </c>
    </row>
    <row r="23" spans="3:7" x14ac:dyDescent="0.25">
      <c r="C23" t="s">
        <v>3</v>
      </c>
      <c r="D23" t="s">
        <v>37</v>
      </c>
      <c r="E23" t="s">
        <v>4</v>
      </c>
      <c r="F23" s="4">
        <v>938</v>
      </c>
      <c r="G23" s="5">
        <v>366</v>
      </c>
    </row>
    <row r="24" spans="3:7" x14ac:dyDescent="0.25">
      <c r="C24" t="s">
        <v>8</v>
      </c>
      <c r="D24" t="s">
        <v>35</v>
      </c>
      <c r="E24" t="s">
        <v>20</v>
      </c>
      <c r="F24" s="4">
        <v>2702</v>
      </c>
      <c r="G24" s="5">
        <v>363</v>
      </c>
    </row>
    <row r="25" spans="3:7" x14ac:dyDescent="0.25">
      <c r="C25" t="s">
        <v>5</v>
      </c>
      <c r="D25" t="s">
        <v>35</v>
      </c>
      <c r="E25" t="s">
        <v>29</v>
      </c>
      <c r="F25" s="4">
        <v>4480</v>
      </c>
      <c r="G25" s="5">
        <v>357</v>
      </c>
    </row>
    <row r="26" spans="3:7" x14ac:dyDescent="0.25">
      <c r="C26" t="s">
        <v>2</v>
      </c>
      <c r="D26" t="s">
        <v>38</v>
      </c>
      <c r="E26" t="s">
        <v>31</v>
      </c>
      <c r="F26" s="4">
        <v>4326</v>
      </c>
      <c r="G26" s="5">
        <v>348</v>
      </c>
    </row>
    <row r="27" spans="3:7" x14ac:dyDescent="0.25">
      <c r="C27" t="s">
        <v>5</v>
      </c>
      <c r="D27" t="s">
        <v>36</v>
      </c>
      <c r="E27" t="s">
        <v>17</v>
      </c>
      <c r="F27" s="4">
        <v>3339</v>
      </c>
      <c r="G27" s="5">
        <v>348</v>
      </c>
    </row>
    <row r="28" spans="3:7" x14ac:dyDescent="0.25">
      <c r="C28" t="s">
        <v>10</v>
      </c>
      <c r="D28" t="s">
        <v>36</v>
      </c>
      <c r="E28" t="s">
        <v>29</v>
      </c>
      <c r="F28" s="4">
        <v>2471</v>
      </c>
      <c r="G28" s="5">
        <v>342</v>
      </c>
    </row>
    <row r="29" spans="3:7" x14ac:dyDescent="0.25">
      <c r="C29" t="s">
        <v>5</v>
      </c>
      <c r="D29" t="s">
        <v>34</v>
      </c>
      <c r="E29" t="s">
        <v>20</v>
      </c>
      <c r="F29" s="4">
        <v>15610</v>
      </c>
      <c r="G29" s="5">
        <v>339</v>
      </c>
    </row>
    <row r="30" spans="3:7" x14ac:dyDescent="0.25">
      <c r="C30" t="s">
        <v>7</v>
      </c>
      <c r="D30" t="s">
        <v>37</v>
      </c>
      <c r="E30" t="s">
        <v>16</v>
      </c>
      <c r="F30" s="4">
        <v>4487</v>
      </c>
      <c r="G30" s="5">
        <v>333</v>
      </c>
    </row>
    <row r="31" spans="3:7" x14ac:dyDescent="0.25">
      <c r="C31" t="s">
        <v>3</v>
      </c>
      <c r="D31" t="s">
        <v>37</v>
      </c>
      <c r="E31" t="s">
        <v>28</v>
      </c>
      <c r="F31" s="4">
        <v>7308</v>
      </c>
      <c r="G31" s="5">
        <v>327</v>
      </c>
    </row>
    <row r="32" spans="3:7" x14ac:dyDescent="0.25">
      <c r="C32" t="s">
        <v>3</v>
      </c>
      <c r="D32" t="s">
        <v>37</v>
      </c>
      <c r="E32" t="s">
        <v>29</v>
      </c>
      <c r="F32" s="4">
        <v>4592</v>
      </c>
      <c r="G32" s="5">
        <v>324</v>
      </c>
    </row>
    <row r="33" spans="3:7" x14ac:dyDescent="0.25">
      <c r="C33" t="s">
        <v>7</v>
      </c>
      <c r="D33" t="s">
        <v>38</v>
      </c>
      <c r="E33" t="s">
        <v>30</v>
      </c>
      <c r="F33" s="4">
        <v>10129</v>
      </c>
      <c r="G33" s="5">
        <v>312</v>
      </c>
    </row>
    <row r="34" spans="3:7" x14ac:dyDescent="0.25">
      <c r="C34" t="s">
        <v>3</v>
      </c>
      <c r="D34" t="s">
        <v>34</v>
      </c>
      <c r="E34" t="s">
        <v>28</v>
      </c>
      <c r="F34" s="4">
        <v>3689</v>
      </c>
      <c r="G34" s="5">
        <v>312</v>
      </c>
    </row>
    <row r="35" spans="3:7" x14ac:dyDescent="0.25">
      <c r="C35" t="s">
        <v>41</v>
      </c>
      <c r="D35" t="s">
        <v>36</v>
      </c>
      <c r="E35" t="s">
        <v>28</v>
      </c>
      <c r="F35" s="4">
        <v>854</v>
      </c>
      <c r="G35" s="5">
        <v>309</v>
      </c>
    </row>
    <row r="36" spans="3:7" x14ac:dyDescent="0.25">
      <c r="C36" t="s">
        <v>9</v>
      </c>
      <c r="D36" t="s">
        <v>39</v>
      </c>
      <c r="E36" t="s">
        <v>24</v>
      </c>
      <c r="F36" s="4">
        <v>3920</v>
      </c>
      <c r="G36" s="5">
        <v>306</v>
      </c>
    </row>
    <row r="37" spans="3:7" x14ac:dyDescent="0.25">
      <c r="C37" t="s">
        <v>40</v>
      </c>
      <c r="D37" t="s">
        <v>36</v>
      </c>
      <c r="E37" t="s">
        <v>27</v>
      </c>
      <c r="F37" s="4">
        <v>3164</v>
      </c>
      <c r="G37" s="5">
        <v>306</v>
      </c>
    </row>
    <row r="38" spans="3:7" x14ac:dyDescent="0.25">
      <c r="C38" t="s">
        <v>3</v>
      </c>
      <c r="D38" t="s">
        <v>35</v>
      </c>
      <c r="E38" t="s">
        <v>33</v>
      </c>
      <c r="F38" s="4">
        <v>819</v>
      </c>
      <c r="G38" s="5">
        <v>306</v>
      </c>
    </row>
    <row r="39" spans="3:7" x14ac:dyDescent="0.25">
      <c r="C39" t="s">
        <v>3</v>
      </c>
      <c r="D39" t="s">
        <v>38</v>
      </c>
      <c r="E39" t="s">
        <v>26</v>
      </c>
      <c r="F39" s="4">
        <v>8841</v>
      </c>
      <c r="G39" s="5">
        <v>303</v>
      </c>
    </row>
    <row r="40" spans="3:7" x14ac:dyDescent="0.25">
      <c r="C40" t="s">
        <v>10</v>
      </c>
      <c r="D40" t="s">
        <v>36</v>
      </c>
      <c r="E40" t="s">
        <v>32</v>
      </c>
      <c r="F40" s="4">
        <v>6657</v>
      </c>
      <c r="G40" s="5">
        <v>303</v>
      </c>
    </row>
    <row r="41" spans="3:7" x14ac:dyDescent="0.25">
      <c r="C41" t="s">
        <v>2</v>
      </c>
      <c r="D41" t="s">
        <v>35</v>
      </c>
      <c r="E41" t="s">
        <v>17</v>
      </c>
      <c r="F41" s="4">
        <v>1589</v>
      </c>
      <c r="G41" s="5">
        <v>303</v>
      </c>
    </row>
    <row r="42" spans="3:7" x14ac:dyDescent="0.25">
      <c r="C42" t="s">
        <v>8</v>
      </c>
      <c r="D42" t="s">
        <v>35</v>
      </c>
      <c r="E42" t="s">
        <v>27</v>
      </c>
      <c r="F42" s="4">
        <v>4753</v>
      </c>
      <c r="G42" s="5">
        <v>300</v>
      </c>
    </row>
    <row r="43" spans="3:7" x14ac:dyDescent="0.25">
      <c r="C43" t="s">
        <v>7</v>
      </c>
      <c r="D43" t="s">
        <v>36</v>
      </c>
      <c r="E43" t="s">
        <v>19</v>
      </c>
      <c r="F43" s="4">
        <v>2870</v>
      </c>
      <c r="G43" s="5">
        <v>300</v>
      </c>
    </row>
    <row r="44" spans="3:7" x14ac:dyDescent="0.25">
      <c r="C44" t="s">
        <v>40</v>
      </c>
      <c r="D44" t="s">
        <v>38</v>
      </c>
      <c r="E44" t="s">
        <v>13</v>
      </c>
      <c r="F44" s="4">
        <v>5670</v>
      </c>
      <c r="G44" s="5">
        <v>297</v>
      </c>
    </row>
    <row r="45" spans="3:7" x14ac:dyDescent="0.25">
      <c r="C45" t="s">
        <v>41</v>
      </c>
      <c r="D45" t="s">
        <v>36</v>
      </c>
      <c r="E45" t="s">
        <v>18</v>
      </c>
      <c r="F45" s="4">
        <v>9632</v>
      </c>
      <c r="G45" s="5">
        <v>288</v>
      </c>
    </row>
    <row r="46" spans="3:7" x14ac:dyDescent="0.25">
      <c r="C46" t="s">
        <v>7</v>
      </c>
      <c r="D46" t="s">
        <v>35</v>
      </c>
      <c r="E46" t="s">
        <v>28</v>
      </c>
      <c r="F46" s="4">
        <v>5194</v>
      </c>
      <c r="G46" s="5">
        <v>288</v>
      </c>
    </row>
    <row r="47" spans="3:7" x14ac:dyDescent="0.25">
      <c r="C47" t="s">
        <v>8</v>
      </c>
      <c r="D47" t="s">
        <v>34</v>
      </c>
      <c r="E47" t="s">
        <v>31</v>
      </c>
      <c r="F47" s="4">
        <v>3507</v>
      </c>
      <c r="G47" s="5">
        <v>288</v>
      </c>
    </row>
    <row r="48" spans="3:7" x14ac:dyDescent="0.25">
      <c r="C48" t="s">
        <v>10</v>
      </c>
      <c r="D48" t="s">
        <v>37</v>
      </c>
      <c r="E48" t="s">
        <v>21</v>
      </c>
      <c r="F48" s="4">
        <v>245</v>
      </c>
      <c r="G48" s="5">
        <v>288</v>
      </c>
    </row>
    <row r="49" spans="3:7" x14ac:dyDescent="0.25">
      <c r="C49" t="s">
        <v>6</v>
      </c>
      <c r="D49" t="s">
        <v>38</v>
      </c>
      <c r="E49" t="s">
        <v>27</v>
      </c>
      <c r="F49" s="4">
        <v>1134</v>
      </c>
      <c r="G49" s="5">
        <v>282</v>
      </c>
    </row>
    <row r="50" spans="3:7" x14ac:dyDescent="0.25">
      <c r="C50" t="s">
        <v>10</v>
      </c>
      <c r="D50" t="s">
        <v>39</v>
      </c>
      <c r="E50" t="s">
        <v>21</v>
      </c>
      <c r="F50" s="4">
        <v>4858</v>
      </c>
      <c r="G50" s="5">
        <v>279</v>
      </c>
    </row>
    <row r="51" spans="3:7" x14ac:dyDescent="0.25">
      <c r="C51" t="s">
        <v>10</v>
      </c>
      <c r="D51" t="s">
        <v>35</v>
      </c>
      <c r="E51" t="s">
        <v>18</v>
      </c>
      <c r="F51" s="4">
        <v>3808</v>
      </c>
      <c r="G51" s="5">
        <v>279</v>
      </c>
    </row>
    <row r="52" spans="3:7" x14ac:dyDescent="0.25">
      <c r="C52" t="s">
        <v>3</v>
      </c>
      <c r="D52" t="s">
        <v>34</v>
      </c>
      <c r="E52" t="s">
        <v>14</v>
      </c>
      <c r="F52" s="4">
        <v>7259</v>
      </c>
      <c r="G52" s="5">
        <v>276</v>
      </c>
    </row>
    <row r="53" spans="3:7" x14ac:dyDescent="0.25">
      <c r="C53" t="s">
        <v>3</v>
      </c>
      <c r="D53" t="s">
        <v>35</v>
      </c>
      <c r="E53" t="s">
        <v>15</v>
      </c>
      <c r="F53" s="4">
        <v>6657</v>
      </c>
      <c r="G53" s="5">
        <v>276</v>
      </c>
    </row>
    <row r="54" spans="3:7" x14ac:dyDescent="0.25">
      <c r="C54" t="s">
        <v>9</v>
      </c>
      <c r="D54" t="s">
        <v>37</v>
      </c>
      <c r="E54" t="s">
        <v>29</v>
      </c>
      <c r="F54" s="4">
        <v>1085</v>
      </c>
      <c r="G54" s="5">
        <v>273</v>
      </c>
    </row>
    <row r="55" spans="3:7" x14ac:dyDescent="0.25">
      <c r="C55" t="s">
        <v>7</v>
      </c>
      <c r="D55" t="s">
        <v>38</v>
      </c>
      <c r="E55" t="s">
        <v>18</v>
      </c>
      <c r="F55" s="4">
        <v>1778</v>
      </c>
      <c r="G55" s="5">
        <v>270</v>
      </c>
    </row>
    <row r="56" spans="3:7" x14ac:dyDescent="0.25">
      <c r="C56" t="s">
        <v>6</v>
      </c>
      <c r="D56" t="s">
        <v>35</v>
      </c>
      <c r="E56" t="s">
        <v>20</v>
      </c>
      <c r="F56" s="4">
        <v>1071</v>
      </c>
      <c r="G56" s="5">
        <v>270</v>
      </c>
    </row>
    <row r="57" spans="3:7" x14ac:dyDescent="0.25">
      <c r="C57" t="s">
        <v>10</v>
      </c>
      <c r="D57" t="s">
        <v>36</v>
      </c>
      <c r="E57" t="s">
        <v>23</v>
      </c>
      <c r="F57" s="4">
        <v>2317</v>
      </c>
      <c r="G57" s="5">
        <v>261</v>
      </c>
    </row>
    <row r="58" spans="3:7" x14ac:dyDescent="0.25">
      <c r="C58" t="s">
        <v>7</v>
      </c>
      <c r="D58" t="s">
        <v>38</v>
      </c>
      <c r="E58" t="s">
        <v>28</v>
      </c>
      <c r="F58" s="4">
        <v>5677</v>
      </c>
      <c r="G58" s="5">
        <v>258</v>
      </c>
    </row>
    <row r="59" spans="3:7" x14ac:dyDescent="0.25">
      <c r="C59" t="s">
        <v>3</v>
      </c>
      <c r="D59" t="s">
        <v>35</v>
      </c>
      <c r="E59" t="s">
        <v>14</v>
      </c>
      <c r="F59" s="4">
        <v>2415</v>
      </c>
      <c r="G59" s="5">
        <v>255</v>
      </c>
    </row>
    <row r="60" spans="3:7" x14ac:dyDescent="0.25">
      <c r="C60" t="s">
        <v>7</v>
      </c>
      <c r="D60" t="s">
        <v>35</v>
      </c>
      <c r="E60" t="s">
        <v>30</v>
      </c>
      <c r="F60" s="4">
        <v>6755</v>
      </c>
      <c r="G60" s="5">
        <v>252</v>
      </c>
    </row>
    <row r="61" spans="3:7" x14ac:dyDescent="0.25">
      <c r="C61" t="s">
        <v>7</v>
      </c>
      <c r="D61" t="s">
        <v>36</v>
      </c>
      <c r="E61" t="s">
        <v>29</v>
      </c>
      <c r="F61" s="4">
        <v>5551</v>
      </c>
      <c r="G61" s="5">
        <v>252</v>
      </c>
    </row>
    <row r="62" spans="3:7" x14ac:dyDescent="0.25">
      <c r="C62" t="s">
        <v>5</v>
      </c>
      <c r="D62" t="s">
        <v>39</v>
      </c>
      <c r="E62" t="s">
        <v>18</v>
      </c>
      <c r="F62" s="4">
        <v>385</v>
      </c>
      <c r="G62" s="5">
        <v>249</v>
      </c>
    </row>
    <row r="63" spans="3:7" x14ac:dyDescent="0.25">
      <c r="C63" t="s">
        <v>5</v>
      </c>
      <c r="D63" t="s">
        <v>35</v>
      </c>
      <c r="E63" t="s">
        <v>31</v>
      </c>
      <c r="F63" s="4">
        <v>4753</v>
      </c>
      <c r="G63" s="5">
        <v>246</v>
      </c>
    </row>
    <row r="64" spans="3:7" x14ac:dyDescent="0.25">
      <c r="C64" t="s">
        <v>7</v>
      </c>
      <c r="D64" t="s">
        <v>39</v>
      </c>
      <c r="E64" t="s">
        <v>17</v>
      </c>
      <c r="F64" s="4">
        <v>4438</v>
      </c>
      <c r="G64" s="5">
        <v>246</v>
      </c>
    </row>
    <row r="65" spans="3:7" x14ac:dyDescent="0.25">
      <c r="C65" t="s">
        <v>2</v>
      </c>
      <c r="D65" t="s">
        <v>36</v>
      </c>
      <c r="E65" t="s">
        <v>31</v>
      </c>
      <c r="F65" s="4">
        <v>3094</v>
      </c>
      <c r="G65" s="5">
        <v>246</v>
      </c>
    </row>
    <row r="66" spans="3:7" x14ac:dyDescent="0.25">
      <c r="C66" t="s">
        <v>9</v>
      </c>
      <c r="D66" t="s">
        <v>37</v>
      </c>
      <c r="E66" t="s">
        <v>26</v>
      </c>
      <c r="F66" s="4">
        <v>2856</v>
      </c>
      <c r="G66" s="5">
        <v>246</v>
      </c>
    </row>
    <row r="67" spans="3:7" x14ac:dyDescent="0.25">
      <c r="C67" t="s">
        <v>9</v>
      </c>
      <c r="D67" t="s">
        <v>35</v>
      </c>
      <c r="E67" t="s">
        <v>15</v>
      </c>
      <c r="F67" s="4">
        <v>7833</v>
      </c>
      <c r="G67" s="5">
        <v>243</v>
      </c>
    </row>
    <row r="68" spans="3:7" x14ac:dyDescent="0.25">
      <c r="C68" t="s">
        <v>7</v>
      </c>
      <c r="D68" t="s">
        <v>35</v>
      </c>
      <c r="E68" t="s">
        <v>19</v>
      </c>
      <c r="F68" s="4">
        <v>4585</v>
      </c>
      <c r="G68" s="5">
        <v>240</v>
      </c>
    </row>
    <row r="69" spans="3:7" x14ac:dyDescent="0.25">
      <c r="C69" t="s">
        <v>41</v>
      </c>
      <c r="D69" t="s">
        <v>37</v>
      </c>
      <c r="E69" t="s">
        <v>30</v>
      </c>
      <c r="F69" s="4">
        <v>1526</v>
      </c>
      <c r="G69" s="5">
        <v>240</v>
      </c>
    </row>
    <row r="70" spans="3:7" x14ac:dyDescent="0.25">
      <c r="C70" t="s">
        <v>5</v>
      </c>
      <c r="D70" t="s">
        <v>34</v>
      </c>
      <c r="E70" t="s">
        <v>22</v>
      </c>
      <c r="F70" s="4">
        <v>6279</v>
      </c>
      <c r="G70" s="5">
        <v>237</v>
      </c>
    </row>
    <row r="71" spans="3:7" x14ac:dyDescent="0.25">
      <c r="C71" t="s">
        <v>40</v>
      </c>
      <c r="D71" t="s">
        <v>35</v>
      </c>
      <c r="E71" t="s">
        <v>32</v>
      </c>
      <c r="F71" s="4">
        <v>12348</v>
      </c>
      <c r="G71" s="5">
        <v>234</v>
      </c>
    </row>
    <row r="72" spans="3:7" x14ac:dyDescent="0.25">
      <c r="C72" t="s">
        <v>3</v>
      </c>
      <c r="D72" t="s">
        <v>35</v>
      </c>
      <c r="E72" t="s">
        <v>25</v>
      </c>
      <c r="F72" s="4">
        <v>2464</v>
      </c>
      <c r="G72" s="5">
        <v>234</v>
      </c>
    </row>
    <row r="73" spans="3:7" x14ac:dyDescent="0.25">
      <c r="C73" t="s">
        <v>8</v>
      </c>
      <c r="D73" t="s">
        <v>38</v>
      </c>
      <c r="E73" t="s">
        <v>23</v>
      </c>
      <c r="F73" s="4">
        <v>1701</v>
      </c>
      <c r="G73" s="5">
        <v>234</v>
      </c>
    </row>
    <row r="74" spans="3:7" x14ac:dyDescent="0.25">
      <c r="C74" t="s">
        <v>41</v>
      </c>
      <c r="D74" t="s">
        <v>36</v>
      </c>
      <c r="E74" t="s">
        <v>13</v>
      </c>
      <c r="F74" s="4">
        <v>10311</v>
      </c>
      <c r="G74" s="5">
        <v>231</v>
      </c>
    </row>
    <row r="75" spans="3:7" x14ac:dyDescent="0.25">
      <c r="C75" t="s">
        <v>41</v>
      </c>
      <c r="D75" t="s">
        <v>37</v>
      </c>
      <c r="E75" t="s">
        <v>15</v>
      </c>
      <c r="F75" s="4">
        <v>714</v>
      </c>
      <c r="G75" s="5">
        <v>231</v>
      </c>
    </row>
    <row r="76" spans="3:7" x14ac:dyDescent="0.25">
      <c r="C76" t="s">
        <v>10</v>
      </c>
      <c r="D76" t="s">
        <v>35</v>
      </c>
      <c r="E76" t="s">
        <v>21</v>
      </c>
      <c r="F76" s="4">
        <v>567</v>
      </c>
      <c r="G76" s="5">
        <v>228</v>
      </c>
    </row>
    <row r="77" spans="3:7" x14ac:dyDescent="0.25">
      <c r="C77" t="s">
        <v>7</v>
      </c>
      <c r="D77" t="s">
        <v>37</v>
      </c>
      <c r="E77" t="s">
        <v>14</v>
      </c>
      <c r="F77" s="4">
        <v>6608</v>
      </c>
      <c r="G77" s="5">
        <v>225</v>
      </c>
    </row>
    <row r="78" spans="3:7" x14ac:dyDescent="0.25">
      <c r="C78" t="s">
        <v>40</v>
      </c>
      <c r="D78" t="s">
        <v>39</v>
      </c>
      <c r="E78" t="s">
        <v>28</v>
      </c>
      <c r="F78" s="4">
        <v>3101</v>
      </c>
      <c r="G78" s="5">
        <v>225</v>
      </c>
    </row>
    <row r="79" spans="3:7" x14ac:dyDescent="0.25">
      <c r="C79" t="s">
        <v>41</v>
      </c>
      <c r="D79" t="s">
        <v>34</v>
      </c>
      <c r="E79" t="s">
        <v>16</v>
      </c>
      <c r="F79" s="4">
        <v>1274</v>
      </c>
      <c r="G79" s="5">
        <v>225</v>
      </c>
    </row>
    <row r="80" spans="3:7" x14ac:dyDescent="0.25">
      <c r="C80" t="s">
        <v>8</v>
      </c>
      <c r="D80" t="s">
        <v>34</v>
      </c>
      <c r="E80" t="s">
        <v>16</v>
      </c>
      <c r="F80" s="4">
        <v>2009</v>
      </c>
      <c r="G80" s="5">
        <v>219</v>
      </c>
    </row>
    <row r="81" spans="3:7" x14ac:dyDescent="0.25">
      <c r="C81" t="s">
        <v>41</v>
      </c>
      <c r="D81" t="s">
        <v>35</v>
      </c>
      <c r="E81" t="s">
        <v>28</v>
      </c>
      <c r="F81" s="4">
        <v>7455</v>
      </c>
      <c r="G81" s="5">
        <v>216</v>
      </c>
    </row>
    <row r="82" spans="3:7" x14ac:dyDescent="0.25">
      <c r="C82" t="s">
        <v>2</v>
      </c>
      <c r="D82" t="s">
        <v>39</v>
      </c>
      <c r="E82" t="s">
        <v>21</v>
      </c>
      <c r="F82" s="4">
        <v>7651</v>
      </c>
      <c r="G82" s="5">
        <v>213</v>
      </c>
    </row>
    <row r="83" spans="3:7" x14ac:dyDescent="0.25">
      <c r="C83" t="s">
        <v>8</v>
      </c>
      <c r="D83" t="s">
        <v>38</v>
      </c>
      <c r="E83" t="s">
        <v>32</v>
      </c>
      <c r="F83" s="4">
        <v>3752</v>
      </c>
      <c r="G83" s="5">
        <v>213</v>
      </c>
    </row>
    <row r="84" spans="3:7" x14ac:dyDescent="0.25">
      <c r="C84" t="s">
        <v>8</v>
      </c>
      <c r="D84" t="s">
        <v>39</v>
      </c>
      <c r="E84" t="s">
        <v>31</v>
      </c>
      <c r="F84" s="4">
        <v>8890</v>
      </c>
      <c r="G84" s="5">
        <v>210</v>
      </c>
    </row>
    <row r="85" spans="3:7" x14ac:dyDescent="0.25">
      <c r="C85" t="s">
        <v>8</v>
      </c>
      <c r="D85" t="s">
        <v>35</v>
      </c>
      <c r="E85" t="s">
        <v>22</v>
      </c>
      <c r="F85" s="4">
        <v>5012</v>
      </c>
      <c r="G85" s="5">
        <v>210</v>
      </c>
    </row>
    <row r="86" spans="3:7" x14ac:dyDescent="0.25">
      <c r="C86" t="s">
        <v>7</v>
      </c>
      <c r="D86" t="s">
        <v>37</v>
      </c>
      <c r="E86" t="s">
        <v>22</v>
      </c>
      <c r="F86" s="4">
        <v>9835</v>
      </c>
      <c r="G86" s="5">
        <v>207</v>
      </c>
    </row>
    <row r="87" spans="3:7" x14ac:dyDescent="0.25">
      <c r="C87" t="s">
        <v>6</v>
      </c>
      <c r="D87" t="s">
        <v>34</v>
      </c>
      <c r="E87" t="s">
        <v>27</v>
      </c>
      <c r="F87" s="4">
        <v>4242</v>
      </c>
      <c r="G87" s="5">
        <v>207</v>
      </c>
    </row>
    <row r="88" spans="3:7" x14ac:dyDescent="0.25">
      <c r="C88" t="s">
        <v>9</v>
      </c>
      <c r="D88" t="s">
        <v>37</v>
      </c>
      <c r="E88" t="s">
        <v>4</v>
      </c>
      <c r="F88" s="4">
        <v>259</v>
      </c>
      <c r="G88" s="5">
        <v>207</v>
      </c>
    </row>
    <row r="89" spans="3:7" x14ac:dyDescent="0.25">
      <c r="C89" t="s">
        <v>9</v>
      </c>
      <c r="D89" t="s">
        <v>36</v>
      </c>
      <c r="E89" t="s">
        <v>27</v>
      </c>
      <c r="F89" s="4">
        <v>11522</v>
      </c>
      <c r="G89" s="5">
        <v>204</v>
      </c>
    </row>
    <row r="90" spans="3:7" x14ac:dyDescent="0.25">
      <c r="C90" t="s">
        <v>10</v>
      </c>
      <c r="D90" t="s">
        <v>34</v>
      </c>
      <c r="E90" t="s">
        <v>19</v>
      </c>
      <c r="F90" s="4">
        <v>5355</v>
      </c>
      <c r="G90" s="5">
        <v>204</v>
      </c>
    </row>
    <row r="91" spans="3:7" x14ac:dyDescent="0.25">
      <c r="C91" t="s">
        <v>9</v>
      </c>
      <c r="D91" t="s">
        <v>39</v>
      </c>
      <c r="E91" t="s">
        <v>18</v>
      </c>
      <c r="F91" s="4">
        <v>2639</v>
      </c>
      <c r="G91" s="5">
        <v>204</v>
      </c>
    </row>
    <row r="92" spans="3:7" x14ac:dyDescent="0.25">
      <c r="C92" t="s">
        <v>8</v>
      </c>
      <c r="D92" t="s">
        <v>37</v>
      </c>
      <c r="E92" t="s">
        <v>19</v>
      </c>
      <c r="F92" s="4">
        <v>1771</v>
      </c>
      <c r="G92" s="5">
        <v>204</v>
      </c>
    </row>
    <row r="93" spans="3:7" x14ac:dyDescent="0.25">
      <c r="C93" t="s">
        <v>41</v>
      </c>
      <c r="D93" t="s">
        <v>36</v>
      </c>
      <c r="E93" t="s">
        <v>26</v>
      </c>
      <c r="F93" s="4">
        <v>98</v>
      </c>
      <c r="G93" s="5">
        <v>204</v>
      </c>
    </row>
    <row r="94" spans="3:7" x14ac:dyDescent="0.25">
      <c r="C94" t="s">
        <v>5</v>
      </c>
      <c r="D94" t="s">
        <v>35</v>
      </c>
      <c r="E94" t="s">
        <v>15</v>
      </c>
      <c r="F94" s="4">
        <v>13391</v>
      </c>
      <c r="G94" s="5">
        <v>201</v>
      </c>
    </row>
    <row r="95" spans="3:7" x14ac:dyDescent="0.25">
      <c r="C95" t="s">
        <v>2</v>
      </c>
      <c r="D95" t="s">
        <v>37</v>
      </c>
      <c r="E95" t="s">
        <v>17</v>
      </c>
      <c r="F95" s="4">
        <v>9926</v>
      </c>
      <c r="G95" s="5">
        <v>201</v>
      </c>
    </row>
    <row r="96" spans="3:7" x14ac:dyDescent="0.25">
      <c r="C96" t="s">
        <v>5</v>
      </c>
      <c r="D96" t="s">
        <v>34</v>
      </c>
      <c r="E96" t="s">
        <v>15</v>
      </c>
      <c r="F96" s="4">
        <v>7280</v>
      </c>
      <c r="G96" s="5">
        <v>201</v>
      </c>
    </row>
    <row r="97" spans="3:7" x14ac:dyDescent="0.25">
      <c r="C97" t="s">
        <v>40</v>
      </c>
      <c r="D97" t="s">
        <v>36</v>
      </c>
      <c r="E97" t="s">
        <v>13</v>
      </c>
      <c r="F97" s="4">
        <v>4424</v>
      </c>
      <c r="G97" s="5">
        <v>201</v>
      </c>
    </row>
    <row r="98" spans="3:7" x14ac:dyDescent="0.25">
      <c r="C98" t="s">
        <v>7</v>
      </c>
      <c r="D98" t="s">
        <v>39</v>
      </c>
      <c r="E98" t="s">
        <v>27</v>
      </c>
      <c r="F98" s="4">
        <v>966</v>
      </c>
      <c r="G98" s="5">
        <v>198</v>
      </c>
    </row>
    <row r="99" spans="3:7" x14ac:dyDescent="0.25">
      <c r="C99" t="s">
        <v>10</v>
      </c>
      <c r="D99" t="s">
        <v>35</v>
      </c>
      <c r="E99" t="s">
        <v>20</v>
      </c>
      <c r="F99" s="4">
        <v>1974</v>
      </c>
      <c r="G99" s="5">
        <v>195</v>
      </c>
    </row>
    <row r="100" spans="3:7" x14ac:dyDescent="0.25">
      <c r="C100" t="s">
        <v>8</v>
      </c>
      <c r="D100" t="s">
        <v>37</v>
      </c>
      <c r="E100" t="s">
        <v>22</v>
      </c>
      <c r="F100" s="4">
        <v>1890</v>
      </c>
      <c r="G100" s="5">
        <v>195</v>
      </c>
    </row>
    <row r="101" spans="3:7" x14ac:dyDescent="0.25">
      <c r="C101" t="s">
        <v>5</v>
      </c>
      <c r="D101" t="s">
        <v>34</v>
      </c>
      <c r="E101" t="s">
        <v>19</v>
      </c>
      <c r="F101" s="4">
        <v>861</v>
      </c>
      <c r="G101" s="5">
        <v>195</v>
      </c>
    </row>
    <row r="102" spans="3:7" x14ac:dyDescent="0.25">
      <c r="C102" t="s">
        <v>41</v>
      </c>
      <c r="D102" t="s">
        <v>36</v>
      </c>
      <c r="E102" t="s">
        <v>19</v>
      </c>
      <c r="F102" s="4">
        <v>1925</v>
      </c>
      <c r="G102" s="5">
        <v>192</v>
      </c>
    </row>
    <row r="103" spans="3:7" x14ac:dyDescent="0.25">
      <c r="C103" t="s">
        <v>7</v>
      </c>
      <c r="D103" t="s">
        <v>34</v>
      </c>
      <c r="E103" t="s">
        <v>24</v>
      </c>
      <c r="F103" s="4">
        <v>8862</v>
      </c>
      <c r="G103" s="5">
        <v>189</v>
      </c>
    </row>
    <row r="104" spans="3:7" x14ac:dyDescent="0.25">
      <c r="C104" t="s">
        <v>6</v>
      </c>
      <c r="D104" t="s">
        <v>37</v>
      </c>
      <c r="E104" t="s">
        <v>23</v>
      </c>
      <c r="F104" s="4">
        <v>4949</v>
      </c>
      <c r="G104" s="5">
        <v>189</v>
      </c>
    </row>
    <row r="105" spans="3:7" x14ac:dyDescent="0.25">
      <c r="C105" t="s">
        <v>9</v>
      </c>
      <c r="D105" t="s">
        <v>36</v>
      </c>
      <c r="E105" t="s">
        <v>32</v>
      </c>
      <c r="F105" s="4">
        <v>2954</v>
      </c>
      <c r="G105" s="5">
        <v>189</v>
      </c>
    </row>
    <row r="106" spans="3:7" x14ac:dyDescent="0.25">
      <c r="C106" t="s">
        <v>9</v>
      </c>
      <c r="D106" t="s">
        <v>34</v>
      </c>
      <c r="E106" t="s">
        <v>16</v>
      </c>
      <c r="F106" s="4">
        <v>938</v>
      </c>
      <c r="G106" s="5">
        <v>189</v>
      </c>
    </row>
    <row r="107" spans="3:7" x14ac:dyDescent="0.25">
      <c r="C107" t="s">
        <v>41</v>
      </c>
      <c r="D107" t="s">
        <v>35</v>
      </c>
      <c r="E107" t="s">
        <v>15</v>
      </c>
      <c r="F107" s="4">
        <v>2114</v>
      </c>
      <c r="G107" s="5">
        <v>186</v>
      </c>
    </row>
    <row r="108" spans="3:7" x14ac:dyDescent="0.25">
      <c r="C108" t="s">
        <v>8</v>
      </c>
      <c r="D108" t="s">
        <v>39</v>
      </c>
      <c r="E108" t="s">
        <v>30</v>
      </c>
      <c r="F108" s="4">
        <v>7021</v>
      </c>
      <c r="G108" s="5">
        <v>183</v>
      </c>
    </row>
    <row r="109" spans="3:7" x14ac:dyDescent="0.25">
      <c r="C109" t="s">
        <v>2</v>
      </c>
      <c r="D109" t="s">
        <v>38</v>
      </c>
      <c r="E109" t="s">
        <v>28</v>
      </c>
      <c r="F109" s="4">
        <v>6580</v>
      </c>
      <c r="G109" s="5">
        <v>183</v>
      </c>
    </row>
    <row r="110" spans="3:7" x14ac:dyDescent="0.25">
      <c r="C110" t="s">
        <v>6</v>
      </c>
      <c r="D110" t="s">
        <v>35</v>
      </c>
      <c r="E110" t="s">
        <v>27</v>
      </c>
      <c r="F110" s="4">
        <v>3864</v>
      </c>
      <c r="G110" s="5">
        <v>177</v>
      </c>
    </row>
    <row r="111" spans="3:7" x14ac:dyDescent="0.25">
      <c r="C111" t="s">
        <v>7</v>
      </c>
      <c r="D111" t="s">
        <v>36</v>
      </c>
      <c r="E111" t="s">
        <v>18</v>
      </c>
      <c r="F111" s="4">
        <v>2646</v>
      </c>
      <c r="G111" s="5">
        <v>177</v>
      </c>
    </row>
    <row r="112" spans="3:7" x14ac:dyDescent="0.25">
      <c r="C112" t="s">
        <v>41</v>
      </c>
      <c r="D112" t="s">
        <v>37</v>
      </c>
      <c r="E112" t="s">
        <v>26</v>
      </c>
      <c r="F112" s="4">
        <v>2324</v>
      </c>
      <c r="G112" s="5">
        <v>177</v>
      </c>
    </row>
    <row r="113" spans="3:7" x14ac:dyDescent="0.25">
      <c r="C113" t="s">
        <v>41</v>
      </c>
      <c r="D113" t="s">
        <v>34</v>
      </c>
      <c r="E113" t="s">
        <v>33</v>
      </c>
      <c r="F113" s="4">
        <v>7847</v>
      </c>
      <c r="G113" s="5">
        <v>174</v>
      </c>
    </row>
    <row r="114" spans="3:7" x14ac:dyDescent="0.25">
      <c r="C114" t="s">
        <v>41</v>
      </c>
      <c r="D114" t="s">
        <v>36</v>
      </c>
      <c r="E114" t="s">
        <v>30</v>
      </c>
      <c r="F114" s="4">
        <v>6118</v>
      </c>
      <c r="G114" s="5">
        <v>174</v>
      </c>
    </row>
    <row r="115" spans="3:7" x14ac:dyDescent="0.25">
      <c r="C115" t="s">
        <v>40</v>
      </c>
      <c r="D115" t="s">
        <v>35</v>
      </c>
      <c r="E115" t="s">
        <v>16</v>
      </c>
      <c r="F115" s="4">
        <v>4725</v>
      </c>
      <c r="G115" s="5">
        <v>174</v>
      </c>
    </row>
    <row r="116" spans="3:7" x14ac:dyDescent="0.25">
      <c r="C116" t="s">
        <v>9</v>
      </c>
      <c r="D116" t="s">
        <v>34</v>
      </c>
      <c r="E116" t="s">
        <v>17</v>
      </c>
      <c r="F116" s="4">
        <v>707</v>
      </c>
      <c r="G116" s="5">
        <v>174</v>
      </c>
    </row>
    <row r="117" spans="3:7" x14ac:dyDescent="0.25">
      <c r="C117" t="s">
        <v>3</v>
      </c>
      <c r="D117" t="s">
        <v>39</v>
      </c>
      <c r="E117" t="s">
        <v>26</v>
      </c>
      <c r="F117" s="4">
        <v>4956</v>
      </c>
      <c r="G117" s="5">
        <v>171</v>
      </c>
    </row>
    <row r="118" spans="3:7" x14ac:dyDescent="0.25">
      <c r="C118" t="s">
        <v>5</v>
      </c>
      <c r="D118" t="s">
        <v>39</v>
      </c>
      <c r="E118" t="s">
        <v>24</v>
      </c>
      <c r="F118" s="4">
        <v>4018</v>
      </c>
      <c r="G118" s="5">
        <v>171</v>
      </c>
    </row>
    <row r="119" spans="3:7" x14ac:dyDescent="0.25">
      <c r="C119" t="s">
        <v>5</v>
      </c>
      <c r="D119" t="s">
        <v>38</v>
      </c>
      <c r="E119" t="s">
        <v>19</v>
      </c>
      <c r="F119" s="4">
        <v>5474</v>
      </c>
      <c r="G119" s="5">
        <v>168</v>
      </c>
    </row>
    <row r="120" spans="3:7" x14ac:dyDescent="0.25">
      <c r="C120" t="s">
        <v>8</v>
      </c>
      <c r="D120" t="s">
        <v>35</v>
      </c>
      <c r="E120" t="s">
        <v>29</v>
      </c>
      <c r="F120" s="4">
        <v>2023</v>
      </c>
      <c r="G120" s="5">
        <v>168</v>
      </c>
    </row>
    <row r="121" spans="3:7" x14ac:dyDescent="0.25">
      <c r="C121" t="s">
        <v>3</v>
      </c>
      <c r="D121" t="s">
        <v>39</v>
      </c>
      <c r="E121" t="s">
        <v>16</v>
      </c>
      <c r="F121" s="4">
        <v>21</v>
      </c>
      <c r="G121" s="5">
        <v>168</v>
      </c>
    </row>
    <row r="122" spans="3:7" x14ac:dyDescent="0.25">
      <c r="C122" t="s">
        <v>3</v>
      </c>
      <c r="D122" t="s">
        <v>36</v>
      </c>
      <c r="E122" t="s">
        <v>23</v>
      </c>
      <c r="F122" s="4">
        <v>3773</v>
      </c>
      <c r="G122" s="5">
        <v>165</v>
      </c>
    </row>
    <row r="123" spans="3:7" x14ac:dyDescent="0.25">
      <c r="C123" t="s">
        <v>2</v>
      </c>
      <c r="D123" t="s">
        <v>39</v>
      </c>
      <c r="E123" t="s">
        <v>20</v>
      </c>
      <c r="F123" s="4">
        <v>9443</v>
      </c>
      <c r="G123" s="5">
        <v>162</v>
      </c>
    </row>
    <row r="124" spans="3:7" x14ac:dyDescent="0.25">
      <c r="C124" t="s">
        <v>40</v>
      </c>
      <c r="D124" t="s">
        <v>34</v>
      </c>
      <c r="E124" t="s">
        <v>19</v>
      </c>
      <c r="F124" s="4">
        <v>4018</v>
      </c>
      <c r="G124" s="5">
        <v>162</v>
      </c>
    </row>
    <row r="125" spans="3:7" x14ac:dyDescent="0.25">
      <c r="C125" t="s">
        <v>3</v>
      </c>
      <c r="D125" t="s">
        <v>36</v>
      </c>
      <c r="E125" t="s">
        <v>28</v>
      </c>
      <c r="F125" s="4">
        <v>973</v>
      </c>
      <c r="G125" s="5">
        <v>162</v>
      </c>
    </row>
    <row r="126" spans="3:7" x14ac:dyDescent="0.25">
      <c r="C126" t="s">
        <v>40</v>
      </c>
      <c r="D126" t="s">
        <v>34</v>
      </c>
      <c r="E126" t="s">
        <v>33</v>
      </c>
      <c r="F126" s="4">
        <v>3794</v>
      </c>
      <c r="G126" s="5">
        <v>159</v>
      </c>
    </row>
    <row r="127" spans="3:7" x14ac:dyDescent="0.25">
      <c r="C127" t="s">
        <v>9</v>
      </c>
      <c r="D127" t="s">
        <v>35</v>
      </c>
      <c r="E127" t="s">
        <v>26</v>
      </c>
      <c r="F127" s="4">
        <v>98</v>
      </c>
      <c r="G127" s="5">
        <v>159</v>
      </c>
    </row>
    <row r="128" spans="3:7" x14ac:dyDescent="0.25">
      <c r="C128" t="s">
        <v>40</v>
      </c>
      <c r="D128" t="s">
        <v>34</v>
      </c>
      <c r="E128" t="s">
        <v>17</v>
      </c>
      <c r="F128" s="4">
        <v>5019</v>
      </c>
      <c r="G128" s="5">
        <v>156</v>
      </c>
    </row>
    <row r="129" spans="3:7" x14ac:dyDescent="0.25">
      <c r="C129" t="s">
        <v>6</v>
      </c>
      <c r="D129" t="s">
        <v>36</v>
      </c>
      <c r="E129" t="s">
        <v>17</v>
      </c>
      <c r="F129" s="4">
        <v>4970</v>
      </c>
      <c r="G129" s="5">
        <v>156</v>
      </c>
    </row>
    <row r="130" spans="3:7" x14ac:dyDescent="0.25">
      <c r="C130" t="s">
        <v>9</v>
      </c>
      <c r="D130" t="s">
        <v>37</v>
      </c>
      <c r="E130" t="s">
        <v>25</v>
      </c>
      <c r="F130" s="4">
        <v>4305</v>
      </c>
      <c r="G130" s="5">
        <v>156</v>
      </c>
    </row>
    <row r="131" spans="3:7" x14ac:dyDescent="0.25">
      <c r="C131" t="s">
        <v>2</v>
      </c>
      <c r="D131" t="s">
        <v>38</v>
      </c>
      <c r="E131" t="s">
        <v>23</v>
      </c>
      <c r="F131" s="4">
        <v>4417</v>
      </c>
      <c r="G131" s="5">
        <v>153</v>
      </c>
    </row>
    <row r="132" spans="3:7" x14ac:dyDescent="0.25">
      <c r="C132" t="s">
        <v>9</v>
      </c>
      <c r="D132" t="s">
        <v>34</v>
      </c>
      <c r="E132" t="s">
        <v>28</v>
      </c>
      <c r="F132" s="4">
        <v>14329</v>
      </c>
      <c r="G132" s="5">
        <v>150</v>
      </c>
    </row>
    <row r="133" spans="3:7" x14ac:dyDescent="0.25">
      <c r="C133" t="s">
        <v>8</v>
      </c>
      <c r="D133" t="s">
        <v>36</v>
      </c>
      <c r="E133" t="s">
        <v>23</v>
      </c>
      <c r="F133" s="4">
        <v>5019</v>
      </c>
      <c r="G133" s="5">
        <v>150</v>
      </c>
    </row>
    <row r="134" spans="3:7" x14ac:dyDescent="0.25">
      <c r="C134" t="s">
        <v>6</v>
      </c>
      <c r="D134" t="s">
        <v>34</v>
      </c>
      <c r="E134" t="s">
        <v>17</v>
      </c>
      <c r="F134" s="4">
        <v>3759</v>
      </c>
      <c r="G134" s="5">
        <v>150</v>
      </c>
    </row>
    <row r="135" spans="3:7" x14ac:dyDescent="0.25">
      <c r="C135" t="s">
        <v>8</v>
      </c>
      <c r="D135" t="s">
        <v>37</v>
      </c>
      <c r="E135" t="s">
        <v>30</v>
      </c>
      <c r="F135" s="4">
        <v>42</v>
      </c>
      <c r="G135" s="5">
        <v>150</v>
      </c>
    </row>
    <row r="136" spans="3:7" x14ac:dyDescent="0.25">
      <c r="C136" t="s">
        <v>9</v>
      </c>
      <c r="D136" t="s">
        <v>35</v>
      </c>
      <c r="E136" t="s">
        <v>4</v>
      </c>
      <c r="F136" s="4">
        <v>959</v>
      </c>
      <c r="G136" s="5">
        <v>147</v>
      </c>
    </row>
    <row r="137" spans="3:7" x14ac:dyDescent="0.25">
      <c r="C137" t="s">
        <v>2</v>
      </c>
      <c r="D137" t="s">
        <v>39</v>
      </c>
      <c r="E137" t="s">
        <v>28</v>
      </c>
      <c r="F137" s="4">
        <v>6027</v>
      </c>
      <c r="G137" s="5">
        <v>144</v>
      </c>
    </row>
    <row r="138" spans="3:7" x14ac:dyDescent="0.25">
      <c r="C138" t="s">
        <v>3</v>
      </c>
      <c r="D138" t="s">
        <v>37</v>
      </c>
      <c r="E138" t="s">
        <v>17</v>
      </c>
      <c r="F138" s="4">
        <v>3983</v>
      </c>
      <c r="G138" s="5">
        <v>144</v>
      </c>
    </row>
    <row r="139" spans="3:7" x14ac:dyDescent="0.25">
      <c r="C139" t="s">
        <v>9</v>
      </c>
      <c r="D139" t="s">
        <v>35</v>
      </c>
      <c r="E139" t="s">
        <v>27</v>
      </c>
      <c r="F139" s="4">
        <v>2429</v>
      </c>
      <c r="G139" s="5">
        <v>144</v>
      </c>
    </row>
    <row r="140" spans="3:7" x14ac:dyDescent="0.25">
      <c r="C140" t="s">
        <v>41</v>
      </c>
      <c r="D140" t="s">
        <v>34</v>
      </c>
      <c r="E140" t="s">
        <v>22</v>
      </c>
      <c r="F140" s="4">
        <v>336</v>
      </c>
      <c r="G140" s="5">
        <v>144</v>
      </c>
    </row>
    <row r="141" spans="3:7" x14ac:dyDescent="0.25">
      <c r="C141" t="s">
        <v>10</v>
      </c>
      <c r="D141" t="s">
        <v>38</v>
      </c>
      <c r="E141" t="s">
        <v>22</v>
      </c>
      <c r="F141" s="4">
        <v>2205</v>
      </c>
      <c r="G141" s="5">
        <v>141</v>
      </c>
    </row>
    <row r="142" spans="3:7" x14ac:dyDescent="0.25">
      <c r="C142" t="s">
        <v>2</v>
      </c>
      <c r="D142" t="s">
        <v>39</v>
      </c>
      <c r="E142" t="s">
        <v>22</v>
      </c>
      <c r="F142" s="4">
        <v>1568</v>
      </c>
      <c r="G142" s="5">
        <v>141</v>
      </c>
    </row>
    <row r="143" spans="3:7" x14ac:dyDescent="0.25">
      <c r="C143" t="s">
        <v>2</v>
      </c>
      <c r="D143" t="s">
        <v>37</v>
      </c>
      <c r="E143" t="s">
        <v>18</v>
      </c>
      <c r="F143" s="4">
        <v>11571</v>
      </c>
      <c r="G143" s="5">
        <v>138</v>
      </c>
    </row>
    <row r="144" spans="3:7" x14ac:dyDescent="0.25">
      <c r="C144" t="s">
        <v>7</v>
      </c>
      <c r="D144" t="s">
        <v>34</v>
      </c>
      <c r="E144" t="s">
        <v>20</v>
      </c>
      <c r="F144" s="4">
        <v>2205</v>
      </c>
      <c r="G144" s="5">
        <v>138</v>
      </c>
    </row>
    <row r="145" spans="3:7" x14ac:dyDescent="0.25">
      <c r="C145" t="s">
        <v>40</v>
      </c>
      <c r="D145" t="s">
        <v>34</v>
      </c>
      <c r="E145" t="s">
        <v>27</v>
      </c>
      <c r="F145" s="4">
        <v>2289</v>
      </c>
      <c r="G145" s="5">
        <v>135</v>
      </c>
    </row>
    <row r="146" spans="3:7" x14ac:dyDescent="0.25">
      <c r="C146" t="s">
        <v>6</v>
      </c>
      <c r="D146" t="s">
        <v>36</v>
      </c>
      <c r="E146" t="s">
        <v>29</v>
      </c>
      <c r="F146" s="4">
        <v>1400</v>
      </c>
      <c r="G146" s="5">
        <v>135</v>
      </c>
    </row>
    <row r="147" spans="3:7" x14ac:dyDescent="0.25">
      <c r="C147" t="s">
        <v>6</v>
      </c>
      <c r="D147" t="s">
        <v>38</v>
      </c>
      <c r="E147" t="s">
        <v>33</v>
      </c>
      <c r="F147" s="4">
        <v>959</v>
      </c>
      <c r="G147" s="5">
        <v>135</v>
      </c>
    </row>
    <row r="148" spans="3:7" x14ac:dyDescent="0.25">
      <c r="C148" t="s">
        <v>40</v>
      </c>
      <c r="D148" t="s">
        <v>39</v>
      </c>
      <c r="E148" t="s">
        <v>29</v>
      </c>
      <c r="F148" s="4">
        <v>0</v>
      </c>
      <c r="G148" s="5">
        <v>135</v>
      </c>
    </row>
    <row r="149" spans="3:7" x14ac:dyDescent="0.25">
      <c r="C149" t="s">
        <v>41</v>
      </c>
      <c r="D149" t="s">
        <v>35</v>
      </c>
      <c r="E149" t="s">
        <v>27</v>
      </c>
      <c r="F149" s="4">
        <v>847</v>
      </c>
      <c r="G149" s="5">
        <v>129</v>
      </c>
    </row>
    <row r="150" spans="3:7" x14ac:dyDescent="0.25">
      <c r="C150" t="s">
        <v>10</v>
      </c>
      <c r="D150" t="s">
        <v>38</v>
      </c>
      <c r="E150" t="s">
        <v>4</v>
      </c>
      <c r="F150" s="4">
        <v>6860</v>
      </c>
      <c r="G150" s="5">
        <v>126</v>
      </c>
    </row>
    <row r="151" spans="3:7" x14ac:dyDescent="0.25">
      <c r="C151" t="s">
        <v>41</v>
      </c>
      <c r="D151" t="s">
        <v>34</v>
      </c>
      <c r="E151" t="s">
        <v>23</v>
      </c>
      <c r="F151" s="4">
        <v>4935</v>
      </c>
      <c r="G151" s="5">
        <v>126</v>
      </c>
    </row>
    <row r="152" spans="3:7" x14ac:dyDescent="0.25">
      <c r="C152" t="s">
        <v>2</v>
      </c>
      <c r="D152" t="s">
        <v>39</v>
      </c>
      <c r="E152" t="s">
        <v>33</v>
      </c>
      <c r="F152" s="4">
        <v>4018</v>
      </c>
      <c r="G152" s="5">
        <v>126</v>
      </c>
    </row>
    <row r="153" spans="3:7" x14ac:dyDescent="0.25">
      <c r="C153" t="s">
        <v>40</v>
      </c>
      <c r="D153" t="s">
        <v>35</v>
      </c>
      <c r="E153" t="s">
        <v>29</v>
      </c>
      <c r="F153" s="4">
        <v>1617</v>
      </c>
      <c r="G153" s="5">
        <v>126</v>
      </c>
    </row>
    <row r="154" spans="3:7" x14ac:dyDescent="0.25">
      <c r="C154" t="s">
        <v>8</v>
      </c>
      <c r="D154" t="s">
        <v>35</v>
      </c>
      <c r="E154" t="s">
        <v>33</v>
      </c>
      <c r="F154" s="4">
        <v>357</v>
      </c>
      <c r="G154" s="5">
        <v>126</v>
      </c>
    </row>
    <row r="155" spans="3:7" x14ac:dyDescent="0.25">
      <c r="C155" t="s">
        <v>6</v>
      </c>
      <c r="D155" t="s">
        <v>34</v>
      </c>
      <c r="E155" t="s">
        <v>32</v>
      </c>
      <c r="F155" s="4">
        <v>6734</v>
      </c>
      <c r="G155" s="5">
        <v>123</v>
      </c>
    </row>
    <row r="156" spans="3:7" x14ac:dyDescent="0.25">
      <c r="C156" t="s">
        <v>6</v>
      </c>
      <c r="D156" t="s">
        <v>35</v>
      </c>
      <c r="E156" t="s">
        <v>30</v>
      </c>
      <c r="F156" s="4">
        <v>4781</v>
      </c>
      <c r="G156" s="5">
        <v>123</v>
      </c>
    </row>
    <row r="157" spans="3:7" x14ac:dyDescent="0.25">
      <c r="C157" t="s">
        <v>41</v>
      </c>
      <c r="D157" t="s">
        <v>37</v>
      </c>
      <c r="E157" t="s">
        <v>20</v>
      </c>
      <c r="F157" s="4">
        <v>3388</v>
      </c>
      <c r="G157" s="5">
        <v>123</v>
      </c>
    </row>
    <row r="158" spans="3:7" x14ac:dyDescent="0.25">
      <c r="C158" t="s">
        <v>6</v>
      </c>
      <c r="D158" t="s">
        <v>38</v>
      </c>
      <c r="E158" t="s">
        <v>13</v>
      </c>
      <c r="F158" s="4">
        <v>2317</v>
      </c>
      <c r="G158" s="5">
        <v>123</v>
      </c>
    </row>
    <row r="159" spans="3:7" x14ac:dyDescent="0.25">
      <c r="C159" t="s">
        <v>10</v>
      </c>
      <c r="D159" t="s">
        <v>38</v>
      </c>
      <c r="E159" t="s">
        <v>13</v>
      </c>
      <c r="F159" s="4">
        <v>63</v>
      </c>
      <c r="G159" s="5">
        <v>123</v>
      </c>
    </row>
    <row r="160" spans="3:7" x14ac:dyDescent="0.25">
      <c r="C160" t="s">
        <v>6</v>
      </c>
      <c r="D160" t="s">
        <v>36</v>
      </c>
      <c r="E160" t="s">
        <v>4</v>
      </c>
      <c r="F160" s="4">
        <v>10073</v>
      </c>
      <c r="G160" s="5">
        <v>120</v>
      </c>
    </row>
    <row r="161" spans="3:7" x14ac:dyDescent="0.25">
      <c r="C161" t="s">
        <v>2</v>
      </c>
      <c r="D161" t="s">
        <v>34</v>
      </c>
      <c r="E161" t="s">
        <v>19</v>
      </c>
      <c r="F161" s="4">
        <v>7511</v>
      </c>
      <c r="G161" s="5">
        <v>120</v>
      </c>
    </row>
    <row r="162" spans="3:7" x14ac:dyDescent="0.25">
      <c r="C162" t="s">
        <v>9</v>
      </c>
      <c r="D162" t="s">
        <v>38</v>
      </c>
      <c r="E162" t="s">
        <v>16</v>
      </c>
      <c r="F162" s="4">
        <v>2646</v>
      </c>
      <c r="G162" s="5">
        <v>120</v>
      </c>
    </row>
    <row r="163" spans="3:7" x14ac:dyDescent="0.25">
      <c r="C163" t="s">
        <v>3</v>
      </c>
      <c r="D163" t="s">
        <v>34</v>
      </c>
      <c r="E163" t="s">
        <v>23</v>
      </c>
      <c r="F163" s="4">
        <v>2212</v>
      </c>
      <c r="G163" s="5">
        <v>117</v>
      </c>
    </row>
    <row r="164" spans="3:7" x14ac:dyDescent="0.25">
      <c r="C164" t="s">
        <v>7</v>
      </c>
      <c r="D164" t="s">
        <v>36</v>
      </c>
      <c r="E164" t="s">
        <v>31</v>
      </c>
      <c r="F164" s="4">
        <v>2149</v>
      </c>
      <c r="G164" s="5">
        <v>117</v>
      </c>
    </row>
    <row r="165" spans="3:7" x14ac:dyDescent="0.25">
      <c r="C165" t="s">
        <v>2</v>
      </c>
      <c r="D165" t="s">
        <v>39</v>
      </c>
      <c r="E165" t="s">
        <v>16</v>
      </c>
      <c r="F165" s="4">
        <v>2016</v>
      </c>
      <c r="G165" s="5">
        <v>117</v>
      </c>
    </row>
    <row r="166" spans="3:7" x14ac:dyDescent="0.25">
      <c r="C166" t="s">
        <v>7</v>
      </c>
      <c r="D166" t="s">
        <v>35</v>
      </c>
      <c r="E166" t="s">
        <v>24</v>
      </c>
      <c r="F166" s="4">
        <v>2793</v>
      </c>
      <c r="G166" s="5">
        <v>114</v>
      </c>
    </row>
    <row r="167" spans="3:7" x14ac:dyDescent="0.25">
      <c r="C167" t="s">
        <v>9</v>
      </c>
      <c r="D167" t="s">
        <v>36</v>
      </c>
      <c r="E167" t="s">
        <v>25</v>
      </c>
      <c r="F167" s="4">
        <v>2142</v>
      </c>
      <c r="G167" s="5">
        <v>114</v>
      </c>
    </row>
    <row r="168" spans="3:7" x14ac:dyDescent="0.25">
      <c r="C168" t="s">
        <v>40</v>
      </c>
      <c r="D168" t="s">
        <v>37</v>
      </c>
      <c r="E168" t="s">
        <v>30</v>
      </c>
      <c r="F168" s="4">
        <v>1624</v>
      </c>
      <c r="G168" s="5">
        <v>114</v>
      </c>
    </row>
    <row r="169" spans="3:7" x14ac:dyDescent="0.25">
      <c r="C169" t="s">
        <v>7</v>
      </c>
      <c r="D169" t="s">
        <v>37</v>
      </c>
      <c r="E169" t="s">
        <v>17</v>
      </c>
      <c r="F169" s="4">
        <v>4487</v>
      </c>
      <c r="G169" s="5">
        <v>111</v>
      </c>
    </row>
    <row r="170" spans="3:7" x14ac:dyDescent="0.25">
      <c r="C170" t="s">
        <v>5</v>
      </c>
      <c r="D170" t="s">
        <v>36</v>
      </c>
      <c r="E170" t="s">
        <v>30</v>
      </c>
      <c r="F170" s="4">
        <v>1526</v>
      </c>
      <c r="G170" s="5">
        <v>105</v>
      </c>
    </row>
    <row r="171" spans="3:7" x14ac:dyDescent="0.25">
      <c r="C171" t="s">
        <v>41</v>
      </c>
      <c r="D171" t="s">
        <v>37</v>
      </c>
      <c r="E171" t="s">
        <v>24</v>
      </c>
      <c r="F171" s="4">
        <v>6398</v>
      </c>
      <c r="G171" s="5">
        <v>102</v>
      </c>
    </row>
    <row r="172" spans="3:7" x14ac:dyDescent="0.25">
      <c r="C172" t="s">
        <v>40</v>
      </c>
      <c r="D172" t="s">
        <v>38</v>
      </c>
      <c r="E172" t="s">
        <v>4</v>
      </c>
      <c r="F172" s="4">
        <v>6125</v>
      </c>
      <c r="G172" s="5">
        <v>102</v>
      </c>
    </row>
    <row r="173" spans="3:7" x14ac:dyDescent="0.25">
      <c r="C173" t="s">
        <v>9</v>
      </c>
      <c r="D173" t="s">
        <v>38</v>
      </c>
      <c r="E173" t="s">
        <v>25</v>
      </c>
      <c r="F173" s="4">
        <v>3850</v>
      </c>
      <c r="G173" s="5">
        <v>102</v>
      </c>
    </row>
    <row r="174" spans="3:7" x14ac:dyDescent="0.25">
      <c r="C174" t="s">
        <v>5</v>
      </c>
      <c r="D174" t="s">
        <v>34</v>
      </c>
      <c r="E174" t="s">
        <v>29</v>
      </c>
      <c r="F174" s="4">
        <v>2891</v>
      </c>
      <c r="G174" s="5">
        <v>102</v>
      </c>
    </row>
    <row r="175" spans="3:7" x14ac:dyDescent="0.25">
      <c r="C175" t="s">
        <v>3</v>
      </c>
      <c r="D175" t="s">
        <v>39</v>
      </c>
      <c r="E175" t="s">
        <v>28</v>
      </c>
      <c r="F175" s="4">
        <v>1652</v>
      </c>
      <c r="G175" s="5">
        <v>102</v>
      </c>
    </row>
    <row r="176" spans="3:7" x14ac:dyDescent="0.25">
      <c r="C176" t="s">
        <v>6</v>
      </c>
      <c r="D176" t="s">
        <v>37</v>
      </c>
      <c r="E176" t="s">
        <v>18</v>
      </c>
      <c r="F176" s="4">
        <v>1505</v>
      </c>
      <c r="G176" s="5">
        <v>102</v>
      </c>
    </row>
    <row r="177" spans="3:7" x14ac:dyDescent="0.25">
      <c r="C177" t="s">
        <v>9</v>
      </c>
      <c r="D177" t="s">
        <v>38</v>
      </c>
      <c r="E177" t="s">
        <v>26</v>
      </c>
      <c r="F177" s="4">
        <v>2436</v>
      </c>
      <c r="G177" s="5">
        <v>99</v>
      </c>
    </row>
    <row r="178" spans="3:7" x14ac:dyDescent="0.25">
      <c r="C178" t="s">
        <v>41</v>
      </c>
      <c r="D178" t="s">
        <v>35</v>
      </c>
      <c r="E178" t="s">
        <v>19</v>
      </c>
      <c r="F178" s="4">
        <v>609</v>
      </c>
      <c r="G178" s="5">
        <v>99</v>
      </c>
    </row>
    <row r="179" spans="3:7" x14ac:dyDescent="0.25">
      <c r="C179" t="s">
        <v>9</v>
      </c>
      <c r="D179" t="s">
        <v>37</v>
      </c>
      <c r="E179" t="s">
        <v>20</v>
      </c>
      <c r="F179" s="4">
        <v>7273</v>
      </c>
      <c r="G179" s="5">
        <v>96</v>
      </c>
    </row>
    <row r="180" spans="3:7" x14ac:dyDescent="0.25">
      <c r="C180" t="s">
        <v>10</v>
      </c>
      <c r="D180" t="s">
        <v>35</v>
      </c>
      <c r="E180" t="s">
        <v>14</v>
      </c>
      <c r="F180" s="4">
        <v>3472</v>
      </c>
      <c r="G180" s="5">
        <v>96</v>
      </c>
    </row>
    <row r="181" spans="3:7" x14ac:dyDescent="0.25">
      <c r="C181" t="s">
        <v>7</v>
      </c>
      <c r="D181" t="s">
        <v>34</v>
      </c>
      <c r="E181" t="s">
        <v>25</v>
      </c>
      <c r="F181" s="4">
        <v>1568</v>
      </c>
      <c r="G181" s="5">
        <v>96</v>
      </c>
    </row>
    <row r="182" spans="3:7" x14ac:dyDescent="0.25">
      <c r="C182" t="s">
        <v>40</v>
      </c>
      <c r="D182" t="s">
        <v>37</v>
      </c>
      <c r="E182" t="s">
        <v>27</v>
      </c>
      <c r="F182" s="4">
        <v>6132</v>
      </c>
      <c r="G182" s="5">
        <v>93</v>
      </c>
    </row>
    <row r="183" spans="3:7" x14ac:dyDescent="0.25">
      <c r="C183" t="s">
        <v>3</v>
      </c>
      <c r="D183" t="s">
        <v>34</v>
      </c>
      <c r="E183" t="s">
        <v>17</v>
      </c>
      <c r="F183" s="4">
        <v>2919</v>
      </c>
      <c r="G183" s="5">
        <v>93</v>
      </c>
    </row>
    <row r="184" spans="3:7" x14ac:dyDescent="0.25">
      <c r="C184" t="s">
        <v>9</v>
      </c>
      <c r="D184" t="s">
        <v>37</v>
      </c>
      <c r="E184" t="s">
        <v>23</v>
      </c>
      <c r="F184" s="4">
        <v>2737</v>
      </c>
      <c r="G184" s="5">
        <v>93</v>
      </c>
    </row>
    <row r="185" spans="3:7" x14ac:dyDescent="0.25">
      <c r="C185" t="s">
        <v>5</v>
      </c>
      <c r="D185" t="s">
        <v>34</v>
      </c>
      <c r="E185" t="s">
        <v>33</v>
      </c>
      <c r="F185" s="4">
        <v>1652</v>
      </c>
      <c r="G185" s="5">
        <v>93</v>
      </c>
    </row>
    <row r="186" spans="3:7" x14ac:dyDescent="0.25">
      <c r="C186" t="s">
        <v>10</v>
      </c>
      <c r="D186" t="s">
        <v>34</v>
      </c>
      <c r="E186" t="s">
        <v>25</v>
      </c>
      <c r="F186" s="4">
        <v>1428</v>
      </c>
      <c r="G186" s="5">
        <v>93</v>
      </c>
    </row>
    <row r="187" spans="3:7" x14ac:dyDescent="0.25">
      <c r="C187" t="s">
        <v>40</v>
      </c>
      <c r="D187" t="s">
        <v>36</v>
      </c>
      <c r="E187" t="s">
        <v>33</v>
      </c>
      <c r="F187" s="4">
        <v>9772</v>
      </c>
      <c r="G187" s="5">
        <v>90</v>
      </c>
    </row>
    <row r="188" spans="3:7" x14ac:dyDescent="0.25">
      <c r="C188" t="s">
        <v>9</v>
      </c>
      <c r="D188" t="s">
        <v>34</v>
      </c>
      <c r="E188" t="s">
        <v>23</v>
      </c>
      <c r="F188" s="4">
        <v>8155</v>
      </c>
      <c r="G188" s="5">
        <v>90</v>
      </c>
    </row>
    <row r="189" spans="3:7" x14ac:dyDescent="0.25">
      <c r="C189" t="s">
        <v>40</v>
      </c>
      <c r="D189" t="s">
        <v>38</v>
      </c>
      <c r="E189" t="s">
        <v>25</v>
      </c>
      <c r="F189" s="4">
        <v>2541</v>
      </c>
      <c r="G189" s="5">
        <v>90</v>
      </c>
    </row>
    <row r="190" spans="3:7" x14ac:dyDescent="0.25">
      <c r="C190" t="s">
        <v>9</v>
      </c>
      <c r="D190" t="s">
        <v>38</v>
      </c>
      <c r="E190" t="s">
        <v>33</v>
      </c>
      <c r="F190" s="4">
        <v>9506</v>
      </c>
      <c r="G190" s="5">
        <v>87</v>
      </c>
    </row>
    <row r="191" spans="3:7" x14ac:dyDescent="0.25">
      <c r="C191" t="s">
        <v>6</v>
      </c>
      <c r="D191" t="s">
        <v>37</v>
      </c>
      <c r="E191" t="s">
        <v>31</v>
      </c>
      <c r="F191" s="4">
        <v>7693</v>
      </c>
      <c r="G191" s="5">
        <v>87</v>
      </c>
    </row>
    <row r="192" spans="3:7" x14ac:dyDescent="0.25">
      <c r="C192" t="s">
        <v>10</v>
      </c>
      <c r="D192" t="s">
        <v>34</v>
      </c>
      <c r="E192" t="s">
        <v>17</v>
      </c>
      <c r="F192" s="4">
        <v>700</v>
      </c>
      <c r="G192" s="5">
        <v>87</v>
      </c>
    </row>
    <row r="193" spans="3:7" x14ac:dyDescent="0.25">
      <c r="C193" t="s">
        <v>40</v>
      </c>
      <c r="D193" t="s">
        <v>38</v>
      </c>
      <c r="E193" t="s">
        <v>26</v>
      </c>
      <c r="F193" s="4">
        <v>609</v>
      </c>
      <c r="G193" s="5">
        <v>87</v>
      </c>
    </row>
    <row r="194" spans="3:7" x14ac:dyDescent="0.25">
      <c r="C194" t="s">
        <v>8</v>
      </c>
      <c r="D194" t="s">
        <v>37</v>
      </c>
      <c r="E194" t="s">
        <v>21</v>
      </c>
      <c r="F194" s="4">
        <v>434</v>
      </c>
      <c r="G194" s="5">
        <v>87</v>
      </c>
    </row>
    <row r="195" spans="3:7" x14ac:dyDescent="0.25">
      <c r="C195" t="s">
        <v>7</v>
      </c>
      <c r="D195" t="s">
        <v>36</v>
      </c>
      <c r="E195" t="s">
        <v>32</v>
      </c>
      <c r="F195" s="4">
        <v>280</v>
      </c>
      <c r="G195" s="5">
        <v>87</v>
      </c>
    </row>
    <row r="196" spans="3:7" x14ac:dyDescent="0.25">
      <c r="C196" t="s">
        <v>41</v>
      </c>
      <c r="D196" t="s">
        <v>36</v>
      </c>
      <c r="E196" t="s">
        <v>32</v>
      </c>
      <c r="F196" s="4">
        <v>10304</v>
      </c>
      <c r="G196" s="5">
        <v>84</v>
      </c>
    </row>
    <row r="197" spans="3:7" x14ac:dyDescent="0.25">
      <c r="C197" t="s">
        <v>5</v>
      </c>
      <c r="D197" t="s">
        <v>35</v>
      </c>
      <c r="E197" t="s">
        <v>22</v>
      </c>
      <c r="F197" s="4">
        <v>490</v>
      </c>
      <c r="G197" s="5">
        <v>84</v>
      </c>
    </row>
    <row r="198" spans="3:7" x14ac:dyDescent="0.25">
      <c r="C198" t="s">
        <v>8</v>
      </c>
      <c r="D198" t="s">
        <v>38</v>
      </c>
      <c r="E198" t="s">
        <v>22</v>
      </c>
      <c r="F198" s="4">
        <v>168</v>
      </c>
      <c r="G198" s="5">
        <v>84</v>
      </c>
    </row>
    <row r="199" spans="3:7" x14ac:dyDescent="0.25">
      <c r="C199" t="s">
        <v>2</v>
      </c>
      <c r="D199" t="s">
        <v>39</v>
      </c>
      <c r="E199" t="s">
        <v>27</v>
      </c>
      <c r="F199" s="4">
        <v>7812</v>
      </c>
      <c r="G199" s="5">
        <v>81</v>
      </c>
    </row>
    <row r="200" spans="3:7" x14ac:dyDescent="0.25">
      <c r="C200" t="s">
        <v>5</v>
      </c>
      <c r="D200" t="s">
        <v>39</v>
      </c>
      <c r="E200" t="s">
        <v>22</v>
      </c>
      <c r="F200" s="4">
        <v>6909</v>
      </c>
      <c r="G200" s="5">
        <v>81</v>
      </c>
    </row>
    <row r="201" spans="3:7" x14ac:dyDescent="0.25">
      <c r="C201" t="s">
        <v>8</v>
      </c>
      <c r="D201" t="s">
        <v>35</v>
      </c>
      <c r="E201" t="s">
        <v>30</v>
      </c>
      <c r="F201" s="4">
        <v>3598</v>
      </c>
      <c r="G201" s="5">
        <v>81</v>
      </c>
    </row>
    <row r="202" spans="3:7" x14ac:dyDescent="0.25">
      <c r="C202" t="s">
        <v>6</v>
      </c>
      <c r="D202" t="s">
        <v>37</v>
      </c>
      <c r="E202" t="s">
        <v>30</v>
      </c>
      <c r="F202" s="4">
        <v>560</v>
      </c>
      <c r="G202" s="5">
        <v>81</v>
      </c>
    </row>
    <row r="203" spans="3:7" x14ac:dyDescent="0.25">
      <c r="C203" t="s">
        <v>8</v>
      </c>
      <c r="D203" t="s">
        <v>38</v>
      </c>
      <c r="E203" t="s">
        <v>21</v>
      </c>
      <c r="F203" s="4">
        <v>6433</v>
      </c>
      <c r="G203" s="5">
        <v>78</v>
      </c>
    </row>
    <row r="204" spans="3:7" x14ac:dyDescent="0.25">
      <c r="C204" t="s">
        <v>3</v>
      </c>
      <c r="D204" t="s">
        <v>35</v>
      </c>
      <c r="E204" t="s">
        <v>23</v>
      </c>
      <c r="F204" s="4">
        <v>2023</v>
      </c>
      <c r="G204" s="5">
        <v>78</v>
      </c>
    </row>
    <row r="205" spans="3:7" x14ac:dyDescent="0.25">
      <c r="C205" t="s">
        <v>2</v>
      </c>
      <c r="D205" t="s">
        <v>36</v>
      </c>
      <c r="E205" t="s">
        <v>29</v>
      </c>
      <c r="F205" s="4">
        <v>8211</v>
      </c>
      <c r="G205" s="5">
        <v>75</v>
      </c>
    </row>
    <row r="206" spans="3:7" x14ac:dyDescent="0.25">
      <c r="C206" t="s">
        <v>6</v>
      </c>
      <c r="D206" t="s">
        <v>34</v>
      </c>
      <c r="E206" t="s">
        <v>29</v>
      </c>
      <c r="F206" s="4">
        <v>3339</v>
      </c>
      <c r="G206" s="5">
        <v>75</v>
      </c>
    </row>
    <row r="207" spans="3:7" x14ac:dyDescent="0.25">
      <c r="C207" t="s">
        <v>7</v>
      </c>
      <c r="D207" t="s">
        <v>34</v>
      </c>
      <c r="E207" t="s">
        <v>32</v>
      </c>
      <c r="F207" s="4">
        <v>3262</v>
      </c>
      <c r="G207" s="5">
        <v>75</v>
      </c>
    </row>
    <row r="208" spans="3:7" x14ac:dyDescent="0.25">
      <c r="C208" t="s">
        <v>40</v>
      </c>
      <c r="D208" t="s">
        <v>34</v>
      </c>
      <c r="E208" t="s">
        <v>23</v>
      </c>
      <c r="F208" s="4">
        <v>2779</v>
      </c>
      <c r="G208" s="5">
        <v>75</v>
      </c>
    </row>
    <row r="209" spans="3:7" x14ac:dyDescent="0.25">
      <c r="C209" t="s">
        <v>6</v>
      </c>
      <c r="D209" t="s">
        <v>34</v>
      </c>
      <c r="E209" t="s">
        <v>16</v>
      </c>
      <c r="F209" s="4">
        <v>2219</v>
      </c>
      <c r="G209" s="5">
        <v>75</v>
      </c>
    </row>
    <row r="210" spans="3:7" x14ac:dyDescent="0.25">
      <c r="C210" t="s">
        <v>7</v>
      </c>
      <c r="D210" t="s">
        <v>38</v>
      </c>
      <c r="E210" t="s">
        <v>14</v>
      </c>
      <c r="F210" s="4">
        <v>1281</v>
      </c>
      <c r="G210" s="5">
        <v>75</v>
      </c>
    </row>
    <row r="211" spans="3:7" x14ac:dyDescent="0.25">
      <c r="C211" t="s">
        <v>10</v>
      </c>
      <c r="D211" t="s">
        <v>36</v>
      </c>
      <c r="E211" t="s">
        <v>13</v>
      </c>
      <c r="F211" s="4">
        <v>945</v>
      </c>
      <c r="G211" s="5">
        <v>75</v>
      </c>
    </row>
    <row r="212" spans="3:7" x14ac:dyDescent="0.25">
      <c r="C212" t="s">
        <v>5</v>
      </c>
      <c r="D212" t="s">
        <v>37</v>
      </c>
      <c r="E212" t="s">
        <v>22</v>
      </c>
      <c r="F212" s="4">
        <v>518</v>
      </c>
      <c r="G212" s="5">
        <v>75</v>
      </c>
    </row>
    <row r="213" spans="3:7" x14ac:dyDescent="0.25">
      <c r="C213" t="s">
        <v>6</v>
      </c>
      <c r="D213" t="s">
        <v>38</v>
      </c>
      <c r="E213" t="s">
        <v>25</v>
      </c>
      <c r="F213" s="4">
        <v>469</v>
      </c>
      <c r="G213" s="5">
        <v>75</v>
      </c>
    </row>
    <row r="214" spans="3:7" x14ac:dyDescent="0.25">
      <c r="C214" t="s">
        <v>40</v>
      </c>
      <c r="D214" t="s">
        <v>37</v>
      </c>
      <c r="E214" t="s">
        <v>29</v>
      </c>
      <c r="F214" s="4">
        <v>9002</v>
      </c>
      <c r="G214" s="5">
        <v>72</v>
      </c>
    </row>
    <row r="215" spans="3:7" x14ac:dyDescent="0.25">
      <c r="C215" t="s">
        <v>41</v>
      </c>
      <c r="D215" t="s">
        <v>39</v>
      </c>
      <c r="E215" t="s">
        <v>14</v>
      </c>
      <c r="F215" s="4">
        <v>3976</v>
      </c>
      <c r="G215" s="5">
        <v>72</v>
      </c>
    </row>
    <row r="216" spans="3:7" x14ac:dyDescent="0.25">
      <c r="C216" t="s">
        <v>9</v>
      </c>
      <c r="D216" t="s">
        <v>39</v>
      </c>
      <c r="E216" t="s">
        <v>25</v>
      </c>
      <c r="F216" s="4">
        <v>3192</v>
      </c>
      <c r="G216" s="5">
        <v>72</v>
      </c>
    </row>
    <row r="217" spans="3:7" x14ac:dyDescent="0.25">
      <c r="C217" t="s">
        <v>10</v>
      </c>
      <c r="D217" t="s">
        <v>36</v>
      </c>
      <c r="E217" t="s">
        <v>27</v>
      </c>
      <c r="F217" s="4">
        <v>1407</v>
      </c>
      <c r="G217" s="5">
        <v>72</v>
      </c>
    </row>
    <row r="218" spans="3:7" x14ac:dyDescent="0.25">
      <c r="C218" t="s">
        <v>41</v>
      </c>
      <c r="D218" t="s">
        <v>35</v>
      </c>
      <c r="E218" t="s">
        <v>13</v>
      </c>
      <c r="F218" s="4">
        <v>4760</v>
      </c>
      <c r="G218" s="5">
        <v>69</v>
      </c>
    </row>
    <row r="219" spans="3:7" x14ac:dyDescent="0.25">
      <c r="C219" t="s">
        <v>3</v>
      </c>
      <c r="D219" t="s">
        <v>35</v>
      </c>
      <c r="E219" t="s">
        <v>29</v>
      </c>
      <c r="F219" s="4">
        <v>2114</v>
      </c>
      <c r="G219" s="5">
        <v>66</v>
      </c>
    </row>
    <row r="220" spans="3:7" x14ac:dyDescent="0.25">
      <c r="C220" t="s">
        <v>5</v>
      </c>
      <c r="D220" t="s">
        <v>36</v>
      </c>
      <c r="E220" t="s">
        <v>13</v>
      </c>
      <c r="F220" s="4">
        <v>6146</v>
      </c>
      <c r="G220" s="5">
        <v>63</v>
      </c>
    </row>
    <row r="221" spans="3:7" x14ac:dyDescent="0.25">
      <c r="C221" t="s">
        <v>7</v>
      </c>
      <c r="D221" t="s">
        <v>35</v>
      </c>
      <c r="E221" t="s">
        <v>14</v>
      </c>
      <c r="F221" s="4">
        <v>4606</v>
      </c>
      <c r="G221" s="5">
        <v>63</v>
      </c>
    </row>
    <row r="222" spans="3:7" x14ac:dyDescent="0.25">
      <c r="C222" t="s">
        <v>8</v>
      </c>
      <c r="D222" t="s">
        <v>38</v>
      </c>
      <c r="E222" t="s">
        <v>27</v>
      </c>
      <c r="F222" s="4">
        <v>2268</v>
      </c>
      <c r="G222" s="5">
        <v>63</v>
      </c>
    </row>
    <row r="223" spans="3:7" x14ac:dyDescent="0.25">
      <c r="C223" t="s">
        <v>6</v>
      </c>
      <c r="D223" t="s">
        <v>39</v>
      </c>
      <c r="E223" t="s">
        <v>30</v>
      </c>
      <c r="F223" s="4">
        <v>1638</v>
      </c>
      <c r="G223" s="5">
        <v>63</v>
      </c>
    </row>
    <row r="224" spans="3:7" x14ac:dyDescent="0.25">
      <c r="C224" t="s">
        <v>6</v>
      </c>
      <c r="D224" t="s">
        <v>36</v>
      </c>
      <c r="E224" t="s">
        <v>21</v>
      </c>
      <c r="F224" s="4">
        <v>497</v>
      </c>
      <c r="G224" s="5">
        <v>63</v>
      </c>
    </row>
    <row r="225" spans="3:7" x14ac:dyDescent="0.25">
      <c r="C225" t="s">
        <v>9</v>
      </c>
      <c r="D225" t="s">
        <v>38</v>
      </c>
      <c r="E225" t="s">
        <v>24</v>
      </c>
      <c r="F225" s="4">
        <v>4137</v>
      </c>
      <c r="G225" s="5">
        <v>60</v>
      </c>
    </row>
    <row r="226" spans="3:7" x14ac:dyDescent="0.25">
      <c r="C226" t="s">
        <v>9</v>
      </c>
      <c r="D226" t="s">
        <v>36</v>
      </c>
      <c r="E226" t="s">
        <v>30</v>
      </c>
      <c r="F226" s="4">
        <v>9051</v>
      </c>
      <c r="G226" s="5">
        <v>57</v>
      </c>
    </row>
    <row r="227" spans="3:7" x14ac:dyDescent="0.25">
      <c r="C227" t="s">
        <v>5</v>
      </c>
      <c r="D227" t="s">
        <v>38</v>
      </c>
      <c r="E227" t="s">
        <v>13</v>
      </c>
      <c r="F227" s="4">
        <v>7189</v>
      </c>
      <c r="G227" s="5">
        <v>54</v>
      </c>
    </row>
    <row r="228" spans="3:7" x14ac:dyDescent="0.25">
      <c r="C228" t="s">
        <v>7</v>
      </c>
      <c r="D228" t="s">
        <v>37</v>
      </c>
      <c r="E228" t="s">
        <v>30</v>
      </c>
      <c r="F228" s="4">
        <v>6454</v>
      </c>
      <c r="G228" s="5">
        <v>54</v>
      </c>
    </row>
    <row r="229" spans="3:7" x14ac:dyDescent="0.25">
      <c r="C229" t="s">
        <v>3</v>
      </c>
      <c r="D229" t="s">
        <v>34</v>
      </c>
      <c r="E229" t="s">
        <v>26</v>
      </c>
      <c r="F229" s="4">
        <v>3108</v>
      </c>
      <c r="G229" s="5">
        <v>54</v>
      </c>
    </row>
    <row r="230" spans="3:7" x14ac:dyDescent="0.25">
      <c r="C230" t="s">
        <v>6</v>
      </c>
      <c r="D230" t="s">
        <v>38</v>
      </c>
      <c r="E230" t="s">
        <v>31</v>
      </c>
      <c r="F230" s="4">
        <v>2681</v>
      </c>
      <c r="G230" s="5">
        <v>54</v>
      </c>
    </row>
    <row r="231" spans="3:7" x14ac:dyDescent="0.25">
      <c r="C231" t="s">
        <v>2</v>
      </c>
      <c r="D231" t="s">
        <v>37</v>
      </c>
      <c r="E231" t="s">
        <v>14</v>
      </c>
      <c r="F231" s="4">
        <v>1057</v>
      </c>
      <c r="G231" s="5">
        <v>54</v>
      </c>
    </row>
    <row r="232" spans="3:7" x14ac:dyDescent="0.25">
      <c r="C232" t="s">
        <v>2</v>
      </c>
      <c r="D232" t="s">
        <v>34</v>
      </c>
      <c r="E232" t="s">
        <v>13</v>
      </c>
      <c r="F232" s="4">
        <v>252</v>
      </c>
      <c r="G232" s="5">
        <v>54</v>
      </c>
    </row>
    <row r="233" spans="3:7" x14ac:dyDescent="0.25">
      <c r="C233" t="s">
        <v>5</v>
      </c>
      <c r="D233" t="s">
        <v>39</v>
      </c>
      <c r="E233" t="s">
        <v>26</v>
      </c>
      <c r="F233" s="4">
        <v>5236</v>
      </c>
      <c r="G233" s="5">
        <v>51</v>
      </c>
    </row>
    <row r="234" spans="3:7" x14ac:dyDescent="0.25">
      <c r="C234" t="s">
        <v>3</v>
      </c>
      <c r="D234" t="s">
        <v>39</v>
      </c>
      <c r="E234" t="s">
        <v>29</v>
      </c>
      <c r="F234" s="4">
        <v>3640</v>
      </c>
      <c r="G234" s="5">
        <v>51</v>
      </c>
    </row>
    <row r="235" spans="3:7" x14ac:dyDescent="0.25">
      <c r="C235" t="s">
        <v>40</v>
      </c>
      <c r="D235" t="s">
        <v>38</v>
      </c>
      <c r="E235" t="s">
        <v>24</v>
      </c>
      <c r="F235" s="4">
        <v>623</v>
      </c>
      <c r="G235" s="5">
        <v>51</v>
      </c>
    </row>
    <row r="236" spans="3:7" x14ac:dyDescent="0.25">
      <c r="C236" t="s">
        <v>2</v>
      </c>
      <c r="D236" t="s">
        <v>38</v>
      </c>
      <c r="E236" t="s">
        <v>13</v>
      </c>
      <c r="F236" s="4">
        <v>56</v>
      </c>
      <c r="G236" s="5">
        <v>51</v>
      </c>
    </row>
    <row r="237" spans="3:7" x14ac:dyDescent="0.25">
      <c r="C237" t="s">
        <v>40</v>
      </c>
      <c r="D237" t="s">
        <v>34</v>
      </c>
      <c r="E237" t="s">
        <v>26</v>
      </c>
      <c r="F237" s="4">
        <v>6748</v>
      </c>
      <c r="G237" s="5">
        <v>48</v>
      </c>
    </row>
    <row r="238" spans="3:7" x14ac:dyDescent="0.25">
      <c r="C238" t="s">
        <v>7</v>
      </c>
      <c r="D238" t="s">
        <v>37</v>
      </c>
      <c r="E238" t="s">
        <v>33</v>
      </c>
      <c r="F238" s="4">
        <v>6391</v>
      </c>
      <c r="G238" s="5">
        <v>48</v>
      </c>
    </row>
    <row r="239" spans="3:7" x14ac:dyDescent="0.25">
      <c r="C239" t="s">
        <v>7</v>
      </c>
      <c r="D239" t="s">
        <v>34</v>
      </c>
      <c r="E239" t="s">
        <v>33</v>
      </c>
      <c r="F239" s="4">
        <v>2226</v>
      </c>
      <c r="G239" s="5">
        <v>48</v>
      </c>
    </row>
    <row r="240" spans="3:7" x14ac:dyDescent="0.25">
      <c r="C240" t="s">
        <v>40</v>
      </c>
      <c r="D240" t="s">
        <v>35</v>
      </c>
      <c r="E240" t="s">
        <v>24</v>
      </c>
      <c r="F240" s="4">
        <v>1638</v>
      </c>
      <c r="G240" s="5">
        <v>48</v>
      </c>
    </row>
    <row r="241" spans="3:7" x14ac:dyDescent="0.25">
      <c r="C241" t="s">
        <v>6</v>
      </c>
      <c r="D241" t="s">
        <v>34</v>
      </c>
      <c r="E241" t="s">
        <v>4</v>
      </c>
      <c r="F241" s="4">
        <v>525</v>
      </c>
      <c r="G241" s="5">
        <v>48</v>
      </c>
    </row>
    <row r="242" spans="3:7" x14ac:dyDescent="0.25">
      <c r="C242" t="s">
        <v>2</v>
      </c>
      <c r="D242" t="s">
        <v>36</v>
      </c>
      <c r="E242" t="s">
        <v>17</v>
      </c>
      <c r="F242" s="4">
        <v>189</v>
      </c>
      <c r="G242" s="5">
        <v>48</v>
      </c>
    </row>
    <row r="243" spans="3:7" x14ac:dyDescent="0.25">
      <c r="C243" t="s">
        <v>5</v>
      </c>
      <c r="D243" t="s">
        <v>37</v>
      </c>
      <c r="E243" t="s">
        <v>31</v>
      </c>
      <c r="F243" s="4">
        <v>182</v>
      </c>
      <c r="G243" s="5">
        <v>48</v>
      </c>
    </row>
    <row r="244" spans="3:7" x14ac:dyDescent="0.25">
      <c r="C244" t="s">
        <v>5</v>
      </c>
      <c r="D244" t="s">
        <v>38</v>
      </c>
      <c r="E244" t="s">
        <v>25</v>
      </c>
      <c r="F244" s="4">
        <v>7483</v>
      </c>
      <c r="G244" s="5">
        <v>45</v>
      </c>
    </row>
    <row r="245" spans="3:7" x14ac:dyDescent="0.25">
      <c r="C245" t="s">
        <v>8</v>
      </c>
      <c r="D245" t="s">
        <v>37</v>
      </c>
      <c r="E245" t="s">
        <v>26</v>
      </c>
      <c r="F245" s="4">
        <v>6279</v>
      </c>
      <c r="G245" s="5">
        <v>45</v>
      </c>
    </row>
    <row r="246" spans="3:7" x14ac:dyDescent="0.25">
      <c r="C246" t="s">
        <v>9</v>
      </c>
      <c r="D246" t="s">
        <v>37</v>
      </c>
      <c r="E246" t="s">
        <v>28</v>
      </c>
      <c r="F246" s="4">
        <v>2919</v>
      </c>
      <c r="G246" s="5">
        <v>45</v>
      </c>
    </row>
    <row r="247" spans="3:7" x14ac:dyDescent="0.25">
      <c r="C247" t="s">
        <v>40</v>
      </c>
      <c r="D247" t="s">
        <v>38</v>
      </c>
      <c r="E247" t="s">
        <v>29</v>
      </c>
      <c r="F247" s="4">
        <v>2541</v>
      </c>
      <c r="G247" s="5">
        <v>45</v>
      </c>
    </row>
    <row r="248" spans="3:7" x14ac:dyDescent="0.25">
      <c r="C248" t="s">
        <v>7</v>
      </c>
      <c r="D248" t="s">
        <v>36</v>
      </c>
      <c r="E248" t="s">
        <v>22</v>
      </c>
      <c r="F248" s="4">
        <v>8435</v>
      </c>
      <c r="G248" s="5">
        <v>42</v>
      </c>
    </row>
    <row r="249" spans="3:7" x14ac:dyDescent="0.25">
      <c r="C249" t="s">
        <v>3</v>
      </c>
      <c r="D249" t="s">
        <v>34</v>
      </c>
      <c r="E249" t="s">
        <v>25</v>
      </c>
      <c r="F249" s="4">
        <v>6300</v>
      </c>
      <c r="G249" s="5">
        <v>42</v>
      </c>
    </row>
    <row r="250" spans="3:7" x14ac:dyDescent="0.25">
      <c r="C250" t="s">
        <v>40</v>
      </c>
      <c r="D250" t="s">
        <v>39</v>
      </c>
      <c r="E250" t="s">
        <v>15</v>
      </c>
      <c r="F250" s="4">
        <v>5775</v>
      </c>
      <c r="G250" s="5">
        <v>42</v>
      </c>
    </row>
    <row r="251" spans="3:7" x14ac:dyDescent="0.25">
      <c r="C251" t="s">
        <v>2</v>
      </c>
      <c r="D251" t="s">
        <v>37</v>
      </c>
      <c r="E251" t="s">
        <v>15</v>
      </c>
      <c r="F251" s="4">
        <v>2863</v>
      </c>
      <c r="G251" s="5">
        <v>42</v>
      </c>
    </row>
    <row r="252" spans="3:7" x14ac:dyDescent="0.25">
      <c r="C252" t="s">
        <v>5</v>
      </c>
      <c r="D252" t="s">
        <v>36</v>
      </c>
      <c r="E252" t="s">
        <v>16</v>
      </c>
      <c r="F252" s="4">
        <v>16184</v>
      </c>
      <c r="G252" s="5">
        <v>39</v>
      </c>
    </row>
    <row r="253" spans="3:7" x14ac:dyDescent="0.25">
      <c r="C253" t="s">
        <v>7</v>
      </c>
      <c r="D253" t="s">
        <v>34</v>
      </c>
      <c r="E253" t="s">
        <v>17</v>
      </c>
      <c r="F253" s="4">
        <v>7777</v>
      </c>
      <c r="G253" s="5">
        <v>39</v>
      </c>
    </row>
    <row r="254" spans="3:7" x14ac:dyDescent="0.25">
      <c r="C254" t="s">
        <v>3</v>
      </c>
      <c r="D254" t="s">
        <v>36</v>
      </c>
      <c r="E254" t="s">
        <v>25</v>
      </c>
      <c r="F254" s="4">
        <v>3339</v>
      </c>
      <c r="G254" s="5">
        <v>39</v>
      </c>
    </row>
    <row r="255" spans="3:7" x14ac:dyDescent="0.25">
      <c r="C255" t="s">
        <v>40</v>
      </c>
      <c r="D255" t="s">
        <v>38</v>
      </c>
      <c r="E255" t="s">
        <v>31</v>
      </c>
      <c r="F255" s="4">
        <v>1988</v>
      </c>
      <c r="G255" s="5">
        <v>39</v>
      </c>
    </row>
    <row r="256" spans="3:7" x14ac:dyDescent="0.25">
      <c r="C256" t="s">
        <v>41</v>
      </c>
      <c r="D256" t="s">
        <v>34</v>
      </c>
      <c r="E256" t="s">
        <v>17</v>
      </c>
      <c r="F256" s="4">
        <v>1463</v>
      </c>
      <c r="G256" s="5">
        <v>39</v>
      </c>
    </row>
    <row r="257" spans="3:7" x14ac:dyDescent="0.25">
      <c r="C257" t="s">
        <v>3</v>
      </c>
      <c r="D257" t="s">
        <v>36</v>
      </c>
      <c r="E257" t="s">
        <v>16</v>
      </c>
      <c r="F257" s="4">
        <v>9198</v>
      </c>
      <c r="G257" s="5">
        <v>36</v>
      </c>
    </row>
    <row r="258" spans="3:7" x14ac:dyDescent="0.25">
      <c r="C258" t="s">
        <v>6</v>
      </c>
      <c r="D258" t="s">
        <v>38</v>
      </c>
      <c r="E258" t="s">
        <v>21</v>
      </c>
      <c r="F258" s="4">
        <v>7322</v>
      </c>
      <c r="G258" s="5">
        <v>36</v>
      </c>
    </row>
    <row r="259" spans="3:7" x14ac:dyDescent="0.25">
      <c r="C259" t="s">
        <v>2</v>
      </c>
      <c r="D259" t="s">
        <v>39</v>
      </c>
      <c r="E259" t="s">
        <v>15</v>
      </c>
      <c r="F259" s="4">
        <v>4802</v>
      </c>
      <c r="G259" s="5">
        <v>36</v>
      </c>
    </row>
    <row r="260" spans="3:7" x14ac:dyDescent="0.25">
      <c r="C260" t="s">
        <v>2</v>
      </c>
      <c r="D260" t="s">
        <v>39</v>
      </c>
      <c r="E260" t="s">
        <v>23</v>
      </c>
      <c r="F260" s="4">
        <v>630</v>
      </c>
      <c r="G260" s="5">
        <v>36</v>
      </c>
    </row>
    <row r="261" spans="3:7" x14ac:dyDescent="0.25">
      <c r="C261" t="s">
        <v>40</v>
      </c>
      <c r="D261" t="s">
        <v>36</v>
      </c>
      <c r="E261" t="s">
        <v>4</v>
      </c>
      <c r="F261" s="4">
        <v>217</v>
      </c>
      <c r="G261" s="5">
        <v>36</v>
      </c>
    </row>
    <row r="262" spans="3:7" x14ac:dyDescent="0.25">
      <c r="C262" t="s">
        <v>10</v>
      </c>
      <c r="D262" t="s">
        <v>39</v>
      </c>
      <c r="E262" t="s">
        <v>33</v>
      </c>
      <c r="F262" s="4">
        <v>12950</v>
      </c>
      <c r="G262" s="5">
        <v>30</v>
      </c>
    </row>
    <row r="263" spans="3:7" x14ac:dyDescent="0.25">
      <c r="C263" t="s">
        <v>8</v>
      </c>
      <c r="D263" t="s">
        <v>37</v>
      </c>
      <c r="E263" t="s">
        <v>15</v>
      </c>
      <c r="F263" s="4">
        <v>9709</v>
      </c>
      <c r="G263" s="5">
        <v>30</v>
      </c>
    </row>
    <row r="264" spans="3:7" x14ac:dyDescent="0.25">
      <c r="C264" t="s">
        <v>40</v>
      </c>
      <c r="D264" t="s">
        <v>39</v>
      </c>
      <c r="E264" t="s">
        <v>27</v>
      </c>
      <c r="F264" s="4">
        <v>6370</v>
      </c>
      <c r="G264" s="5">
        <v>30</v>
      </c>
    </row>
    <row r="265" spans="3:7" x14ac:dyDescent="0.25">
      <c r="C265" t="s">
        <v>40</v>
      </c>
      <c r="D265" t="s">
        <v>36</v>
      </c>
      <c r="E265" t="s">
        <v>25</v>
      </c>
      <c r="F265" s="4">
        <v>5439</v>
      </c>
      <c r="G265" s="5">
        <v>30</v>
      </c>
    </row>
    <row r="266" spans="3:7" x14ac:dyDescent="0.25">
      <c r="C266" t="s">
        <v>10</v>
      </c>
      <c r="D266" t="s">
        <v>37</v>
      </c>
      <c r="E266" t="s">
        <v>23</v>
      </c>
      <c r="F266" s="4">
        <v>4683</v>
      </c>
      <c r="G266" s="5">
        <v>30</v>
      </c>
    </row>
    <row r="267" spans="3:7" x14ac:dyDescent="0.25">
      <c r="C267" t="s">
        <v>6</v>
      </c>
      <c r="D267" t="s">
        <v>36</v>
      </c>
      <c r="E267" t="s">
        <v>13</v>
      </c>
      <c r="F267" s="4">
        <v>4319</v>
      </c>
      <c r="G267" s="5">
        <v>30</v>
      </c>
    </row>
    <row r="268" spans="3:7" x14ac:dyDescent="0.25">
      <c r="C268" t="s">
        <v>8</v>
      </c>
      <c r="D268" t="s">
        <v>39</v>
      </c>
      <c r="E268" t="s">
        <v>18</v>
      </c>
      <c r="F268" s="4">
        <v>9660</v>
      </c>
      <c r="G268" s="5">
        <v>27</v>
      </c>
    </row>
    <row r="269" spans="3:7" x14ac:dyDescent="0.25">
      <c r="C269" t="s">
        <v>9</v>
      </c>
      <c r="D269" t="s">
        <v>34</v>
      </c>
      <c r="E269" t="s">
        <v>21</v>
      </c>
      <c r="F269" s="4">
        <v>6832</v>
      </c>
      <c r="G269" s="5">
        <v>27</v>
      </c>
    </row>
    <row r="270" spans="3:7" x14ac:dyDescent="0.25">
      <c r="C270" t="s">
        <v>6</v>
      </c>
      <c r="D270" t="s">
        <v>39</v>
      </c>
      <c r="E270" t="s">
        <v>17</v>
      </c>
      <c r="F270" s="4">
        <v>6048</v>
      </c>
      <c r="G270" s="5">
        <v>27</v>
      </c>
    </row>
    <row r="271" spans="3:7" x14ac:dyDescent="0.25">
      <c r="C271" t="s">
        <v>10</v>
      </c>
      <c r="D271" t="s">
        <v>37</v>
      </c>
      <c r="E271" t="s">
        <v>28</v>
      </c>
      <c r="F271" s="4">
        <v>3059</v>
      </c>
      <c r="G271" s="5">
        <v>27</v>
      </c>
    </row>
    <row r="272" spans="3:7" x14ac:dyDescent="0.25">
      <c r="C272" t="s">
        <v>7</v>
      </c>
      <c r="D272" t="s">
        <v>35</v>
      </c>
      <c r="E272" t="s">
        <v>16</v>
      </c>
      <c r="F272" s="4">
        <v>2135</v>
      </c>
      <c r="G272" s="5">
        <v>27</v>
      </c>
    </row>
    <row r="273" spans="3:7" x14ac:dyDescent="0.25">
      <c r="C273" t="s">
        <v>8</v>
      </c>
      <c r="D273" t="s">
        <v>39</v>
      </c>
      <c r="E273" t="s">
        <v>26</v>
      </c>
      <c r="F273" s="4">
        <v>1561</v>
      </c>
      <c r="G273" s="5">
        <v>27</v>
      </c>
    </row>
    <row r="274" spans="3:7" x14ac:dyDescent="0.25">
      <c r="C274" t="s">
        <v>10</v>
      </c>
      <c r="D274" t="s">
        <v>34</v>
      </c>
      <c r="E274" t="s">
        <v>22</v>
      </c>
      <c r="F274" s="4">
        <v>4053</v>
      </c>
      <c r="G274" s="5">
        <v>24</v>
      </c>
    </row>
    <row r="275" spans="3:7" x14ac:dyDescent="0.25">
      <c r="C275" t="s">
        <v>7</v>
      </c>
      <c r="D275" t="s">
        <v>34</v>
      </c>
      <c r="E275" t="s">
        <v>15</v>
      </c>
      <c r="F275" s="4">
        <v>3829</v>
      </c>
      <c r="G275" s="5">
        <v>24</v>
      </c>
    </row>
    <row r="276" spans="3:7" x14ac:dyDescent="0.25">
      <c r="C276" t="s">
        <v>2</v>
      </c>
      <c r="D276" t="s">
        <v>36</v>
      </c>
      <c r="E276" t="s">
        <v>16</v>
      </c>
      <c r="F276" s="4">
        <v>11417</v>
      </c>
      <c r="G276" s="5">
        <v>21</v>
      </c>
    </row>
    <row r="277" spans="3:7" x14ac:dyDescent="0.25">
      <c r="C277" t="s">
        <v>5</v>
      </c>
      <c r="D277" t="s">
        <v>37</v>
      </c>
      <c r="E277" t="s">
        <v>25</v>
      </c>
      <c r="F277" s="4">
        <v>8813</v>
      </c>
      <c r="G277" s="5">
        <v>21</v>
      </c>
    </row>
    <row r="278" spans="3:7" x14ac:dyDescent="0.25">
      <c r="C278" t="s">
        <v>40</v>
      </c>
      <c r="D278" t="s">
        <v>37</v>
      </c>
      <c r="E278" t="s">
        <v>19</v>
      </c>
      <c r="F278" s="4">
        <v>7693</v>
      </c>
      <c r="G278" s="5">
        <v>21</v>
      </c>
    </row>
    <row r="279" spans="3:7" x14ac:dyDescent="0.25">
      <c r="C279" t="s">
        <v>5</v>
      </c>
      <c r="D279" t="s">
        <v>34</v>
      </c>
      <c r="E279" t="s">
        <v>27</v>
      </c>
      <c r="F279" s="4">
        <v>6986</v>
      </c>
      <c r="G279" s="5">
        <v>21</v>
      </c>
    </row>
    <row r="280" spans="3:7" x14ac:dyDescent="0.25">
      <c r="C280" t="s">
        <v>5</v>
      </c>
      <c r="D280" t="s">
        <v>38</v>
      </c>
      <c r="E280" t="s">
        <v>32</v>
      </c>
      <c r="F280" s="4">
        <v>5075</v>
      </c>
      <c r="G280" s="5">
        <v>21</v>
      </c>
    </row>
    <row r="281" spans="3:7" x14ac:dyDescent="0.25">
      <c r="C281" t="s">
        <v>7</v>
      </c>
      <c r="D281" t="s">
        <v>35</v>
      </c>
      <c r="E281" t="s">
        <v>27</v>
      </c>
      <c r="F281" s="4">
        <v>2478</v>
      </c>
      <c r="G281" s="5">
        <v>21</v>
      </c>
    </row>
    <row r="282" spans="3:7" x14ac:dyDescent="0.25">
      <c r="C282" t="s">
        <v>41</v>
      </c>
      <c r="D282" t="s">
        <v>38</v>
      </c>
      <c r="E282" t="s">
        <v>25</v>
      </c>
      <c r="F282" s="4">
        <v>154</v>
      </c>
      <c r="G282" s="5">
        <v>21</v>
      </c>
    </row>
    <row r="283" spans="3:7" x14ac:dyDescent="0.25">
      <c r="C283" t="s">
        <v>3</v>
      </c>
      <c r="D283" t="s">
        <v>34</v>
      </c>
      <c r="E283" t="s">
        <v>20</v>
      </c>
      <c r="F283" s="4">
        <v>2583</v>
      </c>
      <c r="G283" s="5">
        <v>18</v>
      </c>
    </row>
    <row r="284" spans="3:7" x14ac:dyDescent="0.25">
      <c r="C284" t="s">
        <v>3</v>
      </c>
      <c r="D284" t="s">
        <v>36</v>
      </c>
      <c r="E284" t="s">
        <v>19</v>
      </c>
      <c r="F284" s="4">
        <v>1281</v>
      </c>
      <c r="G284" s="5">
        <v>18</v>
      </c>
    </row>
    <row r="285" spans="3:7" x14ac:dyDescent="0.25">
      <c r="C285" t="s">
        <v>2</v>
      </c>
      <c r="D285" t="s">
        <v>37</v>
      </c>
      <c r="E285" t="s">
        <v>19</v>
      </c>
      <c r="F285" s="4">
        <v>238</v>
      </c>
      <c r="G285" s="5">
        <v>18</v>
      </c>
    </row>
    <row r="286" spans="3:7" x14ac:dyDescent="0.25">
      <c r="C286" t="s">
        <v>5</v>
      </c>
      <c r="D286" t="s">
        <v>36</v>
      </c>
      <c r="E286" t="s">
        <v>23</v>
      </c>
      <c r="F286" s="4">
        <v>6314</v>
      </c>
      <c r="G286" s="5">
        <v>15</v>
      </c>
    </row>
    <row r="287" spans="3:7" x14ac:dyDescent="0.25">
      <c r="C287" t="s">
        <v>5</v>
      </c>
      <c r="D287" t="s">
        <v>35</v>
      </c>
      <c r="E287" t="s">
        <v>18</v>
      </c>
      <c r="F287" s="4">
        <v>2415</v>
      </c>
      <c r="G287" s="5">
        <v>15</v>
      </c>
    </row>
    <row r="288" spans="3:7" x14ac:dyDescent="0.25">
      <c r="C288" t="s">
        <v>6</v>
      </c>
      <c r="D288" t="s">
        <v>34</v>
      </c>
      <c r="E288" t="s">
        <v>15</v>
      </c>
      <c r="F288" s="4">
        <v>1442</v>
      </c>
      <c r="G288" s="5">
        <v>15</v>
      </c>
    </row>
    <row r="289" spans="3:7" x14ac:dyDescent="0.25">
      <c r="C289" t="s">
        <v>2</v>
      </c>
      <c r="D289" t="s">
        <v>35</v>
      </c>
      <c r="E289" t="s">
        <v>19</v>
      </c>
      <c r="F289" s="4">
        <v>553</v>
      </c>
      <c r="G289" s="5">
        <v>15</v>
      </c>
    </row>
    <row r="290" spans="3:7" x14ac:dyDescent="0.25">
      <c r="C290" t="s">
        <v>40</v>
      </c>
      <c r="D290" t="s">
        <v>39</v>
      </c>
      <c r="E290" t="s">
        <v>22</v>
      </c>
      <c r="F290" s="4">
        <v>5817</v>
      </c>
      <c r="G290" s="5">
        <v>12</v>
      </c>
    </row>
    <row r="291" spans="3:7" x14ac:dyDescent="0.25">
      <c r="C291" t="s">
        <v>5</v>
      </c>
      <c r="D291" t="s">
        <v>37</v>
      </c>
      <c r="E291" t="s">
        <v>14</v>
      </c>
      <c r="F291" s="4">
        <v>4991</v>
      </c>
      <c r="G291" s="5">
        <v>12</v>
      </c>
    </row>
    <row r="292" spans="3:7" x14ac:dyDescent="0.25">
      <c r="C292" t="s">
        <v>6</v>
      </c>
      <c r="D292" t="s">
        <v>36</v>
      </c>
      <c r="E292" t="s">
        <v>32</v>
      </c>
      <c r="F292" s="4">
        <v>6118</v>
      </c>
      <c r="G292" s="5">
        <v>9</v>
      </c>
    </row>
    <row r="293" spans="3:7" x14ac:dyDescent="0.25">
      <c r="C293" t="s">
        <v>10</v>
      </c>
      <c r="D293" t="s">
        <v>34</v>
      </c>
      <c r="E293" t="s">
        <v>26</v>
      </c>
      <c r="F293" s="4">
        <v>4991</v>
      </c>
      <c r="G293" s="5">
        <v>9</v>
      </c>
    </row>
    <row r="294" spans="3:7" x14ac:dyDescent="0.25">
      <c r="C294" t="s">
        <v>41</v>
      </c>
      <c r="D294" t="s">
        <v>37</v>
      </c>
      <c r="E294" t="s">
        <v>21</v>
      </c>
      <c r="F294" s="4">
        <v>2933</v>
      </c>
      <c r="G294" s="5">
        <v>9</v>
      </c>
    </row>
    <row r="295" spans="3:7" x14ac:dyDescent="0.25">
      <c r="C295" t="s">
        <v>5</v>
      </c>
      <c r="D295" t="s">
        <v>35</v>
      </c>
      <c r="E295" t="s">
        <v>4</v>
      </c>
      <c r="F295" s="4">
        <v>2744</v>
      </c>
      <c r="G295" s="5">
        <v>9</v>
      </c>
    </row>
    <row r="296" spans="3:7" x14ac:dyDescent="0.25">
      <c r="C296" t="s">
        <v>9</v>
      </c>
      <c r="D296" t="s">
        <v>38</v>
      </c>
      <c r="E296" t="s">
        <v>17</v>
      </c>
      <c r="F296" s="4">
        <v>2408</v>
      </c>
      <c r="G296" s="5">
        <v>9</v>
      </c>
    </row>
    <row r="297" spans="3:7" x14ac:dyDescent="0.25">
      <c r="C297" t="s">
        <v>6</v>
      </c>
      <c r="D297" t="s">
        <v>37</v>
      </c>
      <c r="E297" t="s">
        <v>26</v>
      </c>
      <c r="F297" s="4">
        <v>6818</v>
      </c>
      <c r="G297" s="5">
        <v>6</v>
      </c>
    </row>
    <row r="298" spans="3:7" x14ac:dyDescent="0.25">
      <c r="C298" t="s">
        <v>10</v>
      </c>
      <c r="D298" t="s">
        <v>35</v>
      </c>
      <c r="E298" t="s">
        <v>15</v>
      </c>
      <c r="F298" s="4">
        <v>2562</v>
      </c>
      <c r="G298" s="5">
        <v>6</v>
      </c>
    </row>
    <row r="299" spans="3:7" x14ac:dyDescent="0.25">
      <c r="C299" t="s">
        <v>6</v>
      </c>
      <c r="D299" t="s">
        <v>38</v>
      </c>
      <c r="E299" t="s">
        <v>16</v>
      </c>
      <c r="F299" s="4">
        <v>938</v>
      </c>
      <c r="G299" s="5">
        <v>6</v>
      </c>
    </row>
    <row r="300" spans="3:7" x14ac:dyDescent="0.25">
      <c r="C300" t="s">
        <v>5</v>
      </c>
      <c r="D300" t="s">
        <v>36</v>
      </c>
      <c r="E300" t="s">
        <v>18</v>
      </c>
      <c r="F300" s="4">
        <v>6111</v>
      </c>
      <c r="G300" s="5">
        <v>3</v>
      </c>
    </row>
    <row r="301" spans="3:7" x14ac:dyDescent="0.25">
      <c r="C301" t="s">
        <v>41</v>
      </c>
      <c r="D301" t="s">
        <v>38</v>
      </c>
      <c r="E301" t="s">
        <v>22</v>
      </c>
      <c r="F301" s="4">
        <v>5915</v>
      </c>
      <c r="G301" s="5">
        <v>3</v>
      </c>
    </row>
    <row r="302" spans="3:7" x14ac:dyDescent="0.25">
      <c r="C302" t="s">
        <v>2</v>
      </c>
      <c r="D302" t="s">
        <v>38</v>
      </c>
      <c r="E302" t="s">
        <v>4</v>
      </c>
      <c r="F302" s="4">
        <v>3549</v>
      </c>
      <c r="G302" s="5">
        <v>3</v>
      </c>
    </row>
    <row r="303" spans="3:7" x14ac:dyDescent="0.25">
      <c r="C303" t="s">
        <v>6</v>
      </c>
      <c r="D303" t="s">
        <v>39</v>
      </c>
      <c r="E303" t="s">
        <v>24</v>
      </c>
      <c r="F303" s="4">
        <v>2989</v>
      </c>
      <c r="G303" s="5">
        <v>3</v>
      </c>
    </row>
    <row r="304" spans="3:7" x14ac:dyDescent="0.25">
      <c r="C304" t="s">
        <v>7</v>
      </c>
      <c r="D304" t="s">
        <v>37</v>
      </c>
      <c r="E304" t="s">
        <v>26</v>
      </c>
      <c r="F304" s="4">
        <v>5306</v>
      </c>
      <c r="G304" s="5">
        <v>0</v>
      </c>
    </row>
  </sheetData>
  <conditionalFormatting sqref="F5:F304">
    <cfRule type="top10" dxfId="7" priority="4" rank="10"/>
    <cfRule type="colorScale" priority="1">
      <colorScale>
        <cfvo type="min"/>
        <cfvo type="percentile" val="50"/>
        <cfvo type="max"/>
        <color rgb="FF63BE7B"/>
        <color rgb="FFFFEB84"/>
        <color rgb="FFF8696B"/>
      </colorScale>
    </cfRule>
  </conditionalFormatting>
  <conditionalFormatting sqref="G5:G304">
    <cfRule type="duplicateValues" dxfId="6" priority="2"/>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1A77-E008-4822-ADAE-51603B139ABC}">
  <dimension ref="A1:M11"/>
  <sheetViews>
    <sheetView showGridLines="0" zoomScale="145" zoomScaleNormal="145" workbookViewId="0">
      <selection activeCell="B2" sqref="B2"/>
    </sheetView>
  </sheetViews>
  <sheetFormatPr defaultRowHeight="15" x14ac:dyDescent="0.25"/>
  <cols>
    <col min="1" max="1" width="2.140625" customWidth="1"/>
    <col min="2" max="2" width="6.7109375" customWidth="1"/>
    <col min="3" max="3" width="13.42578125" customWidth="1"/>
    <col min="4" max="4" width="12.28515625" bestFit="1" customWidth="1"/>
    <col min="5" max="5" width="5.7109375" customWidth="1"/>
    <col min="12" max="13" width="11.5703125" customWidth="1"/>
  </cols>
  <sheetData>
    <row r="1" spans="1:13" s="2" customFormat="1" ht="52.5" customHeight="1" x14ac:dyDescent="0.25">
      <c r="A1" s="1"/>
      <c r="B1" s="14">
        <v>3</v>
      </c>
      <c r="C1" s="3" t="str">
        <f>Data!L14</f>
        <v>Sales by country (with formulas)</v>
      </c>
    </row>
    <row r="2" spans="1:13" s="12" customFormat="1" x14ac:dyDescent="0.25">
      <c r="A2" s="13"/>
      <c r="B2" s="15"/>
    </row>
    <row r="5" spans="1:13" x14ac:dyDescent="0.25">
      <c r="C5" s="16" t="s">
        <v>62</v>
      </c>
      <c r="D5" s="38" t="s">
        <v>1</v>
      </c>
      <c r="E5" s="38"/>
      <c r="F5" s="17" t="s">
        <v>50</v>
      </c>
      <c r="K5" t="s">
        <v>62</v>
      </c>
      <c r="L5" t="s">
        <v>1</v>
      </c>
      <c r="M5" t="s">
        <v>50</v>
      </c>
    </row>
    <row r="6" spans="1:13" x14ac:dyDescent="0.25">
      <c r="C6" s="18" t="s">
        <v>34</v>
      </c>
      <c r="D6" s="19">
        <f>SUMIFS(data[Amount], data[Geography],C6)</f>
        <v>252469</v>
      </c>
      <c r="E6" s="19">
        <f>D6</f>
        <v>252469</v>
      </c>
      <c r="F6" s="21">
        <f>SUMIFS(data[Units], data[Geography],C6)</f>
        <v>8760</v>
      </c>
      <c r="K6" t="s">
        <v>37</v>
      </c>
      <c r="L6" s="4">
        <f>SUMIFS(data[Amount], data[Geography],K6)</f>
        <v>218813</v>
      </c>
      <c r="M6" s="5">
        <f>SUMIFS(data[Units], data[Geography],K6)</f>
        <v>7431</v>
      </c>
    </row>
    <row r="7" spans="1:13" x14ac:dyDescent="0.25">
      <c r="C7" s="18" t="s">
        <v>36</v>
      </c>
      <c r="D7" s="19">
        <f>SUMIFS(data[Amount], data[Geography],C7)</f>
        <v>237944</v>
      </c>
      <c r="E7" s="19">
        <f t="shared" ref="E7:E11" si="0">D7</f>
        <v>237944</v>
      </c>
      <c r="F7" s="21">
        <f>SUMIFS(data[Units], data[Geography],C7)</f>
        <v>7302</v>
      </c>
      <c r="K7" t="s">
        <v>35</v>
      </c>
      <c r="L7" s="4">
        <f>SUMIFS(data[Amount], data[Geography],K7)</f>
        <v>189434</v>
      </c>
      <c r="M7" s="5">
        <f>SUMIFS(data[Units], data[Geography],K7)</f>
        <v>10158</v>
      </c>
    </row>
    <row r="8" spans="1:13" x14ac:dyDescent="0.25">
      <c r="C8" s="18" t="s">
        <v>37</v>
      </c>
      <c r="D8" s="19">
        <f>SUMIFS(data[Amount], data[Geography],C8)</f>
        <v>218813</v>
      </c>
      <c r="E8" s="19">
        <f t="shared" si="0"/>
        <v>218813</v>
      </c>
      <c r="F8" s="21">
        <f>SUMIFS(data[Units], data[Geography],C8)</f>
        <v>7431</v>
      </c>
      <c r="K8" t="s">
        <v>36</v>
      </c>
      <c r="L8" s="4">
        <f>SUMIFS(data[Amount], data[Geography],K8)</f>
        <v>237944</v>
      </c>
      <c r="M8" s="5">
        <f>SUMIFS(data[Units], data[Geography],K8)</f>
        <v>7302</v>
      </c>
    </row>
    <row r="9" spans="1:13" x14ac:dyDescent="0.25">
      <c r="C9" s="18" t="s">
        <v>35</v>
      </c>
      <c r="D9" s="19">
        <f>SUMIFS(data[Amount], data[Geography],C9)</f>
        <v>189434</v>
      </c>
      <c r="E9" s="19">
        <f t="shared" si="0"/>
        <v>189434</v>
      </c>
      <c r="F9" s="21">
        <f>SUMIFS(data[Units], data[Geography],C9)</f>
        <v>10158</v>
      </c>
      <c r="K9" t="s">
        <v>39</v>
      </c>
      <c r="L9" s="4">
        <f>SUMIFS(data[Amount], data[Geography],K9)</f>
        <v>173530</v>
      </c>
      <c r="M9" s="5">
        <f>SUMIFS(data[Units], data[Geography],K9)</f>
        <v>5745</v>
      </c>
    </row>
    <row r="10" spans="1:13" x14ac:dyDescent="0.25">
      <c r="C10" s="18" t="s">
        <v>39</v>
      </c>
      <c r="D10" s="19">
        <f>SUMIFS(data[Amount], data[Geography],C10)</f>
        <v>173530</v>
      </c>
      <c r="E10" s="19">
        <f t="shared" si="0"/>
        <v>173530</v>
      </c>
      <c r="F10" s="21">
        <f>SUMIFS(data[Units], data[Geography],C10)</f>
        <v>5745</v>
      </c>
      <c r="K10" t="s">
        <v>38</v>
      </c>
      <c r="L10" s="4">
        <f>SUMIFS(data[Amount], data[Geography],K10)</f>
        <v>168679</v>
      </c>
      <c r="M10" s="5">
        <f>SUMIFS(data[Units], data[Geography],K10)</f>
        <v>6264</v>
      </c>
    </row>
    <row r="11" spans="1:13" x14ac:dyDescent="0.25">
      <c r="C11" s="18" t="s">
        <v>38</v>
      </c>
      <c r="D11" s="19">
        <f>SUMIFS(data[Amount], data[Geography],C11)</f>
        <v>168679</v>
      </c>
      <c r="E11" s="19">
        <f t="shared" si="0"/>
        <v>168679</v>
      </c>
      <c r="F11" s="21">
        <f>SUMIFS(data[Units], data[Geography],C11)</f>
        <v>6264</v>
      </c>
      <c r="K11" t="s">
        <v>34</v>
      </c>
      <c r="L11" s="4">
        <f>SUMIFS(data[Amount], data[Geography],K11)</f>
        <v>252469</v>
      </c>
      <c r="M11" s="5">
        <f>SUMIFS(data[Units], data[Geography],K11)</f>
        <v>8760</v>
      </c>
    </row>
  </sheetData>
  <mergeCells count="1">
    <mergeCell ref="D5:E5"/>
  </mergeCells>
  <conditionalFormatting sqref="E6:E11">
    <cfRule type="dataBar" priority="1">
      <dataBar showValue="0">
        <cfvo type="min"/>
        <cfvo type="max"/>
        <color theme="4" tint="0.59999389629810485"/>
      </dataBar>
      <extLst>
        <ext xmlns:x14="http://schemas.microsoft.com/office/spreadsheetml/2009/9/main" uri="{B025F937-C7B1-47D3-B67F-A62EFF666E3E}">
          <x14:id>{4EBBEC99-418E-4AD3-AAB1-39B7584451B1}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EBBEC99-418E-4AD3-AAB1-39B7584451B1}">
            <x14:dataBar minLength="0" maxLength="100" gradient="0">
              <x14:cfvo type="autoMin"/>
              <x14:cfvo type="autoMax"/>
              <x14:negativeFillColor rgb="FFFF0000"/>
              <x14:axisColor rgb="FF000000"/>
            </x14:dataBar>
          </x14:cfRule>
          <xm:sqref>E6:E11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5019F-CEC5-4542-9969-BF0B08ED7ADA}">
  <dimension ref="A1:F11"/>
  <sheetViews>
    <sheetView topLeftCell="A10" zoomScale="150" zoomScaleNormal="150" workbookViewId="0">
      <selection activeCell="A2" sqref="A2"/>
    </sheetView>
  </sheetViews>
  <sheetFormatPr defaultRowHeight="15" x14ac:dyDescent="0.25"/>
  <cols>
    <col min="1" max="1" width="2.140625" customWidth="1"/>
    <col min="2" max="2" width="6.7109375" customWidth="1"/>
    <col min="3" max="3" width="13.5703125" customWidth="1"/>
    <col min="4" max="4" width="11.85546875" customWidth="1"/>
    <col min="5" max="5" width="5.7109375" customWidth="1"/>
    <col min="6" max="6" width="11.85546875" customWidth="1"/>
  </cols>
  <sheetData>
    <row r="1" spans="1:6" s="2" customFormat="1" ht="52.5" customHeight="1" x14ac:dyDescent="0.25">
      <c r="A1" s="1"/>
      <c r="B1" s="14">
        <v>4</v>
      </c>
      <c r="C1" s="3" t="str">
        <f>Data!L15</f>
        <v>Sales by country (with pivots)</v>
      </c>
    </row>
    <row r="2" spans="1:6" s="12" customFormat="1" x14ac:dyDescent="0.25">
      <c r="A2" s="13"/>
      <c r="B2" s="15"/>
    </row>
    <row r="5" spans="1:6" x14ac:dyDescent="0.25">
      <c r="C5" s="22" t="s">
        <v>63</v>
      </c>
      <c r="D5" t="s">
        <v>65</v>
      </c>
      <c r="E5" t="s">
        <v>67</v>
      </c>
      <c r="F5" t="s">
        <v>66</v>
      </c>
    </row>
    <row r="6" spans="1:6" x14ac:dyDescent="0.25">
      <c r="C6" s="23" t="s">
        <v>34</v>
      </c>
      <c r="D6" s="24">
        <v>41559</v>
      </c>
      <c r="E6">
        <v>41559</v>
      </c>
      <c r="F6" s="5">
        <v>1188</v>
      </c>
    </row>
    <row r="7" spans="1:6" x14ac:dyDescent="0.25">
      <c r="C7" s="23" t="s">
        <v>36</v>
      </c>
      <c r="D7" s="24">
        <v>39620</v>
      </c>
      <c r="E7">
        <v>39620</v>
      </c>
      <c r="F7" s="5">
        <v>573</v>
      </c>
    </row>
    <row r="8" spans="1:6" x14ac:dyDescent="0.25">
      <c r="C8" s="23" t="s">
        <v>35</v>
      </c>
      <c r="D8" s="24">
        <v>28273</v>
      </c>
      <c r="E8">
        <v>28273</v>
      </c>
      <c r="F8" s="5">
        <v>912</v>
      </c>
    </row>
    <row r="9" spans="1:6" x14ac:dyDescent="0.25">
      <c r="C9" s="23" t="s">
        <v>38</v>
      </c>
      <c r="D9" s="24">
        <v>25221</v>
      </c>
      <c r="E9">
        <v>25221</v>
      </c>
      <c r="F9" s="5">
        <v>288</v>
      </c>
    </row>
    <row r="10" spans="1:6" x14ac:dyDescent="0.25">
      <c r="C10" s="23" t="s">
        <v>39</v>
      </c>
      <c r="D10" s="24">
        <v>16548</v>
      </c>
      <c r="E10">
        <v>16548</v>
      </c>
      <c r="F10" s="5">
        <v>552</v>
      </c>
    </row>
    <row r="11" spans="1:6" x14ac:dyDescent="0.25">
      <c r="C11" s="23" t="s">
        <v>37</v>
      </c>
      <c r="D11" s="24">
        <v>14504</v>
      </c>
      <c r="E11">
        <v>14504</v>
      </c>
      <c r="F11" s="5">
        <v>156</v>
      </c>
    </row>
  </sheetData>
  <conditionalFormatting pivot="1" sqref="E6:E11">
    <cfRule type="dataBar" priority="1">
      <dataBar showValue="0">
        <cfvo type="min"/>
        <cfvo type="max"/>
        <color theme="5" tint="-0.499984740745262"/>
      </dataBar>
      <extLst>
        <ext xmlns:x14="http://schemas.microsoft.com/office/spreadsheetml/2009/9/main" uri="{B025F937-C7B1-47D3-B67F-A62EFF666E3E}">
          <x14:id>{5D2C35BD-24A3-4AD9-945B-8665BB409E7F}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5D2C35BD-24A3-4AD9-945B-8665BB409E7F}">
            <x14:dataBar minLength="0" maxLength="100" gradient="0">
              <x14:cfvo type="autoMin"/>
              <x14:cfvo type="autoMax"/>
              <x14:negativeFillColor rgb="FFFF0000"/>
              <x14:axisColor rgb="FF000000"/>
            </x14:dataBar>
          </x14:cfRule>
          <xm:sqref>E6:E11</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C75B5-746E-4C23-9934-F0D752BCD078}">
  <dimension ref="A1:D11"/>
  <sheetViews>
    <sheetView zoomScale="145" zoomScaleNormal="145" workbookViewId="0">
      <selection activeCell="B2" sqref="B2"/>
    </sheetView>
  </sheetViews>
  <sheetFormatPr defaultRowHeight="15" x14ac:dyDescent="0.25"/>
  <cols>
    <col min="1" max="1" width="2.140625" customWidth="1"/>
    <col min="2" max="2" width="6.7109375" customWidth="1"/>
    <col min="3" max="5" width="20.28515625" customWidth="1"/>
    <col min="6" max="6" width="13.7109375" customWidth="1"/>
  </cols>
  <sheetData>
    <row r="1" spans="1:4" s="2" customFormat="1" ht="52.5" customHeight="1" x14ac:dyDescent="0.25">
      <c r="A1" s="1"/>
      <c r="B1" s="14">
        <v>5</v>
      </c>
      <c r="C1" s="3" t="str">
        <f>Data!L16</f>
        <v>Top 5 products by $ per unit</v>
      </c>
    </row>
    <row r="2" spans="1:4" s="12" customFormat="1" x14ac:dyDescent="0.25">
      <c r="A2" s="13"/>
      <c r="B2" s="15"/>
    </row>
    <row r="5" spans="1:4" x14ac:dyDescent="0.25">
      <c r="C5" s="22" t="s">
        <v>63</v>
      </c>
      <c r="D5" t="s">
        <v>68</v>
      </c>
    </row>
    <row r="6" spans="1:4" x14ac:dyDescent="0.25">
      <c r="C6" s="23" t="s">
        <v>15</v>
      </c>
      <c r="D6" s="25">
        <v>44.990867579908674</v>
      </c>
    </row>
    <row r="7" spans="1:4" x14ac:dyDescent="0.25">
      <c r="C7" s="23" t="s">
        <v>33</v>
      </c>
      <c r="D7" s="25">
        <v>37.303128371089535</v>
      </c>
    </row>
    <row r="8" spans="1:4" x14ac:dyDescent="0.25">
      <c r="C8" s="23" t="s">
        <v>24</v>
      </c>
      <c r="D8" s="25">
        <v>33.88697318007663</v>
      </c>
    </row>
    <row r="9" spans="1:4" x14ac:dyDescent="0.25">
      <c r="C9" s="23" t="s">
        <v>26</v>
      </c>
      <c r="D9" s="25">
        <v>32.807189542483663</v>
      </c>
    </row>
    <row r="10" spans="1:4" x14ac:dyDescent="0.25">
      <c r="C10" s="23" t="s">
        <v>22</v>
      </c>
      <c r="D10" s="25">
        <v>32.301656920077974</v>
      </c>
    </row>
    <row r="11" spans="1:4" x14ac:dyDescent="0.25">
      <c r="C11" s="23" t="s">
        <v>64</v>
      </c>
      <c r="D11" s="25">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FFFCE-C97E-42B4-BB6B-EA2A1D7EC8DC}">
  <dimension ref="A1:T305"/>
  <sheetViews>
    <sheetView topLeftCell="A4" zoomScale="145" zoomScaleNormal="145" workbookViewId="0">
      <selection activeCell="B2" sqref="B2"/>
    </sheetView>
  </sheetViews>
  <sheetFormatPr defaultRowHeight="15" x14ac:dyDescent="0.25"/>
  <cols>
    <col min="1" max="1" width="2.140625" customWidth="1"/>
    <col min="2" max="2" width="6.7109375" customWidth="1"/>
  </cols>
  <sheetData>
    <row r="1" spans="1:20" s="2" customFormat="1" ht="52.5" customHeight="1" x14ac:dyDescent="0.25">
      <c r="A1" s="1"/>
      <c r="B1" s="14">
        <v>6</v>
      </c>
      <c r="C1" s="3" t="str">
        <f>Data!L17</f>
        <v>Are there any anomalies in the data?</v>
      </c>
    </row>
    <row r="2" spans="1:20" s="12" customFormat="1" x14ac:dyDescent="0.25">
      <c r="A2" s="13"/>
      <c r="B2" s="15"/>
    </row>
    <row r="5" spans="1:20" x14ac:dyDescent="0.25">
      <c r="P5" s="6" t="s">
        <v>11</v>
      </c>
      <c r="Q5" s="6" t="s">
        <v>12</v>
      </c>
      <c r="R5" s="6" t="s">
        <v>0</v>
      </c>
      <c r="S5" s="10" t="s">
        <v>1</v>
      </c>
      <c r="T5" s="10" t="s">
        <v>50</v>
      </c>
    </row>
    <row r="6" spans="1:20" x14ac:dyDescent="0.25">
      <c r="P6" t="s">
        <v>40</v>
      </c>
      <c r="Q6" t="s">
        <v>37</v>
      </c>
      <c r="R6" t="s">
        <v>30</v>
      </c>
      <c r="S6" s="4">
        <v>1624</v>
      </c>
      <c r="T6" s="5">
        <v>114</v>
      </c>
    </row>
    <row r="7" spans="1:20" x14ac:dyDescent="0.25">
      <c r="P7" t="s">
        <v>8</v>
      </c>
      <c r="Q7" t="s">
        <v>35</v>
      </c>
      <c r="R7" t="s">
        <v>32</v>
      </c>
      <c r="S7" s="4">
        <v>6706</v>
      </c>
      <c r="T7" s="5">
        <v>459</v>
      </c>
    </row>
    <row r="8" spans="1:20" x14ac:dyDescent="0.25">
      <c r="P8" t="s">
        <v>9</v>
      </c>
      <c r="Q8" t="s">
        <v>35</v>
      </c>
      <c r="R8" t="s">
        <v>4</v>
      </c>
      <c r="S8" s="4">
        <v>959</v>
      </c>
      <c r="T8" s="5">
        <v>147</v>
      </c>
    </row>
    <row r="9" spans="1:20" x14ac:dyDescent="0.25">
      <c r="P9" t="s">
        <v>41</v>
      </c>
      <c r="Q9" t="s">
        <v>36</v>
      </c>
      <c r="R9" t="s">
        <v>18</v>
      </c>
      <c r="S9" s="4">
        <v>9632</v>
      </c>
      <c r="T9" s="5">
        <v>288</v>
      </c>
    </row>
    <row r="10" spans="1:20" x14ac:dyDescent="0.25">
      <c r="P10" t="s">
        <v>6</v>
      </c>
      <c r="Q10" t="s">
        <v>39</v>
      </c>
      <c r="R10" t="s">
        <v>25</v>
      </c>
      <c r="S10" s="4">
        <v>2100</v>
      </c>
      <c r="T10" s="5">
        <v>414</v>
      </c>
    </row>
    <row r="11" spans="1:20" x14ac:dyDescent="0.25">
      <c r="P11" t="s">
        <v>40</v>
      </c>
      <c r="Q11" t="s">
        <v>35</v>
      </c>
      <c r="R11" t="s">
        <v>33</v>
      </c>
      <c r="S11" s="4">
        <v>8869</v>
      </c>
      <c r="T11" s="5">
        <v>432</v>
      </c>
    </row>
    <row r="12" spans="1:20" x14ac:dyDescent="0.25">
      <c r="P12" t="s">
        <v>6</v>
      </c>
      <c r="Q12" t="s">
        <v>38</v>
      </c>
      <c r="R12" t="s">
        <v>31</v>
      </c>
      <c r="S12" s="4">
        <v>2681</v>
      </c>
      <c r="T12" s="5">
        <v>54</v>
      </c>
    </row>
    <row r="13" spans="1:20" x14ac:dyDescent="0.25">
      <c r="P13" t="s">
        <v>8</v>
      </c>
      <c r="Q13" t="s">
        <v>35</v>
      </c>
      <c r="R13" t="s">
        <v>22</v>
      </c>
      <c r="S13" s="4">
        <v>5012</v>
      </c>
      <c r="T13" s="5">
        <v>210</v>
      </c>
    </row>
    <row r="14" spans="1:20" x14ac:dyDescent="0.25">
      <c r="P14" t="s">
        <v>7</v>
      </c>
      <c r="Q14" t="s">
        <v>38</v>
      </c>
      <c r="R14" t="s">
        <v>14</v>
      </c>
      <c r="S14" s="4">
        <v>1281</v>
      </c>
      <c r="T14" s="5">
        <v>75</v>
      </c>
    </row>
    <row r="15" spans="1:20" x14ac:dyDescent="0.25">
      <c r="P15" t="s">
        <v>5</v>
      </c>
      <c r="Q15" t="s">
        <v>37</v>
      </c>
      <c r="R15" t="s">
        <v>14</v>
      </c>
      <c r="S15" s="4">
        <v>4991</v>
      </c>
      <c r="T15" s="5">
        <v>12</v>
      </c>
    </row>
    <row r="16" spans="1:20" x14ac:dyDescent="0.25">
      <c r="P16" t="s">
        <v>2</v>
      </c>
      <c r="Q16" t="s">
        <v>39</v>
      </c>
      <c r="R16" t="s">
        <v>25</v>
      </c>
      <c r="S16" s="4">
        <v>1785</v>
      </c>
      <c r="T16" s="5">
        <v>462</v>
      </c>
    </row>
    <row r="17" spans="16:20" x14ac:dyDescent="0.25">
      <c r="P17" t="s">
        <v>3</v>
      </c>
      <c r="Q17" t="s">
        <v>37</v>
      </c>
      <c r="R17" t="s">
        <v>17</v>
      </c>
      <c r="S17" s="4">
        <v>3983</v>
      </c>
      <c r="T17" s="5">
        <v>144</v>
      </c>
    </row>
    <row r="18" spans="16:20" x14ac:dyDescent="0.25">
      <c r="P18" t="s">
        <v>9</v>
      </c>
      <c r="Q18" t="s">
        <v>38</v>
      </c>
      <c r="R18" t="s">
        <v>16</v>
      </c>
      <c r="S18" s="4">
        <v>2646</v>
      </c>
      <c r="T18" s="5">
        <v>120</v>
      </c>
    </row>
    <row r="19" spans="16:20" x14ac:dyDescent="0.25">
      <c r="P19" t="s">
        <v>2</v>
      </c>
      <c r="Q19" t="s">
        <v>34</v>
      </c>
      <c r="R19" t="s">
        <v>13</v>
      </c>
      <c r="S19" s="4">
        <v>252</v>
      </c>
      <c r="T19" s="5">
        <v>54</v>
      </c>
    </row>
    <row r="20" spans="16:20" x14ac:dyDescent="0.25">
      <c r="P20" t="s">
        <v>3</v>
      </c>
      <c r="Q20" t="s">
        <v>35</v>
      </c>
      <c r="R20" t="s">
        <v>25</v>
      </c>
      <c r="S20" s="4">
        <v>2464</v>
      </c>
      <c r="T20" s="5">
        <v>234</v>
      </c>
    </row>
    <row r="21" spans="16:20" x14ac:dyDescent="0.25">
      <c r="P21" t="s">
        <v>3</v>
      </c>
      <c r="Q21" t="s">
        <v>35</v>
      </c>
      <c r="R21" t="s">
        <v>29</v>
      </c>
      <c r="S21" s="4">
        <v>2114</v>
      </c>
      <c r="T21" s="5">
        <v>66</v>
      </c>
    </row>
    <row r="22" spans="16:20" x14ac:dyDescent="0.25">
      <c r="P22" t="s">
        <v>6</v>
      </c>
      <c r="Q22" t="s">
        <v>37</v>
      </c>
      <c r="R22" t="s">
        <v>31</v>
      </c>
      <c r="S22" s="4">
        <v>7693</v>
      </c>
      <c r="T22" s="5">
        <v>87</v>
      </c>
    </row>
    <row r="23" spans="16:20" x14ac:dyDescent="0.25">
      <c r="P23" t="s">
        <v>5</v>
      </c>
      <c r="Q23" t="s">
        <v>34</v>
      </c>
      <c r="R23" t="s">
        <v>20</v>
      </c>
      <c r="S23" s="4">
        <v>15610</v>
      </c>
      <c r="T23" s="5">
        <v>339</v>
      </c>
    </row>
    <row r="24" spans="16:20" x14ac:dyDescent="0.25">
      <c r="P24" t="s">
        <v>41</v>
      </c>
      <c r="Q24" t="s">
        <v>34</v>
      </c>
      <c r="R24" t="s">
        <v>22</v>
      </c>
      <c r="S24" s="4">
        <v>336</v>
      </c>
      <c r="T24" s="5">
        <v>144</v>
      </c>
    </row>
    <row r="25" spans="16:20" x14ac:dyDescent="0.25">
      <c r="P25" t="s">
        <v>2</v>
      </c>
      <c r="Q25" t="s">
        <v>39</v>
      </c>
      <c r="R25" t="s">
        <v>20</v>
      </c>
      <c r="S25" s="4">
        <v>9443</v>
      </c>
      <c r="T25" s="5">
        <v>162</v>
      </c>
    </row>
    <row r="26" spans="16:20" x14ac:dyDescent="0.25">
      <c r="P26" t="s">
        <v>9</v>
      </c>
      <c r="Q26" t="s">
        <v>34</v>
      </c>
      <c r="R26" t="s">
        <v>23</v>
      </c>
      <c r="S26" s="4">
        <v>8155</v>
      </c>
      <c r="T26" s="5">
        <v>90</v>
      </c>
    </row>
    <row r="27" spans="16:20" x14ac:dyDescent="0.25">
      <c r="P27" t="s">
        <v>8</v>
      </c>
      <c r="Q27" t="s">
        <v>38</v>
      </c>
      <c r="R27" t="s">
        <v>23</v>
      </c>
      <c r="S27" s="4">
        <v>1701</v>
      </c>
      <c r="T27" s="5">
        <v>234</v>
      </c>
    </row>
    <row r="28" spans="16:20" x14ac:dyDescent="0.25">
      <c r="P28" t="s">
        <v>10</v>
      </c>
      <c r="Q28" t="s">
        <v>38</v>
      </c>
      <c r="R28" t="s">
        <v>22</v>
      </c>
      <c r="S28" s="4">
        <v>2205</v>
      </c>
      <c r="T28" s="5">
        <v>141</v>
      </c>
    </row>
    <row r="29" spans="16:20" x14ac:dyDescent="0.25">
      <c r="P29" t="s">
        <v>8</v>
      </c>
      <c r="Q29" t="s">
        <v>37</v>
      </c>
      <c r="R29" t="s">
        <v>19</v>
      </c>
      <c r="S29" s="4">
        <v>1771</v>
      </c>
      <c r="T29" s="5">
        <v>204</v>
      </c>
    </row>
    <row r="30" spans="16:20" x14ac:dyDescent="0.25">
      <c r="P30" t="s">
        <v>41</v>
      </c>
      <c r="Q30" t="s">
        <v>35</v>
      </c>
      <c r="R30" t="s">
        <v>15</v>
      </c>
      <c r="S30" s="4">
        <v>2114</v>
      </c>
      <c r="T30" s="5">
        <v>186</v>
      </c>
    </row>
    <row r="31" spans="16:20" x14ac:dyDescent="0.25">
      <c r="P31" t="s">
        <v>41</v>
      </c>
      <c r="Q31" t="s">
        <v>36</v>
      </c>
      <c r="R31" t="s">
        <v>13</v>
      </c>
      <c r="S31" s="4">
        <v>10311</v>
      </c>
      <c r="T31" s="5">
        <v>231</v>
      </c>
    </row>
    <row r="32" spans="16:20" x14ac:dyDescent="0.25">
      <c r="P32" t="s">
        <v>3</v>
      </c>
      <c r="Q32" t="s">
        <v>39</v>
      </c>
      <c r="R32" t="s">
        <v>16</v>
      </c>
      <c r="S32" s="4">
        <v>21</v>
      </c>
      <c r="T32" s="5">
        <v>168</v>
      </c>
    </row>
    <row r="33" spans="16:20" x14ac:dyDescent="0.25">
      <c r="P33" t="s">
        <v>10</v>
      </c>
      <c r="Q33" t="s">
        <v>35</v>
      </c>
      <c r="R33" t="s">
        <v>20</v>
      </c>
      <c r="S33" s="4">
        <v>1974</v>
      </c>
      <c r="T33" s="5">
        <v>195</v>
      </c>
    </row>
    <row r="34" spans="16:20" x14ac:dyDescent="0.25">
      <c r="P34" t="s">
        <v>5</v>
      </c>
      <c r="Q34" t="s">
        <v>36</v>
      </c>
      <c r="R34" t="s">
        <v>23</v>
      </c>
      <c r="S34" s="4">
        <v>6314</v>
      </c>
      <c r="T34" s="5">
        <v>15</v>
      </c>
    </row>
    <row r="35" spans="16:20" x14ac:dyDescent="0.25">
      <c r="P35" t="s">
        <v>10</v>
      </c>
      <c r="Q35" t="s">
        <v>37</v>
      </c>
      <c r="R35" t="s">
        <v>23</v>
      </c>
      <c r="S35" s="4">
        <v>4683</v>
      </c>
      <c r="T35" s="5">
        <v>30</v>
      </c>
    </row>
    <row r="36" spans="16:20" x14ac:dyDescent="0.25">
      <c r="P36" t="s">
        <v>41</v>
      </c>
      <c r="Q36" t="s">
        <v>37</v>
      </c>
      <c r="R36" t="s">
        <v>24</v>
      </c>
      <c r="S36" s="4">
        <v>6398</v>
      </c>
      <c r="T36" s="5">
        <v>102</v>
      </c>
    </row>
    <row r="37" spans="16:20" x14ac:dyDescent="0.25">
      <c r="P37" t="s">
        <v>2</v>
      </c>
      <c r="Q37" t="s">
        <v>35</v>
      </c>
      <c r="R37" t="s">
        <v>19</v>
      </c>
      <c r="S37" s="4">
        <v>553</v>
      </c>
      <c r="T37" s="5">
        <v>15</v>
      </c>
    </row>
    <row r="38" spans="16:20" x14ac:dyDescent="0.25">
      <c r="P38" t="s">
        <v>8</v>
      </c>
      <c r="Q38" t="s">
        <v>39</v>
      </c>
      <c r="R38" t="s">
        <v>30</v>
      </c>
      <c r="S38" s="4">
        <v>7021</v>
      </c>
      <c r="T38" s="5">
        <v>183</v>
      </c>
    </row>
    <row r="39" spans="16:20" x14ac:dyDescent="0.25">
      <c r="P39" t="s">
        <v>40</v>
      </c>
      <c r="Q39" t="s">
        <v>39</v>
      </c>
      <c r="R39" t="s">
        <v>22</v>
      </c>
      <c r="S39" s="4">
        <v>5817</v>
      </c>
      <c r="T39" s="5">
        <v>12</v>
      </c>
    </row>
    <row r="40" spans="16:20" x14ac:dyDescent="0.25">
      <c r="P40" t="s">
        <v>41</v>
      </c>
      <c r="Q40" t="s">
        <v>39</v>
      </c>
      <c r="R40" t="s">
        <v>14</v>
      </c>
      <c r="S40" s="4">
        <v>3976</v>
      </c>
      <c r="T40" s="5">
        <v>72</v>
      </c>
    </row>
    <row r="41" spans="16:20" x14ac:dyDescent="0.25">
      <c r="P41" t="s">
        <v>6</v>
      </c>
      <c r="Q41" t="s">
        <v>38</v>
      </c>
      <c r="R41" t="s">
        <v>27</v>
      </c>
      <c r="S41" s="4">
        <v>1134</v>
      </c>
      <c r="T41" s="5">
        <v>282</v>
      </c>
    </row>
    <row r="42" spans="16:20" x14ac:dyDescent="0.25">
      <c r="P42" t="s">
        <v>2</v>
      </c>
      <c r="Q42" t="s">
        <v>39</v>
      </c>
      <c r="R42" t="s">
        <v>28</v>
      </c>
      <c r="S42" s="4">
        <v>6027</v>
      </c>
      <c r="T42" s="5">
        <v>144</v>
      </c>
    </row>
    <row r="43" spans="16:20" x14ac:dyDescent="0.25">
      <c r="P43" t="s">
        <v>6</v>
      </c>
      <c r="Q43" t="s">
        <v>37</v>
      </c>
      <c r="R43" t="s">
        <v>16</v>
      </c>
      <c r="S43" s="4">
        <v>1904</v>
      </c>
      <c r="T43" s="5">
        <v>405</v>
      </c>
    </row>
    <row r="44" spans="16:20" x14ac:dyDescent="0.25">
      <c r="P44" t="s">
        <v>7</v>
      </c>
      <c r="Q44" t="s">
        <v>34</v>
      </c>
      <c r="R44" t="s">
        <v>32</v>
      </c>
      <c r="S44" s="4">
        <v>3262</v>
      </c>
      <c r="T44" s="5">
        <v>75</v>
      </c>
    </row>
    <row r="45" spans="16:20" x14ac:dyDescent="0.25">
      <c r="P45" t="s">
        <v>40</v>
      </c>
      <c r="Q45" t="s">
        <v>34</v>
      </c>
      <c r="R45" t="s">
        <v>27</v>
      </c>
      <c r="S45" s="4">
        <v>2289</v>
      </c>
      <c r="T45" s="5">
        <v>135</v>
      </c>
    </row>
    <row r="46" spans="16:20" x14ac:dyDescent="0.25">
      <c r="P46" t="s">
        <v>5</v>
      </c>
      <c r="Q46" t="s">
        <v>34</v>
      </c>
      <c r="R46" t="s">
        <v>27</v>
      </c>
      <c r="S46" s="4">
        <v>6986</v>
      </c>
      <c r="T46" s="5">
        <v>21</v>
      </c>
    </row>
    <row r="47" spans="16:20" x14ac:dyDescent="0.25">
      <c r="P47" t="s">
        <v>2</v>
      </c>
      <c r="Q47" t="s">
        <v>38</v>
      </c>
      <c r="R47" t="s">
        <v>23</v>
      </c>
      <c r="S47" s="4">
        <v>4417</v>
      </c>
      <c r="T47" s="5">
        <v>153</v>
      </c>
    </row>
    <row r="48" spans="16:20" x14ac:dyDescent="0.25">
      <c r="P48" t="s">
        <v>6</v>
      </c>
      <c r="Q48" t="s">
        <v>34</v>
      </c>
      <c r="R48" t="s">
        <v>15</v>
      </c>
      <c r="S48" s="4">
        <v>1442</v>
      </c>
      <c r="T48" s="5">
        <v>15</v>
      </c>
    </row>
    <row r="49" spans="16:20" x14ac:dyDescent="0.25">
      <c r="P49" t="s">
        <v>3</v>
      </c>
      <c r="Q49" t="s">
        <v>35</v>
      </c>
      <c r="R49" t="s">
        <v>14</v>
      </c>
      <c r="S49" s="4">
        <v>2415</v>
      </c>
      <c r="T49" s="5">
        <v>255</v>
      </c>
    </row>
    <row r="50" spans="16:20" x14ac:dyDescent="0.25">
      <c r="P50" t="s">
        <v>2</v>
      </c>
      <c r="Q50" t="s">
        <v>37</v>
      </c>
      <c r="R50" t="s">
        <v>19</v>
      </c>
      <c r="S50" s="4">
        <v>238</v>
      </c>
      <c r="T50" s="5">
        <v>18</v>
      </c>
    </row>
    <row r="51" spans="16:20" x14ac:dyDescent="0.25">
      <c r="P51" t="s">
        <v>6</v>
      </c>
      <c r="Q51" t="s">
        <v>37</v>
      </c>
      <c r="R51" t="s">
        <v>23</v>
      </c>
      <c r="S51" s="4">
        <v>4949</v>
      </c>
      <c r="T51" s="5">
        <v>189</v>
      </c>
    </row>
    <row r="52" spans="16:20" x14ac:dyDescent="0.25">
      <c r="P52" t="s">
        <v>5</v>
      </c>
      <c r="Q52" t="s">
        <v>38</v>
      </c>
      <c r="R52" t="s">
        <v>32</v>
      </c>
      <c r="S52" s="4">
        <v>5075</v>
      </c>
      <c r="T52" s="5">
        <v>21</v>
      </c>
    </row>
    <row r="53" spans="16:20" x14ac:dyDescent="0.25">
      <c r="P53" t="s">
        <v>3</v>
      </c>
      <c r="Q53" t="s">
        <v>36</v>
      </c>
      <c r="R53" t="s">
        <v>16</v>
      </c>
      <c r="S53" s="4">
        <v>9198</v>
      </c>
      <c r="T53" s="5">
        <v>36</v>
      </c>
    </row>
    <row r="54" spans="16:20" x14ac:dyDescent="0.25">
      <c r="P54" t="s">
        <v>6</v>
      </c>
      <c r="Q54" t="s">
        <v>34</v>
      </c>
      <c r="R54" t="s">
        <v>29</v>
      </c>
      <c r="S54" s="4">
        <v>3339</v>
      </c>
      <c r="T54" s="5">
        <v>75</v>
      </c>
    </row>
    <row r="55" spans="16:20" x14ac:dyDescent="0.25">
      <c r="P55" t="s">
        <v>40</v>
      </c>
      <c r="Q55" t="s">
        <v>34</v>
      </c>
      <c r="R55" t="s">
        <v>17</v>
      </c>
      <c r="S55" s="4">
        <v>5019</v>
      </c>
      <c r="T55" s="5">
        <v>156</v>
      </c>
    </row>
    <row r="56" spans="16:20" x14ac:dyDescent="0.25">
      <c r="P56" t="s">
        <v>5</v>
      </c>
      <c r="Q56" t="s">
        <v>36</v>
      </c>
      <c r="R56" t="s">
        <v>16</v>
      </c>
      <c r="S56" s="4">
        <v>16184</v>
      </c>
      <c r="T56" s="5">
        <v>39</v>
      </c>
    </row>
    <row r="57" spans="16:20" x14ac:dyDescent="0.25">
      <c r="P57" t="s">
        <v>6</v>
      </c>
      <c r="Q57" t="s">
        <v>36</v>
      </c>
      <c r="R57" t="s">
        <v>21</v>
      </c>
      <c r="S57" s="4">
        <v>497</v>
      </c>
      <c r="T57" s="5">
        <v>63</v>
      </c>
    </row>
    <row r="58" spans="16:20" x14ac:dyDescent="0.25">
      <c r="P58" t="s">
        <v>2</v>
      </c>
      <c r="Q58" t="s">
        <v>36</v>
      </c>
      <c r="R58" t="s">
        <v>29</v>
      </c>
      <c r="S58" s="4">
        <v>8211</v>
      </c>
      <c r="T58" s="5">
        <v>75</v>
      </c>
    </row>
    <row r="59" spans="16:20" x14ac:dyDescent="0.25">
      <c r="P59" t="s">
        <v>2</v>
      </c>
      <c r="Q59" t="s">
        <v>38</v>
      </c>
      <c r="R59" t="s">
        <v>28</v>
      </c>
      <c r="S59" s="4">
        <v>6580</v>
      </c>
      <c r="T59" s="5">
        <v>183</v>
      </c>
    </row>
    <row r="60" spans="16:20" x14ac:dyDescent="0.25">
      <c r="P60" t="s">
        <v>41</v>
      </c>
      <c r="Q60" t="s">
        <v>35</v>
      </c>
      <c r="R60" t="s">
        <v>13</v>
      </c>
      <c r="S60" s="4">
        <v>4760</v>
      </c>
      <c r="T60" s="5">
        <v>69</v>
      </c>
    </row>
    <row r="61" spans="16:20" x14ac:dyDescent="0.25">
      <c r="P61" t="s">
        <v>40</v>
      </c>
      <c r="Q61" t="s">
        <v>36</v>
      </c>
      <c r="R61" t="s">
        <v>25</v>
      </c>
      <c r="S61" s="4">
        <v>5439</v>
      </c>
      <c r="T61" s="5">
        <v>30</v>
      </c>
    </row>
    <row r="62" spans="16:20" x14ac:dyDescent="0.25">
      <c r="P62" t="s">
        <v>41</v>
      </c>
      <c r="Q62" t="s">
        <v>34</v>
      </c>
      <c r="R62" t="s">
        <v>17</v>
      </c>
      <c r="S62" s="4">
        <v>1463</v>
      </c>
      <c r="T62" s="5">
        <v>39</v>
      </c>
    </row>
    <row r="63" spans="16:20" x14ac:dyDescent="0.25">
      <c r="P63" t="s">
        <v>3</v>
      </c>
      <c r="Q63" t="s">
        <v>34</v>
      </c>
      <c r="R63" t="s">
        <v>32</v>
      </c>
      <c r="S63" s="4">
        <v>7777</v>
      </c>
      <c r="T63" s="5">
        <v>504</v>
      </c>
    </row>
    <row r="64" spans="16:20" x14ac:dyDescent="0.25">
      <c r="P64" t="s">
        <v>9</v>
      </c>
      <c r="Q64" t="s">
        <v>37</v>
      </c>
      <c r="R64" t="s">
        <v>29</v>
      </c>
      <c r="S64" s="4">
        <v>1085</v>
      </c>
      <c r="T64" s="5">
        <v>273</v>
      </c>
    </row>
    <row r="65" spans="16:20" x14ac:dyDescent="0.25">
      <c r="P65" t="s">
        <v>5</v>
      </c>
      <c r="Q65" t="s">
        <v>37</v>
      </c>
      <c r="R65" t="s">
        <v>31</v>
      </c>
      <c r="S65" s="4">
        <v>182</v>
      </c>
      <c r="T65" s="5">
        <v>48</v>
      </c>
    </row>
    <row r="66" spans="16:20" x14ac:dyDescent="0.25">
      <c r="P66" t="s">
        <v>6</v>
      </c>
      <c r="Q66" t="s">
        <v>34</v>
      </c>
      <c r="R66" t="s">
        <v>27</v>
      </c>
      <c r="S66" s="4">
        <v>4242</v>
      </c>
      <c r="T66" s="5">
        <v>207</v>
      </c>
    </row>
    <row r="67" spans="16:20" x14ac:dyDescent="0.25">
      <c r="P67" t="s">
        <v>6</v>
      </c>
      <c r="Q67" t="s">
        <v>36</v>
      </c>
      <c r="R67" t="s">
        <v>32</v>
      </c>
      <c r="S67" s="4">
        <v>6118</v>
      </c>
      <c r="T67" s="5">
        <v>9</v>
      </c>
    </row>
    <row r="68" spans="16:20" x14ac:dyDescent="0.25">
      <c r="P68" t="s">
        <v>10</v>
      </c>
      <c r="Q68" t="s">
        <v>36</v>
      </c>
      <c r="R68" t="s">
        <v>23</v>
      </c>
      <c r="S68" s="4">
        <v>2317</v>
      </c>
      <c r="T68" s="5">
        <v>261</v>
      </c>
    </row>
    <row r="69" spans="16:20" x14ac:dyDescent="0.25">
      <c r="P69" t="s">
        <v>6</v>
      </c>
      <c r="Q69" t="s">
        <v>38</v>
      </c>
      <c r="R69" t="s">
        <v>16</v>
      </c>
      <c r="S69" s="4">
        <v>938</v>
      </c>
      <c r="T69" s="5">
        <v>6</v>
      </c>
    </row>
    <row r="70" spans="16:20" x14ac:dyDescent="0.25">
      <c r="P70" t="s">
        <v>8</v>
      </c>
      <c r="Q70" t="s">
        <v>37</v>
      </c>
      <c r="R70" t="s">
        <v>15</v>
      </c>
      <c r="S70" s="4">
        <v>9709</v>
      </c>
      <c r="T70" s="5">
        <v>30</v>
      </c>
    </row>
    <row r="71" spans="16:20" x14ac:dyDescent="0.25">
      <c r="P71" t="s">
        <v>7</v>
      </c>
      <c r="Q71" t="s">
        <v>34</v>
      </c>
      <c r="R71" t="s">
        <v>20</v>
      </c>
      <c r="S71" s="4">
        <v>2205</v>
      </c>
      <c r="T71" s="5">
        <v>138</v>
      </c>
    </row>
    <row r="72" spans="16:20" x14ac:dyDescent="0.25">
      <c r="P72" t="s">
        <v>7</v>
      </c>
      <c r="Q72" t="s">
        <v>37</v>
      </c>
      <c r="R72" t="s">
        <v>17</v>
      </c>
      <c r="S72" s="4">
        <v>4487</v>
      </c>
      <c r="T72" s="5">
        <v>111</v>
      </c>
    </row>
    <row r="73" spans="16:20" x14ac:dyDescent="0.25">
      <c r="P73" t="s">
        <v>5</v>
      </c>
      <c r="Q73" t="s">
        <v>35</v>
      </c>
      <c r="R73" t="s">
        <v>18</v>
      </c>
      <c r="S73" s="4">
        <v>2415</v>
      </c>
      <c r="T73" s="5">
        <v>15</v>
      </c>
    </row>
    <row r="74" spans="16:20" x14ac:dyDescent="0.25">
      <c r="P74" t="s">
        <v>40</v>
      </c>
      <c r="Q74" t="s">
        <v>34</v>
      </c>
      <c r="R74" t="s">
        <v>19</v>
      </c>
      <c r="S74" s="4">
        <v>4018</v>
      </c>
      <c r="T74" s="5">
        <v>162</v>
      </c>
    </row>
    <row r="75" spans="16:20" x14ac:dyDescent="0.25">
      <c r="P75" t="s">
        <v>5</v>
      </c>
      <c r="Q75" t="s">
        <v>34</v>
      </c>
      <c r="R75" t="s">
        <v>19</v>
      </c>
      <c r="S75" s="4">
        <v>861</v>
      </c>
      <c r="T75" s="5">
        <v>195</v>
      </c>
    </row>
    <row r="76" spans="16:20" x14ac:dyDescent="0.25">
      <c r="P76" t="s">
        <v>10</v>
      </c>
      <c r="Q76" t="s">
        <v>38</v>
      </c>
      <c r="R76" t="s">
        <v>14</v>
      </c>
      <c r="S76" s="4">
        <v>5586</v>
      </c>
      <c r="T76" s="5">
        <v>525</v>
      </c>
    </row>
    <row r="77" spans="16:20" x14ac:dyDescent="0.25">
      <c r="P77" t="s">
        <v>7</v>
      </c>
      <c r="Q77" t="s">
        <v>34</v>
      </c>
      <c r="R77" t="s">
        <v>33</v>
      </c>
      <c r="S77" s="4">
        <v>2226</v>
      </c>
      <c r="T77" s="5">
        <v>48</v>
      </c>
    </row>
    <row r="78" spans="16:20" x14ac:dyDescent="0.25">
      <c r="P78" t="s">
        <v>9</v>
      </c>
      <c r="Q78" t="s">
        <v>34</v>
      </c>
      <c r="R78" t="s">
        <v>28</v>
      </c>
      <c r="S78" s="4">
        <v>14329</v>
      </c>
      <c r="T78" s="5">
        <v>150</v>
      </c>
    </row>
    <row r="79" spans="16:20" x14ac:dyDescent="0.25">
      <c r="P79" t="s">
        <v>9</v>
      </c>
      <c r="Q79" t="s">
        <v>34</v>
      </c>
      <c r="R79" t="s">
        <v>20</v>
      </c>
      <c r="S79" s="4">
        <v>8463</v>
      </c>
      <c r="T79" s="5">
        <v>492</v>
      </c>
    </row>
    <row r="80" spans="16:20" x14ac:dyDescent="0.25">
      <c r="P80" t="s">
        <v>5</v>
      </c>
      <c r="Q80" t="s">
        <v>34</v>
      </c>
      <c r="R80" t="s">
        <v>29</v>
      </c>
      <c r="S80" s="4">
        <v>2891</v>
      </c>
      <c r="T80" s="5">
        <v>102</v>
      </c>
    </row>
    <row r="81" spans="16:20" x14ac:dyDescent="0.25">
      <c r="P81" t="s">
        <v>3</v>
      </c>
      <c r="Q81" t="s">
        <v>36</v>
      </c>
      <c r="R81" t="s">
        <v>23</v>
      </c>
      <c r="S81" s="4">
        <v>3773</v>
      </c>
      <c r="T81" s="5">
        <v>165</v>
      </c>
    </row>
    <row r="82" spans="16:20" x14ac:dyDescent="0.25">
      <c r="P82" t="s">
        <v>41</v>
      </c>
      <c r="Q82" t="s">
        <v>36</v>
      </c>
      <c r="R82" t="s">
        <v>28</v>
      </c>
      <c r="S82" s="4">
        <v>854</v>
      </c>
      <c r="T82" s="5">
        <v>309</v>
      </c>
    </row>
    <row r="83" spans="16:20" x14ac:dyDescent="0.25">
      <c r="P83" t="s">
        <v>6</v>
      </c>
      <c r="Q83" t="s">
        <v>36</v>
      </c>
      <c r="R83" t="s">
        <v>17</v>
      </c>
      <c r="S83" s="4">
        <v>4970</v>
      </c>
      <c r="T83" s="5">
        <v>156</v>
      </c>
    </row>
    <row r="84" spans="16:20" x14ac:dyDescent="0.25">
      <c r="P84" t="s">
        <v>9</v>
      </c>
      <c r="Q84" t="s">
        <v>35</v>
      </c>
      <c r="R84" t="s">
        <v>26</v>
      </c>
      <c r="S84" s="4">
        <v>98</v>
      </c>
      <c r="T84" s="5">
        <v>159</v>
      </c>
    </row>
    <row r="85" spans="16:20" x14ac:dyDescent="0.25">
      <c r="P85" t="s">
        <v>5</v>
      </c>
      <c r="Q85" t="s">
        <v>35</v>
      </c>
      <c r="R85" t="s">
        <v>15</v>
      </c>
      <c r="S85" s="4">
        <v>13391</v>
      </c>
      <c r="T85" s="5">
        <v>201</v>
      </c>
    </row>
    <row r="86" spans="16:20" x14ac:dyDescent="0.25">
      <c r="P86" t="s">
        <v>8</v>
      </c>
      <c r="Q86" t="s">
        <v>39</v>
      </c>
      <c r="R86" t="s">
        <v>31</v>
      </c>
      <c r="S86" s="4">
        <v>8890</v>
      </c>
      <c r="T86" s="5">
        <v>210</v>
      </c>
    </row>
    <row r="87" spans="16:20" x14ac:dyDescent="0.25">
      <c r="P87" t="s">
        <v>2</v>
      </c>
      <c r="Q87" t="s">
        <v>38</v>
      </c>
      <c r="R87" t="s">
        <v>13</v>
      </c>
      <c r="S87" s="4">
        <v>56</v>
      </c>
      <c r="T87" s="5">
        <v>51</v>
      </c>
    </row>
    <row r="88" spans="16:20" x14ac:dyDescent="0.25">
      <c r="P88" t="s">
        <v>3</v>
      </c>
      <c r="Q88" t="s">
        <v>36</v>
      </c>
      <c r="R88" t="s">
        <v>25</v>
      </c>
      <c r="S88" s="4">
        <v>3339</v>
      </c>
      <c r="T88" s="5">
        <v>39</v>
      </c>
    </row>
    <row r="89" spans="16:20" x14ac:dyDescent="0.25">
      <c r="P89" t="s">
        <v>10</v>
      </c>
      <c r="Q89" t="s">
        <v>35</v>
      </c>
      <c r="R89" t="s">
        <v>18</v>
      </c>
      <c r="S89" s="4">
        <v>3808</v>
      </c>
      <c r="T89" s="5">
        <v>279</v>
      </c>
    </row>
    <row r="90" spans="16:20" x14ac:dyDescent="0.25">
      <c r="P90" t="s">
        <v>10</v>
      </c>
      <c r="Q90" t="s">
        <v>38</v>
      </c>
      <c r="R90" t="s">
        <v>13</v>
      </c>
      <c r="S90" s="4">
        <v>63</v>
      </c>
      <c r="T90" s="5">
        <v>123</v>
      </c>
    </row>
    <row r="91" spans="16:20" x14ac:dyDescent="0.25">
      <c r="P91" t="s">
        <v>2</v>
      </c>
      <c r="Q91" t="s">
        <v>39</v>
      </c>
      <c r="R91" t="s">
        <v>27</v>
      </c>
      <c r="S91" s="4">
        <v>7812</v>
      </c>
      <c r="T91" s="5">
        <v>81</v>
      </c>
    </row>
    <row r="92" spans="16:20" x14ac:dyDescent="0.25">
      <c r="P92" t="s">
        <v>40</v>
      </c>
      <c r="Q92" t="s">
        <v>37</v>
      </c>
      <c r="R92" t="s">
        <v>19</v>
      </c>
      <c r="S92" s="4">
        <v>7693</v>
      </c>
      <c r="T92" s="5">
        <v>21</v>
      </c>
    </row>
    <row r="93" spans="16:20" x14ac:dyDescent="0.25">
      <c r="P93" t="s">
        <v>3</v>
      </c>
      <c r="Q93" t="s">
        <v>36</v>
      </c>
      <c r="R93" t="s">
        <v>28</v>
      </c>
      <c r="S93" s="4">
        <v>973</v>
      </c>
      <c r="T93" s="5">
        <v>162</v>
      </c>
    </row>
    <row r="94" spans="16:20" x14ac:dyDescent="0.25">
      <c r="P94" t="s">
        <v>10</v>
      </c>
      <c r="Q94" t="s">
        <v>35</v>
      </c>
      <c r="R94" t="s">
        <v>21</v>
      </c>
      <c r="S94" s="4">
        <v>567</v>
      </c>
      <c r="T94" s="5">
        <v>228</v>
      </c>
    </row>
    <row r="95" spans="16:20" x14ac:dyDescent="0.25">
      <c r="P95" t="s">
        <v>10</v>
      </c>
      <c r="Q95" t="s">
        <v>36</v>
      </c>
      <c r="R95" t="s">
        <v>29</v>
      </c>
      <c r="S95" s="4">
        <v>2471</v>
      </c>
      <c r="T95" s="5">
        <v>342</v>
      </c>
    </row>
    <row r="96" spans="16:20" x14ac:dyDescent="0.25">
      <c r="P96" t="s">
        <v>5</v>
      </c>
      <c r="Q96" t="s">
        <v>38</v>
      </c>
      <c r="R96" t="s">
        <v>13</v>
      </c>
      <c r="S96" s="4">
        <v>7189</v>
      </c>
      <c r="T96" s="5">
        <v>54</v>
      </c>
    </row>
    <row r="97" spans="16:20" x14ac:dyDescent="0.25">
      <c r="P97" t="s">
        <v>41</v>
      </c>
      <c r="Q97" t="s">
        <v>35</v>
      </c>
      <c r="R97" t="s">
        <v>28</v>
      </c>
      <c r="S97" s="4">
        <v>7455</v>
      </c>
      <c r="T97" s="5">
        <v>216</v>
      </c>
    </row>
    <row r="98" spans="16:20" x14ac:dyDescent="0.25">
      <c r="P98" t="s">
        <v>3</v>
      </c>
      <c r="Q98" t="s">
        <v>34</v>
      </c>
      <c r="R98" t="s">
        <v>26</v>
      </c>
      <c r="S98" s="4">
        <v>3108</v>
      </c>
      <c r="T98" s="5">
        <v>54</v>
      </c>
    </row>
    <row r="99" spans="16:20" x14ac:dyDescent="0.25">
      <c r="P99" t="s">
        <v>6</v>
      </c>
      <c r="Q99" t="s">
        <v>38</v>
      </c>
      <c r="R99" t="s">
        <v>25</v>
      </c>
      <c r="S99" s="4">
        <v>469</v>
      </c>
      <c r="T99" s="5">
        <v>75</v>
      </c>
    </row>
    <row r="100" spans="16:20" x14ac:dyDescent="0.25">
      <c r="P100" t="s">
        <v>9</v>
      </c>
      <c r="Q100" t="s">
        <v>37</v>
      </c>
      <c r="R100" t="s">
        <v>23</v>
      </c>
      <c r="S100" s="4">
        <v>2737</v>
      </c>
      <c r="T100" s="5">
        <v>93</v>
      </c>
    </row>
    <row r="101" spans="16:20" x14ac:dyDescent="0.25">
      <c r="P101" t="s">
        <v>9</v>
      </c>
      <c r="Q101" t="s">
        <v>37</v>
      </c>
      <c r="R101" t="s">
        <v>25</v>
      </c>
      <c r="S101" s="4">
        <v>4305</v>
      </c>
      <c r="T101" s="5">
        <v>156</v>
      </c>
    </row>
    <row r="102" spans="16:20" x14ac:dyDescent="0.25">
      <c r="P102" t="s">
        <v>9</v>
      </c>
      <c r="Q102" t="s">
        <v>38</v>
      </c>
      <c r="R102" t="s">
        <v>17</v>
      </c>
      <c r="S102" s="4">
        <v>2408</v>
      </c>
      <c r="T102" s="5">
        <v>9</v>
      </c>
    </row>
    <row r="103" spans="16:20" x14ac:dyDescent="0.25">
      <c r="P103" t="s">
        <v>3</v>
      </c>
      <c r="Q103" t="s">
        <v>36</v>
      </c>
      <c r="R103" t="s">
        <v>19</v>
      </c>
      <c r="S103" s="4">
        <v>1281</v>
      </c>
      <c r="T103" s="5">
        <v>18</v>
      </c>
    </row>
    <row r="104" spans="16:20" x14ac:dyDescent="0.25">
      <c r="P104" t="s">
        <v>40</v>
      </c>
      <c r="Q104" t="s">
        <v>35</v>
      </c>
      <c r="R104" t="s">
        <v>32</v>
      </c>
      <c r="S104" s="4">
        <v>12348</v>
      </c>
      <c r="T104" s="5">
        <v>234</v>
      </c>
    </row>
    <row r="105" spans="16:20" x14ac:dyDescent="0.25">
      <c r="P105" t="s">
        <v>3</v>
      </c>
      <c r="Q105" t="s">
        <v>34</v>
      </c>
      <c r="R105" t="s">
        <v>28</v>
      </c>
      <c r="S105" s="4">
        <v>3689</v>
      </c>
      <c r="T105" s="5">
        <v>312</v>
      </c>
    </row>
    <row r="106" spans="16:20" x14ac:dyDescent="0.25">
      <c r="P106" t="s">
        <v>7</v>
      </c>
      <c r="Q106" t="s">
        <v>36</v>
      </c>
      <c r="R106" t="s">
        <v>19</v>
      </c>
      <c r="S106" s="4">
        <v>2870</v>
      </c>
      <c r="T106" s="5">
        <v>300</v>
      </c>
    </row>
    <row r="107" spans="16:20" x14ac:dyDescent="0.25">
      <c r="P107" t="s">
        <v>2</v>
      </c>
      <c r="Q107" t="s">
        <v>36</v>
      </c>
      <c r="R107" t="s">
        <v>27</v>
      </c>
      <c r="S107" s="4">
        <v>798</v>
      </c>
      <c r="T107" s="5">
        <v>519</v>
      </c>
    </row>
    <row r="108" spans="16:20" x14ac:dyDescent="0.25">
      <c r="P108" t="s">
        <v>41</v>
      </c>
      <c r="Q108" t="s">
        <v>37</v>
      </c>
      <c r="R108" t="s">
        <v>21</v>
      </c>
      <c r="S108" s="4">
        <v>2933</v>
      </c>
      <c r="T108" s="5">
        <v>9</v>
      </c>
    </row>
    <row r="109" spans="16:20" x14ac:dyDescent="0.25">
      <c r="P109" t="s">
        <v>5</v>
      </c>
      <c r="Q109" t="s">
        <v>35</v>
      </c>
      <c r="R109" t="s">
        <v>4</v>
      </c>
      <c r="S109" s="4">
        <v>2744</v>
      </c>
      <c r="T109" s="5">
        <v>9</v>
      </c>
    </row>
    <row r="110" spans="16:20" x14ac:dyDescent="0.25">
      <c r="P110" t="s">
        <v>40</v>
      </c>
      <c r="Q110" t="s">
        <v>36</v>
      </c>
      <c r="R110" t="s">
        <v>33</v>
      </c>
      <c r="S110" s="4">
        <v>9772</v>
      </c>
      <c r="T110" s="5">
        <v>90</v>
      </c>
    </row>
    <row r="111" spans="16:20" x14ac:dyDescent="0.25">
      <c r="P111" t="s">
        <v>7</v>
      </c>
      <c r="Q111" t="s">
        <v>34</v>
      </c>
      <c r="R111" t="s">
        <v>25</v>
      </c>
      <c r="S111" s="4">
        <v>1568</v>
      </c>
      <c r="T111" s="5">
        <v>96</v>
      </c>
    </row>
    <row r="112" spans="16:20" x14ac:dyDescent="0.25">
      <c r="P112" t="s">
        <v>2</v>
      </c>
      <c r="Q112" t="s">
        <v>36</v>
      </c>
      <c r="R112" t="s">
        <v>16</v>
      </c>
      <c r="S112" s="4">
        <v>11417</v>
      </c>
      <c r="T112" s="5">
        <v>21</v>
      </c>
    </row>
    <row r="113" spans="16:20" x14ac:dyDescent="0.25">
      <c r="P113" t="s">
        <v>40</v>
      </c>
      <c r="Q113" t="s">
        <v>34</v>
      </c>
      <c r="R113" t="s">
        <v>26</v>
      </c>
      <c r="S113" s="4">
        <v>6748</v>
      </c>
      <c r="T113" s="5">
        <v>48</v>
      </c>
    </row>
    <row r="114" spans="16:20" x14ac:dyDescent="0.25">
      <c r="P114" t="s">
        <v>10</v>
      </c>
      <c r="Q114" t="s">
        <v>36</v>
      </c>
      <c r="R114" t="s">
        <v>27</v>
      </c>
      <c r="S114" s="4">
        <v>1407</v>
      </c>
      <c r="T114" s="5">
        <v>72</v>
      </c>
    </row>
    <row r="115" spans="16:20" x14ac:dyDescent="0.25">
      <c r="P115" t="s">
        <v>8</v>
      </c>
      <c r="Q115" t="s">
        <v>35</v>
      </c>
      <c r="R115" t="s">
        <v>29</v>
      </c>
      <c r="S115" s="4">
        <v>2023</v>
      </c>
      <c r="T115" s="5">
        <v>168</v>
      </c>
    </row>
    <row r="116" spans="16:20" x14ac:dyDescent="0.25">
      <c r="P116" t="s">
        <v>5</v>
      </c>
      <c r="Q116" t="s">
        <v>39</v>
      </c>
      <c r="R116" t="s">
        <v>26</v>
      </c>
      <c r="S116" s="4">
        <v>5236</v>
      </c>
      <c r="T116" s="5">
        <v>51</v>
      </c>
    </row>
    <row r="117" spans="16:20" x14ac:dyDescent="0.25">
      <c r="P117" t="s">
        <v>41</v>
      </c>
      <c r="Q117" t="s">
        <v>36</v>
      </c>
      <c r="R117" t="s">
        <v>19</v>
      </c>
      <c r="S117" s="4">
        <v>1925</v>
      </c>
      <c r="T117" s="5">
        <v>192</v>
      </c>
    </row>
    <row r="118" spans="16:20" x14ac:dyDescent="0.25">
      <c r="P118" t="s">
        <v>7</v>
      </c>
      <c r="Q118" t="s">
        <v>37</v>
      </c>
      <c r="R118" t="s">
        <v>14</v>
      </c>
      <c r="S118" s="4">
        <v>6608</v>
      </c>
      <c r="T118" s="5">
        <v>225</v>
      </c>
    </row>
    <row r="119" spans="16:20" x14ac:dyDescent="0.25">
      <c r="P119" t="s">
        <v>6</v>
      </c>
      <c r="Q119" t="s">
        <v>34</v>
      </c>
      <c r="R119" t="s">
        <v>26</v>
      </c>
      <c r="S119" s="4">
        <v>8008</v>
      </c>
      <c r="T119" s="5">
        <v>456</v>
      </c>
    </row>
    <row r="120" spans="16:20" x14ac:dyDescent="0.25">
      <c r="P120" t="s">
        <v>10</v>
      </c>
      <c r="Q120" t="s">
        <v>34</v>
      </c>
      <c r="R120" t="s">
        <v>25</v>
      </c>
      <c r="S120" s="4">
        <v>1428</v>
      </c>
      <c r="T120" s="5">
        <v>93</v>
      </c>
    </row>
    <row r="121" spans="16:20" x14ac:dyDescent="0.25">
      <c r="P121" t="s">
        <v>6</v>
      </c>
      <c r="Q121" t="s">
        <v>34</v>
      </c>
      <c r="R121" t="s">
        <v>4</v>
      </c>
      <c r="S121" s="4">
        <v>525</v>
      </c>
      <c r="T121" s="5">
        <v>48</v>
      </c>
    </row>
    <row r="122" spans="16:20" x14ac:dyDescent="0.25">
      <c r="P122" t="s">
        <v>6</v>
      </c>
      <c r="Q122" t="s">
        <v>37</v>
      </c>
      <c r="R122" t="s">
        <v>18</v>
      </c>
      <c r="S122" s="4">
        <v>1505</v>
      </c>
      <c r="T122" s="5">
        <v>102</v>
      </c>
    </row>
    <row r="123" spans="16:20" x14ac:dyDescent="0.25">
      <c r="P123" t="s">
        <v>7</v>
      </c>
      <c r="Q123" t="s">
        <v>35</v>
      </c>
      <c r="R123" t="s">
        <v>30</v>
      </c>
      <c r="S123" s="4">
        <v>6755</v>
      </c>
      <c r="T123" s="5">
        <v>252</v>
      </c>
    </row>
    <row r="124" spans="16:20" x14ac:dyDescent="0.25">
      <c r="P124" t="s">
        <v>2</v>
      </c>
      <c r="Q124" t="s">
        <v>37</v>
      </c>
      <c r="R124" t="s">
        <v>18</v>
      </c>
      <c r="S124" s="4">
        <v>11571</v>
      </c>
      <c r="T124" s="5">
        <v>138</v>
      </c>
    </row>
    <row r="125" spans="16:20" x14ac:dyDescent="0.25">
      <c r="P125" t="s">
        <v>40</v>
      </c>
      <c r="Q125" t="s">
        <v>38</v>
      </c>
      <c r="R125" t="s">
        <v>25</v>
      </c>
      <c r="S125" s="4">
        <v>2541</v>
      </c>
      <c r="T125" s="5">
        <v>90</v>
      </c>
    </row>
    <row r="126" spans="16:20" x14ac:dyDescent="0.25">
      <c r="P126" t="s">
        <v>41</v>
      </c>
      <c r="Q126" t="s">
        <v>37</v>
      </c>
      <c r="R126" t="s">
        <v>30</v>
      </c>
      <c r="S126" s="4">
        <v>1526</v>
      </c>
      <c r="T126" s="5">
        <v>240</v>
      </c>
    </row>
    <row r="127" spans="16:20" x14ac:dyDescent="0.25">
      <c r="P127" t="s">
        <v>40</v>
      </c>
      <c r="Q127" t="s">
        <v>38</v>
      </c>
      <c r="R127" t="s">
        <v>4</v>
      </c>
      <c r="S127" s="4">
        <v>6125</v>
      </c>
      <c r="T127" s="5">
        <v>102</v>
      </c>
    </row>
    <row r="128" spans="16:20" x14ac:dyDescent="0.25">
      <c r="P128" t="s">
        <v>41</v>
      </c>
      <c r="Q128" t="s">
        <v>35</v>
      </c>
      <c r="R128" t="s">
        <v>27</v>
      </c>
      <c r="S128" s="4">
        <v>847</v>
      </c>
      <c r="T128" s="5">
        <v>129</v>
      </c>
    </row>
    <row r="129" spans="16:20" x14ac:dyDescent="0.25">
      <c r="P129" t="s">
        <v>8</v>
      </c>
      <c r="Q129" t="s">
        <v>35</v>
      </c>
      <c r="R129" t="s">
        <v>27</v>
      </c>
      <c r="S129" s="4">
        <v>4753</v>
      </c>
      <c r="T129" s="5">
        <v>300</v>
      </c>
    </row>
    <row r="130" spans="16:20" x14ac:dyDescent="0.25">
      <c r="P130" t="s">
        <v>6</v>
      </c>
      <c r="Q130" t="s">
        <v>38</v>
      </c>
      <c r="R130" t="s">
        <v>33</v>
      </c>
      <c r="S130" s="4">
        <v>959</v>
      </c>
      <c r="T130" s="5">
        <v>135</v>
      </c>
    </row>
    <row r="131" spans="16:20" x14ac:dyDescent="0.25">
      <c r="P131" t="s">
        <v>7</v>
      </c>
      <c r="Q131" t="s">
        <v>35</v>
      </c>
      <c r="R131" t="s">
        <v>24</v>
      </c>
      <c r="S131" s="4">
        <v>2793</v>
      </c>
      <c r="T131" s="5">
        <v>114</v>
      </c>
    </row>
    <row r="132" spans="16:20" x14ac:dyDescent="0.25">
      <c r="P132" t="s">
        <v>7</v>
      </c>
      <c r="Q132" t="s">
        <v>35</v>
      </c>
      <c r="R132" t="s">
        <v>14</v>
      </c>
      <c r="S132" s="4">
        <v>4606</v>
      </c>
      <c r="T132" s="5">
        <v>63</v>
      </c>
    </row>
    <row r="133" spans="16:20" x14ac:dyDescent="0.25">
      <c r="P133" t="s">
        <v>7</v>
      </c>
      <c r="Q133" t="s">
        <v>36</v>
      </c>
      <c r="R133" t="s">
        <v>29</v>
      </c>
      <c r="S133" s="4">
        <v>5551</v>
      </c>
      <c r="T133" s="5">
        <v>252</v>
      </c>
    </row>
    <row r="134" spans="16:20" x14ac:dyDescent="0.25">
      <c r="P134" t="s">
        <v>10</v>
      </c>
      <c r="Q134" t="s">
        <v>36</v>
      </c>
      <c r="R134" t="s">
        <v>32</v>
      </c>
      <c r="S134" s="4">
        <v>6657</v>
      </c>
      <c r="T134" s="5">
        <v>303</v>
      </c>
    </row>
    <row r="135" spans="16:20" x14ac:dyDescent="0.25">
      <c r="P135" t="s">
        <v>7</v>
      </c>
      <c r="Q135" t="s">
        <v>39</v>
      </c>
      <c r="R135" t="s">
        <v>17</v>
      </c>
      <c r="S135" s="4">
        <v>4438</v>
      </c>
      <c r="T135" s="5">
        <v>246</v>
      </c>
    </row>
    <row r="136" spans="16:20" x14ac:dyDescent="0.25">
      <c r="P136" t="s">
        <v>8</v>
      </c>
      <c r="Q136" t="s">
        <v>38</v>
      </c>
      <c r="R136" t="s">
        <v>22</v>
      </c>
      <c r="S136" s="4">
        <v>168</v>
      </c>
      <c r="T136" s="5">
        <v>84</v>
      </c>
    </row>
    <row r="137" spans="16:20" x14ac:dyDescent="0.25">
      <c r="P137" t="s">
        <v>7</v>
      </c>
      <c r="Q137" t="s">
        <v>34</v>
      </c>
      <c r="R137" t="s">
        <v>17</v>
      </c>
      <c r="S137" s="4">
        <v>7777</v>
      </c>
      <c r="T137" s="5">
        <v>39</v>
      </c>
    </row>
    <row r="138" spans="16:20" x14ac:dyDescent="0.25">
      <c r="P138" t="s">
        <v>5</v>
      </c>
      <c r="Q138" t="s">
        <v>36</v>
      </c>
      <c r="R138" t="s">
        <v>17</v>
      </c>
      <c r="S138" s="4">
        <v>3339</v>
      </c>
      <c r="T138" s="5">
        <v>348</v>
      </c>
    </row>
    <row r="139" spans="16:20" x14ac:dyDescent="0.25">
      <c r="P139" t="s">
        <v>7</v>
      </c>
      <c r="Q139" t="s">
        <v>37</v>
      </c>
      <c r="R139" t="s">
        <v>33</v>
      </c>
      <c r="S139" s="4">
        <v>6391</v>
      </c>
      <c r="T139" s="5">
        <v>48</v>
      </c>
    </row>
    <row r="140" spans="16:20" x14ac:dyDescent="0.25">
      <c r="P140" t="s">
        <v>5</v>
      </c>
      <c r="Q140" t="s">
        <v>37</v>
      </c>
      <c r="R140" t="s">
        <v>22</v>
      </c>
      <c r="S140" s="4">
        <v>518</v>
      </c>
      <c r="T140" s="5">
        <v>75</v>
      </c>
    </row>
    <row r="141" spans="16:20" x14ac:dyDescent="0.25">
      <c r="P141" t="s">
        <v>7</v>
      </c>
      <c r="Q141" t="s">
        <v>38</v>
      </c>
      <c r="R141" t="s">
        <v>28</v>
      </c>
      <c r="S141" s="4">
        <v>5677</v>
      </c>
      <c r="T141" s="5">
        <v>258</v>
      </c>
    </row>
    <row r="142" spans="16:20" x14ac:dyDescent="0.25">
      <c r="P142" t="s">
        <v>6</v>
      </c>
      <c r="Q142" t="s">
        <v>39</v>
      </c>
      <c r="R142" t="s">
        <v>17</v>
      </c>
      <c r="S142" s="4">
        <v>6048</v>
      </c>
      <c r="T142" s="5">
        <v>27</v>
      </c>
    </row>
    <row r="143" spans="16:20" x14ac:dyDescent="0.25">
      <c r="P143" t="s">
        <v>8</v>
      </c>
      <c r="Q143" t="s">
        <v>38</v>
      </c>
      <c r="R143" t="s">
        <v>32</v>
      </c>
      <c r="S143" s="4">
        <v>3752</v>
      </c>
      <c r="T143" s="5">
        <v>213</v>
      </c>
    </row>
    <row r="144" spans="16:20" x14ac:dyDescent="0.25">
      <c r="P144" t="s">
        <v>5</v>
      </c>
      <c r="Q144" t="s">
        <v>35</v>
      </c>
      <c r="R144" t="s">
        <v>29</v>
      </c>
      <c r="S144" s="4">
        <v>4480</v>
      </c>
      <c r="T144" s="5">
        <v>357</v>
      </c>
    </row>
    <row r="145" spans="16:20" x14ac:dyDescent="0.25">
      <c r="P145" t="s">
        <v>9</v>
      </c>
      <c r="Q145" t="s">
        <v>37</v>
      </c>
      <c r="R145" t="s">
        <v>4</v>
      </c>
      <c r="S145" s="4">
        <v>259</v>
      </c>
      <c r="T145" s="5">
        <v>207</v>
      </c>
    </row>
    <row r="146" spans="16:20" x14ac:dyDescent="0.25">
      <c r="P146" t="s">
        <v>8</v>
      </c>
      <c r="Q146" t="s">
        <v>37</v>
      </c>
      <c r="R146" t="s">
        <v>30</v>
      </c>
      <c r="S146" s="4">
        <v>42</v>
      </c>
      <c r="T146" s="5">
        <v>150</v>
      </c>
    </row>
    <row r="147" spans="16:20" x14ac:dyDescent="0.25">
      <c r="P147" t="s">
        <v>41</v>
      </c>
      <c r="Q147" t="s">
        <v>36</v>
      </c>
      <c r="R147" t="s">
        <v>26</v>
      </c>
      <c r="S147" s="4">
        <v>98</v>
      </c>
      <c r="T147" s="5">
        <v>204</v>
      </c>
    </row>
    <row r="148" spans="16:20" x14ac:dyDescent="0.25">
      <c r="P148" t="s">
        <v>7</v>
      </c>
      <c r="Q148" t="s">
        <v>35</v>
      </c>
      <c r="R148" t="s">
        <v>27</v>
      </c>
      <c r="S148" s="4">
        <v>2478</v>
      </c>
      <c r="T148" s="5">
        <v>21</v>
      </c>
    </row>
    <row r="149" spans="16:20" x14ac:dyDescent="0.25">
      <c r="P149" t="s">
        <v>41</v>
      </c>
      <c r="Q149" t="s">
        <v>34</v>
      </c>
      <c r="R149" t="s">
        <v>33</v>
      </c>
      <c r="S149" s="4">
        <v>7847</v>
      </c>
      <c r="T149" s="5">
        <v>174</v>
      </c>
    </row>
    <row r="150" spans="16:20" x14ac:dyDescent="0.25">
      <c r="P150" t="s">
        <v>2</v>
      </c>
      <c r="Q150" t="s">
        <v>37</v>
      </c>
      <c r="R150" t="s">
        <v>17</v>
      </c>
      <c r="S150" s="4">
        <v>9926</v>
      </c>
      <c r="T150" s="5">
        <v>201</v>
      </c>
    </row>
    <row r="151" spans="16:20" x14ac:dyDescent="0.25">
      <c r="P151" t="s">
        <v>8</v>
      </c>
      <c r="Q151" t="s">
        <v>38</v>
      </c>
      <c r="R151" t="s">
        <v>13</v>
      </c>
      <c r="S151" s="4">
        <v>819</v>
      </c>
      <c r="T151" s="5">
        <v>510</v>
      </c>
    </row>
    <row r="152" spans="16:20" x14ac:dyDescent="0.25">
      <c r="P152" t="s">
        <v>6</v>
      </c>
      <c r="Q152" t="s">
        <v>39</v>
      </c>
      <c r="R152" t="s">
        <v>29</v>
      </c>
      <c r="S152" s="4">
        <v>3052</v>
      </c>
      <c r="T152" s="5">
        <v>378</v>
      </c>
    </row>
    <row r="153" spans="16:20" x14ac:dyDescent="0.25">
      <c r="P153" t="s">
        <v>9</v>
      </c>
      <c r="Q153" t="s">
        <v>34</v>
      </c>
      <c r="R153" t="s">
        <v>21</v>
      </c>
      <c r="S153" s="4">
        <v>6832</v>
      </c>
      <c r="T153" s="5">
        <v>27</v>
      </c>
    </row>
    <row r="154" spans="16:20" x14ac:dyDescent="0.25">
      <c r="P154" t="s">
        <v>2</v>
      </c>
      <c r="Q154" t="s">
        <v>39</v>
      </c>
      <c r="R154" t="s">
        <v>16</v>
      </c>
      <c r="S154" s="4">
        <v>2016</v>
      </c>
      <c r="T154" s="5">
        <v>117</v>
      </c>
    </row>
    <row r="155" spans="16:20" x14ac:dyDescent="0.25">
      <c r="P155" t="s">
        <v>6</v>
      </c>
      <c r="Q155" t="s">
        <v>38</v>
      </c>
      <c r="R155" t="s">
        <v>21</v>
      </c>
      <c r="S155" s="4">
        <v>7322</v>
      </c>
      <c r="T155" s="5">
        <v>36</v>
      </c>
    </row>
    <row r="156" spans="16:20" x14ac:dyDescent="0.25">
      <c r="P156" t="s">
        <v>8</v>
      </c>
      <c r="Q156" t="s">
        <v>35</v>
      </c>
      <c r="R156" t="s">
        <v>33</v>
      </c>
      <c r="S156" s="4">
        <v>357</v>
      </c>
      <c r="T156" s="5">
        <v>126</v>
      </c>
    </row>
    <row r="157" spans="16:20" x14ac:dyDescent="0.25">
      <c r="P157" t="s">
        <v>9</v>
      </c>
      <c r="Q157" t="s">
        <v>39</v>
      </c>
      <c r="R157" t="s">
        <v>25</v>
      </c>
      <c r="S157" s="4">
        <v>3192</v>
      </c>
      <c r="T157" s="5">
        <v>72</v>
      </c>
    </row>
    <row r="158" spans="16:20" x14ac:dyDescent="0.25">
      <c r="P158" t="s">
        <v>7</v>
      </c>
      <c r="Q158" t="s">
        <v>36</v>
      </c>
      <c r="R158" t="s">
        <v>22</v>
      </c>
      <c r="S158" s="4">
        <v>8435</v>
      </c>
      <c r="T158" s="5">
        <v>42</v>
      </c>
    </row>
    <row r="159" spans="16:20" x14ac:dyDescent="0.25">
      <c r="P159" t="s">
        <v>40</v>
      </c>
      <c r="Q159" t="s">
        <v>39</v>
      </c>
      <c r="R159" t="s">
        <v>29</v>
      </c>
      <c r="S159" s="4">
        <v>0</v>
      </c>
      <c r="T159" s="5">
        <v>135</v>
      </c>
    </row>
    <row r="160" spans="16:20" x14ac:dyDescent="0.25">
      <c r="P160" t="s">
        <v>7</v>
      </c>
      <c r="Q160" t="s">
        <v>34</v>
      </c>
      <c r="R160" t="s">
        <v>24</v>
      </c>
      <c r="S160" s="4">
        <v>8862</v>
      </c>
      <c r="T160" s="5">
        <v>189</v>
      </c>
    </row>
    <row r="161" spans="16:20" x14ac:dyDescent="0.25">
      <c r="P161" t="s">
        <v>6</v>
      </c>
      <c r="Q161" t="s">
        <v>37</v>
      </c>
      <c r="R161" t="s">
        <v>28</v>
      </c>
      <c r="S161" s="4">
        <v>3556</v>
      </c>
      <c r="T161" s="5">
        <v>459</v>
      </c>
    </row>
    <row r="162" spans="16:20" x14ac:dyDescent="0.25">
      <c r="P162" t="s">
        <v>5</v>
      </c>
      <c r="Q162" t="s">
        <v>34</v>
      </c>
      <c r="R162" t="s">
        <v>15</v>
      </c>
      <c r="S162" s="4">
        <v>7280</v>
      </c>
      <c r="T162" s="5">
        <v>201</v>
      </c>
    </row>
    <row r="163" spans="16:20" x14ac:dyDescent="0.25">
      <c r="P163" t="s">
        <v>6</v>
      </c>
      <c r="Q163" t="s">
        <v>34</v>
      </c>
      <c r="R163" t="s">
        <v>30</v>
      </c>
      <c r="S163" s="4">
        <v>3402</v>
      </c>
      <c r="T163" s="5">
        <v>366</v>
      </c>
    </row>
    <row r="164" spans="16:20" x14ac:dyDescent="0.25">
      <c r="P164" t="s">
        <v>3</v>
      </c>
      <c r="Q164" t="s">
        <v>37</v>
      </c>
      <c r="R164" t="s">
        <v>29</v>
      </c>
      <c r="S164" s="4">
        <v>4592</v>
      </c>
      <c r="T164" s="5">
        <v>324</v>
      </c>
    </row>
    <row r="165" spans="16:20" x14ac:dyDescent="0.25">
      <c r="P165" t="s">
        <v>9</v>
      </c>
      <c r="Q165" t="s">
        <v>35</v>
      </c>
      <c r="R165" t="s">
        <v>15</v>
      </c>
      <c r="S165" s="4">
        <v>7833</v>
      </c>
      <c r="T165" s="5">
        <v>243</v>
      </c>
    </row>
    <row r="166" spans="16:20" x14ac:dyDescent="0.25">
      <c r="P166" t="s">
        <v>2</v>
      </c>
      <c r="Q166" t="s">
        <v>39</v>
      </c>
      <c r="R166" t="s">
        <v>21</v>
      </c>
      <c r="S166" s="4">
        <v>7651</v>
      </c>
      <c r="T166" s="5">
        <v>213</v>
      </c>
    </row>
    <row r="167" spans="16:20" x14ac:dyDescent="0.25">
      <c r="P167" t="s">
        <v>40</v>
      </c>
      <c r="Q167" t="s">
        <v>35</v>
      </c>
      <c r="R167" t="s">
        <v>30</v>
      </c>
      <c r="S167" s="4">
        <v>2275</v>
      </c>
      <c r="T167" s="5">
        <v>447</v>
      </c>
    </row>
    <row r="168" spans="16:20" x14ac:dyDescent="0.25">
      <c r="P168" t="s">
        <v>40</v>
      </c>
      <c r="Q168" t="s">
        <v>38</v>
      </c>
      <c r="R168" t="s">
        <v>13</v>
      </c>
      <c r="S168" s="4">
        <v>5670</v>
      </c>
      <c r="T168" s="5">
        <v>297</v>
      </c>
    </row>
    <row r="169" spans="16:20" x14ac:dyDescent="0.25">
      <c r="P169" t="s">
        <v>7</v>
      </c>
      <c r="Q169" t="s">
        <v>35</v>
      </c>
      <c r="R169" t="s">
        <v>16</v>
      </c>
      <c r="S169" s="4">
        <v>2135</v>
      </c>
      <c r="T169" s="5">
        <v>27</v>
      </c>
    </row>
    <row r="170" spans="16:20" x14ac:dyDescent="0.25">
      <c r="P170" t="s">
        <v>40</v>
      </c>
      <c r="Q170" t="s">
        <v>34</v>
      </c>
      <c r="R170" t="s">
        <v>23</v>
      </c>
      <c r="S170" s="4">
        <v>2779</v>
      </c>
      <c r="T170" s="5">
        <v>75</v>
      </c>
    </row>
    <row r="171" spans="16:20" x14ac:dyDescent="0.25">
      <c r="P171" t="s">
        <v>10</v>
      </c>
      <c r="Q171" t="s">
        <v>39</v>
      </c>
      <c r="R171" t="s">
        <v>33</v>
      </c>
      <c r="S171" s="4">
        <v>12950</v>
      </c>
      <c r="T171" s="5">
        <v>30</v>
      </c>
    </row>
    <row r="172" spans="16:20" x14ac:dyDescent="0.25">
      <c r="P172" t="s">
        <v>7</v>
      </c>
      <c r="Q172" t="s">
        <v>36</v>
      </c>
      <c r="R172" t="s">
        <v>18</v>
      </c>
      <c r="S172" s="4">
        <v>2646</v>
      </c>
      <c r="T172" s="5">
        <v>177</v>
      </c>
    </row>
    <row r="173" spans="16:20" x14ac:dyDescent="0.25">
      <c r="P173" t="s">
        <v>40</v>
      </c>
      <c r="Q173" t="s">
        <v>34</v>
      </c>
      <c r="R173" t="s">
        <v>33</v>
      </c>
      <c r="S173" s="4">
        <v>3794</v>
      </c>
      <c r="T173" s="5">
        <v>159</v>
      </c>
    </row>
    <row r="174" spans="16:20" x14ac:dyDescent="0.25">
      <c r="P174" t="s">
        <v>3</v>
      </c>
      <c r="Q174" t="s">
        <v>35</v>
      </c>
      <c r="R174" t="s">
        <v>33</v>
      </c>
      <c r="S174" s="4">
        <v>819</v>
      </c>
      <c r="T174" s="5">
        <v>306</v>
      </c>
    </row>
    <row r="175" spans="16:20" x14ac:dyDescent="0.25">
      <c r="P175" t="s">
        <v>3</v>
      </c>
      <c r="Q175" t="s">
        <v>34</v>
      </c>
      <c r="R175" t="s">
        <v>20</v>
      </c>
      <c r="S175" s="4">
        <v>2583</v>
      </c>
      <c r="T175" s="5">
        <v>18</v>
      </c>
    </row>
    <row r="176" spans="16:20" x14ac:dyDescent="0.25">
      <c r="P176" t="s">
        <v>7</v>
      </c>
      <c r="Q176" t="s">
        <v>35</v>
      </c>
      <c r="R176" t="s">
        <v>19</v>
      </c>
      <c r="S176" s="4">
        <v>4585</v>
      </c>
      <c r="T176" s="5">
        <v>240</v>
      </c>
    </row>
    <row r="177" spans="16:20" x14ac:dyDescent="0.25">
      <c r="P177" t="s">
        <v>5</v>
      </c>
      <c r="Q177" t="s">
        <v>34</v>
      </c>
      <c r="R177" t="s">
        <v>33</v>
      </c>
      <c r="S177" s="4">
        <v>1652</v>
      </c>
      <c r="T177" s="5">
        <v>93</v>
      </c>
    </row>
    <row r="178" spans="16:20" x14ac:dyDescent="0.25">
      <c r="P178" t="s">
        <v>10</v>
      </c>
      <c r="Q178" t="s">
        <v>34</v>
      </c>
      <c r="R178" t="s">
        <v>26</v>
      </c>
      <c r="S178" s="4">
        <v>4991</v>
      </c>
      <c r="T178" s="5">
        <v>9</v>
      </c>
    </row>
    <row r="179" spans="16:20" x14ac:dyDescent="0.25">
      <c r="P179" t="s">
        <v>8</v>
      </c>
      <c r="Q179" t="s">
        <v>34</v>
      </c>
      <c r="R179" t="s">
        <v>16</v>
      </c>
      <c r="S179" s="4">
        <v>2009</v>
      </c>
      <c r="T179" s="5">
        <v>219</v>
      </c>
    </row>
    <row r="180" spans="16:20" x14ac:dyDescent="0.25">
      <c r="P180" t="s">
        <v>2</v>
      </c>
      <c r="Q180" t="s">
        <v>39</v>
      </c>
      <c r="R180" t="s">
        <v>22</v>
      </c>
      <c r="S180" s="4">
        <v>1568</v>
      </c>
      <c r="T180" s="5">
        <v>141</v>
      </c>
    </row>
    <row r="181" spans="16:20" x14ac:dyDescent="0.25">
      <c r="P181" t="s">
        <v>41</v>
      </c>
      <c r="Q181" t="s">
        <v>37</v>
      </c>
      <c r="R181" t="s">
        <v>20</v>
      </c>
      <c r="S181" s="4">
        <v>3388</v>
      </c>
      <c r="T181" s="5">
        <v>123</v>
      </c>
    </row>
    <row r="182" spans="16:20" x14ac:dyDescent="0.25">
      <c r="P182" t="s">
        <v>40</v>
      </c>
      <c r="Q182" t="s">
        <v>38</v>
      </c>
      <c r="R182" t="s">
        <v>24</v>
      </c>
      <c r="S182" s="4">
        <v>623</v>
      </c>
      <c r="T182" s="5">
        <v>51</v>
      </c>
    </row>
    <row r="183" spans="16:20" x14ac:dyDescent="0.25">
      <c r="P183" t="s">
        <v>6</v>
      </c>
      <c r="Q183" t="s">
        <v>36</v>
      </c>
      <c r="R183" t="s">
        <v>4</v>
      </c>
      <c r="S183" s="4">
        <v>10073</v>
      </c>
      <c r="T183" s="5">
        <v>120</v>
      </c>
    </row>
    <row r="184" spans="16:20" x14ac:dyDescent="0.25">
      <c r="P184" t="s">
        <v>8</v>
      </c>
      <c r="Q184" t="s">
        <v>39</v>
      </c>
      <c r="R184" t="s">
        <v>26</v>
      </c>
      <c r="S184" s="4">
        <v>1561</v>
      </c>
      <c r="T184" s="5">
        <v>27</v>
      </c>
    </row>
    <row r="185" spans="16:20" x14ac:dyDescent="0.25">
      <c r="P185" t="s">
        <v>9</v>
      </c>
      <c r="Q185" t="s">
        <v>36</v>
      </c>
      <c r="R185" t="s">
        <v>27</v>
      </c>
      <c r="S185" s="4">
        <v>11522</v>
      </c>
      <c r="T185" s="5">
        <v>204</v>
      </c>
    </row>
    <row r="186" spans="16:20" x14ac:dyDescent="0.25">
      <c r="P186" t="s">
        <v>6</v>
      </c>
      <c r="Q186" t="s">
        <v>38</v>
      </c>
      <c r="R186" t="s">
        <v>13</v>
      </c>
      <c r="S186" s="4">
        <v>2317</v>
      </c>
      <c r="T186" s="5">
        <v>123</v>
      </c>
    </row>
    <row r="187" spans="16:20" x14ac:dyDescent="0.25">
      <c r="P187" t="s">
        <v>10</v>
      </c>
      <c r="Q187" t="s">
        <v>37</v>
      </c>
      <c r="R187" t="s">
        <v>28</v>
      </c>
      <c r="S187" s="4">
        <v>3059</v>
      </c>
      <c r="T187" s="5">
        <v>27</v>
      </c>
    </row>
    <row r="188" spans="16:20" x14ac:dyDescent="0.25">
      <c r="P188" t="s">
        <v>41</v>
      </c>
      <c r="Q188" t="s">
        <v>37</v>
      </c>
      <c r="R188" t="s">
        <v>26</v>
      </c>
      <c r="S188" s="4">
        <v>2324</v>
      </c>
      <c r="T188" s="5">
        <v>177</v>
      </c>
    </row>
    <row r="189" spans="16:20" x14ac:dyDescent="0.25">
      <c r="P189" t="s">
        <v>3</v>
      </c>
      <c r="Q189" t="s">
        <v>39</v>
      </c>
      <c r="R189" t="s">
        <v>26</v>
      </c>
      <c r="S189" s="4">
        <v>4956</v>
      </c>
      <c r="T189" s="5">
        <v>171</v>
      </c>
    </row>
    <row r="190" spans="16:20" x14ac:dyDescent="0.25">
      <c r="P190" t="s">
        <v>10</v>
      </c>
      <c r="Q190" t="s">
        <v>34</v>
      </c>
      <c r="R190" t="s">
        <v>19</v>
      </c>
      <c r="S190" s="4">
        <v>5355</v>
      </c>
      <c r="T190" s="5">
        <v>204</v>
      </c>
    </row>
    <row r="191" spans="16:20" x14ac:dyDescent="0.25">
      <c r="P191" t="s">
        <v>3</v>
      </c>
      <c r="Q191" t="s">
        <v>34</v>
      </c>
      <c r="R191" t="s">
        <v>14</v>
      </c>
      <c r="S191" s="4">
        <v>7259</v>
      </c>
      <c r="T191" s="5">
        <v>276</v>
      </c>
    </row>
    <row r="192" spans="16:20" x14ac:dyDescent="0.25">
      <c r="P192" t="s">
        <v>8</v>
      </c>
      <c r="Q192" t="s">
        <v>37</v>
      </c>
      <c r="R192" t="s">
        <v>26</v>
      </c>
      <c r="S192" s="4">
        <v>6279</v>
      </c>
      <c r="T192" s="5">
        <v>45</v>
      </c>
    </row>
    <row r="193" spans="16:20" x14ac:dyDescent="0.25">
      <c r="P193" t="s">
        <v>40</v>
      </c>
      <c r="Q193" t="s">
        <v>38</v>
      </c>
      <c r="R193" t="s">
        <v>29</v>
      </c>
      <c r="S193" s="4">
        <v>2541</v>
      </c>
      <c r="T193" s="5">
        <v>45</v>
      </c>
    </row>
    <row r="194" spans="16:20" x14ac:dyDescent="0.25">
      <c r="P194" t="s">
        <v>6</v>
      </c>
      <c r="Q194" t="s">
        <v>35</v>
      </c>
      <c r="R194" t="s">
        <v>27</v>
      </c>
      <c r="S194" s="4">
        <v>3864</v>
      </c>
      <c r="T194" s="5">
        <v>177</v>
      </c>
    </row>
    <row r="195" spans="16:20" x14ac:dyDescent="0.25">
      <c r="P195" t="s">
        <v>5</v>
      </c>
      <c r="Q195" t="s">
        <v>36</v>
      </c>
      <c r="R195" t="s">
        <v>13</v>
      </c>
      <c r="S195" s="4">
        <v>6146</v>
      </c>
      <c r="T195" s="5">
        <v>63</v>
      </c>
    </row>
    <row r="196" spans="16:20" x14ac:dyDescent="0.25">
      <c r="P196" t="s">
        <v>9</v>
      </c>
      <c r="Q196" t="s">
        <v>39</v>
      </c>
      <c r="R196" t="s">
        <v>18</v>
      </c>
      <c r="S196" s="4">
        <v>2639</v>
      </c>
      <c r="T196" s="5">
        <v>204</v>
      </c>
    </row>
    <row r="197" spans="16:20" x14ac:dyDescent="0.25">
      <c r="P197" t="s">
        <v>8</v>
      </c>
      <c r="Q197" t="s">
        <v>37</v>
      </c>
      <c r="R197" t="s">
        <v>22</v>
      </c>
      <c r="S197" s="4">
        <v>1890</v>
      </c>
      <c r="T197" s="5">
        <v>195</v>
      </c>
    </row>
    <row r="198" spans="16:20" x14ac:dyDescent="0.25">
      <c r="P198" t="s">
        <v>7</v>
      </c>
      <c r="Q198" t="s">
        <v>34</v>
      </c>
      <c r="R198" t="s">
        <v>14</v>
      </c>
      <c r="S198" s="4">
        <v>1932</v>
      </c>
      <c r="T198" s="5">
        <v>369</v>
      </c>
    </row>
    <row r="199" spans="16:20" x14ac:dyDescent="0.25">
      <c r="P199" t="s">
        <v>3</v>
      </c>
      <c r="Q199" t="s">
        <v>34</v>
      </c>
      <c r="R199" t="s">
        <v>25</v>
      </c>
      <c r="S199" s="4">
        <v>6300</v>
      </c>
      <c r="T199" s="5">
        <v>42</v>
      </c>
    </row>
    <row r="200" spans="16:20" x14ac:dyDescent="0.25">
      <c r="P200" t="s">
        <v>6</v>
      </c>
      <c r="Q200" t="s">
        <v>37</v>
      </c>
      <c r="R200" t="s">
        <v>30</v>
      </c>
      <c r="S200" s="4">
        <v>560</v>
      </c>
      <c r="T200" s="5">
        <v>81</v>
      </c>
    </row>
    <row r="201" spans="16:20" x14ac:dyDescent="0.25">
      <c r="P201" t="s">
        <v>9</v>
      </c>
      <c r="Q201" t="s">
        <v>37</v>
      </c>
      <c r="R201" t="s">
        <v>26</v>
      </c>
      <c r="S201" s="4">
        <v>2856</v>
      </c>
      <c r="T201" s="5">
        <v>246</v>
      </c>
    </row>
    <row r="202" spans="16:20" x14ac:dyDescent="0.25">
      <c r="P202" t="s">
        <v>9</v>
      </c>
      <c r="Q202" t="s">
        <v>34</v>
      </c>
      <c r="R202" t="s">
        <v>17</v>
      </c>
      <c r="S202" s="4">
        <v>707</v>
      </c>
      <c r="T202" s="5">
        <v>174</v>
      </c>
    </row>
    <row r="203" spans="16:20" x14ac:dyDescent="0.25">
      <c r="P203" t="s">
        <v>8</v>
      </c>
      <c r="Q203" t="s">
        <v>35</v>
      </c>
      <c r="R203" t="s">
        <v>30</v>
      </c>
      <c r="S203" s="4">
        <v>3598</v>
      </c>
      <c r="T203" s="5">
        <v>81</v>
      </c>
    </row>
    <row r="204" spans="16:20" x14ac:dyDescent="0.25">
      <c r="P204" t="s">
        <v>40</v>
      </c>
      <c r="Q204" t="s">
        <v>35</v>
      </c>
      <c r="R204" t="s">
        <v>22</v>
      </c>
      <c r="S204" s="4">
        <v>6853</v>
      </c>
      <c r="T204" s="5">
        <v>372</v>
      </c>
    </row>
    <row r="205" spans="16:20" x14ac:dyDescent="0.25">
      <c r="P205" t="s">
        <v>40</v>
      </c>
      <c r="Q205" t="s">
        <v>35</v>
      </c>
      <c r="R205" t="s">
        <v>16</v>
      </c>
      <c r="S205" s="4">
        <v>4725</v>
      </c>
      <c r="T205" s="5">
        <v>174</v>
      </c>
    </row>
    <row r="206" spans="16:20" x14ac:dyDescent="0.25">
      <c r="P206" t="s">
        <v>41</v>
      </c>
      <c r="Q206" t="s">
        <v>36</v>
      </c>
      <c r="R206" t="s">
        <v>32</v>
      </c>
      <c r="S206" s="4">
        <v>10304</v>
      </c>
      <c r="T206" s="5">
        <v>84</v>
      </c>
    </row>
    <row r="207" spans="16:20" x14ac:dyDescent="0.25">
      <c r="P207" t="s">
        <v>41</v>
      </c>
      <c r="Q207" t="s">
        <v>34</v>
      </c>
      <c r="R207" t="s">
        <v>16</v>
      </c>
      <c r="S207" s="4">
        <v>1274</v>
      </c>
      <c r="T207" s="5">
        <v>225</v>
      </c>
    </row>
    <row r="208" spans="16:20" x14ac:dyDescent="0.25">
      <c r="P208" t="s">
        <v>5</v>
      </c>
      <c r="Q208" t="s">
        <v>36</v>
      </c>
      <c r="R208" t="s">
        <v>30</v>
      </c>
      <c r="S208" s="4">
        <v>1526</v>
      </c>
      <c r="T208" s="5">
        <v>105</v>
      </c>
    </row>
    <row r="209" spans="16:20" x14ac:dyDescent="0.25">
      <c r="P209" t="s">
        <v>40</v>
      </c>
      <c r="Q209" t="s">
        <v>39</v>
      </c>
      <c r="R209" t="s">
        <v>28</v>
      </c>
      <c r="S209" s="4">
        <v>3101</v>
      </c>
      <c r="T209" s="5">
        <v>225</v>
      </c>
    </row>
    <row r="210" spans="16:20" x14ac:dyDescent="0.25">
      <c r="P210" t="s">
        <v>2</v>
      </c>
      <c r="Q210" t="s">
        <v>37</v>
      </c>
      <c r="R210" t="s">
        <v>14</v>
      </c>
      <c r="S210" s="4">
        <v>1057</v>
      </c>
      <c r="T210" s="5">
        <v>54</v>
      </c>
    </row>
    <row r="211" spans="16:20" x14ac:dyDescent="0.25">
      <c r="P211" t="s">
        <v>7</v>
      </c>
      <c r="Q211" t="s">
        <v>37</v>
      </c>
      <c r="R211" t="s">
        <v>26</v>
      </c>
      <c r="S211" s="4">
        <v>5306</v>
      </c>
      <c r="T211" s="5">
        <v>0</v>
      </c>
    </row>
    <row r="212" spans="16:20" x14ac:dyDescent="0.25">
      <c r="P212" t="s">
        <v>5</v>
      </c>
      <c r="Q212" t="s">
        <v>39</v>
      </c>
      <c r="R212" t="s">
        <v>24</v>
      </c>
      <c r="S212" s="4">
        <v>4018</v>
      </c>
      <c r="T212" s="5">
        <v>171</v>
      </c>
    </row>
    <row r="213" spans="16:20" x14ac:dyDescent="0.25">
      <c r="P213" t="s">
        <v>9</v>
      </c>
      <c r="Q213" t="s">
        <v>34</v>
      </c>
      <c r="R213" t="s">
        <v>16</v>
      </c>
      <c r="S213" s="4">
        <v>938</v>
      </c>
      <c r="T213" s="5">
        <v>189</v>
      </c>
    </row>
    <row r="214" spans="16:20" x14ac:dyDescent="0.25">
      <c r="P214" t="s">
        <v>7</v>
      </c>
      <c r="Q214" t="s">
        <v>38</v>
      </c>
      <c r="R214" t="s">
        <v>18</v>
      </c>
      <c r="S214" s="4">
        <v>1778</v>
      </c>
      <c r="T214" s="5">
        <v>270</v>
      </c>
    </row>
    <row r="215" spans="16:20" x14ac:dyDescent="0.25">
      <c r="P215" t="s">
        <v>6</v>
      </c>
      <c r="Q215" t="s">
        <v>39</v>
      </c>
      <c r="R215" t="s">
        <v>30</v>
      </c>
      <c r="S215" s="4">
        <v>1638</v>
      </c>
      <c r="T215" s="5">
        <v>63</v>
      </c>
    </row>
    <row r="216" spans="16:20" x14ac:dyDescent="0.25">
      <c r="P216" t="s">
        <v>41</v>
      </c>
      <c r="Q216" t="s">
        <v>38</v>
      </c>
      <c r="R216" t="s">
        <v>25</v>
      </c>
      <c r="S216" s="4">
        <v>154</v>
      </c>
      <c r="T216" s="5">
        <v>21</v>
      </c>
    </row>
    <row r="217" spans="16:20" x14ac:dyDescent="0.25">
      <c r="P217" t="s">
        <v>7</v>
      </c>
      <c r="Q217" t="s">
        <v>37</v>
      </c>
      <c r="R217" t="s">
        <v>22</v>
      </c>
      <c r="S217" s="4">
        <v>9835</v>
      </c>
      <c r="T217" s="5">
        <v>207</v>
      </c>
    </row>
    <row r="218" spans="16:20" x14ac:dyDescent="0.25">
      <c r="P218" t="s">
        <v>9</v>
      </c>
      <c r="Q218" t="s">
        <v>37</v>
      </c>
      <c r="R218" t="s">
        <v>20</v>
      </c>
      <c r="S218" s="4">
        <v>7273</v>
      </c>
      <c r="T218" s="5">
        <v>96</v>
      </c>
    </row>
    <row r="219" spans="16:20" x14ac:dyDescent="0.25">
      <c r="P219" t="s">
        <v>5</v>
      </c>
      <c r="Q219" t="s">
        <v>39</v>
      </c>
      <c r="R219" t="s">
        <v>22</v>
      </c>
      <c r="S219" s="4">
        <v>6909</v>
      </c>
      <c r="T219" s="5">
        <v>81</v>
      </c>
    </row>
    <row r="220" spans="16:20" x14ac:dyDescent="0.25">
      <c r="P220" t="s">
        <v>9</v>
      </c>
      <c r="Q220" t="s">
        <v>39</v>
      </c>
      <c r="R220" t="s">
        <v>24</v>
      </c>
      <c r="S220" s="4">
        <v>3920</v>
      </c>
      <c r="T220" s="5">
        <v>306</v>
      </c>
    </row>
    <row r="221" spans="16:20" x14ac:dyDescent="0.25">
      <c r="P221" t="s">
        <v>10</v>
      </c>
      <c r="Q221" t="s">
        <v>39</v>
      </c>
      <c r="R221" t="s">
        <v>21</v>
      </c>
      <c r="S221" s="4">
        <v>4858</v>
      </c>
      <c r="T221" s="5">
        <v>279</v>
      </c>
    </row>
    <row r="222" spans="16:20" x14ac:dyDescent="0.25">
      <c r="P222" t="s">
        <v>2</v>
      </c>
      <c r="Q222" t="s">
        <v>38</v>
      </c>
      <c r="R222" t="s">
        <v>4</v>
      </c>
      <c r="S222" s="4">
        <v>3549</v>
      </c>
      <c r="T222" s="5">
        <v>3</v>
      </c>
    </row>
    <row r="223" spans="16:20" x14ac:dyDescent="0.25">
      <c r="P223" t="s">
        <v>7</v>
      </c>
      <c r="Q223" t="s">
        <v>39</v>
      </c>
      <c r="R223" t="s">
        <v>27</v>
      </c>
      <c r="S223" s="4">
        <v>966</v>
      </c>
      <c r="T223" s="5">
        <v>198</v>
      </c>
    </row>
    <row r="224" spans="16:20" x14ac:dyDescent="0.25">
      <c r="P224" t="s">
        <v>5</v>
      </c>
      <c r="Q224" t="s">
        <v>39</v>
      </c>
      <c r="R224" t="s">
        <v>18</v>
      </c>
      <c r="S224" s="4">
        <v>385</v>
      </c>
      <c r="T224" s="5">
        <v>249</v>
      </c>
    </row>
    <row r="225" spans="16:20" x14ac:dyDescent="0.25">
      <c r="P225" t="s">
        <v>6</v>
      </c>
      <c r="Q225" t="s">
        <v>34</v>
      </c>
      <c r="R225" t="s">
        <v>16</v>
      </c>
      <c r="S225" s="4">
        <v>2219</v>
      </c>
      <c r="T225" s="5">
        <v>75</v>
      </c>
    </row>
    <row r="226" spans="16:20" x14ac:dyDescent="0.25">
      <c r="P226" t="s">
        <v>9</v>
      </c>
      <c r="Q226" t="s">
        <v>36</v>
      </c>
      <c r="R226" t="s">
        <v>32</v>
      </c>
      <c r="S226" s="4">
        <v>2954</v>
      </c>
      <c r="T226" s="5">
        <v>189</v>
      </c>
    </row>
    <row r="227" spans="16:20" x14ac:dyDescent="0.25">
      <c r="P227" t="s">
        <v>7</v>
      </c>
      <c r="Q227" t="s">
        <v>36</v>
      </c>
      <c r="R227" t="s">
        <v>32</v>
      </c>
      <c r="S227" s="4">
        <v>280</v>
      </c>
      <c r="T227" s="5">
        <v>87</v>
      </c>
    </row>
    <row r="228" spans="16:20" x14ac:dyDescent="0.25">
      <c r="P228" t="s">
        <v>41</v>
      </c>
      <c r="Q228" t="s">
        <v>36</v>
      </c>
      <c r="R228" t="s">
        <v>30</v>
      </c>
      <c r="S228" s="4">
        <v>6118</v>
      </c>
      <c r="T228" s="5">
        <v>174</v>
      </c>
    </row>
    <row r="229" spans="16:20" x14ac:dyDescent="0.25">
      <c r="P229" t="s">
        <v>2</v>
      </c>
      <c r="Q229" t="s">
        <v>39</v>
      </c>
      <c r="R229" t="s">
        <v>15</v>
      </c>
      <c r="S229" s="4">
        <v>4802</v>
      </c>
      <c r="T229" s="5">
        <v>36</v>
      </c>
    </row>
    <row r="230" spans="16:20" x14ac:dyDescent="0.25">
      <c r="P230" t="s">
        <v>9</v>
      </c>
      <c r="Q230" t="s">
        <v>38</v>
      </c>
      <c r="R230" t="s">
        <v>24</v>
      </c>
      <c r="S230" s="4">
        <v>4137</v>
      </c>
      <c r="T230" s="5">
        <v>60</v>
      </c>
    </row>
    <row r="231" spans="16:20" x14ac:dyDescent="0.25">
      <c r="P231" t="s">
        <v>3</v>
      </c>
      <c r="Q231" t="s">
        <v>35</v>
      </c>
      <c r="R231" t="s">
        <v>23</v>
      </c>
      <c r="S231" s="4">
        <v>2023</v>
      </c>
      <c r="T231" s="5">
        <v>78</v>
      </c>
    </row>
    <row r="232" spans="16:20" x14ac:dyDescent="0.25">
      <c r="P232" t="s">
        <v>9</v>
      </c>
      <c r="Q232" t="s">
        <v>36</v>
      </c>
      <c r="R232" t="s">
        <v>30</v>
      </c>
      <c r="S232" s="4">
        <v>9051</v>
      </c>
      <c r="T232" s="5">
        <v>57</v>
      </c>
    </row>
    <row r="233" spans="16:20" x14ac:dyDescent="0.25">
      <c r="P233" t="s">
        <v>9</v>
      </c>
      <c r="Q233" t="s">
        <v>37</v>
      </c>
      <c r="R233" t="s">
        <v>28</v>
      </c>
      <c r="S233" s="4">
        <v>2919</v>
      </c>
      <c r="T233" s="5">
        <v>45</v>
      </c>
    </row>
    <row r="234" spans="16:20" x14ac:dyDescent="0.25">
      <c r="P234" t="s">
        <v>41</v>
      </c>
      <c r="Q234" t="s">
        <v>38</v>
      </c>
      <c r="R234" t="s">
        <v>22</v>
      </c>
      <c r="S234" s="4">
        <v>5915</v>
      </c>
      <c r="T234" s="5">
        <v>3</v>
      </c>
    </row>
    <row r="235" spans="16:20" x14ac:dyDescent="0.25">
      <c r="P235" t="s">
        <v>10</v>
      </c>
      <c r="Q235" t="s">
        <v>35</v>
      </c>
      <c r="R235" t="s">
        <v>15</v>
      </c>
      <c r="S235" s="4">
        <v>2562</v>
      </c>
      <c r="T235" s="5">
        <v>6</v>
      </c>
    </row>
    <row r="236" spans="16:20" x14ac:dyDescent="0.25">
      <c r="P236" t="s">
        <v>5</v>
      </c>
      <c r="Q236" t="s">
        <v>37</v>
      </c>
      <c r="R236" t="s">
        <v>25</v>
      </c>
      <c r="S236" s="4">
        <v>8813</v>
      </c>
      <c r="T236" s="5">
        <v>21</v>
      </c>
    </row>
    <row r="237" spans="16:20" x14ac:dyDescent="0.25">
      <c r="P237" t="s">
        <v>5</v>
      </c>
      <c r="Q237" t="s">
        <v>36</v>
      </c>
      <c r="R237" t="s">
        <v>18</v>
      </c>
      <c r="S237" s="4">
        <v>6111</v>
      </c>
      <c r="T237" s="5">
        <v>3</v>
      </c>
    </row>
    <row r="238" spans="16:20" x14ac:dyDescent="0.25">
      <c r="P238" t="s">
        <v>8</v>
      </c>
      <c r="Q238" t="s">
        <v>34</v>
      </c>
      <c r="R238" t="s">
        <v>31</v>
      </c>
      <c r="S238" s="4">
        <v>3507</v>
      </c>
      <c r="T238" s="5">
        <v>288</v>
      </c>
    </row>
    <row r="239" spans="16:20" x14ac:dyDescent="0.25">
      <c r="P239" t="s">
        <v>6</v>
      </c>
      <c r="Q239" t="s">
        <v>36</v>
      </c>
      <c r="R239" t="s">
        <v>13</v>
      </c>
      <c r="S239" s="4">
        <v>4319</v>
      </c>
      <c r="T239" s="5">
        <v>30</v>
      </c>
    </row>
    <row r="240" spans="16:20" x14ac:dyDescent="0.25">
      <c r="P240" t="s">
        <v>40</v>
      </c>
      <c r="Q240" t="s">
        <v>38</v>
      </c>
      <c r="R240" t="s">
        <v>26</v>
      </c>
      <c r="S240" s="4">
        <v>609</v>
      </c>
      <c r="T240" s="5">
        <v>87</v>
      </c>
    </row>
    <row r="241" spans="16:20" x14ac:dyDescent="0.25">
      <c r="P241" t="s">
        <v>40</v>
      </c>
      <c r="Q241" t="s">
        <v>39</v>
      </c>
      <c r="R241" t="s">
        <v>27</v>
      </c>
      <c r="S241" s="4">
        <v>6370</v>
      </c>
      <c r="T241" s="5">
        <v>30</v>
      </c>
    </row>
    <row r="242" spans="16:20" x14ac:dyDescent="0.25">
      <c r="P242" t="s">
        <v>5</v>
      </c>
      <c r="Q242" t="s">
        <v>38</v>
      </c>
      <c r="R242" t="s">
        <v>19</v>
      </c>
      <c r="S242" s="4">
        <v>5474</v>
      </c>
      <c r="T242" s="5">
        <v>168</v>
      </c>
    </row>
    <row r="243" spans="16:20" x14ac:dyDescent="0.25">
      <c r="P243" t="s">
        <v>40</v>
      </c>
      <c r="Q243" t="s">
        <v>36</v>
      </c>
      <c r="R243" t="s">
        <v>27</v>
      </c>
      <c r="S243" s="4">
        <v>3164</v>
      </c>
      <c r="T243" s="5">
        <v>306</v>
      </c>
    </row>
    <row r="244" spans="16:20" x14ac:dyDescent="0.25">
      <c r="P244" t="s">
        <v>6</v>
      </c>
      <c r="Q244" t="s">
        <v>35</v>
      </c>
      <c r="R244" t="s">
        <v>4</v>
      </c>
      <c r="S244" s="4">
        <v>1302</v>
      </c>
      <c r="T244" s="5">
        <v>402</v>
      </c>
    </row>
    <row r="245" spans="16:20" x14ac:dyDescent="0.25">
      <c r="P245" t="s">
        <v>3</v>
      </c>
      <c r="Q245" t="s">
        <v>37</v>
      </c>
      <c r="R245" t="s">
        <v>28</v>
      </c>
      <c r="S245" s="4">
        <v>7308</v>
      </c>
      <c r="T245" s="5">
        <v>327</v>
      </c>
    </row>
    <row r="246" spans="16:20" x14ac:dyDescent="0.25">
      <c r="P246" t="s">
        <v>40</v>
      </c>
      <c r="Q246" t="s">
        <v>37</v>
      </c>
      <c r="R246" t="s">
        <v>27</v>
      </c>
      <c r="S246" s="4">
        <v>6132</v>
      </c>
      <c r="T246" s="5">
        <v>93</v>
      </c>
    </row>
    <row r="247" spans="16:20" x14ac:dyDescent="0.25">
      <c r="P247" t="s">
        <v>10</v>
      </c>
      <c r="Q247" t="s">
        <v>35</v>
      </c>
      <c r="R247" t="s">
        <v>14</v>
      </c>
      <c r="S247" s="4">
        <v>3472</v>
      </c>
      <c r="T247" s="5">
        <v>96</v>
      </c>
    </row>
    <row r="248" spans="16:20" x14ac:dyDescent="0.25">
      <c r="P248" t="s">
        <v>8</v>
      </c>
      <c r="Q248" t="s">
        <v>39</v>
      </c>
      <c r="R248" t="s">
        <v>18</v>
      </c>
      <c r="S248" s="4">
        <v>9660</v>
      </c>
      <c r="T248" s="5">
        <v>27</v>
      </c>
    </row>
    <row r="249" spans="16:20" x14ac:dyDescent="0.25">
      <c r="P249" t="s">
        <v>9</v>
      </c>
      <c r="Q249" t="s">
        <v>38</v>
      </c>
      <c r="R249" t="s">
        <v>26</v>
      </c>
      <c r="S249" s="4">
        <v>2436</v>
      </c>
      <c r="T249" s="5">
        <v>99</v>
      </c>
    </row>
    <row r="250" spans="16:20" x14ac:dyDescent="0.25">
      <c r="P250" t="s">
        <v>9</v>
      </c>
      <c r="Q250" t="s">
        <v>38</v>
      </c>
      <c r="R250" t="s">
        <v>33</v>
      </c>
      <c r="S250" s="4">
        <v>9506</v>
      </c>
      <c r="T250" s="5">
        <v>87</v>
      </c>
    </row>
    <row r="251" spans="16:20" x14ac:dyDescent="0.25">
      <c r="P251" t="s">
        <v>10</v>
      </c>
      <c r="Q251" t="s">
        <v>37</v>
      </c>
      <c r="R251" t="s">
        <v>21</v>
      </c>
      <c r="S251" s="4">
        <v>245</v>
      </c>
      <c r="T251" s="5">
        <v>288</v>
      </c>
    </row>
    <row r="252" spans="16:20" x14ac:dyDescent="0.25">
      <c r="P252" t="s">
        <v>8</v>
      </c>
      <c r="Q252" t="s">
        <v>35</v>
      </c>
      <c r="R252" t="s">
        <v>20</v>
      </c>
      <c r="S252" s="4">
        <v>2702</v>
      </c>
      <c r="T252" s="5">
        <v>363</v>
      </c>
    </row>
    <row r="253" spans="16:20" x14ac:dyDescent="0.25">
      <c r="P253" t="s">
        <v>10</v>
      </c>
      <c r="Q253" t="s">
        <v>34</v>
      </c>
      <c r="R253" t="s">
        <v>17</v>
      </c>
      <c r="S253" s="4">
        <v>700</v>
      </c>
      <c r="T253" s="5">
        <v>87</v>
      </c>
    </row>
    <row r="254" spans="16:20" x14ac:dyDescent="0.25">
      <c r="P254" t="s">
        <v>6</v>
      </c>
      <c r="Q254" t="s">
        <v>34</v>
      </c>
      <c r="R254" t="s">
        <v>17</v>
      </c>
      <c r="S254" s="4">
        <v>3759</v>
      </c>
      <c r="T254" s="5">
        <v>150</v>
      </c>
    </row>
    <row r="255" spans="16:20" x14ac:dyDescent="0.25">
      <c r="P255" t="s">
        <v>2</v>
      </c>
      <c r="Q255" t="s">
        <v>35</v>
      </c>
      <c r="R255" t="s">
        <v>17</v>
      </c>
      <c r="S255" s="4">
        <v>1589</v>
      </c>
      <c r="T255" s="5">
        <v>303</v>
      </c>
    </row>
    <row r="256" spans="16:20" x14ac:dyDescent="0.25">
      <c r="P256" t="s">
        <v>7</v>
      </c>
      <c r="Q256" t="s">
        <v>35</v>
      </c>
      <c r="R256" t="s">
        <v>28</v>
      </c>
      <c r="S256" s="4">
        <v>5194</v>
      </c>
      <c r="T256" s="5">
        <v>288</v>
      </c>
    </row>
    <row r="257" spans="16:20" x14ac:dyDescent="0.25">
      <c r="P257" t="s">
        <v>10</v>
      </c>
      <c r="Q257" t="s">
        <v>36</v>
      </c>
      <c r="R257" t="s">
        <v>13</v>
      </c>
      <c r="S257" s="4">
        <v>945</v>
      </c>
      <c r="T257" s="5">
        <v>75</v>
      </c>
    </row>
    <row r="258" spans="16:20" x14ac:dyDescent="0.25">
      <c r="P258" t="s">
        <v>40</v>
      </c>
      <c r="Q258" t="s">
        <v>38</v>
      </c>
      <c r="R258" t="s">
        <v>31</v>
      </c>
      <c r="S258" s="4">
        <v>1988</v>
      </c>
      <c r="T258" s="5">
        <v>39</v>
      </c>
    </row>
    <row r="259" spans="16:20" x14ac:dyDescent="0.25">
      <c r="P259" t="s">
        <v>6</v>
      </c>
      <c r="Q259" t="s">
        <v>34</v>
      </c>
      <c r="R259" t="s">
        <v>32</v>
      </c>
      <c r="S259" s="4">
        <v>6734</v>
      </c>
      <c r="T259" s="5">
        <v>123</v>
      </c>
    </row>
    <row r="260" spans="16:20" x14ac:dyDescent="0.25">
      <c r="P260" t="s">
        <v>40</v>
      </c>
      <c r="Q260" t="s">
        <v>36</v>
      </c>
      <c r="R260" t="s">
        <v>4</v>
      </c>
      <c r="S260" s="4">
        <v>217</v>
      </c>
      <c r="T260" s="5">
        <v>36</v>
      </c>
    </row>
    <row r="261" spans="16:20" x14ac:dyDescent="0.25">
      <c r="P261" t="s">
        <v>5</v>
      </c>
      <c r="Q261" t="s">
        <v>34</v>
      </c>
      <c r="R261" t="s">
        <v>22</v>
      </c>
      <c r="S261" s="4">
        <v>6279</v>
      </c>
      <c r="T261" s="5">
        <v>237</v>
      </c>
    </row>
    <row r="262" spans="16:20" x14ac:dyDescent="0.25">
      <c r="P262" t="s">
        <v>40</v>
      </c>
      <c r="Q262" t="s">
        <v>36</v>
      </c>
      <c r="R262" t="s">
        <v>13</v>
      </c>
      <c r="S262" s="4">
        <v>4424</v>
      </c>
      <c r="T262" s="5">
        <v>201</v>
      </c>
    </row>
    <row r="263" spans="16:20" x14ac:dyDescent="0.25">
      <c r="P263" t="s">
        <v>2</v>
      </c>
      <c r="Q263" t="s">
        <v>36</v>
      </c>
      <c r="R263" t="s">
        <v>17</v>
      </c>
      <c r="S263" s="4">
        <v>189</v>
      </c>
      <c r="T263" s="5">
        <v>48</v>
      </c>
    </row>
    <row r="264" spans="16:20" x14ac:dyDescent="0.25">
      <c r="P264" t="s">
        <v>5</v>
      </c>
      <c r="Q264" t="s">
        <v>35</v>
      </c>
      <c r="R264" t="s">
        <v>22</v>
      </c>
      <c r="S264" s="4">
        <v>490</v>
      </c>
      <c r="T264" s="5">
        <v>84</v>
      </c>
    </row>
    <row r="265" spans="16:20" x14ac:dyDescent="0.25">
      <c r="P265" t="s">
        <v>8</v>
      </c>
      <c r="Q265" t="s">
        <v>37</v>
      </c>
      <c r="R265" t="s">
        <v>21</v>
      </c>
      <c r="S265" s="4">
        <v>434</v>
      </c>
      <c r="T265" s="5">
        <v>87</v>
      </c>
    </row>
    <row r="266" spans="16:20" x14ac:dyDescent="0.25">
      <c r="P266" t="s">
        <v>7</v>
      </c>
      <c r="Q266" t="s">
        <v>38</v>
      </c>
      <c r="R266" t="s">
        <v>30</v>
      </c>
      <c r="S266" s="4">
        <v>10129</v>
      </c>
      <c r="T266" s="5">
        <v>312</v>
      </c>
    </row>
    <row r="267" spans="16:20" x14ac:dyDescent="0.25">
      <c r="P267" t="s">
        <v>3</v>
      </c>
      <c r="Q267" t="s">
        <v>39</v>
      </c>
      <c r="R267" t="s">
        <v>28</v>
      </c>
      <c r="S267" s="4">
        <v>1652</v>
      </c>
      <c r="T267" s="5">
        <v>102</v>
      </c>
    </row>
    <row r="268" spans="16:20" x14ac:dyDescent="0.25">
      <c r="P268" t="s">
        <v>8</v>
      </c>
      <c r="Q268" t="s">
        <v>38</v>
      </c>
      <c r="R268" t="s">
        <v>21</v>
      </c>
      <c r="S268" s="4">
        <v>6433</v>
      </c>
      <c r="T268" s="5">
        <v>78</v>
      </c>
    </row>
    <row r="269" spans="16:20" x14ac:dyDescent="0.25">
      <c r="P269" t="s">
        <v>3</v>
      </c>
      <c r="Q269" t="s">
        <v>34</v>
      </c>
      <c r="R269" t="s">
        <v>23</v>
      </c>
      <c r="S269" s="4">
        <v>2212</v>
      </c>
      <c r="T269" s="5">
        <v>117</v>
      </c>
    </row>
    <row r="270" spans="16:20" x14ac:dyDescent="0.25">
      <c r="P270" t="s">
        <v>41</v>
      </c>
      <c r="Q270" t="s">
        <v>35</v>
      </c>
      <c r="R270" t="s">
        <v>19</v>
      </c>
      <c r="S270" s="4">
        <v>609</v>
      </c>
      <c r="T270" s="5">
        <v>99</v>
      </c>
    </row>
    <row r="271" spans="16:20" x14ac:dyDescent="0.25">
      <c r="P271" t="s">
        <v>40</v>
      </c>
      <c r="Q271" t="s">
        <v>35</v>
      </c>
      <c r="R271" t="s">
        <v>24</v>
      </c>
      <c r="S271" s="4">
        <v>1638</v>
      </c>
      <c r="T271" s="5">
        <v>48</v>
      </c>
    </row>
    <row r="272" spans="16:20" x14ac:dyDescent="0.25">
      <c r="P272" t="s">
        <v>7</v>
      </c>
      <c r="Q272" t="s">
        <v>34</v>
      </c>
      <c r="R272" t="s">
        <v>15</v>
      </c>
      <c r="S272" s="4">
        <v>3829</v>
      </c>
      <c r="T272" s="5">
        <v>24</v>
      </c>
    </row>
    <row r="273" spans="16:20" x14ac:dyDescent="0.25">
      <c r="P273" t="s">
        <v>40</v>
      </c>
      <c r="Q273" t="s">
        <v>39</v>
      </c>
      <c r="R273" t="s">
        <v>15</v>
      </c>
      <c r="S273" s="4">
        <v>5775</v>
      </c>
      <c r="T273" s="5">
        <v>42</v>
      </c>
    </row>
    <row r="274" spans="16:20" x14ac:dyDescent="0.25">
      <c r="P274" t="s">
        <v>6</v>
      </c>
      <c r="Q274" t="s">
        <v>35</v>
      </c>
      <c r="R274" t="s">
        <v>20</v>
      </c>
      <c r="S274" s="4">
        <v>1071</v>
      </c>
      <c r="T274" s="5">
        <v>270</v>
      </c>
    </row>
    <row r="275" spans="16:20" x14ac:dyDescent="0.25">
      <c r="P275" t="s">
        <v>8</v>
      </c>
      <c r="Q275" t="s">
        <v>36</v>
      </c>
      <c r="R275" t="s">
        <v>23</v>
      </c>
      <c r="S275" s="4">
        <v>5019</v>
      </c>
      <c r="T275" s="5">
        <v>150</v>
      </c>
    </row>
    <row r="276" spans="16:20" x14ac:dyDescent="0.25">
      <c r="P276" t="s">
        <v>2</v>
      </c>
      <c r="Q276" t="s">
        <v>37</v>
      </c>
      <c r="R276" t="s">
        <v>15</v>
      </c>
      <c r="S276" s="4">
        <v>2863</v>
      </c>
      <c r="T276" s="5">
        <v>42</v>
      </c>
    </row>
    <row r="277" spans="16:20" x14ac:dyDescent="0.25">
      <c r="P277" t="s">
        <v>40</v>
      </c>
      <c r="Q277" t="s">
        <v>35</v>
      </c>
      <c r="R277" t="s">
        <v>29</v>
      </c>
      <c r="S277" s="4">
        <v>1617</v>
      </c>
      <c r="T277" s="5">
        <v>126</v>
      </c>
    </row>
    <row r="278" spans="16:20" x14ac:dyDescent="0.25">
      <c r="P278" t="s">
        <v>6</v>
      </c>
      <c r="Q278" t="s">
        <v>37</v>
      </c>
      <c r="R278" t="s">
        <v>26</v>
      </c>
      <c r="S278" s="4">
        <v>6818</v>
      </c>
      <c r="T278" s="5">
        <v>6</v>
      </c>
    </row>
    <row r="279" spans="16:20" x14ac:dyDescent="0.25">
      <c r="P279" t="s">
        <v>3</v>
      </c>
      <c r="Q279" t="s">
        <v>35</v>
      </c>
      <c r="R279" t="s">
        <v>15</v>
      </c>
      <c r="S279" s="4">
        <v>6657</v>
      </c>
      <c r="T279" s="5">
        <v>276</v>
      </c>
    </row>
    <row r="280" spans="16:20" x14ac:dyDescent="0.25">
      <c r="P280" t="s">
        <v>3</v>
      </c>
      <c r="Q280" t="s">
        <v>34</v>
      </c>
      <c r="R280" t="s">
        <v>17</v>
      </c>
      <c r="S280" s="4">
        <v>2919</v>
      </c>
      <c r="T280" s="5">
        <v>93</v>
      </c>
    </row>
    <row r="281" spans="16:20" x14ac:dyDescent="0.25">
      <c r="P281" t="s">
        <v>2</v>
      </c>
      <c r="Q281" t="s">
        <v>36</v>
      </c>
      <c r="R281" t="s">
        <v>31</v>
      </c>
      <c r="S281" s="4">
        <v>3094</v>
      </c>
      <c r="T281" s="5">
        <v>246</v>
      </c>
    </row>
    <row r="282" spans="16:20" x14ac:dyDescent="0.25">
      <c r="P282" t="s">
        <v>6</v>
      </c>
      <c r="Q282" t="s">
        <v>39</v>
      </c>
      <c r="R282" t="s">
        <v>24</v>
      </c>
      <c r="S282" s="4">
        <v>2989</v>
      </c>
      <c r="T282" s="5">
        <v>3</v>
      </c>
    </row>
    <row r="283" spans="16:20" x14ac:dyDescent="0.25">
      <c r="P283" t="s">
        <v>8</v>
      </c>
      <c r="Q283" t="s">
        <v>38</v>
      </c>
      <c r="R283" t="s">
        <v>27</v>
      </c>
      <c r="S283" s="4">
        <v>2268</v>
      </c>
      <c r="T283" s="5">
        <v>63</v>
      </c>
    </row>
    <row r="284" spans="16:20" x14ac:dyDescent="0.25">
      <c r="P284" t="s">
        <v>5</v>
      </c>
      <c r="Q284" t="s">
        <v>35</v>
      </c>
      <c r="R284" t="s">
        <v>31</v>
      </c>
      <c r="S284" s="4">
        <v>4753</v>
      </c>
      <c r="T284" s="5">
        <v>246</v>
      </c>
    </row>
    <row r="285" spans="16:20" x14ac:dyDescent="0.25">
      <c r="P285" t="s">
        <v>2</v>
      </c>
      <c r="Q285" t="s">
        <v>34</v>
      </c>
      <c r="R285" t="s">
        <v>19</v>
      </c>
      <c r="S285" s="4">
        <v>7511</v>
      </c>
      <c r="T285" s="5">
        <v>120</v>
      </c>
    </row>
    <row r="286" spans="16:20" x14ac:dyDescent="0.25">
      <c r="P286" t="s">
        <v>2</v>
      </c>
      <c r="Q286" t="s">
        <v>38</v>
      </c>
      <c r="R286" t="s">
        <v>31</v>
      </c>
      <c r="S286" s="4">
        <v>4326</v>
      </c>
      <c r="T286" s="5">
        <v>348</v>
      </c>
    </row>
    <row r="287" spans="16:20" x14ac:dyDescent="0.25">
      <c r="P287" t="s">
        <v>41</v>
      </c>
      <c r="Q287" t="s">
        <v>34</v>
      </c>
      <c r="R287" t="s">
        <v>23</v>
      </c>
      <c r="S287" s="4">
        <v>4935</v>
      </c>
      <c r="T287" s="5">
        <v>126</v>
      </c>
    </row>
    <row r="288" spans="16:20" x14ac:dyDescent="0.25">
      <c r="P288" t="s">
        <v>6</v>
      </c>
      <c r="Q288" t="s">
        <v>35</v>
      </c>
      <c r="R288" t="s">
        <v>30</v>
      </c>
      <c r="S288" s="4">
        <v>4781</v>
      </c>
      <c r="T288" s="5">
        <v>123</v>
      </c>
    </row>
    <row r="289" spans="16:20" x14ac:dyDescent="0.25">
      <c r="P289" t="s">
        <v>5</v>
      </c>
      <c r="Q289" t="s">
        <v>38</v>
      </c>
      <c r="R289" t="s">
        <v>25</v>
      </c>
      <c r="S289" s="4">
        <v>7483</v>
      </c>
      <c r="T289" s="5">
        <v>45</v>
      </c>
    </row>
    <row r="290" spans="16:20" x14ac:dyDescent="0.25">
      <c r="P290" t="s">
        <v>10</v>
      </c>
      <c r="Q290" t="s">
        <v>38</v>
      </c>
      <c r="R290" t="s">
        <v>4</v>
      </c>
      <c r="S290" s="4">
        <v>6860</v>
      </c>
      <c r="T290" s="5">
        <v>126</v>
      </c>
    </row>
    <row r="291" spans="16:20" x14ac:dyDescent="0.25">
      <c r="P291" t="s">
        <v>40</v>
      </c>
      <c r="Q291" t="s">
        <v>37</v>
      </c>
      <c r="R291" t="s">
        <v>29</v>
      </c>
      <c r="S291" s="4">
        <v>9002</v>
      </c>
      <c r="T291" s="5">
        <v>72</v>
      </c>
    </row>
    <row r="292" spans="16:20" x14ac:dyDescent="0.25">
      <c r="P292" t="s">
        <v>6</v>
      </c>
      <c r="Q292" t="s">
        <v>36</v>
      </c>
      <c r="R292" t="s">
        <v>29</v>
      </c>
      <c r="S292" s="4">
        <v>1400</v>
      </c>
      <c r="T292" s="5">
        <v>135</v>
      </c>
    </row>
    <row r="293" spans="16:20" x14ac:dyDescent="0.25">
      <c r="P293" t="s">
        <v>10</v>
      </c>
      <c r="Q293" t="s">
        <v>34</v>
      </c>
      <c r="R293" t="s">
        <v>22</v>
      </c>
      <c r="S293" s="4">
        <v>4053</v>
      </c>
      <c r="T293" s="5">
        <v>24</v>
      </c>
    </row>
    <row r="294" spans="16:20" x14ac:dyDescent="0.25">
      <c r="P294" t="s">
        <v>7</v>
      </c>
      <c r="Q294" t="s">
        <v>36</v>
      </c>
      <c r="R294" t="s">
        <v>31</v>
      </c>
      <c r="S294" s="4">
        <v>2149</v>
      </c>
      <c r="T294" s="5">
        <v>117</v>
      </c>
    </row>
    <row r="295" spans="16:20" x14ac:dyDescent="0.25">
      <c r="P295" t="s">
        <v>3</v>
      </c>
      <c r="Q295" t="s">
        <v>39</v>
      </c>
      <c r="R295" t="s">
        <v>29</v>
      </c>
      <c r="S295" s="4">
        <v>3640</v>
      </c>
      <c r="T295" s="5">
        <v>51</v>
      </c>
    </row>
    <row r="296" spans="16:20" x14ac:dyDescent="0.25">
      <c r="P296" t="s">
        <v>2</v>
      </c>
      <c r="Q296" t="s">
        <v>39</v>
      </c>
      <c r="R296" t="s">
        <v>23</v>
      </c>
      <c r="S296" s="4">
        <v>630</v>
      </c>
      <c r="T296" s="5">
        <v>36</v>
      </c>
    </row>
    <row r="297" spans="16:20" x14ac:dyDescent="0.25">
      <c r="P297" t="s">
        <v>9</v>
      </c>
      <c r="Q297" t="s">
        <v>35</v>
      </c>
      <c r="R297" t="s">
        <v>27</v>
      </c>
      <c r="S297" s="4">
        <v>2429</v>
      </c>
      <c r="T297" s="5">
        <v>144</v>
      </c>
    </row>
    <row r="298" spans="16:20" x14ac:dyDescent="0.25">
      <c r="P298" t="s">
        <v>9</v>
      </c>
      <c r="Q298" t="s">
        <v>36</v>
      </c>
      <c r="R298" t="s">
        <v>25</v>
      </c>
      <c r="S298" s="4">
        <v>2142</v>
      </c>
      <c r="T298" s="5">
        <v>114</v>
      </c>
    </row>
    <row r="299" spans="16:20" x14ac:dyDescent="0.25">
      <c r="P299" t="s">
        <v>7</v>
      </c>
      <c r="Q299" t="s">
        <v>37</v>
      </c>
      <c r="R299" t="s">
        <v>30</v>
      </c>
      <c r="S299" s="4">
        <v>6454</v>
      </c>
      <c r="T299" s="5">
        <v>54</v>
      </c>
    </row>
    <row r="300" spans="16:20" x14ac:dyDescent="0.25">
      <c r="P300" t="s">
        <v>7</v>
      </c>
      <c r="Q300" t="s">
        <v>37</v>
      </c>
      <c r="R300" t="s">
        <v>16</v>
      </c>
      <c r="S300" s="4">
        <v>4487</v>
      </c>
      <c r="T300" s="5">
        <v>333</v>
      </c>
    </row>
    <row r="301" spans="16:20" x14ac:dyDescent="0.25">
      <c r="P301" t="s">
        <v>3</v>
      </c>
      <c r="Q301" t="s">
        <v>37</v>
      </c>
      <c r="R301" t="s">
        <v>4</v>
      </c>
      <c r="S301" s="4">
        <v>938</v>
      </c>
      <c r="T301" s="5">
        <v>366</v>
      </c>
    </row>
    <row r="302" spans="16:20" x14ac:dyDescent="0.25">
      <c r="P302" t="s">
        <v>3</v>
      </c>
      <c r="Q302" t="s">
        <v>38</v>
      </c>
      <c r="R302" t="s">
        <v>26</v>
      </c>
      <c r="S302" s="4">
        <v>8841</v>
      </c>
      <c r="T302" s="5">
        <v>303</v>
      </c>
    </row>
    <row r="303" spans="16:20" x14ac:dyDescent="0.25">
      <c r="P303" t="s">
        <v>2</v>
      </c>
      <c r="Q303" t="s">
        <v>39</v>
      </c>
      <c r="R303" t="s">
        <v>33</v>
      </c>
      <c r="S303" s="4">
        <v>4018</v>
      </c>
      <c r="T303" s="5">
        <v>126</v>
      </c>
    </row>
    <row r="304" spans="16:20" x14ac:dyDescent="0.25">
      <c r="P304" t="s">
        <v>41</v>
      </c>
      <c r="Q304" t="s">
        <v>37</v>
      </c>
      <c r="R304" t="s">
        <v>15</v>
      </c>
      <c r="S304" s="4">
        <v>714</v>
      </c>
      <c r="T304" s="5">
        <v>231</v>
      </c>
    </row>
    <row r="305" spans="16:20" x14ac:dyDescent="0.25">
      <c r="P305" t="s">
        <v>9</v>
      </c>
      <c r="Q305" t="s">
        <v>38</v>
      </c>
      <c r="R305" t="s">
        <v>25</v>
      </c>
      <c r="S305" s="4">
        <v>3850</v>
      </c>
      <c r="T305"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7518C-7CD4-4DA3-8982-DE6AE8EAD7C9}">
  <dimension ref="A1:I18"/>
  <sheetViews>
    <sheetView topLeftCell="A13" zoomScale="145" zoomScaleNormal="145" workbookViewId="0">
      <selection activeCell="B2" sqref="B2"/>
    </sheetView>
  </sheetViews>
  <sheetFormatPr defaultRowHeight="15" x14ac:dyDescent="0.25"/>
  <cols>
    <col min="1" max="1" width="2.140625" customWidth="1"/>
    <col min="2" max="2" width="6.7109375" customWidth="1"/>
    <col min="3" max="4" width="17.42578125" customWidth="1"/>
    <col min="8" max="8" width="16.85546875" bestFit="1" customWidth="1"/>
    <col min="9" max="9" width="14.85546875" bestFit="1" customWidth="1"/>
  </cols>
  <sheetData>
    <row r="1" spans="1:9" s="2" customFormat="1" ht="52.5" customHeight="1" x14ac:dyDescent="0.25">
      <c r="A1" s="1"/>
      <c r="B1" s="14">
        <v>7</v>
      </c>
      <c r="C1" s="3" t="str">
        <f>Data!L18</f>
        <v>Best Sales person by country</v>
      </c>
    </row>
    <row r="2" spans="1:9" s="12" customFormat="1" x14ac:dyDescent="0.25">
      <c r="A2" s="13"/>
      <c r="B2" s="15"/>
    </row>
    <row r="5" spans="1:9" x14ac:dyDescent="0.25">
      <c r="C5" s="22" t="s">
        <v>63</v>
      </c>
      <c r="D5" t="s">
        <v>65</v>
      </c>
      <c r="H5" s="22" t="s">
        <v>63</v>
      </c>
      <c r="I5" t="s">
        <v>65</v>
      </c>
    </row>
    <row r="6" spans="1:9" x14ac:dyDescent="0.25">
      <c r="C6" s="23" t="s">
        <v>38</v>
      </c>
      <c r="H6" s="23" t="s">
        <v>38</v>
      </c>
    </row>
    <row r="7" spans="1:9" x14ac:dyDescent="0.25">
      <c r="C7" s="26" t="s">
        <v>5</v>
      </c>
      <c r="D7">
        <v>25221</v>
      </c>
      <c r="H7" s="26" t="s">
        <v>41</v>
      </c>
      <c r="I7">
        <v>6069</v>
      </c>
    </row>
    <row r="8" spans="1:9" x14ac:dyDescent="0.25">
      <c r="C8" s="23" t="s">
        <v>36</v>
      </c>
      <c r="H8" s="23" t="s">
        <v>36</v>
      </c>
    </row>
    <row r="9" spans="1:9" x14ac:dyDescent="0.25">
      <c r="C9" s="26" t="s">
        <v>5</v>
      </c>
      <c r="D9">
        <v>39620</v>
      </c>
      <c r="H9" s="26" t="s">
        <v>8</v>
      </c>
      <c r="I9">
        <v>5019</v>
      </c>
    </row>
    <row r="10" spans="1:9" x14ac:dyDescent="0.25">
      <c r="C10" s="23" t="s">
        <v>34</v>
      </c>
      <c r="H10" s="23" t="s">
        <v>34</v>
      </c>
    </row>
    <row r="11" spans="1:9" x14ac:dyDescent="0.25">
      <c r="C11" s="26" t="s">
        <v>5</v>
      </c>
      <c r="D11">
        <v>41559</v>
      </c>
      <c r="H11" s="26" t="s">
        <v>8</v>
      </c>
      <c r="I11">
        <v>5516</v>
      </c>
    </row>
    <row r="12" spans="1:9" x14ac:dyDescent="0.25">
      <c r="C12" s="23" t="s">
        <v>37</v>
      </c>
      <c r="H12" s="23" t="s">
        <v>37</v>
      </c>
    </row>
    <row r="13" spans="1:9" x14ac:dyDescent="0.25">
      <c r="C13" s="26" t="s">
        <v>7</v>
      </c>
      <c r="D13">
        <v>43568</v>
      </c>
      <c r="H13" s="26" t="s">
        <v>10</v>
      </c>
      <c r="I13">
        <v>7987</v>
      </c>
    </row>
    <row r="14" spans="1:9" x14ac:dyDescent="0.25">
      <c r="C14" s="23" t="s">
        <v>39</v>
      </c>
      <c r="H14" s="23" t="s">
        <v>39</v>
      </c>
    </row>
    <row r="15" spans="1:9" x14ac:dyDescent="0.25">
      <c r="C15" s="26" t="s">
        <v>2</v>
      </c>
      <c r="D15">
        <v>45752</v>
      </c>
      <c r="H15" s="26" t="s">
        <v>41</v>
      </c>
      <c r="I15">
        <v>3976</v>
      </c>
    </row>
    <row r="16" spans="1:9" x14ac:dyDescent="0.25">
      <c r="C16" s="23" t="s">
        <v>35</v>
      </c>
      <c r="H16" s="23" t="s">
        <v>35</v>
      </c>
    </row>
    <row r="17" spans="3:9" x14ac:dyDescent="0.25">
      <c r="C17" s="26" t="s">
        <v>40</v>
      </c>
      <c r="D17">
        <v>38325</v>
      </c>
      <c r="H17" s="26" t="s">
        <v>2</v>
      </c>
      <c r="I17">
        <v>2142</v>
      </c>
    </row>
    <row r="18" spans="3:9" x14ac:dyDescent="0.25">
      <c r="C18" s="23" t="s">
        <v>64</v>
      </c>
      <c r="D18">
        <v>234045</v>
      </c>
      <c r="H18" s="23" t="s">
        <v>64</v>
      </c>
      <c r="I18">
        <v>30709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ED9AA-9DEC-40C4-B225-9027B3875BE9}">
  <dimension ref="A1:D28"/>
  <sheetViews>
    <sheetView zoomScale="145" zoomScaleNormal="145" workbookViewId="0">
      <selection activeCell="B2" sqref="B2"/>
    </sheetView>
  </sheetViews>
  <sheetFormatPr defaultRowHeight="15" x14ac:dyDescent="0.25"/>
  <cols>
    <col min="1" max="1" width="2.140625" customWidth="1"/>
    <col min="2" max="2" width="6.7109375" customWidth="1"/>
    <col min="3" max="3" width="20.7109375" customWidth="1"/>
    <col min="4" max="6" width="16.5703125" customWidth="1"/>
  </cols>
  <sheetData>
    <row r="1" spans="1:4" s="2" customFormat="1" ht="52.5" customHeight="1" x14ac:dyDescent="0.25">
      <c r="A1" s="1"/>
      <c r="B1" s="14">
        <v>8</v>
      </c>
      <c r="C1" s="3" t="str">
        <f>Data!L19</f>
        <v>Profits by product (using products table)</v>
      </c>
    </row>
    <row r="2" spans="1:4" s="12" customFormat="1" x14ac:dyDescent="0.25">
      <c r="A2" s="13"/>
      <c r="B2" s="15"/>
    </row>
    <row r="5" spans="1:4" x14ac:dyDescent="0.25">
      <c r="C5" s="22" t="s">
        <v>63</v>
      </c>
      <c r="D5" t="s">
        <v>70</v>
      </c>
    </row>
    <row r="6" spans="1:4" x14ac:dyDescent="0.25">
      <c r="C6" s="23" t="s">
        <v>14</v>
      </c>
      <c r="D6" s="27">
        <v>19525.600000000002</v>
      </c>
    </row>
    <row r="7" spans="1:4" x14ac:dyDescent="0.25">
      <c r="C7" s="23" t="s">
        <v>30</v>
      </c>
      <c r="D7" s="27">
        <v>25899.020000000011</v>
      </c>
    </row>
    <row r="8" spans="1:4" x14ac:dyDescent="0.25">
      <c r="C8" s="23" t="s">
        <v>24</v>
      </c>
      <c r="D8" s="27">
        <v>30189.32</v>
      </c>
    </row>
    <row r="9" spans="1:4" x14ac:dyDescent="0.25">
      <c r="C9" s="23" t="s">
        <v>19</v>
      </c>
      <c r="D9" s="27">
        <v>29800.160000000003</v>
      </c>
    </row>
    <row r="10" spans="1:4" x14ac:dyDescent="0.25">
      <c r="C10" s="23" t="s">
        <v>22</v>
      </c>
      <c r="D10" s="27">
        <v>46234.960000000006</v>
      </c>
    </row>
    <row r="11" spans="1:4" x14ac:dyDescent="0.25">
      <c r="C11" s="23" t="s">
        <v>4</v>
      </c>
      <c r="D11" s="27">
        <v>14946.919999999998</v>
      </c>
    </row>
    <row r="12" spans="1:4" x14ac:dyDescent="0.25">
      <c r="C12" s="23" t="s">
        <v>26</v>
      </c>
      <c r="D12" s="27">
        <v>58277.8</v>
      </c>
    </row>
    <row r="13" spans="1:4" x14ac:dyDescent="0.25">
      <c r="C13" s="23" t="s">
        <v>28</v>
      </c>
      <c r="D13" s="27">
        <v>39084.340000000004</v>
      </c>
    </row>
    <row r="14" spans="1:4" x14ac:dyDescent="0.25">
      <c r="C14" s="23" t="s">
        <v>17</v>
      </c>
      <c r="D14" s="27">
        <v>56471.590000000004</v>
      </c>
    </row>
    <row r="15" spans="1:4" x14ac:dyDescent="0.25">
      <c r="C15" s="23" t="s">
        <v>23</v>
      </c>
      <c r="D15" s="27">
        <v>44884.12</v>
      </c>
    </row>
    <row r="16" spans="1:4" x14ac:dyDescent="0.25">
      <c r="C16" s="23" t="s">
        <v>29</v>
      </c>
      <c r="D16" s="27">
        <v>36700.840000000004</v>
      </c>
    </row>
    <row r="17" spans="3:4" x14ac:dyDescent="0.25">
      <c r="C17" s="23" t="s">
        <v>16</v>
      </c>
      <c r="D17" s="27">
        <v>43177.340000000004</v>
      </c>
    </row>
    <row r="18" spans="3:4" x14ac:dyDescent="0.25">
      <c r="C18" s="23" t="s">
        <v>27</v>
      </c>
      <c r="D18" s="27">
        <v>19572.14</v>
      </c>
    </row>
    <row r="19" spans="3:4" x14ac:dyDescent="0.25">
      <c r="C19" s="23" t="s">
        <v>33</v>
      </c>
      <c r="D19" s="27">
        <v>46226.020000000004</v>
      </c>
    </row>
    <row r="20" spans="3:4" x14ac:dyDescent="0.25">
      <c r="C20" s="23" t="s">
        <v>31</v>
      </c>
      <c r="D20" s="27">
        <v>29518.43</v>
      </c>
    </row>
    <row r="21" spans="3:4" x14ac:dyDescent="0.25">
      <c r="C21" s="23" t="s">
        <v>21</v>
      </c>
      <c r="D21" s="27">
        <v>26000</v>
      </c>
    </row>
    <row r="22" spans="3:4" x14ac:dyDescent="0.25">
      <c r="C22" s="23" t="s">
        <v>25</v>
      </c>
      <c r="D22" s="27">
        <v>29678.099999999995</v>
      </c>
    </row>
    <row r="23" spans="3:4" x14ac:dyDescent="0.25">
      <c r="C23" s="23" t="s">
        <v>32</v>
      </c>
      <c r="D23" s="27">
        <v>52063.35</v>
      </c>
    </row>
    <row r="24" spans="3:4" x14ac:dyDescent="0.25">
      <c r="C24" s="23" t="s">
        <v>13</v>
      </c>
      <c r="D24" s="27">
        <v>29721.27</v>
      </c>
    </row>
    <row r="25" spans="3:4" x14ac:dyDescent="0.25">
      <c r="C25" s="23" t="s">
        <v>20</v>
      </c>
      <c r="D25" s="27">
        <v>31390.480000000003</v>
      </c>
    </row>
    <row r="26" spans="3:4" x14ac:dyDescent="0.25">
      <c r="C26" s="23" t="s">
        <v>15</v>
      </c>
      <c r="D26" s="27">
        <v>50988.91</v>
      </c>
    </row>
    <row r="27" spans="3:4" x14ac:dyDescent="0.25">
      <c r="C27" s="23" t="s">
        <v>18</v>
      </c>
      <c r="D27" s="27">
        <v>40814.559999999998</v>
      </c>
    </row>
    <row r="28" spans="3:4" x14ac:dyDescent="0.25">
      <c r="C28" s="23" t="s">
        <v>64</v>
      </c>
      <c r="D28" s="27">
        <v>801165.2699999999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1</vt:lpstr>
      <vt:lpstr>2</vt:lpstr>
      <vt:lpstr>3</vt:lpstr>
      <vt:lpstr>4</vt:lpstr>
      <vt:lpstr>5</vt:lpstr>
      <vt:lpstr>6</vt:lpstr>
      <vt:lpstr>7</vt:lpstr>
      <vt:lpstr>8</vt:lpstr>
      <vt:lpstr>9 </vt:lpstr>
      <vt:lpstr>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Pradeep Mudaliar</cp:lastModifiedBy>
  <dcterms:created xsi:type="dcterms:W3CDTF">2021-03-14T20:21:32Z</dcterms:created>
  <dcterms:modified xsi:type="dcterms:W3CDTF">2023-03-24T16:47:30Z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ee4e2e4c-a2ad-4d5c-8be6-567457aaf753</vt:lpwstr>
  </property>
</Properties>
</file>