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omments3.xml" ContentType="application/vnd.openxmlformats-officedocument.spreadsheetml.comment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F:\CAREER\DATA_SCIENCE\fintech\chap_3\Question1\"/>
    </mc:Choice>
  </mc:AlternateContent>
  <xr:revisionPtr revIDLastSave="0" documentId="13_ncr:1_{71063476-306C-4A02-9F34-849E515596E5}" xr6:coauthVersionLast="47" xr6:coauthVersionMax="47" xr10:uidLastSave="{00000000-0000-0000-0000-000000000000}"/>
  <bookViews>
    <workbookView xWindow="-108" yWindow="-108" windowWidth="23256" windowHeight="12576" firstSheet="8" activeTab="13" xr2:uid="{00000000-000D-0000-FFFF-FFFF00000000}"/>
  </bookViews>
  <sheets>
    <sheet name="Income Statement" sheetId="1" r:id="rId1"/>
    <sheet name="Balance Sheet" sheetId="2" r:id="rId2"/>
    <sheet name="Cash Flow Statement" sheetId="3" r:id="rId3"/>
    <sheet name="Fixed Assets" sheetId="4" r:id="rId4"/>
    <sheet name="Free Cash Flow" sheetId="5" r:id="rId5"/>
    <sheet name="WACC" sheetId="6" r:id="rId6"/>
    <sheet name="DCF" sheetId="7" r:id="rId7"/>
    <sheet name="Income Statement (2)" sheetId="18" r:id="rId8"/>
    <sheet name="Balance Sheet (2)" sheetId="19" r:id="rId9"/>
    <sheet name="Fixed Assets (1)" sheetId="10" r:id="rId10"/>
    <sheet name="Free Cash Flow (2)" sheetId="13" r:id="rId11"/>
    <sheet name="DCF (2)" sheetId="14" r:id="rId12"/>
    <sheet name="Questions" sheetId="8" r:id="rId13"/>
    <sheet name="Questions (2)" sheetId="15"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 i="13" l="1"/>
  <c r="E33" i="13"/>
  <c r="F33" i="13"/>
  <c r="G33" i="13"/>
  <c r="H33" i="13"/>
  <c r="I33" i="13"/>
  <c r="J33" i="13"/>
  <c r="C33" i="13"/>
  <c r="C17" i="14"/>
  <c r="C16" i="14"/>
  <c r="C14" i="14"/>
  <c r="C13" i="14"/>
  <c r="C10" i="14"/>
  <c r="C16" i="13"/>
  <c r="C18" i="13"/>
  <c r="C19" i="13"/>
  <c r="D39" i="19"/>
  <c r="E39" i="19"/>
  <c r="F39" i="19"/>
  <c r="C39" i="19"/>
  <c r="C10" i="6"/>
  <c r="J31" i="13"/>
  <c r="I31" i="13"/>
  <c r="H31" i="13"/>
  <c r="G31" i="13"/>
  <c r="F31" i="13"/>
  <c r="E31" i="13"/>
  <c r="D31" i="13"/>
  <c r="C31" i="13"/>
  <c r="C17" i="13"/>
  <c r="E18" i="13"/>
  <c r="C4" i="10"/>
  <c r="C18" i="14"/>
  <c r="C13" i="6"/>
  <c r="C12" i="14" s="1"/>
  <c r="C12" i="6"/>
  <c r="C11" i="6"/>
  <c r="G18" i="13"/>
  <c r="F18" i="13"/>
  <c r="E11" i="13"/>
  <c r="E15" i="13" s="1"/>
  <c r="J18" i="13"/>
  <c r="I18" i="13"/>
  <c r="H18" i="13"/>
  <c r="H17" i="13" s="1"/>
  <c r="J22" i="13"/>
  <c r="I22" i="13"/>
  <c r="H22" i="13"/>
  <c r="G22" i="13"/>
  <c r="F22" i="13"/>
  <c r="E22" i="13"/>
  <c r="D22" i="13"/>
  <c r="C22" i="13"/>
  <c r="B22" i="13"/>
  <c r="D18" i="13"/>
  <c r="D17" i="13" s="1"/>
  <c r="E16" i="13"/>
  <c r="D16" i="13"/>
  <c r="E13" i="13"/>
  <c r="D13" i="13"/>
  <c r="C13" i="13"/>
  <c r="D11" i="13"/>
  <c r="D15" i="13" s="1"/>
  <c r="C11" i="13"/>
  <c r="C15" i="13" s="1"/>
  <c r="E8" i="13"/>
  <c r="D8" i="13"/>
  <c r="C8" i="13"/>
  <c r="C9" i="13" s="1"/>
  <c r="E5" i="13"/>
  <c r="D5" i="13"/>
  <c r="C5" i="13"/>
  <c r="C25" i="13" s="1"/>
  <c r="E4" i="13"/>
  <c r="F4" i="13" s="1"/>
  <c r="D4" i="13"/>
  <c r="C4" i="13"/>
  <c r="E5" i="10"/>
  <c r="F4" i="10"/>
  <c r="F6" i="10" s="1"/>
  <c r="F16" i="13" s="1"/>
  <c r="G12" i="10"/>
  <c r="H12" i="10" s="1"/>
  <c r="I12" i="10" s="1"/>
  <c r="J12" i="10" s="1"/>
  <c r="E7" i="10"/>
  <c r="D7" i="10"/>
  <c r="C7" i="10"/>
  <c r="D6" i="10"/>
  <c r="D12" i="10" s="1"/>
  <c r="D5" i="10"/>
  <c r="C5" i="10"/>
  <c r="E4" i="10"/>
  <c r="D4" i="10"/>
  <c r="D11" i="10" s="1"/>
  <c r="J22" i="5"/>
  <c r="I22" i="5"/>
  <c r="H22" i="5"/>
  <c r="G22" i="5"/>
  <c r="F22" i="5"/>
  <c r="E22" i="5"/>
  <c r="D22" i="5"/>
  <c r="C22" i="5"/>
  <c r="B22" i="5"/>
  <c r="E18" i="5"/>
  <c r="E17" i="5" s="1"/>
  <c r="D18" i="5"/>
  <c r="C18" i="5"/>
  <c r="C17" i="5" s="1"/>
  <c r="D17" i="5"/>
  <c r="E13" i="5"/>
  <c r="D13" i="5"/>
  <c r="C13" i="5"/>
  <c r="E11" i="5"/>
  <c r="E15" i="5" s="1"/>
  <c r="D11" i="5"/>
  <c r="D15" i="5" s="1"/>
  <c r="C11" i="5"/>
  <c r="C15" i="5" s="1"/>
  <c r="E8" i="5"/>
  <c r="E26" i="5" s="1"/>
  <c r="D8" i="5"/>
  <c r="D26" i="5" s="1"/>
  <c r="C8" i="5"/>
  <c r="C26" i="5" s="1"/>
  <c r="E6" i="5"/>
  <c r="E5" i="5"/>
  <c r="E25" i="5" s="1"/>
  <c r="D5" i="5"/>
  <c r="D25" i="5" s="1"/>
  <c r="C5" i="5"/>
  <c r="C25" i="5" s="1"/>
  <c r="E4" i="5"/>
  <c r="E23" i="5" s="1"/>
  <c r="D4" i="5"/>
  <c r="D23" i="5" s="1"/>
  <c r="C4" i="5"/>
  <c r="C6" i="5" s="1"/>
  <c r="G12" i="4"/>
  <c r="H12" i="4" s="1"/>
  <c r="I12" i="4" s="1"/>
  <c r="J12" i="4" s="1"/>
  <c r="E7" i="4"/>
  <c r="E6" i="4" s="1"/>
  <c r="D7" i="4"/>
  <c r="C7" i="4"/>
  <c r="C6" i="4" s="1"/>
  <c r="D6" i="4"/>
  <c r="D16" i="5" s="1"/>
  <c r="E5" i="4"/>
  <c r="E11" i="4" s="1"/>
  <c r="D5" i="4"/>
  <c r="D11" i="4" s="1"/>
  <c r="C5" i="4"/>
  <c r="C11" i="4" s="1"/>
  <c r="E4" i="4"/>
  <c r="D4" i="4"/>
  <c r="C4" i="4"/>
  <c r="I17" i="13" l="1"/>
  <c r="F17" i="13"/>
  <c r="J17" i="13"/>
  <c r="D23" i="13"/>
  <c r="E17" i="13"/>
  <c r="D6" i="13"/>
  <c r="D32" i="13" s="1"/>
  <c r="G17" i="13"/>
  <c r="G4" i="13"/>
  <c r="E23" i="13"/>
  <c r="C6" i="13"/>
  <c r="D25" i="13"/>
  <c r="F25" i="13" s="1"/>
  <c r="E26" i="13"/>
  <c r="E6" i="13"/>
  <c r="E32" i="13" s="1"/>
  <c r="E25" i="13"/>
  <c r="D26" i="13"/>
  <c r="C6" i="10"/>
  <c r="C12" i="10" s="1"/>
  <c r="C11" i="10"/>
  <c r="C26" i="13"/>
  <c r="D9" i="13"/>
  <c r="D10" i="13" s="1"/>
  <c r="D12" i="13" s="1"/>
  <c r="E9" i="13"/>
  <c r="E16" i="5"/>
  <c r="E12" i="4"/>
  <c r="F25" i="5"/>
  <c r="G25" i="5" s="1"/>
  <c r="H25" i="5" s="1"/>
  <c r="I25" i="5" s="1"/>
  <c r="J25" i="5" s="1"/>
  <c r="F26" i="5"/>
  <c r="G26" i="5" s="1"/>
  <c r="H26" i="5" s="1"/>
  <c r="I26" i="5" s="1"/>
  <c r="J26" i="5" s="1"/>
  <c r="F11" i="4"/>
  <c r="G11" i="4" s="1"/>
  <c r="H11" i="4" s="1"/>
  <c r="I11" i="4" s="1"/>
  <c r="J11" i="4" s="1"/>
  <c r="C16" i="5"/>
  <c r="C12" i="4"/>
  <c r="C10" i="5"/>
  <c r="C12" i="5" s="1"/>
  <c r="C14" i="5" s="1"/>
  <c r="C19" i="5" s="1"/>
  <c r="D12" i="4"/>
  <c r="D6" i="5"/>
  <c r="C9" i="5"/>
  <c r="D9" i="5"/>
  <c r="E9" i="5"/>
  <c r="E10" i="5" s="1"/>
  <c r="E12" i="5" s="1"/>
  <c r="C10" i="13" l="1"/>
  <c r="C12" i="13" s="1"/>
  <c r="C14" i="13" s="1"/>
  <c r="D4" i="7" s="1"/>
  <c r="C32" i="13"/>
  <c r="F26" i="13"/>
  <c r="G26" i="13" s="1"/>
  <c r="H26" i="13" s="1"/>
  <c r="I26" i="13" s="1"/>
  <c r="J26" i="13" s="1"/>
  <c r="G25" i="13"/>
  <c r="H25" i="13" s="1"/>
  <c r="I25" i="13" s="1"/>
  <c r="J25" i="13" s="1"/>
  <c r="F5" i="13"/>
  <c r="F6" i="13" s="1"/>
  <c r="D4" i="14"/>
  <c r="F8" i="13"/>
  <c r="F9" i="13" s="1"/>
  <c r="G8" i="13"/>
  <c r="G9" i="13" s="1"/>
  <c r="H4" i="13"/>
  <c r="E10" i="13"/>
  <c r="E12" i="13" s="1"/>
  <c r="E27" i="13" s="1"/>
  <c r="C27" i="13"/>
  <c r="D14" i="13"/>
  <c r="D19" i="13" s="1"/>
  <c r="D27" i="13"/>
  <c r="E14" i="5"/>
  <c r="E19" i="5" s="1"/>
  <c r="E27" i="5"/>
  <c r="D10" i="5"/>
  <c r="D12" i="5" s="1"/>
  <c r="C27" i="5"/>
  <c r="G5" i="13" l="1"/>
  <c r="G6" i="13" s="1"/>
  <c r="G32" i="13" s="1"/>
  <c r="F10" i="13"/>
  <c r="F32" i="13"/>
  <c r="E14" i="13"/>
  <c r="E19" i="13" s="1"/>
  <c r="F4" i="7" s="1"/>
  <c r="G10" i="13"/>
  <c r="E4" i="7"/>
  <c r="E4" i="14"/>
  <c r="H8" i="13"/>
  <c r="H9" i="13" s="1"/>
  <c r="I4" i="13"/>
  <c r="H5" i="13"/>
  <c r="H6" i="13" s="1"/>
  <c r="H32" i="13" s="1"/>
  <c r="D14" i="5"/>
  <c r="D19" i="5" s="1"/>
  <c r="D27" i="5"/>
  <c r="E6" i="10"/>
  <c r="E12" i="10" s="1"/>
  <c r="E11" i="10"/>
  <c r="F11" i="10" s="1"/>
  <c r="G11" i="10" s="1"/>
  <c r="H11" i="10" s="1"/>
  <c r="I11" i="10" s="1"/>
  <c r="J11" i="10" s="1"/>
  <c r="F4" i="14" l="1"/>
  <c r="H10" i="13"/>
  <c r="J4" i="13"/>
  <c r="I8" i="13"/>
  <c r="I9" i="13" s="1"/>
  <c r="I5" i="13"/>
  <c r="I6" i="13" s="1"/>
  <c r="I32" i="13" s="1"/>
  <c r="F5" i="10"/>
  <c r="I10" i="13" l="1"/>
  <c r="J8" i="13"/>
  <c r="J9" i="13" s="1"/>
  <c r="J5" i="13"/>
  <c r="J6" i="13" s="1"/>
  <c r="J32" i="13" s="1"/>
  <c r="F7" i="10"/>
  <c r="G4" i="10" s="1"/>
  <c r="F11" i="13"/>
  <c r="J10" i="13" l="1"/>
  <c r="F12" i="13"/>
  <c r="F13" i="13" s="1"/>
  <c r="F14" i="13" s="1"/>
  <c r="F15" i="13"/>
  <c r="G5" i="10"/>
  <c r="G11" i="13" s="1"/>
  <c r="G6" i="10"/>
  <c r="G16" i="13" s="1"/>
  <c r="F19" i="13" l="1"/>
  <c r="G4" i="7" s="1"/>
  <c r="G15" i="13"/>
  <c r="G12" i="13"/>
  <c r="G13" i="13" s="1"/>
  <c r="G14" i="13" s="1"/>
  <c r="G7" i="10"/>
  <c r="H4" i="10" s="1"/>
  <c r="G4" i="14"/>
  <c r="G7" i="14" s="1"/>
  <c r="G19" i="13" l="1"/>
  <c r="H4" i="14" s="1"/>
  <c r="H7" i="14" s="1"/>
  <c r="H5" i="10"/>
  <c r="H11" i="13" s="1"/>
  <c r="H6" i="10"/>
  <c r="H16" i="13" s="1"/>
  <c r="H4" i="7" l="1"/>
  <c r="H7" i="10"/>
  <c r="I4" i="10" s="1"/>
  <c r="I5" i="10" s="1"/>
  <c r="I11" i="13" s="1"/>
  <c r="H15" i="13"/>
  <c r="H12" i="13"/>
  <c r="I6" i="10" l="1"/>
  <c r="I16" i="13" s="1"/>
  <c r="I12" i="13"/>
  <c r="I15" i="13"/>
  <c r="H13" i="13"/>
  <c r="H14" i="13" s="1"/>
  <c r="H19" i="13" s="1"/>
  <c r="I7" i="10" l="1"/>
  <c r="J4" i="10" s="1"/>
  <c r="J6" i="10" s="1"/>
  <c r="J16" i="13" s="1"/>
  <c r="I4" i="14"/>
  <c r="I7" i="14" s="1"/>
  <c r="I4" i="7"/>
  <c r="I13" i="13"/>
  <c r="I14" i="13" s="1"/>
  <c r="I19" i="13" s="1"/>
  <c r="J5" i="10" l="1"/>
  <c r="J11" i="13" s="1"/>
  <c r="J15" i="13" s="1"/>
  <c r="J4" i="14"/>
  <c r="J7" i="14" s="1"/>
  <c r="J4" i="7"/>
  <c r="J12" i="13" l="1"/>
  <c r="J7" i="10"/>
  <c r="J13" i="13"/>
  <c r="J14" i="13" s="1"/>
  <c r="J19" i="13" s="1"/>
  <c r="K4" i="14" l="1"/>
  <c r="K4" i="7"/>
  <c r="K7" i="14" l="1"/>
  <c r="C15" i="14" l="1"/>
  <c r="C19"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500-000001000000}">
      <text>
        <r>
          <rPr>
            <sz val="11"/>
            <color theme="1"/>
            <rFont val="Calibri"/>
            <scheme val="minor"/>
          </rPr>
          <t xml:space="preserve">
US Corporate Tax Rate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1" authorId="0" shapeId="0" xr:uid="{00000000-0006-0000-0600-000001000000}">
      <text>
        <r>
          <rPr>
            <sz val="11"/>
            <color theme="1"/>
            <rFont val="Calibri"/>
            <scheme val="minor"/>
          </rPr>
          <t xml:space="preserve">
Industry Growth Rate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1" authorId="0" shapeId="0" xr:uid="{FCEF6F56-604A-4F79-885D-9F34FAC66775}">
      <text>
        <r>
          <rPr>
            <sz val="11"/>
            <color theme="1"/>
            <rFont val="Calibri"/>
            <scheme val="minor"/>
          </rPr>
          <t xml:space="preserve">
Industry Growth Rate</t>
        </r>
      </text>
    </comment>
  </commentList>
</comments>
</file>

<file path=xl/sharedStrings.xml><?xml version="1.0" encoding="utf-8"?>
<sst xmlns="http://schemas.openxmlformats.org/spreadsheetml/2006/main" count="426" uniqueCount="257">
  <si>
    <t>Consolidated Statements Of Income - USD ($) shares in Thousands, $ in Millions</t>
  </si>
  <si>
    <t>Sep. 01, 2019</t>
  </si>
  <si>
    <t>Aug. 30, 2020</t>
  </si>
  <si>
    <t>Aug. 29, 2021</t>
  </si>
  <si>
    <t>REVENUE</t>
  </si>
  <si>
    <t>Total revenue</t>
  </si>
  <si>
    <t>OPERATING EXPENSES</t>
  </si>
  <si>
    <t>Merchandise costs</t>
  </si>
  <si>
    <t>Selling, general and administrative</t>
  </si>
  <si>
    <t>Depreciation &amp; Amortization</t>
  </si>
  <si>
    <t>Preopening expenses</t>
  </si>
  <si>
    <t>Operating Income</t>
  </si>
  <si>
    <t>OTHER INCOME (EXPENSE)</t>
  </si>
  <si>
    <t>Interest expense</t>
  </si>
  <si>
    <t>Interest income and other, net</t>
  </si>
  <si>
    <t>INCOME BEFORE INCOME TAXES</t>
  </si>
  <si>
    <t>Income Tax Expense (Benefit)</t>
  </si>
  <si>
    <t>Net Income</t>
  </si>
  <si>
    <t>Diluted (shares)</t>
  </si>
  <si>
    <t>Merchandise Sales Revenue</t>
  </si>
  <si>
    <t>Membership Fee Revenue</t>
  </si>
  <si>
    <t>Consolidated Balance Sheets - USD ($) $ in Millions</t>
  </si>
  <si>
    <t>Sep. 02, 2018</t>
  </si>
  <si>
    <t>CURRENT ASSETS</t>
  </si>
  <si>
    <t>Cash and cash equivalents</t>
  </si>
  <si>
    <t>Short-term investments</t>
  </si>
  <si>
    <t>Receivables, net</t>
  </si>
  <si>
    <t>Merchandise inventories</t>
  </si>
  <si>
    <t>Other current assets</t>
  </si>
  <si>
    <t>Total current assets</t>
  </si>
  <si>
    <t>OTHER ASSETS</t>
  </si>
  <si>
    <t>Property and Equipment, net</t>
  </si>
  <si>
    <t>Operating lease right-of-use assets</t>
  </si>
  <si>
    <t>Other long-term assets</t>
  </si>
  <si>
    <t>TOTAL ASSETS</t>
  </si>
  <si>
    <t>CURRENT LIABILITIES</t>
  </si>
  <si>
    <t>Accounts payable</t>
  </si>
  <si>
    <t>Accrued salaries and benefits</t>
  </si>
  <si>
    <t>Accrued member rewards</t>
  </si>
  <si>
    <t>Deferred membership fees</t>
  </si>
  <si>
    <t>Current portion of long-term debt</t>
  </si>
  <si>
    <t>Other current liabilities</t>
  </si>
  <si>
    <t>Total current liabilities</t>
  </si>
  <si>
    <t>OTHER LIABILITIES</t>
  </si>
  <si>
    <t>Long-term debt, excluding current portion</t>
  </si>
  <si>
    <t>Long-term operating lease liabilities</t>
  </si>
  <si>
    <t>Other long-term liabilities</t>
  </si>
  <si>
    <t>Total liabilities</t>
  </si>
  <si>
    <t>EQUITY</t>
  </si>
  <si>
    <t>Preferred stock $.01 par value; 100,000,000 shares authorized; no shares issued and outstanding</t>
  </si>
  <si>
    <t>Common Stock $.01 par value; 100,000,000 shares authorized; 441,825,000 and 441,255,000 shares issued and outstanding</t>
  </si>
  <si>
    <t>Additional paid-in capital</t>
  </si>
  <si>
    <t>Accumulated other comprehensive loss</t>
  </si>
  <si>
    <t>Retained earnings</t>
  </si>
  <si>
    <t>Total Costco stockholders' equity</t>
  </si>
  <si>
    <t>Noncontrolling interests</t>
  </si>
  <si>
    <t>Total equity</t>
  </si>
  <si>
    <t>TOTAL LIABILITIES AND EQUITY</t>
  </si>
  <si>
    <t>Consolidated Statements Of Cash Flows - USD ($) $ in Millions</t>
  </si>
  <si>
    <t>CASH FLOWS FROM OPERATING ACTIVITIES</t>
  </si>
  <si>
    <t>Net income including noncontrolling interests</t>
  </si>
  <si>
    <t>Adjustments to reconcile net income including noncontrolling interests to net cash provided by operating activities:</t>
  </si>
  <si>
    <t>Depreciation and amortization</t>
  </si>
  <si>
    <t>Non-cash lease expense</t>
  </si>
  <si>
    <t>Stock-based compensation</t>
  </si>
  <si>
    <t>Other non-cash operating activities, net</t>
  </si>
  <si>
    <t>Deferred income taxes</t>
  </si>
  <si>
    <t>Changes in operating assets and liabilities:</t>
  </si>
  <si>
    <t>Other operating assets and liabilities, net</t>
  </si>
  <si>
    <t>Net Cash Provided by (Used in) Operating Activities</t>
  </si>
  <si>
    <t>CASH FLOWS FROM INVESTING ACTIVITIES</t>
  </si>
  <si>
    <t>Purchases of short-term investments</t>
  </si>
  <si>
    <t>Maturities and sales of short-term investments</t>
  </si>
  <si>
    <t>Additions to property and equipment</t>
  </si>
  <si>
    <t>Acquisitions</t>
  </si>
  <si>
    <t>Other investing activities, net</t>
  </si>
  <si>
    <t>Net Cash Provided by (Used in) Investing Activities</t>
  </si>
  <si>
    <t>CASH FLOWS FROM FINANCING ACTIVITIES</t>
  </si>
  <si>
    <t>Change in bank payments outstanding</t>
  </si>
  <si>
    <t>Proceeds from short-term borrowings</t>
  </si>
  <si>
    <t>Proceeds from issuance of long-term debt</t>
  </si>
  <si>
    <t>Repayments of long-term debt</t>
  </si>
  <si>
    <t>Tax withholdings on stock-based awards</t>
  </si>
  <si>
    <t>Repurchases of common stock</t>
  </si>
  <si>
    <t>Cash dividend payments</t>
  </si>
  <si>
    <t>Other financing activities, net</t>
  </si>
  <si>
    <t>Net Cash Provided by (Used in) Financing Activities</t>
  </si>
  <si>
    <t>EFFECT OF EXCHANGE RATE CHANGES ON CASH AND CASH EQUIVALENTS</t>
  </si>
  <si>
    <t>Net change in cash and cash equivalents</t>
  </si>
  <si>
    <t>CASH AND CASH EQUIVALENTS BEGINNING OF YEAR</t>
  </si>
  <si>
    <t>CASH AND CASH EQUIVALENTS END OF YEAR</t>
  </si>
  <si>
    <t>SUPPLEMENTAL DISCLOSURE OF CASH FLOW INFORMATION:</t>
  </si>
  <si>
    <t>Interest paid</t>
  </si>
  <si>
    <t>Income taxes paid, net</t>
  </si>
  <si>
    <t>SUPPLEMENTAL DISCLOSURE OF NON-CASH INVESTING AND FINANCING ACTIVITIES:</t>
  </si>
  <si>
    <t>Cash dividend declared, but not yet paid</t>
  </si>
  <si>
    <t>Formulas</t>
  </si>
  <si>
    <t>Fixed Assets Schedule</t>
  </si>
  <si>
    <t>Fiscal Year</t>
  </si>
  <si>
    <r>
      <rPr>
        <b/>
        <sz val="12"/>
        <color theme="1"/>
        <rFont val="Calibri"/>
      </rPr>
      <t xml:space="preserve">Beginning PP&amp;E </t>
    </r>
    <r>
      <rPr>
        <sz val="12"/>
        <color theme="1"/>
        <rFont val="Calibri"/>
      </rPr>
      <t xml:space="preserve">= Ending PP&amp;E of previous year </t>
    </r>
  </si>
  <si>
    <t>Beginning PP&amp;E</t>
  </si>
  <si>
    <r>
      <rPr>
        <b/>
        <sz val="12"/>
        <color theme="1"/>
        <rFont val="Calibri"/>
      </rPr>
      <t xml:space="preserve">D&amp;A </t>
    </r>
    <r>
      <rPr>
        <sz val="12"/>
        <color theme="1"/>
        <rFont val="Calibri"/>
      </rPr>
      <t>= Beginning PP&amp;E for the estimated year * D&amp;A as a % of Beginning PP&amp;E for the estimated year</t>
    </r>
  </si>
  <si>
    <t>D&amp;A</t>
  </si>
  <si>
    <r>
      <rPr>
        <b/>
        <sz val="12"/>
        <color theme="1"/>
        <rFont val="Calibri"/>
      </rPr>
      <t>CapEx</t>
    </r>
    <r>
      <rPr>
        <sz val="12"/>
        <color theme="1"/>
        <rFont val="Calibri"/>
      </rPr>
      <t xml:space="preserve"> = Beginning PP&amp;E for the estimated year * CapEx as a % of Beginning PP&amp;E for the estimated year</t>
    </r>
  </si>
  <si>
    <t>CapEx</t>
  </si>
  <si>
    <r>
      <rPr>
        <b/>
        <sz val="12"/>
        <color theme="1"/>
        <rFont val="Calibri"/>
      </rPr>
      <t>Ending PP&amp;E Projection</t>
    </r>
    <r>
      <rPr>
        <sz val="12"/>
        <color theme="1"/>
        <rFont val="Calibri"/>
      </rPr>
      <t xml:space="preserve"> = Beginning PP&amp;E - D&amp;A + CapEx for the estimated year</t>
    </r>
  </si>
  <si>
    <t>Ending PP&amp;E</t>
  </si>
  <si>
    <t>Assumptions</t>
  </si>
  <si>
    <t>D&amp;A as a % of Beginning PP&amp;E</t>
  </si>
  <si>
    <t>CapEx as a % of Beginning PP&amp;E</t>
  </si>
  <si>
    <t>Unlevered Free Cash Flow (mm)</t>
  </si>
  <si>
    <r>
      <rPr>
        <b/>
        <sz val="12"/>
        <color theme="1"/>
        <rFont val="Calibri"/>
      </rPr>
      <t xml:space="preserve">Revenue Projection </t>
    </r>
    <r>
      <rPr>
        <sz val="12"/>
        <color theme="1"/>
        <rFont val="Calibri"/>
      </rPr>
      <t>= Previous Years Revenue *(1+ Growrh rate Projection for the estimated year)</t>
    </r>
  </si>
  <si>
    <t>Revenue</t>
  </si>
  <si>
    <r>
      <rPr>
        <b/>
        <sz val="12"/>
        <color theme="1"/>
        <rFont val="Calibri"/>
      </rPr>
      <t xml:space="preserve">COGS </t>
    </r>
    <r>
      <rPr>
        <sz val="12"/>
        <color theme="1"/>
        <rFont val="Calibri"/>
      </rPr>
      <t>= Current Year's Revenue * COGS Percentage of Revenue for the estimated year</t>
    </r>
  </si>
  <si>
    <t>COGS</t>
  </si>
  <si>
    <r>
      <rPr>
        <b/>
        <sz val="12"/>
        <color theme="1"/>
        <rFont val="Calibri"/>
      </rPr>
      <t>Gross Profit</t>
    </r>
    <r>
      <rPr>
        <sz val="12"/>
        <color theme="1"/>
        <rFont val="Calibri"/>
      </rPr>
      <t xml:space="preserve"> = Revenue for the estimated year - COGS for the estimated year</t>
    </r>
  </si>
  <si>
    <t>Gross Profit</t>
  </si>
  <si>
    <r>
      <rPr>
        <b/>
        <sz val="12"/>
        <color theme="1"/>
        <rFont val="Calibri"/>
      </rPr>
      <t>Selling, General, Administrative</t>
    </r>
    <r>
      <rPr>
        <sz val="12"/>
        <color theme="1"/>
        <rFont val="Calibri"/>
      </rPr>
      <t xml:space="preserve"> = Current Year's Revenue * Selling, General, Administrative Percentage of Revenue for the estimated year</t>
    </r>
  </si>
  <si>
    <t>Operating Expenses</t>
  </si>
  <si>
    <r>
      <rPr>
        <b/>
        <sz val="12"/>
        <color theme="1"/>
        <rFont val="Calibri"/>
      </rPr>
      <t>Total Operating Expenses</t>
    </r>
    <r>
      <rPr>
        <sz val="12"/>
        <color theme="1"/>
        <rFont val="Calibri"/>
      </rPr>
      <t xml:space="preserve"> =  Selling, General, Administrative for the estimated year  +Other operating Expenses for the estimated year</t>
    </r>
  </si>
  <si>
    <t>Selling, General, Administrative</t>
  </si>
  <si>
    <r>
      <rPr>
        <b/>
        <sz val="12"/>
        <color theme="1"/>
        <rFont val="Calibri"/>
      </rPr>
      <t>EBITDA</t>
    </r>
    <r>
      <rPr>
        <sz val="12"/>
        <color theme="1"/>
        <rFont val="Calibri"/>
      </rPr>
      <t xml:space="preserve"> = Gross profit - Total operating Expenses</t>
    </r>
  </si>
  <si>
    <t>Total Operating Expenses</t>
  </si>
  <si>
    <r>
      <rPr>
        <b/>
        <sz val="12"/>
        <color theme="1"/>
        <rFont val="Calibri"/>
      </rPr>
      <t>Depreciation &amp; Amortization Projection</t>
    </r>
    <r>
      <rPr>
        <sz val="12"/>
        <color theme="1"/>
        <rFont val="Calibri"/>
      </rPr>
      <t xml:space="preserve"> = D&amp;A Projected for the estimated year using Fixed Assets Schedule</t>
    </r>
  </si>
  <si>
    <t>EBITDA</t>
  </si>
  <si>
    <r>
      <rPr>
        <b/>
        <sz val="12"/>
        <color theme="1"/>
        <rFont val="Calibri"/>
      </rPr>
      <t>Operating Profit (EBIT)</t>
    </r>
    <r>
      <rPr>
        <sz val="12"/>
        <color theme="1"/>
        <rFont val="Calibri"/>
      </rPr>
      <t xml:space="preserve"> = EBITDA - Depreciation &amp; Amortization for the estimated year</t>
    </r>
  </si>
  <si>
    <r>
      <rPr>
        <b/>
        <sz val="12"/>
        <color theme="1"/>
        <rFont val="Calibri"/>
      </rPr>
      <t>Operating Taxes</t>
    </r>
    <r>
      <rPr>
        <sz val="12"/>
        <color theme="1"/>
        <rFont val="Calibri"/>
      </rPr>
      <t xml:space="preserve"> = EBIT * Tax rate (Tax % of EBIT)</t>
    </r>
  </si>
  <si>
    <t>Operating Profit (EBIT)</t>
  </si>
  <si>
    <r>
      <rPr>
        <b/>
        <sz val="12"/>
        <color theme="1"/>
        <rFont val="Calibri"/>
      </rPr>
      <t>NOPAT (Net Operating Profit After Taxes)</t>
    </r>
    <r>
      <rPr>
        <sz val="12"/>
        <color theme="1"/>
        <rFont val="Calibri"/>
      </rPr>
      <t xml:space="preserve"> = Operating Profit (EBIT) - Operating Taxes</t>
    </r>
  </si>
  <si>
    <t>Operating Taxes</t>
  </si>
  <si>
    <r>
      <rPr>
        <b/>
        <sz val="12"/>
        <color theme="1"/>
        <rFont val="Calibri"/>
      </rPr>
      <t>Capital Expenditures</t>
    </r>
    <r>
      <rPr>
        <sz val="12"/>
        <color theme="1"/>
        <rFont val="Calibri"/>
      </rPr>
      <t xml:space="preserve"> = CapEx Projected for the estimated year using the Fixed Assets Schedule</t>
    </r>
  </si>
  <si>
    <t>NOPAT (Net Operating Profit After Taxes)</t>
  </si>
  <si>
    <r>
      <rPr>
        <b/>
        <sz val="12"/>
        <color theme="1"/>
        <rFont val="Calibri"/>
      </rPr>
      <t>NWC(Net Working Captial)</t>
    </r>
    <r>
      <rPr>
        <sz val="12"/>
        <color theme="1"/>
        <rFont val="Calibri"/>
      </rPr>
      <t xml:space="preserve"> = Currect Assets - Current Liabilities</t>
    </r>
  </si>
  <si>
    <t>(+) Depreciation &amp; Amortization</t>
  </si>
  <si>
    <r>
      <rPr>
        <b/>
        <sz val="12"/>
        <color theme="1"/>
        <rFont val="Calibri"/>
      </rPr>
      <t xml:space="preserve">Change in NWC </t>
    </r>
    <r>
      <rPr>
        <sz val="12"/>
        <color theme="1"/>
        <rFont val="Calibri"/>
      </rPr>
      <t>= Current years NWC - Previous years NWC</t>
    </r>
  </si>
  <si>
    <t>(-) Capital Expenditures</t>
  </si>
  <si>
    <r>
      <rPr>
        <b/>
        <sz val="12"/>
        <color theme="1"/>
        <rFont val="Calibri"/>
      </rPr>
      <t>Unlevered Free Cash Flow</t>
    </r>
    <r>
      <rPr>
        <sz val="12"/>
        <color theme="1"/>
        <rFont val="Calibri"/>
      </rPr>
      <t xml:space="preserve"> = NOPAT + D&amp;A -Capex - Change in NWC</t>
    </r>
  </si>
  <si>
    <t>(-) Change in NWC</t>
  </si>
  <si>
    <t xml:space="preserve">     NWC</t>
  </si>
  <si>
    <t>Unlevered Free Cash Flow</t>
  </si>
  <si>
    <t>Revenue Growth</t>
  </si>
  <si>
    <t>COGS % of Revenue</t>
  </si>
  <si>
    <t>SG&amp;A % of Revenue</t>
  </si>
  <si>
    <t>Tax % of EBIT</t>
  </si>
  <si>
    <t>Current Assets</t>
  </si>
  <si>
    <t>Current Liabilitites</t>
  </si>
  <si>
    <t>Weighted Average Cost of Capital (WACC)</t>
  </si>
  <si>
    <t>Equity (mm) (E)</t>
  </si>
  <si>
    <r>
      <rPr>
        <b/>
        <sz val="14"/>
        <color theme="1"/>
        <rFont val="Calibri"/>
      </rPr>
      <t>After tax cost of debt</t>
    </r>
    <r>
      <rPr>
        <sz val="14"/>
        <color theme="1"/>
        <rFont val="Calibri"/>
      </rPr>
      <t xml:space="preserve"> = Cost of Debt*(1-Tax Rate )</t>
    </r>
  </si>
  <si>
    <t>Debt (mm) (D)</t>
  </si>
  <si>
    <r>
      <rPr>
        <b/>
        <sz val="14"/>
        <color theme="1"/>
        <rFont val="Calibri"/>
      </rPr>
      <t>WACC</t>
    </r>
    <r>
      <rPr>
        <sz val="14"/>
        <color theme="1"/>
        <rFont val="Calibri"/>
      </rPr>
      <t xml:space="preserve"> = Equity Value*Cost of equity + Debt Value*After tax Cost of Debt</t>
    </r>
  </si>
  <si>
    <t>Tax Rate (Tc)</t>
  </si>
  <si>
    <t>Cost of Debt(Rd)</t>
  </si>
  <si>
    <t>Cost of Equity (Re)</t>
  </si>
  <si>
    <t>Total value (V=E+D)</t>
  </si>
  <si>
    <t>After Tax Cost of Debt</t>
  </si>
  <si>
    <t>Equity Value (E/V)</t>
  </si>
  <si>
    <t>Debt Value (D/V)</t>
  </si>
  <si>
    <t>WACC</t>
  </si>
  <si>
    <r>
      <rPr>
        <b/>
        <sz val="12"/>
        <color theme="1"/>
        <rFont val="Calibri"/>
      </rPr>
      <t>Unlevered Free Cash Flow</t>
    </r>
    <r>
      <rPr>
        <sz val="12"/>
        <color theme="1"/>
        <rFont val="Calibri"/>
      </rPr>
      <t xml:space="preserve"> = Unlevered Free Cash Flow Projection from the Free cash flow projections</t>
    </r>
  </si>
  <si>
    <r>
      <rPr>
        <b/>
        <sz val="12"/>
        <color theme="1"/>
        <rFont val="Calibri"/>
      </rPr>
      <t>Present Value of Free Cash Flow</t>
    </r>
    <r>
      <rPr>
        <sz val="12"/>
        <color theme="1"/>
        <rFont val="Calibri"/>
      </rPr>
      <t xml:space="preserve"> =  Unlevered Free Cash Flow of the estimated year / (1 + WACC)^Projection Year</t>
    </r>
  </si>
  <si>
    <r>
      <rPr>
        <b/>
        <sz val="12"/>
        <color theme="1"/>
        <rFont val="Calibri"/>
      </rPr>
      <t>Terminal Value =</t>
    </r>
    <r>
      <rPr>
        <sz val="12"/>
        <color theme="1"/>
        <rFont val="Calibri"/>
      </rPr>
      <t xml:space="preserve"> Unlevered free cash flow of the final year forecast * (1 + Growth Rate) / (WACC - Growth Rate)</t>
    </r>
  </si>
  <si>
    <t>Projection Year</t>
  </si>
  <si>
    <r>
      <rPr>
        <b/>
        <sz val="12"/>
        <color theme="1"/>
        <rFont val="Calibri"/>
      </rPr>
      <t>PV of Terminal Value</t>
    </r>
    <r>
      <rPr>
        <sz val="12"/>
        <color theme="1"/>
        <rFont val="Calibri"/>
      </rPr>
      <t xml:space="preserve"> = Terminal Value / (1+WACC)^ Number of Year projected till</t>
    </r>
  </si>
  <si>
    <t>Present Value of Free Cash Flow</t>
  </si>
  <si>
    <r>
      <rPr>
        <b/>
        <sz val="12"/>
        <color theme="1"/>
        <rFont val="Calibri"/>
      </rPr>
      <t>Sum of PV of FCF</t>
    </r>
    <r>
      <rPr>
        <sz val="12"/>
        <color theme="1"/>
        <rFont val="Calibri"/>
      </rPr>
      <t xml:space="preserve"> = SUM of all the present value of Free cash flows</t>
    </r>
  </si>
  <si>
    <r>
      <rPr>
        <b/>
        <sz val="12"/>
        <color theme="1"/>
        <rFont val="Calibri"/>
      </rPr>
      <t>Enterprise Value =</t>
    </r>
    <r>
      <rPr>
        <sz val="12"/>
        <color theme="1"/>
        <rFont val="Calibri"/>
      </rPr>
      <t xml:space="preserve"> PV of Terminal Value + Sum of PV of FCF</t>
    </r>
  </si>
  <si>
    <t>Implied Share Price Calculation</t>
  </si>
  <si>
    <r>
      <rPr>
        <b/>
        <sz val="12"/>
        <color theme="1"/>
        <rFont val="Calibri"/>
      </rPr>
      <t>Cash</t>
    </r>
    <r>
      <rPr>
        <sz val="12"/>
        <color theme="1"/>
        <rFont val="Calibri"/>
      </rPr>
      <t xml:space="preserve"> = Recent year's cash and cash equivalents value</t>
    </r>
  </si>
  <si>
    <t>Sum of PV of FCF</t>
  </si>
  <si>
    <r>
      <rPr>
        <b/>
        <sz val="12"/>
        <color theme="1"/>
        <rFont val="Calibri"/>
      </rPr>
      <t xml:space="preserve">Debt = </t>
    </r>
    <r>
      <rPr>
        <sz val="12"/>
        <color theme="1"/>
        <rFont val="Calibri"/>
      </rPr>
      <t>Current Debt of the Company</t>
    </r>
  </si>
  <si>
    <t>Growth Rate</t>
  </si>
  <si>
    <r>
      <rPr>
        <b/>
        <sz val="12"/>
        <color theme="1"/>
        <rFont val="Calibri"/>
      </rPr>
      <t>Minority Interest</t>
    </r>
    <r>
      <rPr>
        <sz val="12"/>
        <color theme="1"/>
        <rFont val="Calibri"/>
      </rPr>
      <t xml:space="preserve"> = Recent year's Non Controlling interests</t>
    </r>
  </si>
  <si>
    <r>
      <rPr>
        <b/>
        <sz val="12"/>
        <color theme="1"/>
        <rFont val="Calibri"/>
      </rPr>
      <t>Equity Value =</t>
    </r>
    <r>
      <rPr>
        <sz val="12"/>
        <color theme="1"/>
        <rFont val="Calibri"/>
      </rPr>
      <t xml:space="preserve"> Enterprise Value + Cash - Debt - Minorty Interest</t>
    </r>
  </si>
  <si>
    <t>Terminal Value</t>
  </si>
  <si>
    <t>PV of Terminal Value</t>
  </si>
  <si>
    <t>Enterprise Value</t>
  </si>
  <si>
    <t>(+) Cash</t>
  </si>
  <si>
    <t>(-) Debt</t>
  </si>
  <si>
    <t>(-) Minority Interest</t>
  </si>
  <si>
    <t>Equity Value</t>
  </si>
  <si>
    <r>
      <rPr>
        <b/>
        <sz val="12"/>
        <color theme="1"/>
        <rFont val="Calibri"/>
      </rPr>
      <t xml:space="preserve">Questions
</t>
    </r>
    <r>
      <rPr>
        <sz val="12"/>
        <color theme="1"/>
        <rFont val="Calibri"/>
      </rPr>
      <t>Refer to the various given data to find insights in this data and answer the following question</t>
    </r>
  </si>
  <si>
    <t>How can a company's debt-to-equity ratio impact its creditworthiness and access to capital?</t>
  </si>
  <si>
    <t>Debt-to-Equity Ratio: How has the debt-to-equity ratio changed over the four years? (take in considereation total liabilities and total equity)Is the company relying more on debt financing or equity financing?</t>
  </si>
  <si>
    <t xml:space="preserve">Revenue Growth: How has the company total revenue grown over the three years? What segments are driving this growth (merchandise sales, membership fees)? </t>
  </si>
  <si>
    <t>Gross Margin: Calculate and compare the gross margin (consider total revenue and total expense) across the three years. Is the company able to maintain or improve its margins?</t>
  </si>
  <si>
    <t>How can investors utilize free cash flow analysis to compare different companies in the same industry?</t>
  </si>
  <si>
    <t xml:space="preserve">What factors can affect the composition of a company's current assets vs. long-term assets?  </t>
  </si>
  <si>
    <t>Current Ratio</t>
  </si>
  <si>
    <t>Soln:</t>
  </si>
  <si>
    <t>The companies current assets and long term assets depends on various factors:</t>
  </si>
  <si>
    <r>
      <t>1)</t>
    </r>
    <r>
      <rPr>
        <b/>
        <sz val="12"/>
        <color theme="1"/>
        <rFont val="Calibri"/>
        <family val="2"/>
        <scheme val="minor"/>
      </rPr>
      <t xml:space="preserve">Type of sector: </t>
    </r>
    <r>
      <rPr>
        <sz val="12"/>
        <color theme="1"/>
        <rFont val="Calibri"/>
        <family val="2"/>
        <scheme val="minor"/>
      </rPr>
      <t xml:space="preserve">Different sectors have different working capital requiremnet, manufacturing and factory based companies will need to invest more in long term assets like machinery and land while service based companies will have less capital expenditure needs so they can focus on capital expenditure. </t>
    </r>
  </si>
  <si>
    <r>
      <t>2)</t>
    </r>
    <r>
      <rPr>
        <b/>
        <sz val="12"/>
        <color theme="1"/>
        <rFont val="Calibri"/>
        <family val="2"/>
        <scheme val="minor"/>
      </rPr>
      <t xml:space="preserve">Duration: </t>
    </r>
    <r>
      <rPr>
        <sz val="12"/>
        <color theme="1"/>
        <rFont val="Calibri"/>
        <family val="2"/>
        <scheme val="minor"/>
      </rPr>
      <t xml:space="preserve"> A new company will focus more on short term assets to run their daily operations, while a matured company will have more long term assets for expansion and sustainability.</t>
    </r>
    <r>
      <rPr>
        <b/>
        <sz val="12"/>
        <color theme="1"/>
        <rFont val="Calibri"/>
        <family val="2"/>
        <scheme val="minor"/>
      </rPr>
      <t xml:space="preserve"> </t>
    </r>
  </si>
  <si>
    <r>
      <t>3)</t>
    </r>
    <r>
      <rPr>
        <b/>
        <sz val="12"/>
        <color theme="1"/>
        <rFont val="Calibri"/>
        <family val="2"/>
        <scheme val="minor"/>
      </rPr>
      <t xml:space="preserve">Financial Strategy: </t>
    </r>
    <r>
      <rPr>
        <sz val="12"/>
        <color theme="1"/>
        <rFont val="Calibri"/>
        <family val="2"/>
        <scheme val="minor"/>
      </rPr>
      <t>Companies looking for short term profitabilty and liquidity will focus more on current assets while companies looking for growth and expanison will focus more on long term assets.</t>
    </r>
  </si>
  <si>
    <r>
      <t>4)</t>
    </r>
    <r>
      <rPr>
        <b/>
        <sz val="12"/>
        <color theme="1"/>
        <rFont val="Calibri"/>
        <family val="2"/>
        <scheme val="minor"/>
      </rPr>
      <t>Interest Rates and Financing Costs</t>
    </r>
    <r>
      <rPr>
        <sz val="12"/>
        <color theme="1"/>
        <rFont val="Calibri"/>
        <family val="2"/>
        <scheme val="minor"/>
      </rPr>
      <t>: The cost of capital, influenced by interest rates, affects a company's decision on whether to finance investments through debt or equity. High interest rates may deter companies from taking on long-term debt, influencing the allocation of assets.</t>
    </r>
  </si>
  <si>
    <r>
      <t>5)</t>
    </r>
    <r>
      <rPr>
        <b/>
        <sz val="12"/>
        <color theme="1"/>
        <rFont val="Calibri"/>
        <family val="2"/>
        <scheme val="minor"/>
      </rPr>
      <t xml:space="preserve">Stability: </t>
    </r>
    <r>
      <rPr>
        <sz val="12"/>
        <color theme="1"/>
        <rFont val="Calibri"/>
        <family val="2"/>
        <scheme val="minor"/>
      </rPr>
      <t>A financially stable company will focus more on long term assets while a company facing financial hiccups will focus more on current assets.</t>
    </r>
  </si>
  <si>
    <r>
      <t>6)</t>
    </r>
    <r>
      <rPr>
        <b/>
        <sz val="12"/>
        <color theme="1"/>
        <rFont val="Calibri"/>
        <family val="2"/>
        <scheme val="minor"/>
      </rPr>
      <t xml:space="preserve">Economic Condition: </t>
    </r>
    <r>
      <rPr>
        <sz val="12"/>
        <color theme="1"/>
        <rFont val="Calibri"/>
        <family val="2"/>
        <scheme val="minor"/>
      </rPr>
      <t>Economic factors such as inflation, recession, or economic growth can influence a company's asset allocation strategy. In uncertain economic environments, companies may prefer to maintain flexibility through higher levels of current assets.</t>
    </r>
  </si>
  <si>
    <r>
      <t>7)</t>
    </r>
    <r>
      <rPr>
        <b/>
        <sz val="12"/>
        <color theme="1"/>
        <rFont val="Calibri"/>
        <family val="2"/>
        <scheme val="minor"/>
      </rPr>
      <t xml:space="preserve"> Technology and innovation: </t>
    </r>
    <r>
      <rPr>
        <sz val="12"/>
        <color theme="1"/>
        <rFont val="Calibri"/>
        <family val="2"/>
        <scheme val="minor"/>
      </rPr>
      <t>Companies adopting new technologies may need to invest in long-term assets to stay competitive. Rapid technological changes can also affect the useful life of assets, influencing the balance between current and long-term assets.</t>
    </r>
  </si>
  <si>
    <r>
      <t>8)</t>
    </r>
    <r>
      <rPr>
        <b/>
        <sz val="12"/>
        <color theme="1"/>
        <rFont val="Calibri"/>
        <family val="2"/>
        <scheme val="minor"/>
      </rPr>
      <t xml:space="preserve">Management Policies: </t>
    </r>
    <r>
      <rPr>
        <sz val="12"/>
        <color theme="1"/>
        <rFont val="Calibri"/>
        <family val="2"/>
        <scheme val="minor"/>
      </rPr>
      <t>The strategic decisions and policies adopted by management play a crucial role. Management preferences for risk, growth, and financial structure can guide the allocation of assets between current and long-term categories.</t>
    </r>
  </si>
  <si>
    <r>
      <rPr>
        <b/>
        <sz val="12"/>
        <color theme="1"/>
        <rFont val="Calibri"/>
        <family val="2"/>
        <scheme val="minor"/>
      </rPr>
      <t xml:space="preserve">Ques1) </t>
    </r>
    <r>
      <rPr>
        <sz val="12"/>
        <color theme="1"/>
        <rFont val="Calibri"/>
        <family val="2"/>
        <scheme val="minor"/>
      </rPr>
      <t xml:space="preserve">What factors can affect the composition of a company's current assets vs. long-term assets?  </t>
    </r>
  </si>
  <si>
    <r>
      <t xml:space="preserve">Ques2) </t>
    </r>
    <r>
      <rPr>
        <sz val="12"/>
        <color theme="1"/>
        <rFont val="Calibri"/>
        <family val="2"/>
        <scheme val="minor"/>
      </rPr>
      <t>How can a company's debt-to-equity ratio impact its creditworthiness and access to capital?</t>
    </r>
  </si>
  <si>
    <t>Lenders and financing institution use this to see following parameters:</t>
  </si>
  <si>
    <t>Debt to equity ratio is one of the most important parameter calculated from the balance sheet, it indicates how much debt a company is using to finance its assets relative to the value of shareholder's equity.</t>
  </si>
  <si>
    <t>The Lower the better, it depends on different industries but still this should not be greater than 2.</t>
  </si>
  <si>
    <r>
      <t>1)</t>
    </r>
    <r>
      <rPr>
        <b/>
        <sz val="12"/>
        <color theme="1"/>
        <rFont val="Calibri"/>
        <family val="2"/>
        <scheme val="minor"/>
      </rPr>
      <t xml:space="preserve"> Credit worthiness and Default: </t>
    </r>
    <r>
      <rPr>
        <sz val="12"/>
        <color theme="1"/>
        <rFont val="Calibri"/>
        <family val="2"/>
        <scheme val="minor"/>
      </rPr>
      <t>Higher D/E Ratio, A high debt-to-equity ratio indicates that a significant portion of the company's capital comes from debt.</t>
    </r>
  </si>
  <si>
    <t xml:space="preserve">                                                         It might suggest a higher level of financial risk. A greater degree to which operations are funded by borrowed money means a greater risk of bankrupcty if bussiness declines.</t>
  </si>
  <si>
    <t xml:space="preserve">                                                        A company with a high debt-to-equity ratio may face higher interest payments, leading to increased financial leverage. </t>
  </si>
  <si>
    <t xml:space="preserve">                                                        If the company struggles to generate sufficient earnings to cover these interest expenses, it could face a higher risk of default on its debt obligations.</t>
  </si>
  <si>
    <r>
      <t>2)</t>
    </r>
    <r>
      <rPr>
        <b/>
        <sz val="12"/>
        <color theme="1"/>
        <rFont val="Calibri"/>
        <family val="2"/>
        <scheme val="minor"/>
      </rPr>
      <t xml:space="preserve"> Cost of Capital: </t>
    </r>
    <r>
      <rPr>
        <sz val="12"/>
        <color theme="1"/>
        <rFont val="Calibri"/>
        <family val="2"/>
        <scheme val="minor"/>
      </rPr>
      <t xml:space="preserve">Companies with higher debt levels may find it more expensive to raise additional capital in the future. </t>
    </r>
  </si>
  <si>
    <t xml:space="preserve">                               Investors and creditors may demand higher interest rates or returns to compensate for the higher perceived risk associated with the company's capital structure.</t>
  </si>
  <si>
    <r>
      <t>3)</t>
    </r>
    <r>
      <rPr>
        <b/>
        <sz val="12"/>
        <color theme="1"/>
        <rFont val="Calibri"/>
        <family val="2"/>
        <scheme val="minor"/>
      </rPr>
      <t xml:space="preserve">Special Case: </t>
    </r>
    <r>
      <rPr>
        <sz val="12"/>
        <color theme="1"/>
        <rFont val="Calibri"/>
        <family val="2"/>
        <scheme val="minor"/>
      </rPr>
      <t xml:space="preserve"> If a company debt to equity ratio is zero, it means there is practically no debt on company, it many seems tempting but we need to check some more to find the actual reason.</t>
    </r>
  </si>
  <si>
    <t xml:space="preserve">                           This can be found out by examining the capacity utlization of the company, its working capital requirements, operating cash flow and by checking the credit rating of the company.</t>
  </si>
  <si>
    <r>
      <rPr>
        <b/>
        <sz val="12"/>
        <color theme="1"/>
        <rFont val="Calibri"/>
        <family val="2"/>
        <scheme val="minor"/>
      </rPr>
      <t xml:space="preserve">Ques 3) </t>
    </r>
    <r>
      <rPr>
        <sz val="12"/>
        <color theme="1"/>
        <rFont val="Calibri"/>
        <family val="2"/>
        <scheme val="minor"/>
      </rPr>
      <t>Debt-to-Equity Ratio: How has the debt-to-equity ratio changed over the four years? (take in considereation total liabilities and total equity)Is the company relying more on debt financing or equity financing?</t>
    </r>
  </si>
  <si>
    <t>YEARS</t>
  </si>
  <si>
    <r>
      <rPr>
        <b/>
        <sz val="12"/>
        <color theme="1"/>
        <rFont val="Calibri"/>
        <family val="2"/>
        <scheme val="minor"/>
      </rPr>
      <t>Ques4)</t>
    </r>
    <r>
      <rPr>
        <sz val="12"/>
        <color theme="1"/>
        <rFont val="Calibri"/>
        <family val="2"/>
        <scheme val="minor"/>
      </rPr>
      <t xml:space="preserve"> Revenue Growth: How has the company total revenue grown over the three years? What segments are driving this growth (merchandise sales, membership fees)? </t>
    </r>
  </si>
  <si>
    <r>
      <rPr>
        <b/>
        <sz val="12"/>
        <color theme="1"/>
        <rFont val="Calibri"/>
        <family val="2"/>
        <scheme val="minor"/>
      </rPr>
      <t>1</t>
    </r>
    <r>
      <rPr>
        <sz val="12"/>
        <color theme="1"/>
        <rFont val="Calibri"/>
        <family val="2"/>
        <scheme val="minor"/>
      </rPr>
      <t>) The revenue has grown from 152,703 in 2019 to 195,929 in Aug 2021 which accounts nearly 28.3% increase.</t>
    </r>
  </si>
  <si>
    <r>
      <rPr>
        <b/>
        <sz val="12"/>
        <color theme="1"/>
        <rFont val="Calibri"/>
        <family val="2"/>
        <scheme val="minor"/>
      </rPr>
      <t>2)</t>
    </r>
    <r>
      <rPr>
        <sz val="12"/>
        <color theme="1"/>
        <rFont val="Calibri"/>
        <family val="2"/>
        <scheme val="minor"/>
      </rPr>
      <t>The revenue from merchandise sale has increased from 149,351 in 2019 to 192,052 in Aug 2021 which indicated 28.5% growth.</t>
    </r>
  </si>
  <si>
    <r>
      <rPr>
        <b/>
        <sz val="12"/>
        <color theme="1"/>
        <rFont val="Calibri"/>
        <family val="2"/>
        <scheme val="minor"/>
      </rPr>
      <t>3)</t>
    </r>
    <r>
      <rPr>
        <sz val="12"/>
        <color theme="1"/>
        <rFont val="Calibri"/>
        <family val="2"/>
        <scheme val="minor"/>
      </rPr>
      <t>The revenue from membership fee has increased from 3,352 in 2019 to 3,877 in Aug 2021 which indicates 15% growth.</t>
    </r>
  </si>
  <si>
    <r>
      <rPr>
        <b/>
        <sz val="12"/>
        <color theme="1"/>
        <rFont val="Calibri"/>
        <family val="2"/>
        <scheme val="minor"/>
      </rPr>
      <t>4)</t>
    </r>
    <r>
      <rPr>
        <sz val="12"/>
        <color theme="1"/>
        <rFont val="Calibri"/>
        <family val="2"/>
        <scheme val="minor"/>
      </rPr>
      <t>The contribution of merchandise in year 2019 was 97.8% while membership fee contributed a mere 2.51%</t>
    </r>
  </si>
  <si>
    <r>
      <rPr>
        <b/>
        <sz val="12"/>
        <color theme="1"/>
        <rFont val="Calibri"/>
        <family val="2"/>
        <scheme val="minor"/>
      </rPr>
      <t>5)</t>
    </r>
    <r>
      <rPr>
        <sz val="12"/>
        <color theme="1"/>
        <rFont val="Calibri"/>
        <family val="2"/>
        <scheme val="minor"/>
      </rPr>
      <t>The contribution of merchandise in year 2020 was 97.87% while membership fee contributed a mere 2.12%</t>
    </r>
  </si>
  <si>
    <r>
      <rPr>
        <b/>
        <sz val="12"/>
        <color theme="1"/>
        <rFont val="Calibri"/>
        <family val="2"/>
        <scheme val="minor"/>
      </rPr>
      <t>6)</t>
    </r>
    <r>
      <rPr>
        <sz val="12"/>
        <color theme="1"/>
        <rFont val="Calibri"/>
        <family val="2"/>
        <scheme val="minor"/>
      </rPr>
      <t>The contribution of merchandise in year 2021 is 98.02% while membership fee contributed a mere 1.92%</t>
    </r>
  </si>
  <si>
    <r>
      <rPr>
        <b/>
        <sz val="12"/>
        <color theme="1"/>
        <rFont val="Calibri"/>
        <family val="2"/>
        <scheme val="minor"/>
      </rPr>
      <t>7)</t>
    </r>
    <r>
      <rPr>
        <sz val="12"/>
        <color theme="1"/>
        <rFont val="Calibri"/>
        <family val="2"/>
        <scheme val="minor"/>
      </rPr>
      <t>We see a constant increase in contribution made by Merchandise sale, so this growth is being driven by the merchandise sale.</t>
    </r>
  </si>
  <si>
    <r>
      <rPr>
        <b/>
        <sz val="12"/>
        <color theme="1"/>
        <rFont val="Calibri"/>
        <family val="2"/>
        <scheme val="minor"/>
      </rPr>
      <t xml:space="preserve">Ques 5) </t>
    </r>
    <r>
      <rPr>
        <sz val="12"/>
        <color theme="1"/>
        <rFont val="Calibri"/>
        <family val="2"/>
        <scheme val="minor"/>
      </rPr>
      <t>Gross Margin: Calculate and compare the gross margin (consider total revenue and total expense) across the three years. Is the company able to maintain or improve its margins?</t>
    </r>
  </si>
  <si>
    <t>Gross Margin</t>
  </si>
  <si>
    <t>1) For first three year gross profit sees an increase of 21.5%, and for 5 projected Years the company sees an increase of  37.7%.</t>
  </si>
  <si>
    <t xml:space="preserve">2)For first 3 years gross margin reduced from 12.95% to 12.88%, which shows decrese in the margin. </t>
  </si>
  <si>
    <t>3)Although there is an increase in the gross profit for first five years and also for projected five years, their is monotonous movement in the Gross margin.</t>
  </si>
  <si>
    <t>Further investigation reveal for first three years the Cost of Goods sold also increased by 28.5%</t>
  </si>
  <si>
    <t xml:space="preserve">So, there is an increase in the gross profit but the gross margin is telling a different story. </t>
  </si>
  <si>
    <r>
      <rPr>
        <b/>
        <sz val="12"/>
        <color theme="1"/>
        <rFont val="Calibri"/>
        <family val="2"/>
        <scheme val="minor"/>
      </rPr>
      <t xml:space="preserve">Ques 6) </t>
    </r>
    <r>
      <rPr>
        <sz val="12"/>
        <color theme="1"/>
        <rFont val="Calibri"/>
        <family val="2"/>
        <scheme val="minor"/>
      </rPr>
      <t>How can investors utilize free cash flow analysis to compare different companies in the same industry?</t>
    </r>
  </si>
  <si>
    <t xml:space="preserve">                           First we need to see, whether the company does not need any debt  as of now to manage its operations or lenders are not willing to give any money to the company.</t>
  </si>
  <si>
    <t>For this company currents assets consists of: Cash and Cash equivalent, short term investments, merchandise inventory,receivable net, other current assets. Merchandise inventory is biggest contributor.</t>
  </si>
  <si>
    <t>Long term Assets consists of Property and Equipments, Operating lease and right of use assets, Long term assets. Property and Equipments is the biggest contributor.</t>
  </si>
  <si>
    <t>Debt to equity ratio</t>
  </si>
  <si>
    <t xml:space="preserve">1) The company D/E ratio for year 2018 was 2.1161, for year 2019 it was 1.9132, for year 2020 it was 1.9701 and for year 2021 it is 2.2785 </t>
  </si>
  <si>
    <t>2)The ratio is constantly near 2.</t>
  </si>
  <si>
    <t>3) The company is more relied on debt financing for its operations.</t>
  </si>
  <si>
    <t>Calculation of Free Cash flow includes all important parameters that indicates financial health of a company. Consistent positive FCF indicates strong financial health, while negative or inconsistent FCF may raise concerns.</t>
  </si>
  <si>
    <t>Following steps can be done to compare free cash flow analysis:</t>
  </si>
  <si>
    <t>1)Choose companies within the same industry to ensure a meaningful comparison. Companies with similar business models and operations are more likely to face similar challenges and opportunities.</t>
  </si>
  <si>
    <t>2)Obtain the latest financial statements (income statement, balance sheet, and cash flow statement) for each company you are comparing.</t>
  </si>
  <si>
    <t>3)For each company, calculate FCF.</t>
  </si>
  <si>
    <t>4)Examine the historical trend of FCF for each company. Consistent positive FCF indicates strong financial health, while negative or inconsistent FCF may raise concerns.</t>
  </si>
  <si>
    <t>5)Benchmark the FCF metrics against industry averages to identify outliers and understand how a company's performance compares to its peers.</t>
  </si>
  <si>
    <t>This company indicates some hiccups during initial years but then it shows consistent positive free cash flow.</t>
  </si>
  <si>
    <t>If an industry benchmark is set, then more accurate picture can be presented and then comapring the data will be more compatible.</t>
  </si>
  <si>
    <r>
      <rPr>
        <b/>
        <sz val="12"/>
        <color theme="1"/>
        <rFont val="Calibri"/>
        <family val="2"/>
        <scheme val="minor"/>
      </rPr>
      <t xml:space="preserve">Ques 7) </t>
    </r>
    <r>
      <rPr>
        <sz val="12"/>
        <color theme="1"/>
        <rFont val="Calibri"/>
        <family val="2"/>
        <scheme val="minor"/>
      </rPr>
      <t>Discuss Some other parameters and its importance in deciding finacial health of company.</t>
    </r>
  </si>
  <si>
    <r>
      <rPr>
        <b/>
        <sz val="12"/>
        <color theme="1"/>
        <rFont val="Calibri"/>
        <family val="2"/>
        <scheme val="minor"/>
      </rPr>
      <t xml:space="preserve">1)Estimated Share price: </t>
    </r>
    <r>
      <rPr>
        <sz val="12"/>
        <color theme="1"/>
        <rFont val="Calibri"/>
        <family val="2"/>
        <scheme val="minor"/>
      </rPr>
      <t>Equity Value/ Number of Share Outstanding.</t>
    </r>
  </si>
  <si>
    <t xml:space="preserve">                                        (158,794 million($))/441,255,00 is approximately $360.</t>
  </si>
  <si>
    <t xml:space="preserve">                                        The equity value came out to $158,794 million(FROM DCF) and number of shares outstanding is given as 441,255,000(Bal;ance Sheet)</t>
  </si>
  <si>
    <r>
      <t xml:space="preserve">                                                 </t>
    </r>
    <r>
      <rPr>
        <sz val="12"/>
        <color theme="1"/>
        <rFont val="Calibri"/>
        <family val="2"/>
        <scheme val="minor"/>
      </rPr>
      <t>With 10% error i.e. 360+-10%, the estimated value of share price lies between $324 to $396</t>
    </r>
  </si>
  <si>
    <r>
      <t xml:space="preserve"> 2)</t>
    </r>
    <r>
      <rPr>
        <b/>
        <sz val="12"/>
        <color theme="1"/>
        <rFont val="Calibri"/>
        <family val="2"/>
        <scheme val="minor"/>
      </rPr>
      <t xml:space="preserve">Current ratio: </t>
    </r>
    <r>
      <rPr>
        <sz val="12"/>
        <color theme="1"/>
        <rFont val="Calibri"/>
        <family val="2"/>
        <scheme val="minor"/>
      </rPr>
      <t>Calculates using Current Assets/ Current libalities. It shows the liquidity position i.e. how equipped is companyin meeting its short term obligation with short term assets. The higher the better.</t>
    </r>
    <r>
      <rPr>
        <b/>
        <sz val="12"/>
        <color theme="1"/>
        <rFont val="Calibri"/>
        <family val="2"/>
        <scheme val="minor"/>
      </rPr>
      <t xml:space="preserve"> </t>
    </r>
    <r>
      <rPr>
        <sz val="12"/>
        <color theme="1"/>
        <rFont val="Calibri"/>
        <family val="2"/>
        <scheme val="minor"/>
      </rPr>
      <t xml:space="preserve">                              </t>
    </r>
  </si>
  <si>
    <t xml:space="preserve">                                 Any value less than 1 is a matter of concern, also it can indicate than a company have a surplus inventory which they are unable to convert into sales or receivable into cash. </t>
  </si>
  <si>
    <t>The ratio is consistently below 1 which is not a positive indicator.</t>
  </si>
  <si>
    <t>EBITDA Margin</t>
  </si>
  <si>
    <r>
      <rPr>
        <b/>
        <sz val="12"/>
        <color theme="1"/>
        <rFont val="Calibri"/>
        <family val="2"/>
        <scheme val="minor"/>
      </rPr>
      <t xml:space="preserve">3)EBITDA margin: </t>
    </r>
    <r>
      <rPr>
        <sz val="12"/>
        <color theme="1"/>
        <rFont val="Calibri"/>
        <family val="2"/>
        <scheme val="minor"/>
      </rPr>
      <t>This tell us about the profitability of the company at the operating level, so also called as operating margin.</t>
    </r>
  </si>
  <si>
    <t xml:space="preserve">                               It also tells us about the management and operational 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</si>
</sst>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
    <numFmt numFmtId="165" formatCode="yyyy\A"/>
    <numFmt numFmtId="166" formatCode="yyyy\E"/>
    <numFmt numFmtId="167" formatCode="0.0%"/>
    <numFmt numFmtId="168" formatCode="#,##0_);\(#,##0\);\-\-_)"/>
    <numFmt numFmtId="170" formatCode="#,##0.0000"/>
  </numFmts>
  <fonts count="27">
    <font>
      <sz val="11"/>
      <color theme="1"/>
      <name val="Calibri"/>
      <scheme val="minor"/>
    </font>
    <font>
      <sz val="11"/>
      <color theme="1"/>
      <name val="Calibri"/>
      <family val="2"/>
      <scheme val="minor"/>
    </font>
    <font>
      <sz val="11"/>
      <color theme="0"/>
      <name val="Calibri"/>
      <scheme val="minor"/>
    </font>
    <font>
      <sz val="11"/>
      <color theme="0"/>
      <name val="Calibri"/>
    </font>
    <font>
      <sz val="11"/>
      <color theme="1"/>
      <name val="Calibri"/>
    </font>
    <font>
      <sz val="11"/>
      <color theme="1"/>
      <name val="Calibri"/>
      <scheme val="minor"/>
    </font>
    <font>
      <sz val="11"/>
      <color theme="1"/>
      <name val="Calibri"/>
    </font>
    <font>
      <sz val="11"/>
      <color rgb="FF000000"/>
      <name val="Calibri"/>
      <scheme val="minor"/>
    </font>
    <font>
      <sz val="11"/>
      <color rgb="FF000000"/>
      <name val="Calibri"/>
    </font>
    <font>
      <sz val="11"/>
      <color rgb="FF000000"/>
      <name val="Calibri"/>
    </font>
    <font>
      <b/>
      <sz val="22"/>
      <color theme="1"/>
      <name val="Calibri"/>
      <scheme val="minor"/>
    </font>
    <font>
      <sz val="11"/>
      <color theme="0"/>
      <name val="Calibri"/>
    </font>
    <font>
      <sz val="12"/>
      <color theme="1"/>
      <name val="Calibri"/>
    </font>
    <font>
      <sz val="12"/>
      <color theme="1"/>
      <name val="Calibri"/>
      <scheme val="minor"/>
    </font>
    <font>
      <b/>
      <sz val="11"/>
      <color theme="1"/>
      <name val="Calibri"/>
    </font>
    <font>
      <sz val="11"/>
      <name val="Calibri"/>
    </font>
    <font>
      <sz val="11"/>
      <color rgb="FF0000FF"/>
      <name val="Calibri"/>
    </font>
    <font>
      <sz val="14"/>
      <color theme="1"/>
      <name val="Calibri"/>
      <scheme val="minor"/>
    </font>
    <font>
      <b/>
      <sz val="11"/>
      <color rgb="FF000000"/>
      <name val="Calibri"/>
    </font>
    <font>
      <b/>
      <sz val="12"/>
      <color theme="1"/>
      <name val="Calibri"/>
      <scheme val="minor"/>
    </font>
    <font>
      <b/>
      <sz val="12"/>
      <color theme="1"/>
      <name val="Calibri"/>
    </font>
    <font>
      <b/>
      <sz val="14"/>
      <color theme="1"/>
      <name val="Calibri"/>
    </font>
    <font>
      <sz val="14"/>
      <color theme="1"/>
      <name val="Calibri"/>
    </font>
    <font>
      <b/>
      <sz val="11"/>
      <color theme="1"/>
      <name val="Calibri"/>
      <family val="2"/>
      <scheme val="minor"/>
    </font>
    <font>
      <sz val="11"/>
      <color theme="1"/>
      <name val="Calibri"/>
      <family val="2"/>
    </font>
    <font>
      <sz val="12"/>
      <color theme="1"/>
      <name val="Calibri"/>
      <family val="2"/>
      <scheme val="minor"/>
    </font>
    <font>
      <b/>
      <sz val="12"/>
      <color theme="1"/>
      <name val="Calibri"/>
      <family val="2"/>
      <scheme val="minor"/>
    </font>
  </fonts>
  <fills count="9">
    <fill>
      <patternFill patternType="none"/>
    </fill>
    <fill>
      <patternFill patternType="gray125"/>
    </fill>
    <fill>
      <patternFill patternType="solid">
        <fgColor rgb="FF2A3E68"/>
        <bgColor rgb="FF2A3E68"/>
      </patternFill>
    </fill>
    <fill>
      <patternFill patternType="solid">
        <fgColor rgb="FFD9E2F3"/>
        <bgColor rgb="FFD9E2F3"/>
      </patternFill>
    </fill>
    <fill>
      <patternFill patternType="solid">
        <fgColor rgb="FFFFFF99"/>
        <bgColor rgb="FFFFFF99"/>
      </patternFill>
    </fill>
    <fill>
      <patternFill patternType="solid">
        <fgColor rgb="FFE7E6E6"/>
        <bgColor rgb="FFE7E6E6"/>
      </patternFill>
    </fill>
    <fill>
      <patternFill patternType="solid">
        <fgColor rgb="FFFFFF00"/>
        <bgColor rgb="FFFFFF00"/>
      </patternFill>
    </fill>
    <fill>
      <patternFill patternType="solid">
        <fgColor rgb="FFFFF2CC"/>
        <bgColor rgb="FFFFF2CC"/>
      </patternFill>
    </fill>
    <fill>
      <patternFill patternType="solid">
        <fgColor theme="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top/>
      <bottom/>
      <diagonal/>
    </border>
    <border>
      <left/>
      <right/>
      <top/>
      <bottom/>
      <diagonal/>
    </border>
  </borders>
  <cellStyleXfs count="1">
    <xf numFmtId="0" fontId="0" fillId="0" borderId="0"/>
  </cellStyleXfs>
  <cellXfs count="68">
    <xf numFmtId="0" fontId="0" fillId="0" borderId="0" xfId="0"/>
    <xf numFmtId="0" fontId="2" fillId="2" borderId="0" xfId="0" applyFont="1" applyFill="1"/>
    <xf numFmtId="0" fontId="3" fillId="2" borderId="0" xfId="0" applyFont="1" applyFill="1"/>
    <xf numFmtId="0" fontId="4" fillId="0" borderId="0" xfId="0" applyFont="1" applyAlignment="1">
      <alignment horizontal="center"/>
    </xf>
    <xf numFmtId="0" fontId="5" fillId="3" borderId="0" xfId="0" applyFont="1" applyFill="1"/>
    <xf numFmtId="0" fontId="6" fillId="3" borderId="1" xfId="0" applyFont="1" applyFill="1" applyBorder="1"/>
    <xf numFmtId="0" fontId="5" fillId="3" borderId="1" xfId="0" applyFont="1" applyFill="1" applyBorder="1"/>
    <xf numFmtId="0" fontId="6" fillId="0" borderId="1" xfId="0" applyFont="1" applyBorder="1"/>
    <xf numFmtId="164" fontId="4" fillId="0" borderId="1" xfId="0" applyNumberFormat="1" applyFont="1" applyBorder="1"/>
    <xf numFmtId="3" fontId="4" fillId="0" borderId="1" xfId="0" applyNumberFormat="1" applyFont="1" applyBorder="1"/>
    <xf numFmtId="164" fontId="4" fillId="0" borderId="0" xfId="0" applyNumberFormat="1" applyFont="1"/>
    <xf numFmtId="3" fontId="4" fillId="3" borderId="1" xfId="0" applyNumberFormat="1" applyFont="1" applyFill="1" applyBorder="1"/>
    <xf numFmtId="0" fontId="5" fillId="0" borderId="1" xfId="0" applyFont="1" applyBorder="1"/>
    <xf numFmtId="4" fontId="4" fillId="0" borderId="0" xfId="0" applyNumberFormat="1" applyFont="1"/>
    <xf numFmtId="3" fontId="4" fillId="0" borderId="0" xfId="0" applyNumberFormat="1" applyFont="1"/>
    <xf numFmtId="0" fontId="7" fillId="4" borderId="0" xfId="0" applyFont="1" applyFill="1"/>
    <xf numFmtId="0" fontId="8" fillId="4" borderId="1" xfId="0" applyFont="1" applyFill="1" applyBorder="1"/>
    <xf numFmtId="3" fontId="9" fillId="4" borderId="1" xfId="0" applyNumberFormat="1" applyFont="1" applyFill="1" applyBorder="1"/>
    <xf numFmtId="0" fontId="11" fillId="2" borderId="2" xfId="0" applyFont="1" applyFill="1" applyBorder="1"/>
    <xf numFmtId="0" fontId="4" fillId="3" borderId="3" xfId="0" applyFont="1" applyFill="1" applyBorder="1"/>
    <xf numFmtId="165" fontId="4" fillId="3" borderId="3" xfId="0" applyNumberFormat="1" applyFont="1" applyFill="1" applyBorder="1"/>
    <xf numFmtId="166" fontId="4" fillId="3" borderId="3" xfId="0" applyNumberFormat="1" applyFont="1" applyFill="1" applyBorder="1"/>
    <xf numFmtId="0" fontId="12" fillId="0" borderId="0" xfId="0" applyFont="1"/>
    <xf numFmtId="0" fontId="6" fillId="0" borderId="0" xfId="0" applyFont="1"/>
    <xf numFmtId="0" fontId="13" fillId="0" borderId="0" xfId="0" applyFont="1"/>
    <xf numFmtId="0" fontId="14" fillId="0" borderId="4" xfId="0" applyFont="1" applyBorder="1"/>
    <xf numFmtId="3" fontId="14" fillId="0" borderId="4" xfId="0" applyNumberFormat="1" applyFont="1" applyBorder="1"/>
    <xf numFmtId="0" fontId="4" fillId="5" borderId="2" xfId="0" applyFont="1" applyFill="1" applyBorder="1"/>
    <xf numFmtId="167" fontId="4" fillId="5" borderId="2" xfId="0" applyNumberFormat="1" applyFont="1" applyFill="1" applyBorder="1"/>
    <xf numFmtId="167" fontId="4" fillId="0" borderId="0" xfId="0" applyNumberFormat="1" applyFont="1"/>
    <xf numFmtId="168" fontId="4" fillId="0" borderId="0" xfId="0" applyNumberFormat="1" applyFont="1"/>
    <xf numFmtId="0" fontId="4" fillId="0" borderId="5" xfId="0" applyFont="1" applyBorder="1"/>
    <xf numFmtId="168" fontId="4" fillId="0" borderId="5" xfId="0" applyNumberFormat="1" applyFont="1" applyBorder="1"/>
    <xf numFmtId="0" fontId="14" fillId="0" borderId="0" xfId="0" applyFont="1"/>
    <xf numFmtId="168" fontId="14" fillId="0" borderId="0" xfId="0" applyNumberFormat="1" applyFont="1"/>
    <xf numFmtId="0" fontId="4" fillId="0" borderId="0" xfId="0" applyFont="1" applyAlignment="1">
      <alignment horizontal="left"/>
    </xf>
    <xf numFmtId="0" fontId="14" fillId="4" borderId="6" xfId="0" applyFont="1" applyFill="1" applyBorder="1"/>
    <xf numFmtId="168" fontId="14" fillId="4" borderId="6" xfId="0" applyNumberFormat="1" applyFont="1" applyFill="1" applyBorder="1"/>
    <xf numFmtId="0" fontId="7" fillId="0" borderId="0" xfId="0" applyFont="1"/>
    <xf numFmtId="0" fontId="4" fillId="0" borderId="0" xfId="0" applyFont="1"/>
    <xf numFmtId="4" fontId="16" fillId="0" borderId="0" xfId="0" applyNumberFormat="1" applyFont="1"/>
    <xf numFmtId="0" fontId="17" fillId="0" borderId="0" xfId="0" applyFont="1"/>
    <xf numFmtId="167" fontId="16" fillId="0" borderId="0" xfId="0" applyNumberFormat="1" applyFont="1"/>
    <xf numFmtId="167" fontId="9" fillId="0" borderId="0" xfId="0" applyNumberFormat="1" applyFont="1"/>
    <xf numFmtId="0" fontId="9" fillId="0" borderId="0" xfId="0" applyFont="1"/>
    <xf numFmtId="167" fontId="18" fillId="4" borderId="6" xfId="0" applyNumberFormat="1" applyFont="1" applyFill="1" applyBorder="1"/>
    <xf numFmtId="167" fontId="5" fillId="0" borderId="0" xfId="0" applyNumberFormat="1" applyFont="1"/>
    <xf numFmtId="9" fontId="16" fillId="0" borderId="0" xfId="0" applyNumberFormat="1" applyFont="1"/>
    <xf numFmtId="0" fontId="5" fillId="6" borderId="0" xfId="0" applyFont="1" applyFill="1"/>
    <xf numFmtId="0" fontId="4" fillId="6" borderId="4" xfId="0" applyFont="1" applyFill="1" applyBorder="1"/>
    <xf numFmtId="3" fontId="4" fillId="6" borderId="4" xfId="0" applyNumberFormat="1" applyFont="1" applyFill="1" applyBorder="1"/>
    <xf numFmtId="0" fontId="19" fillId="7" borderId="0" xfId="0" applyFont="1" applyFill="1"/>
    <xf numFmtId="0" fontId="10" fillId="0" borderId="0" xfId="0" applyFont="1" applyAlignment="1">
      <alignment horizontal="center" vertical="center"/>
    </xf>
    <xf numFmtId="0" fontId="0" fillId="0" borderId="0" xfId="0"/>
    <xf numFmtId="0" fontId="11" fillId="2" borderId="7" xfId="0" applyFont="1" applyFill="1" applyBorder="1" applyAlignment="1">
      <alignment horizontal="center"/>
    </xf>
    <xf numFmtId="0" fontId="15" fillId="0" borderId="8" xfId="0" applyFont="1" applyBorder="1"/>
    <xf numFmtId="167" fontId="4" fillId="0" borderId="0" xfId="0" quotePrefix="1" applyNumberFormat="1" applyFont="1"/>
    <xf numFmtId="0" fontId="13" fillId="8" borderId="0" xfId="0" applyFont="1" applyFill="1"/>
    <xf numFmtId="0" fontId="0" fillId="8" borderId="0" xfId="0" applyFill="1"/>
    <xf numFmtId="0" fontId="25" fillId="8" borderId="0" xfId="0" applyFont="1" applyFill="1"/>
    <xf numFmtId="0" fontId="25" fillId="8" borderId="0" xfId="0" applyFont="1" applyFill="1" applyAlignment="1">
      <alignment horizontal="left"/>
    </xf>
    <xf numFmtId="0" fontId="1" fillId="8" borderId="0" xfId="0" applyFont="1" applyFill="1"/>
    <xf numFmtId="0" fontId="25" fillId="0" borderId="0" xfId="0" applyFont="1"/>
    <xf numFmtId="0" fontId="26" fillId="8" borderId="0" xfId="0" applyFont="1" applyFill="1"/>
    <xf numFmtId="0" fontId="1" fillId="0" borderId="0" xfId="0" applyFont="1"/>
    <xf numFmtId="0" fontId="23" fillId="0" borderId="0" xfId="0" applyFont="1"/>
    <xf numFmtId="170" fontId="1" fillId="0" borderId="0" xfId="0" applyNumberFormat="1" applyFont="1"/>
    <xf numFmtId="0" fontId="24"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Break down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'Income Statement (2)'!$B$5</c:f>
              <c:strCache>
                <c:ptCount val="1"/>
                <c:pt idx="0">
                  <c:v>Total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 Statement (2)'!$C$3:$E$3</c:f>
              <c:strCache>
                <c:ptCount val="3"/>
                <c:pt idx="0">
                  <c:v>Sep. 01, 2019</c:v>
                </c:pt>
                <c:pt idx="1">
                  <c:v>Aug. 30, 2020</c:v>
                </c:pt>
                <c:pt idx="2">
                  <c:v>Aug. 29, 2021</c:v>
                </c:pt>
              </c:strCache>
            </c:strRef>
          </c:cat>
          <c:val>
            <c:numRef>
              <c:f>'Income Statement (2)'!$C$5:$E$5</c:f>
              <c:numCache>
                <c:formatCode>"$"#,##0</c:formatCode>
                <c:ptCount val="3"/>
                <c:pt idx="0">
                  <c:v>152703</c:v>
                </c:pt>
                <c:pt idx="1">
                  <c:v>166761</c:v>
                </c:pt>
                <c:pt idx="2">
                  <c:v>195929</c:v>
                </c:pt>
              </c:numCache>
            </c:numRef>
          </c:val>
          <c:extLst>
            <c:ext xmlns:c16="http://schemas.microsoft.com/office/drawing/2014/chart" uri="{C3380CC4-5D6E-409C-BE32-E72D297353CC}">
              <c16:uniqueId val="{00000000-20FD-467F-8092-E74195C46587}"/>
            </c:ext>
          </c:extLst>
        </c:ser>
        <c:ser>
          <c:idx val="1"/>
          <c:order val="1"/>
          <c:tx>
            <c:strRef>
              <c:f>'Income Statement (2)'!$B$21</c:f>
              <c:strCache>
                <c:ptCount val="1"/>
                <c:pt idx="0">
                  <c:v>Merchandise Sales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 Statement (2)'!$C$3:$E$3</c:f>
              <c:strCache>
                <c:ptCount val="3"/>
                <c:pt idx="0">
                  <c:v>Sep. 01, 2019</c:v>
                </c:pt>
                <c:pt idx="1">
                  <c:v>Aug. 30, 2020</c:v>
                </c:pt>
                <c:pt idx="2">
                  <c:v>Aug. 29, 2021</c:v>
                </c:pt>
              </c:strCache>
            </c:strRef>
          </c:cat>
          <c:val>
            <c:numRef>
              <c:f>'Income Statement (2)'!$C$21:$E$21</c:f>
              <c:numCache>
                <c:formatCode>#,##0</c:formatCode>
                <c:ptCount val="3"/>
                <c:pt idx="0">
                  <c:v>149351</c:v>
                </c:pt>
                <c:pt idx="1">
                  <c:v>163220</c:v>
                </c:pt>
                <c:pt idx="2">
                  <c:v>192052</c:v>
                </c:pt>
              </c:numCache>
            </c:numRef>
          </c:val>
          <c:extLst>
            <c:ext xmlns:c16="http://schemas.microsoft.com/office/drawing/2014/chart" uri="{C3380CC4-5D6E-409C-BE32-E72D297353CC}">
              <c16:uniqueId val="{00000001-20FD-467F-8092-E74195C46587}"/>
            </c:ext>
          </c:extLst>
        </c:ser>
        <c:ser>
          <c:idx val="2"/>
          <c:order val="2"/>
          <c:tx>
            <c:strRef>
              <c:f>'Income Statement (2)'!$B$22</c:f>
              <c:strCache>
                <c:ptCount val="1"/>
                <c:pt idx="0">
                  <c:v>Membership Fee Revenue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 Statement (2)'!$C$3:$E$3</c:f>
              <c:strCache>
                <c:ptCount val="3"/>
                <c:pt idx="0">
                  <c:v>Sep. 01, 2019</c:v>
                </c:pt>
                <c:pt idx="1">
                  <c:v>Aug. 30, 2020</c:v>
                </c:pt>
                <c:pt idx="2">
                  <c:v>Aug. 29, 2021</c:v>
                </c:pt>
              </c:strCache>
            </c:strRef>
          </c:cat>
          <c:val>
            <c:numRef>
              <c:f>'Income Statement (2)'!$C$22:$E$22</c:f>
              <c:numCache>
                <c:formatCode>#,##0</c:formatCode>
                <c:ptCount val="3"/>
                <c:pt idx="0">
                  <c:v>3352</c:v>
                </c:pt>
                <c:pt idx="1">
                  <c:v>3541</c:v>
                </c:pt>
                <c:pt idx="2">
                  <c:v>3877</c:v>
                </c:pt>
              </c:numCache>
            </c:numRef>
          </c:val>
          <c:extLst>
            <c:ext xmlns:c16="http://schemas.microsoft.com/office/drawing/2014/chart" uri="{C3380CC4-5D6E-409C-BE32-E72D297353CC}">
              <c16:uniqueId val="{00000002-20FD-467F-8092-E74195C46587}"/>
            </c:ext>
          </c:extLst>
        </c:ser>
        <c:dLbls>
          <c:dLblPos val="outEnd"/>
          <c:showLegendKey val="0"/>
          <c:showVal val="1"/>
          <c:showCatName val="0"/>
          <c:showSerName val="0"/>
          <c:showPercent val="0"/>
          <c:showBubbleSize val="0"/>
        </c:dLbls>
        <c:gapWidth val="100"/>
        <c:overlap val="-24"/>
        <c:axId val="536056848"/>
        <c:axId val="698085983"/>
      </c:barChart>
      <c:catAx>
        <c:axId val="536056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layout>
            <c:manualLayout>
              <c:xMode val="edge"/>
              <c:yMode val="edge"/>
              <c:x val="0.45613079615048119"/>
              <c:y val="0.9034251968503936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8085983"/>
        <c:crosses val="autoZero"/>
        <c:auto val="1"/>
        <c:lblAlgn val="ctr"/>
        <c:lblOffset val="100"/>
        <c:noMultiLvlLbl val="0"/>
      </c:catAx>
      <c:valAx>
        <c:axId val="6980859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VALUE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6056848"/>
        <c:crosses val="autoZero"/>
        <c:crossBetween val="between"/>
      </c:valAx>
      <c:spPr>
        <a:noFill/>
        <a:ln>
          <a:noFill/>
        </a:ln>
        <a:effectLst/>
      </c:spPr>
    </c:plotArea>
    <c:legend>
      <c:legendPos val="t"/>
      <c:layout>
        <c:manualLayout>
          <c:xMode val="edge"/>
          <c:yMode val="edge"/>
          <c:x val="0.05"/>
          <c:y val="0.13208333333333333"/>
          <c:w val="0.9"/>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Net</a:t>
            </a:r>
            <a:r>
              <a:rPr lang="en-US" baseline="0"/>
              <a:t> Operating Profit After Taxes</a:t>
            </a:r>
            <a:endParaRPr lang="en-US"/>
          </a:p>
        </c:rich>
      </c:tx>
      <c:layout>
        <c:manualLayout>
          <c:xMode val="edge"/>
          <c:yMode val="edge"/>
          <c:x val="0.20895122484689413"/>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numRef>
              <c:f>'Free Cash Flow (2)'!$C$3:$J$3</c:f>
              <c:numCache>
                <c:formatCode>yyyy\A</c:formatCode>
                <c:ptCount val="8"/>
                <c:pt idx="0">
                  <c:v>43830</c:v>
                </c:pt>
                <c:pt idx="1">
                  <c:v>44196</c:v>
                </c:pt>
                <c:pt idx="2">
                  <c:v>44561</c:v>
                </c:pt>
                <c:pt idx="3" formatCode="yyyy\E">
                  <c:v>44926</c:v>
                </c:pt>
                <c:pt idx="4" formatCode="yyyy\E">
                  <c:v>45291</c:v>
                </c:pt>
                <c:pt idx="5" formatCode="yyyy\E">
                  <c:v>45657</c:v>
                </c:pt>
                <c:pt idx="6" formatCode="yyyy\E">
                  <c:v>46022</c:v>
                </c:pt>
                <c:pt idx="7" formatCode="yyyy\E">
                  <c:v>46387</c:v>
                </c:pt>
              </c:numCache>
            </c:numRef>
          </c:cat>
          <c:val>
            <c:numRef>
              <c:f>'Free Cash Flow (2)'!$C$14:$J$14</c:f>
              <c:numCache>
                <c:formatCode>#,##0_);\(#,##0\);\-\-_)</c:formatCode>
                <c:ptCount val="8"/>
                <c:pt idx="0">
                  <c:v>3676</c:v>
                </c:pt>
                <c:pt idx="1">
                  <c:v>4127</c:v>
                </c:pt>
                <c:pt idx="2">
                  <c:v>5107</c:v>
                </c:pt>
                <c:pt idx="3">
                  <c:v>5606.8152613622442</c:v>
                </c:pt>
                <c:pt idx="4">
                  <c:v>6207.9513566299302</c:v>
                </c:pt>
                <c:pt idx="5">
                  <c:v>6793.1887799009864</c:v>
                </c:pt>
                <c:pt idx="6">
                  <c:v>7260.8060667727068</c:v>
                </c:pt>
                <c:pt idx="7">
                  <c:v>7576.2471379850012</c:v>
                </c:pt>
              </c:numCache>
            </c:numRef>
          </c:val>
          <c:extLst>
            <c:ext xmlns:c16="http://schemas.microsoft.com/office/drawing/2014/chart" uri="{C3380CC4-5D6E-409C-BE32-E72D297353CC}">
              <c16:uniqueId val="{00000000-99A5-4E81-8DE3-430F6B236204}"/>
            </c:ext>
          </c:extLst>
        </c:ser>
        <c:dLbls>
          <c:dLblPos val="outEnd"/>
          <c:showLegendKey val="0"/>
          <c:showVal val="1"/>
          <c:showCatName val="0"/>
          <c:showSerName val="0"/>
          <c:showPercent val="0"/>
          <c:showBubbleSize val="0"/>
        </c:dLbls>
        <c:gapWidth val="100"/>
        <c:overlap val="-24"/>
        <c:axId val="718357199"/>
        <c:axId val="537554448"/>
      </c:barChart>
      <c:dateAx>
        <c:axId val="7183571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yyyy\A"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554448"/>
        <c:crosses val="autoZero"/>
        <c:auto val="1"/>
        <c:lblOffset val="100"/>
        <c:baseTimeUnit val="years"/>
      </c:dateAx>
      <c:valAx>
        <c:axId val="53755444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35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CURRENT RATIO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movingAvg"/>
            <c:period val="2"/>
            <c:dispRSqr val="0"/>
            <c:dispEq val="0"/>
          </c:trendline>
          <c:cat>
            <c:numRef>
              <c:f>'Free Cash Flow (2)'!$C$3:$J$3</c:f>
              <c:numCache>
                <c:formatCode>yyyy\A</c:formatCode>
                <c:ptCount val="8"/>
                <c:pt idx="0">
                  <c:v>43830</c:v>
                </c:pt>
                <c:pt idx="1">
                  <c:v>44196</c:v>
                </c:pt>
                <c:pt idx="2">
                  <c:v>44561</c:v>
                </c:pt>
                <c:pt idx="3" formatCode="yyyy\E">
                  <c:v>44926</c:v>
                </c:pt>
                <c:pt idx="4" formatCode="yyyy\E">
                  <c:v>45291</c:v>
                </c:pt>
                <c:pt idx="5" formatCode="yyyy\E">
                  <c:v>45657</c:v>
                </c:pt>
                <c:pt idx="6" formatCode="yyyy\E">
                  <c:v>46022</c:v>
                </c:pt>
                <c:pt idx="7" formatCode="yyyy\E">
                  <c:v>46387</c:v>
                </c:pt>
              </c:numCache>
            </c:numRef>
          </c:cat>
          <c:val>
            <c:numRef>
              <c:f>'Free Cash Flow (2)'!$C$31:$J$31</c:f>
              <c:numCache>
                <c:formatCode>General</c:formatCode>
                <c:ptCount val="8"/>
                <c:pt idx="0">
                  <c:v>0.6519175410901662</c:v>
                </c:pt>
                <c:pt idx="1">
                  <c:v>0.59861004485029701</c:v>
                </c:pt>
                <c:pt idx="2">
                  <c:v>0.6050555128831786</c:v>
                </c:pt>
                <c:pt idx="3">
                  <c:v>0.62750217580504786</c:v>
                </c:pt>
                <c:pt idx="4">
                  <c:v>0.62749809529391076</c:v>
                </c:pt>
                <c:pt idx="5">
                  <c:v>0.62749684114310289</c:v>
                </c:pt>
                <c:pt idx="6">
                  <c:v>0.62749679656290047</c:v>
                </c:pt>
                <c:pt idx="7">
                  <c:v>0.62750352946806731</c:v>
                </c:pt>
              </c:numCache>
            </c:numRef>
          </c:val>
          <c:extLst>
            <c:ext xmlns:c16="http://schemas.microsoft.com/office/drawing/2014/chart" uri="{C3380CC4-5D6E-409C-BE32-E72D297353CC}">
              <c16:uniqueId val="{00000000-C796-4796-9EE9-452A64DAA7F3}"/>
            </c:ext>
          </c:extLst>
        </c:ser>
        <c:dLbls>
          <c:dLblPos val="outEnd"/>
          <c:showLegendKey val="0"/>
          <c:showVal val="1"/>
          <c:showCatName val="0"/>
          <c:showSerName val="0"/>
          <c:showPercent val="0"/>
          <c:showBubbleSize val="0"/>
        </c:dLbls>
        <c:gapWidth val="100"/>
        <c:overlap val="-24"/>
        <c:axId val="718355279"/>
        <c:axId val="583725167"/>
      </c:barChart>
      <c:dateAx>
        <c:axId val="718355279"/>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yyyy\A"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725167"/>
        <c:crosses val="autoZero"/>
        <c:auto val="1"/>
        <c:lblOffset val="100"/>
        <c:baseTimeUnit val="years"/>
      </c:dateAx>
      <c:valAx>
        <c:axId val="583725167"/>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35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Unlevered Free</a:t>
            </a:r>
            <a:r>
              <a:rPr lang="en-US" baseline="0"/>
              <a:t> Cash Flow</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movingAvg"/>
            <c:period val="2"/>
            <c:dispRSqr val="0"/>
            <c:dispEq val="0"/>
          </c:trendline>
          <c:cat>
            <c:numRef>
              <c:f>'Free Cash Flow (2)'!$C$3:$J$3</c:f>
              <c:numCache>
                <c:formatCode>yyyy\A</c:formatCode>
                <c:ptCount val="8"/>
                <c:pt idx="0">
                  <c:v>43830</c:v>
                </c:pt>
                <c:pt idx="1">
                  <c:v>44196</c:v>
                </c:pt>
                <c:pt idx="2">
                  <c:v>44561</c:v>
                </c:pt>
                <c:pt idx="3" formatCode="yyyy\E">
                  <c:v>44926</c:v>
                </c:pt>
                <c:pt idx="4" formatCode="yyyy\E">
                  <c:v>45291</c:v>
                </c:pt>
                <c:pt idx="5" formatCode="yyyy\E">
                  <c:v>45657</c:v>
                </c:pt>
                <c:pt idx="6" formatCode="yyyy\E">
                  <c:v>46022</c:v>
                </c:pt>
                <c:pt idx="7" formatCode="yyyy\E">
                  <c:v>46387</c:v>
                </c:pt>
              </c:numCache>
            </c:numRef>
          </c:cat>
          <c:val>
            <c:numRef>
              <c:f>'Free Cash Flow (2)'!$C$18:$J$18</c:f>
              <c:numCache>
                <c:formatCode>#,##0_);\(#,##0\);\-\-_)</c:formatCode>
                <c:ptCount val="8"/>
                <c:pt idx="0">
                  <c:v>-7497</c:v>
                </c:pt>
                <c:pt idx="1">
                  <c:v>-9934</c:v>
                </c:pt>
                <c:pt idx="2">
                  <c:v>-11312</c:v>
                </c:pt>
                <c:pt idx="3">
                  <c:v>-11556</c:v>
                </c:pt>
                <c:pt idx="4">
                  <c:v>-12712</c:v>
                </c:pt>
                <c:pt idx="5">
                  <c:v>-13856</c:v>
                </c:pt>
                <c:pt idx="6">
                  <c:v>-14826</c:v>
                </c:pt>
                <c:pt idx="7">
                  <c:v>-15567</c:v>
                </c:pt>
              </c:numCache>
            </c:numRef>
          </c:val>
          <c:extLst>
            <c:ext xmlns:c16="http://schemas.microsoft.com/office/drawing/2014/chart" uri="{C3380CC4-5D6E-409C-BE32-E72D297353CC}">
              <c16:uniqueId val="{00000000-3791-450D-8451-E6779DC81F64}"/>
            </c:ext>
          </c:extLst>
        </c:ser>
        <c:dLbls>
          <c:dLblPos val="outEnd"/>
          <c:showLegendKey val="0"/>
          <c:showVal val="1"/>
          <c:showCatName val="0"/>
          <c:showSerName val="0"/>
          <c:showPercent val="0"/>
          <c:showBubbleSize val="0"/>
        </c:dLbls>
        <c:gapWidth val="100"/>
        <c:overlap val="-24"/>
        <c:axId val="981978575"/>
        <c:axId val="583728143"/>
      </c:barChart>
      <c:dateAx>
        <c:axId val="9819785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Fiscal</a:t>
                </a:r>
                <a:r>
                  <a:rPr lang="en-US" baseline="0"/>
                  <a:t> years</a:t>
                </a:r>
                <a:endParaRPr lang="en-US"/>
              </a:p>
            </c:rich>
          </c:tx>
          <c:layout>
            <c:manualLayout>
              <c:xMode val="edge"/>
              <c:yMode val="edge"/>
              <c:x val="0.45231846019247596"/>
              <c:y val="0.8889581510644503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yyyy\A"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728143"/>
        <c:crosses val="autoZero"/>
        <c:auto val="1"/>
        <c:lblOffset val="100"/>
        <c:baseTimeUnit val="years"/>
      </c:dateAx>
      <c:valAx>
        <c:axId val="58372814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0\);\-\-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197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8123600174978123"/>
          <c:y val="2.31481481481481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'Free Cash Flow (2)'!$B$32</c:f>
              <c:strCache>
                <c:ptCount val="1"/>
                <c:pt idx="0">
                  <c:v>Gross Margin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'Free Cash Flow (2)'!$C$3:$J$3</c:f>
              <c:numCache>
                <c:formatCode>yyyy\A</c:formatCode>
                <c:ptCount val="8"/>
                <c:pt idx="0">
                  <c:v>43830</c:v>
                </c:pt>
                <c:pt idx="1">
                  <c:v>44196</c:v>
                </c:pt>
                <c:pt idx="2">
                  <c:v>44561</c:v>
                </c:pt>
                <c:pt idx="3" formatCode="yyyy\E">
                  <c:v>44926</c:v>
                </c:pt>
                <c:pt idx="4" formatCode="yyyy\E">
                  <c:v>45291</c:v>
                </c:pt>
                <c:pt idx="5" formatCode="yyyy\E">
                  <c:v>45657</c:v>
                </c:pt>
                <c:pt idx="6" formatCode="yyyy\E">
                  <c:v>46022</c:v>
                </c:pt>
                <c:pt idx="7" formatCode="yyyy\E">
                  <c:v>46387</c:v>
                </c:pt>
              </c:numCache>
            </c:numRef>
          </c:cat>
          <c:val>
            <c:numRef>
              <c:f>'Free Cash Flow (2)'!$C$32:$J$32</c:f>
              <c:numCache>
                <c:formatCode>General</c:formatCode>
                <c:ptCount val="8"/>
                <c:pt idx="0">
                  <c:v>0.12977479158890134</c:v>
                </c:pt>
                <c:pt idx="1">
                  <c:v>0.13085793440912444</c:v>
                </c:pt>
                <c:pt idx="2">
                  <c:v>0.12884769482822858</c:v>
                </c:pt>
                <c:pt idx="3">
                  <c:v>0.12982680694208484</c:v>
                </c:pt>
                <c:pt idx="4">
                  <c:v>0.12982680694208479</c:v>
                </c:pt>
                <c:pt idx="5">
                  <c:v>0.12982680694208484</c:v>
                </c:pt>
                <c:pt idx="6">
                  <c:v>0.12982680694208487</c:v>
                </c:pt>
                <c:pt idx="7">
                  <c:v>0.12982680694208484</c:v>
                </c:pt>
              </c:numCache>
            </c:numRef>
          </c:val>
          <c:extLst>
            <c:ext xmlns:c16="http://schemas.microsoft.com/office/drawing/2014/chart" uri="{C3380CC4-5D6E-409C-BE32-E72D297353CC}">
              <c16:uniqueId val="{00000000-ACB9-4026-AAF1-6283C8787CE4}"/>
            </c:ext>
          </c:extLst>
        </c:ser>
        <c:dLbls>
          <c:showLegendKey val="0"/>
          <c:showVal val="0"/>
          <c:showCatName val="0"/>
          <c:showSerName val="0"/>
          <c:showPercent val="0"/>
          <c:showBubbleSize val="0"/>
        </c:dLbls>
        <c:gapWidth val="100"/>
        <c:overlap val="-24"/>
        <c:axId val="686308751"/>
        <c:axId val="698098383"/>
      </c:barChart>
      <c:dateAx>
        <c:axId val="6863087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yyyy\A"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8098383"/>
        <c:crosses val="autoZero"/>
        <c:auto val="1"/>
        <c:lblOffset val="100"/>
        <c:baseTimeUnit val="years"/>
      </c:dateAx>
      <c:valAx>
        <c:axId val="69809838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Value(in</a:t>
                </a:r>
                <a:r>
                  <a:rPr lang="en-US" baseline="0"/>
                  <a:t> %)</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30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Present Value of free Cash flow</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'DCF (2)'!$G$3:$K$3</c:f>
              <c:numCache>
                <c:formatCode>yyyy\E</c:formatCode>
                <c:ptCount val="5"/>
                <c:pt idx="0">
                  <c:v>44926</c:v>
                </c:pt>
                <c:pt idx="1">
                  <c:v>45291</c:v>
                </c:pt>
                <c:pt idx="2">
                  <c:v>45657</c:v>
                </c:pt>
                <c:pt idx="3">
                  <c:v>46022</c:v>
                </c:pt>
                <c:pt idx="4">
                  <c:v>46387</c:v>
                </c:pt>
              </c:numCache>
            </c:numRef>
          </c:cat>
          <c:val>
            <c:numRef>
              <c:f>'DCF (2)'!$G$7:$K$7</c:f>
              <c:numCache>
                <c:formatCode>#,##0</c:formatCode>
                <c:ptCount val="5"/>
                <c:pt idx="0">
                  <c:v>3660.8387133057954</c:v>
                </c:pt>
                <c:pt idx="1">
                  <c:v>4656.9417151525204</c:v>
                </c:pt>
                <c:pt idx="2">
                  <c:v>4730.5472898498583</c:v>
                </c:pt>
                <c:pt idx="3">
                  <c:v>4550.8215391030544</c:v>
                </c:pt>
                <c:pt idx="4">
                  <c:v>4213.602507298694</c:v>
                </c:pt>
              </c:numCache>
            </c:numRef>
          </c:val>
          <c:extLst>
            <c:ext xmlns:c16="http://schemas.microsoft.com/office/drawing/2014/chart" uri="{C3380CC4-5D6E-409C-BE32-E72D297353CC}">
              <c16:uniqueId val="{00000000-48BE-4EF2-8FE6-C76B7B9FA9D4}"/>
            </c:ext>
          </c:extLst>
        </c:ser>
        <c:dLbls>
          <c:dLblPos val="outEnd"/>
          <c:showLegendKey val="0"/>
          <c:showVal val="1"/>
          <c:showCatName val="0"/>
          <c:showSerName val="0"/>
          <c:showPercent val="0"/>
          <c:showBubbleSize val="0"/>
        </c:dLbls>
        <c:gapWidth val="100"/>
        <c:overlap val="-24"/>
        <c:axId val="982001135"/>
        <c:axId val="698123183"/>
      </c:barChart>
      <c:dateAx>
        <c:axId val="9820011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yyyy\E"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8123183"/>
        <c:crosses val="autoZero"/>
        <c:auto val="1"/>
        <c:lblOffset val="100"/>
        <c:baseTimeUnit val="years"/>
      </c:dateAx>
      <c:valAx>
        <c:axId val="69812318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200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Break down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'Income Statement (2)'!$B$5</c:f>
              <c:strCache>
                <c:ptCount val="1"/>
                <c:pt idx="0">
                  <c:v>Total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 Statement (2)'!$C$3:$E$3</c:f>
              <c:strCache>
                <c:ptCount val="3"/>
                <c:pt idx="0">
                  <c:v>Sep. 01, 2019</c:v>
                </c:pt>
                <c:pt idx="1">
                  <c:v>Aug. 30, 2020</c:v>
                </c:pt>
                <c:pt idx="2">
                  <c:v>Aug. 29, 2021</c:v>
                </c:pt>
              </c:strCache>
            </c:strRef>
          </c:cat>
          <c:val>
            <c:numRef>
              <c:f>'Income Statement (2)'!$C$5:$E$5</c:f>
              <c:numCache>
                <c:formatCode>"$"#,##0</c:formatCode>
                <c:ptCount val="3"/>
                <c:pt idx="0">
                  <c:v>152703</c:v>
                </c:pt>
                <c:pt idx="1">
                  <c:v>166761</c:v>
                </c:pt>
                <c:pt idx="2">
                  <c:v>195929</c:v>
                </c:pt>
              </c:numCache>
            </c:numRef>
          </c:val>
          <c:extLst>
            <c:ext xmlns:c16="http://schemas.microsoft.com/office/drawing/2014/chart" uri="{C3380CC4-5D6E-409C-BE32-E72D297353CC}">
              <c16:uniqueId val="{00000000-70DD-4C57-BD5F-21442F3194CB}"/>
            </c:ext>
          </c:extLst>
        </c:ser>
        <c:ser>
          <c:idx val="1"/>
          <c:order val="1"/>
          <c:tx>
            <c:strRef>
              <c:f>'Income Statement (2)'!$B$21</c:f>
              <c:strCache>
                <c:ptCount val="1"/>
                <c:pt idx="0">
                  <c:v>Merchandise Sales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 Statement (2)'!$C$3:$E$3</c:f>
              <c:strCache>
                <c:ptCount val="3"/>
                <c:pt idx="0">
                  <c:v>Sep. 01, 2019</c:v>
                </c:pt>
                <c:pt idx="1">
                  <c:v>Aug. 30, 2020</c:v>
                </c:pt>
                <c:pt idx="2">
                  <c:v>Aug. 29, 2021</c:v>
                </c:pt>
              </c:strCache>
            </c:strRef>
          </c:cat>
          <c:val>
            <c:numRef>
              <c:f>'Income Statement (2)'!$C$21:$E$21</c:f>
              <c:numCache>
                <c:formatCode>#,##0</c:formatCode>
                <c:ptCount val="3"/>
                <c:pt idx="0">
                  <c:v>149351</c:v>
                </c:pt>
                <c:pt idx="1">
                  <c:v>163220</c:v>
                </c:pt>
                <c:pt idx="2">
                  <c:v>192052</c:v>
                </c:pt>
              </c:numCache>
            </c:numRef>
          </c:val>
          <c:extLst>
            <c:ext xmlns:c16="http://schemas.microsoft.com/office/drawing/2014/chart" uri="{C3380CC4-5D6E-409C-BE32-E72D297353CC}">
              <c16:uniqueId val="{00000001-70DD-4C57-BD5F-21442F3194CB}"/>
            </c:ext>
          </c:extLst>
        </c:ser>
        <c:ser>
          <c:idx val="2"/>
          <c:order val="2"/>
          <c:tx>
            <c:strRef>
              <c:f>'Income Statement (2)'!$B$22</c:f>
              <c:strCache>
                <c:ptCount val="1"/>
                <c:pt idx="0">
                  <c:v>Membership Fee Revenue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'Income Statement (2)'!$C$3:$E$3</c:f>
              <c:strCache>
                <c:ptCount val="3"/>
                <c:pt idx="0">
                  <c:v>Sep. 01, 2019</c:v>
                </c:pt>
                <c:pt idx="1">
                  <c:v>Aug. 30, 2020</c:v>
                </c:pt>
                <c:pt idx="2">
                  <c:v>Aug. 29, 2021</c:v>
                </c:pt>
              </c:strCache>
            </c:strRef>
          </c:cat>
          <c:val>
            <c:numRef>
              <c:f>'Income Statement (2)'!$C$22:$E$22</c:f>
              <c:numCache>
                <c:formatCode>#,##0</c:formatCode>
                <c:ptCount val="3"/>
                <c:pt idx="0">
                  <c:v>3352</c:v>
                </c:pt>
                <c:pt idx="1">
                  <c:v>3541</c:v>
                </c:pt>
                <c:pt idx="2">
                  <c:v>3877</c:v>
                </c:pt>
              </c:numCache>
            </c:numRef>
          </c:val>
          <c:extLst>
            <c:ext xmlns:c16="http://schemas.microsoft.com/office/drawing/2014/chart" uri="{C3380CC4-5D6E-409C-BE32-E72D297353CC}">
              <c16:uniqueId val="{00000002-70DD-4C57-BD5F-21442F3194CB}"/>
            </c:ext>
          </c:extLst>
        </c:ser>
        <c:dLbls>
          <c:dLblPos val="outEnd"/>
          <c:showLegendKey val="0"/>
          <c:showVal val="1"/>
          <c:showCatName val="0"/>
          <c:showSerName val="0"/>
          <c:showPercent val="0"/>
          <c:showBubbleSize val="0"/>
        </c:dLbls>
        <c:gapWidth val="100"/>
        <c:overlap val="-24"/>
        <c:axId val="536056848"/>
        <c:axId val="698085983"/>
      </c:barChart>
      <c:catAx>
        <c:axId val="536056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layout>
            <c:manualLayout>
              <c:xMode val="edge"/>
              <c:yMode val="edge"/>
              <c:x val="0.45613079615048119"/>
              <c:y val="0.9034251968503936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8085983"/>
        <c:crosses val="autoZero"/>
        <c:auto val="1"/>
        <c:lblAlgn val="ctr"/>
        <c:lblOffset val="100"/>
        <c:noMultiLvlLbl val="0"/>
      </c:catAx>
      <c:valAx>
        <c:axId val="6980859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VALUE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6056848"/>
        <c:crosses val="autoZero"/>
        <c:crossBetween val="between"/>
      </c:valAx>
      <c:spPr>
        <a:noFill/>
        <a:ln>
          <a:noFill/>
        </a:ln>
        <a:effectLst/>
      </c:spPr>
    </c:plotArea>
    <c:legend>
      <c:legendPos val="t"/>
      <c:layout>
        <c:manualLayout>
          <c:xMode val="edge"/>
          <c:yMode val="edge"/>
          <c:x val="0.05"/>
          <c:y val="0.13208333333333333"/>
          <c:w val="0.9"/>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8123600174978123"/>
          <c:y val="2.31481481481481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'Free Cash Flow (2)'!$B$32</c:f>
              <c:strCache>
                <c:ptCount val="1"/>
                <c:pt idx="0">
                  <c:v>Gross Margin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'Free Cash Flow (2)'!$C$3:$J$3</c:f>
              <c:numCache>
                <c:formatCode>yyyy\A</c:formatCode>
                <c:ptCount val="8"/>
                <c:pt idx="0">
                  <c:v>43830</c:v>
                </c:pt>
                <c:pt idx="1">
                  <c:v>44196</c:v>
                </c:pt>
                <c:pt idx="2">
                  <c:v>44561</c:v>
                </c:pt>
                <c:pt idx="3" formatCode="yyyy\E">
                  <c:v>44926</c:v>
                </c:pt>
                <c:pt idx="4" formatCode="yyyy\E">
                  <c:v>45291</c:v>
                </c:pt>
                <c:pt idx="5" formatCode="yyyy\E">
                  <c:v>45657</c:v>
                </c:pt>
                <c:pt idx="6" formatCode="yyyy\E">
                  <c:v>46022</c:v>
                </c:pt>
                <c:pt idx="7" formatCode="yyyy\E">
                  <c:v>46387</c:v>
                </c:pt>
              </c:numCache>
            </c:numRef>
          </c:cat>
          <c:val>
            <c:numRef>
              <c:f>'Free Cash Flow (2)'!$C$32:$J$32</c:f>
              <c:numCache>
                <c:formatCode>General</c:formatCode>
                <c:ptCount val="8"/>
                <c:pt idx="0">
                  <c:v>0.12977479158890134</c:v>
                </c:pt>
                <c:pt idx="1">
                  <c:v>0.13085793440912444</c:v>
                </c:pt>
                <c:pt idx="2">
                  <c:v>0.12884769482822858</c:v>
                </c:pt>
                <c:pt idx="3">
                  <c:v>0.12982680694208484</c:v>
                </c:pt>
                <c:pt idx="4">
                  <c:v>0.12982680694208479</c:v>
                </c:pt>
                <c:pt idx="5">
                  <c:v>0.12982680694208484</c:v>
                </c:pt>
                <c:pt idx="6">
                  <c:v>0.12982680694208487</c:v>
                </c:pt>
                <c:pt idx="7">
                  <c:v>0.12982680694208484</c:v>
                </c:pt>
              </c:numCache>
            </c:numRef>
          </c:val>
          <c:extLst>
            <c:ext xmlns:c16="http://schemas.microsoft.com/office/drawing/2014/chart" uri="{C3380CC4-5D6E-409C-BE32-E72D297353CC}">
              <c16:uniqueId val="{00000000-7DA8-487A-AE15-AB01816EA26E}"/>
            </c:ext>
          </c:extLst>
        </c:ser>
        <c:dLbls>
          <c:showLegendKey val="0"/>
          <c:showVal val="0"/>
          <c:showCatName val="0"/>
          <c:showSerName val="0"/>
          <c:showPercent val="0"/>
          <c:showBubbleSize val="0"/>
        </c:dLbls>
        <c:gapWidth val="100"/>
        <c:overlap val="-24"/>
        <c:axId val="686308751"/>
        <c:axId val="698098383"/>
      </c:barChart>
      <c:dateAx>
        <c:axId val="6863087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yyyy\A"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8098383"/>
        <c:crosses val="autoZero"/>
        <c:auto val="1"/>
        <c:lblOffset val="100"/>
        <c:baseTimeUnit val="years"/>
      </c:dateAx>
      <c:valAx>
        <c:axId val="6980983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Value(in</a:t>
                </a:r>
                <a:r>
                  <a:rPr lang="en-US" baseline="0"/>
                  <a:t> %)</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30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Gross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numRef>
              <c:f>'Free Cash Flow (2)'!$C$3:$J$3</c:f>
              <c:numCache>
                <c:formatCode>yyyy\A</c:formatCode>
                <c:ptCount val="8"/>
                <c:pt idx="0">
                  <c:v>43830</c:v>
                </c:pt>
                <c:pt idx="1">
                  <c:v>44196</c:v>
                </c:pt>
                <c:pt idx="2">
                  <c:v>44561</c:v>
                </c:pt>
                <c:pt idx="3" formatCode="yyyy\E">
                  <c:v>44926</c:v>
                </c:pt>
                <c:pt idx="4" formatCode="yyyy\E">
                  <c:v>45291</c:v>
                </c:pt>
                <c:pt idx="5" formatCode="yyyy\E">
                  <c:v>45657</c:v>
                </c:pt>
                <c:pt idx="6" formatCode="yyyy\E">
                  <c:v>46022</c:v>
                </c:pt>
                <c:pt idx="7" formatCode="yyyy\E">
                  <c:v>46387</c:v>
                </c:pt>
              </c:numCache>
            </c:numRef>
          </c:cat>
          <c:val>
            <c:numRef>
              <c:f>'Free Cash Flow (2)'!$C$6:$J$6</c:f>
              <c:numCache>
                <c:formatCode>#,##0_);\(#,##0\);\-\-_)</c:formatCode>
                <c:ptCount val="8"/>
                <c:pt idx="0">
                  <c:v>19817</c:v>
                </c:pt>
                <c:pt idx="1">
                  <c:v>21822</c:v>
                </c:pt>
                <c:pt idx="2">
                  <c:v>25245</c:v>
                </c:pt>
                <c:pt idx="3">
                  <c:v>27980.520103091316</c:v>
                </c:pt>
                <c:pt idx="4">
                  <c:v>30778.572113400442</c:v>
                </c:pt>
                <c:pt idx="5">
                  <c:v>33548.643603606499</c:v>
                </c:pt>
                <c:pt idx="6">
                  <c:v>35897.048655858962</c:v>
                </c:pt>
                <c:pt idx="7">
                  <c:v>37691.90108865191</c:v>
                </c:pt>
              </c:numCache>
            </c:numRef>
          </c:val>
          <c:extLst>
            <c:ext xmlns:c16="http://schemas.microsoft.com/office/drawing/2014/chart" uri="{C3380CC4-5D6E-409C-BE32-E72D297353CC}">
              <c16:uniqueId val="{00000001-A990-4D76-A2A1-4107D137E397}"/>
            </c:ext>
          </c:extLst>
        </c:ser>
        <c:dLbls>
          <c:dLblPos val="outEnd"/>
          <c:showLegendKey val="0"/>
          <c:showVal val="1"/>
          <c:showCatName val="0"/>
          <c:showSerName val="0"/>
          <c:showPercent val="0"/>
          <c:showBubbleSize val="0"/>
        </c:dLbls>
        <c:gapWidth val="100"/>
        <c:overlap val="-24"/>
        <c:axId val="718362479"/>
        <c:axId val="583709295"/>
      </c:barChart>
      <c:dateAx>
        <c:axId val="7183624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yyyy\A"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709295"/>
        <c:crosses val="autoZero"/>
        <c:auto val="1"/>
        <c:lblOffset val="100"/>
        <c:baseTimeUnit val="years"/>
      </c:dateAx>
      <c:valAx>
        <c:axId val="58370929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36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'Free Cash Flow (2)'!$B$5</c:f>
              <c:strCache>
                <c:ptCount val="1"/>
                <c:pt idx="0">
                  <c:v>COGS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'Free Cash Flow (2)'!$C$3:$J$3</c:f>
              <c:numCache>
                <c:formatCode>yyyy\A</c:formatCode>
                <c:ptCount val="8"/>
                <c:pt idx="0">
                  <c:v>43830</c:v>
                </c:pt>
                <c:pt idx="1">
                  <c:v>44196</c:v>
                </c:pt>
                <c:pt idx="2">
                  <c:v>44561</c:v>
                </c:pt>
                <c:pt idx="3" formatCode="yyyy\E">
                  <c:v>44926</c:v>
                </c:pt>
                <c:pt idx="4" formatCode="yyyy\E">
                  <c:v>45291</c:v>
                </c:pt>
                <c:pt idx="5" formatCode="yyyy\E">
                  <c:v>45657</c:v>
                </c:pt>
                <c:pt idx="6" formatCode="yyyy\E">
                  <c:v>46022</c:v>
                </c:pt>
                <c:pt idx="7" formatCode="yyyy\E">
                  <c:v>46387</c:v>
                </c:pt>
              </c:numCache>
            </c:numRef>
          </c:cat>
          <c:val>
            <c:numRef>
              <c:f>'Free Cash Flow (2)'!$C$5:$J$5</c:f>
              <c:numCache>
                <c:formatCode>#,##0_);\(#,##0\);\-\-_)</c:formatCode>
                <c:ptCount val="8"/>
                <c:pt idx="0">
                  <c:v>132886</c:v>
                </c:pt>
                <c:pt idx="1">
                  <c:v>144939</c:v>
                </c:pt>
                <c:pt idx="2">
                  <c:v>170684</c:v>
                </c:pt>
                <c:pt idx="3">
                  <c:v>187541.37989690871</c:v>
                </c:pt>
                <c:pt idx="4">
                  <c:v>206295.51788659961</c:v>
                </c:pt>
                <c:pt idx="5">
                  <c:v>224862.11449639357</c:v>
                </c:pt>
                <c:pt idx="6">
                  <c:v>240602.46251114114</c:v>
                </c:pt>
                <c:pt idx="7">
                  <c:v>252632.58563669823</c:v>
                </c:pt>
              </c:numCache>
            </c:numRef>
          </c:val>
          <c:extLst>
            <c:ext xmlns:c16="http://schemas.microsoft.com/office/drawing/2014/chart" uri="{C3380CC4-5D6E-409C-BE32-E72D297353CC}">
              <c16:uniqueId val="{00000000-6496-45C3-BD71-1D714D963993}"/>
            </c:ext>
          </c:extLst>
        </c:ser>
        <c:dLbls>
          <c:dLblPos val="outEnd"/>
          <c:showLegendKey val="0"/>
          <c:showVal val="1"/>
          <c:showCatName val="0"/>
          <c:showSerName val="0"/>
          <c:showPercent val="0"/>
          <c:showBubbleSize val="0"/>
        </c:dLbls>
        <c:gapWidth val="100"/>
        <c:overlap val="-24"/>
        <c:axId val="686305871"/>
        <c:axId val="698074079"/>
      </c:barChart>
      <c:dateAx>
        <c:axId val="6863058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yyyy\A"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8074079"/>
        <c:crosses val="autoZero"/>
        <c:auto val="1"/>
        <c:lblOffset val="100"/>
        <c:baseTimeUnit val="years"/>
      </c:dateAx>
      <c:valAx>
        <c:axId val="6980740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305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Current Assets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'Balance Sheet'!$C$2</c:f>
              <c:strCache>
                <c:ptCount val="1"/>
                <c:pt idx="0">
                  <c:v>Sep. 02, 2018</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'Balance Sheet'!$B$4:$B$8</c:f>
              <c:strCache>
                <c:ptCount val="5"/>
                <c:pt idx="0">
                  <c:v>Cash and cash equivalents</c:v>
                </c:pt>
                <c:pt idx="1">
                  <c:v>Short-term investments</c:v>
                </c:pt>
                <c:pt idx="2">
                  <c:v>Receivables, net</c:v>
                </c:pt>
                <c:pt idx="3">
                  <c:v>Merchandise inventories</c:v>
                </c:pt>
                <c:pt idx="4">
                  <c:v>Other current assets</c:v>
                </c:pt>
              </c:strCache>
            </c:strRef>
          </c:cat>
          <c:val>
            <c:numRef>
              <c:f>'Balance Sheet'!$C$4:$C$8</c:f>
              <c:numCache>
                <c:formatCode>#,##0</c:formatCode>
                <c:ptCount val="5"/>
                <c:pt idx="0">
                  <c:v>6055</c:v>
                </c:pt>
                <c:pt idx="1">
                  <c:v>1204</c:v>
                </c:pt>
                <c:pt idx="2">
                  <c:v>1669</c:v>
                </c:pt>
                <c:pt idx="3">
                  <c:v>11040</c:v>
                </c:pt>
                <c:pt idx="4">
                  <c:v>321</c:v>
                </c:pt>
              </c:numCache>
            </c:numRef>
          </c:val>
          <c:extLst>
            <c:ext xmlns:c16="http://schemas.microsoft.com/office/drawing/2014/chart" uri="{C3380CC4-5D6E-409C-BE32-E72D297353CC}">
              <c16:uniqueId val="{00000000-8303-480F-9E43-F6F7F4AE27BA}"/>
            </c:ext>
          </c:extLst>
        </c:ser>
        <c:ser>
          <c:idx val="1"/>
          <c:order val="1"/>
          <c:tx>
            <c:strRef>
              <c:f>'Balance Sheet'!$D$2</c:f>
              <c:strCache>
                <c:ptCount val="1"/>
                <c:pt idx="0">
                  <c:v>Sep. 01, 2019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'Balance Sheet'!$B$4:$B$8</c:f>
              <c:strCache>
                <c:ptCount val="5"/>
                <c:pt idx="0">
                  <c:v>Cash and cash equivalents</c:v>
                </c:pt>
                <c:pt idx="1">
                  <c:v>Short-term investments</c:v>
                </c:pt>
                <c:pt idx="2">
                  <c:v>Receivables, net</c:v>
                </c:pt>
                <c:pt idx="3">
                  <c:v>Merchandise inventories</c:v>
                </c:pt>
                <c:pt idx="4">
                  <c:v>Other current assets</c:v>
                </c:pt>
              </c:strCache>
            </c:strRef>
          </c:cat>
          <c:val>
            <c:numRef>
              <c:f>'Balance Sheet'!$D$4:$D$8</c:f>
              <c:numCache>
                <c:formatCode>#,##0</c:formatCode>
                <c:ptCount val="5"/>
                <c:pt idx="0">
                  <c:v>8384</c:v>
                </c:pt>
                <c:pt idx="1">
                  <c:v>1060</c:v>
                </c:pt>
                <c:pt idx="2">
                  <c:v>1535</c:v>
                </c:pt>
                <c:pt idx="3">
                  <c:v>11395</c:v>
                </c:pt>
                <c:pt idx="4">
                  <c:v>1111</c:v>
                </c:pt>
              </c:numCache>
            </c:numRef>
          </c:val>
          <c:extLst>
            <c:ext xmlns:c16="http://schemas.microsoft.com/office/drawing/2014/chart" uri="{C3380CC4-5D6E-409C-BE32-E72D297353CC}">
              <c16:uniqueId val="{00000001-8303-480F-9E43-F6F7F4AE27BA}"/>
            </c:ext>
          </c:extLst>
        </c:ser>
        <c:ser>
          <c:idx val="2"/>
          <c:order val="2"/>
          <c:tx>
            <c:strRef>
              <c:f>'Balance Sheet'!$E$2</c:f>
              <c:strCache>
                <c:ptCount val="1"/>
                <c:pt idx="0">
                  <c:v>Aug. 30, 2020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'Balance Sheet'!$B$4:$B$8</c:f>
              <c:strCache>
                <c:ptCount val="5"/>
                <c:pt idx="0">
                  <c:v>Cash and cash equivalents</c:v>
                </c:pt>
                <c:pt idx="1">
                  <c:v>Short-term investments</c:v>
                </c:pt>
                <c:pt idx="2">
                  <c:v>Receivables, net</c:v>
                </c:pt>
                <c:pt idx="3">
                  <c:v>Merchandise inventories</c:v>
                </c:pt>
                <c:pt idx="4">
                  <c:v>Other current assets</c:v>
                </c:pt>
              </c:strCache>
            </c:strRef>
          </c:cat>
          <c:val>
            <c:numRef>
              <c:f>'Balance Sheet'!$E$4:$E$8</c:f>
              <c:numCache>
                <c:formatCode>#,##0</c:formatCode>
                <c:ptCount val="5"/>
                <c:pt idx="0">
                  <c:v>12277</c:v>
                </c:pt>
                <c:pt idx="1">
                  <c:v>1028</c:v>
                </c:pt>
                <c:pt idx="2">
                  <c:v>1550</c:v>
                </c:pt>
                <c:pt idx="3">
                  <c:v>12242</c:v>
                </c:pt>
                <c:pt idx="4">
                  <c:v>1023</c:v>
                </c:pt>
              </c:numCache>
            </c:numRef>
          </c:val>
          <c:extLst>
            <c:ext xmlns:c16="http://schemas.microsoft.com/office/drawing/2014/chart" uri="{C3380CC4-5D6E-409C-BE32-E72D297353CC}">
              <c16:uniqueId val="{00000002-8303-480F-9E43-F6F7F4AE27BA}"/>
            </c:ext>
          </c:extLst>
        </c:ser>
        <c:ser>
          <c:idx val="3"/>
          <c:order val="3"/>
          <c:tx>
            <c:strRef>
              <c:f>'Balance Sheet'!$F$2</c:f>
              <c:strCache>
                <c:ptCount val="1"/>
                <c:pt idx="0">
                  <c:v>Aug. 29, 2021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'Balance Sheet'!$B$4:$B$8</c:f>
              <c:strCache>
                <c:ptCount val="5"/>
                <c:pt idx="0">
                  <c:v>Cash and cash equivalents</c:v>
                </c:pt>
                <c:pt idx="1">
                  <c:v>Short-term investments</c:v>
                </c:pt>
                <c:pt idx="2">
                  <c:v>Receivables, net</c:v>
                </c:pt>
                <c:pt idx="3">
                  <c:v>Merchandise inventories</c:v>
                </c:pt>
                <c:pt idx="4">
                  <c:v>Other current assets</c:v>
                </c:pt>
              </c:strCache>
            </c:strRef>
          </c:cat>
          <c:val>
            <c:numRef>
              <c:f>'Balance Sheet'!$F$4:$F$8</c:f>
              <c:numCache>
                <c:formatCode>#,##0</c:formatCode>
                <c:ptCount val="5"/>
                <c:pt idx="0">
                  <c:v>11258</c:v>
                </c:pt>
                <c:pt idx="1">
                  <c:v>917</c:v>
                </c:pt>
                <c:pt idx="2">
                  <c:v>1803</c:v>
                </c:pt>
                <c:pt idx="3">
                  <c:v>14215</c:v>
                </c:pt>
                <c:pt idx="4">
                  <c:v>1312</c:v>
                </c:pt>
              </c:numCache>
            </c:numRef>
          </c:val>
          <c:extLst>
            <c:ext xmlns:c16="http://schemas.microsoft.com/office/drawing/2014/chart" uri="{C3380CC4-5D6E-409C-BE32-E72D297353CC}">
              <c16:uniqueId val="{00000003-8303-480F-9E43-F6F7F4AE27BA}"/>
            </c:ext>
          </c:extLst>
        </c:ser>
        <c:dLbls>
          <c:dLblPos val="outEnd"/>
          <c:showLegendKey val="0"/>
          <c:showVal val="1"/>
          <c:showCatName val="0"/>
          <c:showSerName val="0"/>
          <c:showPercent val="0"/>
          <c:showBubbleSize val="0"/>
        </c:dLbls>
        <c:gapWidth val="100"/>
        <c:overlap val="-24"/>
        <c:axId val="981990575"/>
        <c:axId val="698095903"/>
      </c:barChart>
      <c:catAx>
        <c:axId val="9819905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8095903"/>
        <c:crosses val="autoZero"/>
        <c:auto val="1"/>
        <c:lblAlgn val="ctr"/>
        <c:lblOffset val="100"/>
        <c:noMultiLvlLbl val="0"/>
      </c:catAx>
      <c:valAx>
        <c:axId val="69809590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199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'Balance Sheet (2)'!$B$39</c:f>
              <c:strCache>
                <c:ptCount val="1"/>
                <c:pt idx="0">
                  <c:v>Debt to equity ratio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'Balance Sheet (2)'!$C$2:$F$2</c:f>
              <c:strCache>
                <c:ptCount val="4"/>
                <c:pt idx="0">
                  <c:v>Sep. 02, 2018</c:v>
                </c:pt>
                <c:pt idx="1">
                  <c:v>Sep. 01, 2019</c:v>
                </c:pt>
                <c:pt idx="2">
                  <c:v>Aug. 30, 2020</c:v>
                </c:pt>
                <c:pt idx="3">
                  <c:v>Aug. 29, 2021</c:v>
                </c:pt>
              </c:strCache>
            </c:strRef>
          </c:cat>
          <c:val>
            <c:numRef>
              <c:f>'Balance Sheet (2)'!$C$39:$F$39</c:f>
              <c:numCache>
                <c:formatCode>#,##0.0000</c:formatCode>
                <c:ptCount val="4"/>
                <c:pt idx="0">
                  <c:v>2.1160802869571853</c:v>
                </c:pt>
                <c:pt idx="1">
                  <c:v>1.9132443531827514</c:v>
                </c:pt>
                <c:pt idx="2">
                  <c:v>1.9701149425287356</c:v>
                </c:pt>
                <c:pt idx="3">
                  <c:v>2.2784600066379026</c:v>
                </c:pt>
              </c:numCache>
            </c:numRef>
          </c:val>
          <c:extLst>
            <c:ext xmlns:c16="http://schemas.microsoft.com/office/drawing/2014/chart" uri="{C3380CC4-5D6E-409C-BE32-E72D297353CC}">
              <c16:uniqueId val="{00000000-7616-47A0-847C-8AD8C962C4A9}"/>
            </c:ext>
          </c:extLst>
        </c:ser>
        <c:dLbls>
          <c:dLblPos val="outEnd"/>
          <c:showLegendKey val="0"/>
          <c:showVal val="1"/>
          <c:showCatName val="0"/>
          <c:showSerName val="0"/>
          <c:showPercent val="0"/>
          <c:showBubbleSize val="0"/>
        </c:dLbls>
        <c:gapWidth val="100"/>
        <c:overlap val="-24"/>
        <c:axId val="730175535"/>
        <c:axId val="698110783"/>
      </c:barChart>
      <c:catAx>
        <c:axId val="7301755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Years</a:t>
                </a:r>
              </a:p>
            </c:rich>
          </c:tx>
          <c:layout>
            <c:manualLayout>
              <c:xMode val="edge"/>
              <c:yMode val="edge"/>
              <c:x val="0.44870013123359581"/>
              <c:y val="0.8889581510644503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8110783"/>
        <c:crosses val="autoZero"/>
        <c:auto val="1"/>
        <c:lblAlgn val="ctr"/>
        <c:lblOffset val="100"/>
        <c:noMultiLvlLbl val="0"/>
      </c:catAx>
      <c:valAx>
        <c:axId val="69811078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Debt to equity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017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Long Term Assets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'Balance Sheet'!$B$11</c:f>
              <c:strCache>
                <c:ptCount val="1"/>
                <c:pt idx="0">
                  <c:v>Property and Equipment, net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'Balance Sheet'!$C$2:$F$2</c:f>
              <c:strCache>
                <c:ptCount val="4"/>
                <c:pt idx="0">
                  <c:v>Sep. 02, 2018</c:v>
                </c:pt>
                <c:pt idx="1">
                  <c:v>Sep. 01, 2019</c:v>
                </c:pt>
                <c:pt idx="2">
                  <c:v>Aug. 30, 2020</c:v>
                </c:pt>
                <c:pt idx="3">
                  <c:v>Aug. 29, 2021</c:v>
                </c:pt>
              </c:strCache>
            </c:strRef>
          </c:cat>
          <c:val>
            <c:numRef>
              <c:f>'Balance Sheet'!$C$11:$F$11</c:f>
              <c:numCache>
                <c:formatCode>#,##0</c:formatCode>
                <c:ptCount val="4"/>
                <c:pt idx="0">
                  <c:v>19681</c:v>
                </c:pt>
                <c:pt idx="1">
                  <c:v>20890</c:v>
                </c:pt>
                <c:pt idx="2">
                  <c:v>21807</c:v>
                </c:pt>
                <c:pt idx="3">
                  <c:v>23492</c:v>
                </c:pt>
              </c:numCache>
            </c:numRef>
          </c:val>
          <c:extLst>
            <c:ext xmlns:c16="http://schemas.microsoft.com/office/drawing/2014/chart" uri="{C3380CC4-5D6E-409C-BE32-E72D297353CC}">
              <c16:uniqueId val="{00000000-094C-4B35-99AC-B569B38EF703}"/>
            </c:ext>
          </c:extLst>
        </c:ser>
        <c:ser>
          <c:idx val="1"/>
          <c:order val="1"/>
          <c:tx>
            <c:strRef>
              <c:f>'Balance Sheet'!$B$12</c:f>
              <c:strCache>
                <c:ptCount val="1"/>
                <c:pt idx="0">
                  <c:v>Operating lease right-of-use assets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'Balance Sheet'!$C$2:$F$2</c:f>
              <c:strCache>
                <c:ptCount val="4"/>
                <c:pt idx="0">
                  <c:v>Sep. 02, 2018</c:v>
                </c:pt>
                <c:pt idx="1">
                  <c:v>Sep. 01, 2019</c:v>
                </c:pt>
                <c:pt idx="2">
                  <c:v>Aug. 30, 2020</c:v>
                </c:pt>
                <c:pt idx="3">
                  <c:v>Aug. 29, 2021</c:v>
                </c:pt>
              </c:strCache>
            </c:strRef>
          </c:cat>
          <c:val>
            <c:numRef>
              <c:f>'Balance Sheet'!$C$12:$F$12</c:f>
              <c:numCache>
                <c:formatCode>#,##0</c:formatCode>
                <c:ptCount val="4"/>
                <c:pt idx="1">
                  <c:v>0</c:v>
                </c:pt>
                <c:pt idx="2">
                  <c:v>2788</c:v>
                </c:pt>
                <c:pt idx="3">
                  <c:v>2890</c:v>
                </c:pt>
              </c:numCache>
            </c:numRef>
          </c:val>
          <c:extLst>
            <c:ext xmlns:c16="http://schemas.microsoft.com/office/drawing/2014/chart" uri="{C3380CC4-5D6E-409C-BE32-E72D297353CC}">
              <c16:uniqueId val="{00000001-094C-4B35-99AC-B569B38EF703}"/>
            </c:ext>
          </c:extLst>
        </c:ser>
        <c:ser>
          <c:idx val="2"/>
          <c:order val="2"/>
          <c:tx>
            <c:strRef>
              <c:f>'Balance Sheet'!$B$13</c:f>
              <c:strCache>
                <c:ptCount val="1"/>
                <c:pt idx="0">
                  <c:v>Other long-term assets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'Balance Sheet'!$C$2:$F$2</c:f>
              <c:strCache>
                <c:ptCount val="4"/>
                <c:pt idx="0">
                  <c:v>Sep. 02, 2018</c:v>
                </c:pt>
                <c:pt idx="1">
                  <c:v>Sep. 01, 2019</c:v>
                </c:pt>
                <c:pt idx="2">
                  <c:v>Aug. 30, 2020</c:v>
                </c:pt>
                <c:pt idx="3">
                  <c:v>Aug. 29, 2021</c:v>
                </c:pt>
              </c:strCache>
            </c:strRef>
          </c:cat>
          <c:val>
            <c:numRef>
              <c:f>'Balance Sheet'!$C$13:$F$13</c:f>
              <c:numCache>
                <c:formatCode>#,##0</c:formatCode>
                <c:ptCount val="4"/>
                <c:pt idx="0">
                  <c:v>860</c:v>
                </c:pt>
                <c:pt idx="1">
                  <c:v>1025</c:v>
                </c:pt>
                <c:pt idx="2">
                  <c:v>2841</c:v>
                </c:pt>
                <c:pt idx="3">
                  <c:v>3381</c:v>
                </c:pt>
              </c:numCache>
            </c:numRef>
          </c:val>
          <c:extLst>
            <c:ext xmlns:c16="http://schemas.microsoft.com/office/drawing/2014/chart" uri="{C3380CC4-5D6E-409C-BE32-E72D297353CC}">
              <c16:uniqueId val="{00000002-094C-4B35-99AC-B569B38EF703}"/>
            </c:ext>
          </c:extLst>
        </c:ser>
        <c:dLbls>
          <c:dLblPos val="outEnd"/>
          <c:showLegendKey val="0"/>
          <c:showVal val="1"/>
          <c:showCatName val="0"/>
          <c:showSerName val="0"/>
          <c:showPercent val="0"/>
          <c:showBubbleSize val="0"/>
        </c:dLbls>
        <c:gapWidth val="100"/>
        <c:overlap val="-24"/>
        <c:axId val="674050479"/>
        <c:axId val="448470256"/>
      </c:barChart>
      <c:catAx>
        <c:axId val="6740504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470256"/>
        <c:crosses val="autoZero"/>
        <c:auto val="1"/>
        <c:lblAlgn val="ctr"/>
        <c:lblOffset val="100"/>
        <c:noMultiLvlLbl val="0"/>
      </c:catAx>
      <c:valAx>
        <c:axId val="4484702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050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'Balance Sheet (2)'!$B$39</c:f>
              <c:strCache>
                <c:ptCount val="1"/>
                <c:pt idx="0">
                  <c:v>Debt to equity ratio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'Balance Sheet (2)'!$C$2:$F$2</c:f>
              <c:strCache>
                <c:ptCount val="4"/>
                <c:pt idx="0">
                  <c:v>Sep. 02, 2018</c:v>
                </c:pt>
                <c:pt idx="1">
                  <c:v>Sep. 01, 2019</c:v>
                </c:pt>
                <c:pt idx="2">
                  <c:v>Aug. 30, 2020</c:v>
                </c:pt>
                <c:pt idx="3">
                  <c:v>Aug. 29, 2021</c:v>
                </c:pt>
              </c:strCache>
            </c:strRef>
          </c:cat>
          <c:val>
            <c:numRef>
              <c:f>'Balance Sheet (2)'!$C$39:$F$39</c:f>
              <c:numCache>
                <c:formatCode>#,##0.0000</c:formatCode>
                <c:ptCount val="4"/>
                <c:pt idx="0">
                  <c:v>2.1160802869571853</c:v>
                </c:pt>
                <c:pt idx="1">
                  <c:v>1.9132443531827514</c:v>
                </c:pt>
                <c:pt idx="2">
                  <c:v>1.9701149425287356</c:v>
                </c:pt>
                <c:pt idx="3">
                  <c:v>2.2784600066379026</c:v>
                </c:pt>
              </c:numCache>
            </c:numRef>
          </c:val>
          <c:extLst>
            <c:ext xmlns:c16="http://schemas.microsoft.com/office/drawing/2014/chart" uri="{C3380CC4-5D6E-409C-BE32-E72D297353CC}">
              <c16:uniqueId val="{00000000-2CB8-4168-8DB6-DC3C831ACA6B}"/>
            </c:ext>
          </c:extLst>
        </c:ser>
        <c:dLbls>
          <c:dLblPos val="outEnd"/>
          <c:showLegendKey val="0"/>
          <c:showVal val="1"/>
          <c:showCatName val="0"/>
          <c:showSerName val="0"/>
          <c:showPercent val="0"/>
          <c:showBubbleSize val="0"/>
        </c:dLbls>
        <c:gapWidth val="100"/>
        <c:overlap val="-24"/>
        <c:axId val="730175535"/>
        <c:axId val="698110783"/>
      </c:barChart>
      <c:catAx>
        <c:axId val="7301755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Years</a:t>
                </a:r>
              </a:p>
            </c:rich>
          </c:tx>
          <c:layout>
            <c:manualLayout>
              <c:xMode val="edge"/>
              <c:yMode val="edge"/>
              <c:x val="0.44870013123359581"/>
              <c:y val="0.8889581510644503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8110783"/>
        <c:crosses val="autoZero"/>
        <c:auto val="1"/>
        <c:lblAlgn val="ctr"/>
        <c:lblOffset val="100"/>
        <c:noMultiLvlLbl val="0"/>
      </c:catAx>
      <c:valAx>
        <c:axId val="69811078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Debt to equity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017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Unlevered Free</a:t>
            </a:r>
            <a:r>
              <a:rPr lang="en-US" baseline="0"/>
              <a:t> Cash Flow</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movingAvg"/>
            <c:period val="2"/>
            <c:dispRSqr val="0"/>
            <c:dispEq val="0"/>
          </c:trendline>
          <c:cat>
            <c:numRef>
              <c:f>'Free Cash Flow (2)'!$C$3:$J$3</c:f>
              <c:numCache>
                <c:formatCode>yyyy\A</c:formatCode>
                <c:ptCount val="8"/>
                <c:pt idx="0">
                  <c:v>43830</c:v>
                </c:pt>
                <c:pt idx="1">
                  <c:v>44196</c:v>
                </c:pt>
                <c:pt idx="2">
                  <c:v>44561</c:v>
                </c:pt>
                <c:pt idx="3" formatCode="yyyy\E">
                  <c:v>44926</c:v>
                </c:pt>
                <c:pt idx="4" formatCode="yyyy\E">
                  <c:v>45291</c:v>
                </c:pt>
                <c:pt idx="5" formatCode="yyyy\E">
                  <c:v>45657</c:v>
                </c:pt>
                <c:pt idx="6" formatCode="yyyy\E">
                  <c:v>46022</c:v>
                </c:pt>
                <c:pt idx="7" formatCode="yyyy\E">
                  <c:v>46387</c:v>
                </c:pt>
              </c:numCache>
            </c:numRef>
          </c:cat>
          <c:val>
            <c:numRef>
              <c:f>'Free Cash Flow (2)'!$C$19:$J$19</c:f>
              <c:numCache>
                <c:formatCode>#,##0_);\(#,##0\);\-\-_)</c:formatCode>
                <c:ptCount val="8"/>
                <c:pt idx="0">
                  <c:v>3158</c:v>
                </c:pt>
                <c:pt idx="1">
                  <c:v>2859</c:v>
                </c:pt>
                <c:pt idx="2">
                  <c:v>4698</c:v>
                </c:pt>
                <c:pt idx="3">
                  <c:v>3889.4723768138269</c:v>
                </c:pt>
                <c:pt idx="4">
                  <c:v>5256.7944355881209</c:v>
                </c:pt>
                <c:pt idx="5">
                  <c:v>5673.3774265298489</c:v>
                </c:pt>
                <c:pt idx="6">
                  <c:v>5798.6939670633683</c:v>
                </c:pt>
                <c:pt idx="7">
                  <c:v>5704.3221445909903</c:v>
                </c:pt>
              </c:numCache>
            </c:numRef>
          </c:val>
          <c:extLst>
            <c:ext xmlns:c16="http://schemas.microsoft.com/office/drawing/2014/chart" uri="{C3380CC4-5D6E-409C-BE32-E72D297353CC}">
              <c16:uniqueId val="{00000001-29A7-4E80-881E-09E7C373E532}"/>
            </c:ext>
          </c:extLst>
        </c:ser>
        <c:dLbls>
          <c:dLblPos val="outEnd"/>
          <c:showLegendKey val="0"/>
          <c:showVal val="1"/>
          <c:showCatName val="0"/>
          <c:showSerName val="0"/>
          <c:showPercent val="0"/>
          <c:showBubbleSize val="0"/>
        </c:dLbls>
        <c:gapWidth val="100"/>
        <c:overlap val="-24"/>
        <c:axId val="981978575"/>
        <c:axId val="583728143"/>
      </c:barChart>
      <c:dateAx>
        <c:axId val="9819785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Fiscal</a:t>
                </a:r>
                <a:r>
                  <a:rPr lang="en-US" baseline="0"/>
                  <a:t> years</a:t>
                </a:r>
                <a:endParaRPr lang="en-US"/>
              </a:p>
            </c:rich>
          </c:tx>
          <c:layout>
            <c:manualLayout>
              <c:xMode val="edge"/>
              <c:yMode val="edge"/>
              <c:x val="0.45231846019247596"/>
              <c:y val="0.8889581510644503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yyyy\A"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728143"/>
        <c:crosses val="autoZero"/>
        <c:auto val="1"/>
        <c:lblOffset val="100"/>
        <c:baseTimeUnit val="years"/>
      </c:dateAx>
      <c:valAx>
        <c:axId val="58372814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197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CURRENT RATIO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movingAvg"/>
            <c:period val="2"/>
            <c:dispRSqr val="0"/>
            <c:dispEq val="0"/>
          </c:trendline>
          <c:cat>
            <c:numRef>
              <c:f>'Free Cash Flow (2)'!$C$3:$J$3</c:f>
              <c:numCache>
                <c:formatCode>yyyy\A</c:formatCode>
                <c:ptCount val="8"/>
                <c:pt idx="0">
                  <c:v>43830</c:v>
                </c:pt>
                <c:pt idx="1">
                  <c:v>44196</c:v>
                </c:pt>
                <c:pt idx="2">
                  <c:v>44561</c:v>
                </c:pt>
                <c:pt idx="3" formatCode="yyyy\E">
                  <c:v>44926</c:v>
                </c:pt>
                <c:pt idx="4" formatCode="yyyy\E">
                  <c:v>45291</c:v>
                </c:pt>
                <c:pt idx="5" formatCode="yyyy\E">
                  <c:v>45657</c:v>
                </c:pt>
                <c:pt idx="6" formatCode="yyyy\E">
                  <c:v>46022</c:v>
                </c:pt>
                <c:pt idx="7" formatCode="yyyy\E">
                  <c:v>46387</c:v>
                </c:pt>
              </c:numCache>
            </c:numRef>
          </c:cat>
          <c:val>
            <c:numRef>
              <c:f>'Free Cash Flow (2)'!$C$31:$J$31</c:f>
              <c:numCache>
                <c:formatCode>General</c:formatCode>
                <c:ptCount val="8"/>
                <c:pt idx="0">
                  <c:v>0.6519175410901662</c:v>
                </c:pt>
                <c:pt idx="1">
                  <c:v>0.59861004485029701</c:v>
                </c:pt>
                <c:pt idx="2">
                  <c:v>0.6050555128831786</c:v>
                </c:pt>
                <c:pt idx="3">
                  <c:v>0.62750217580504786</c:v>
                </c:pt>
                <c:pt idx="4">
                  <c:v>0.62749809529391076</c:v>
                </c:pt>
                <c:pt idx="5">
                  <c:v>0.62749684114310289</c:v>
                </c:pt>
                <c:pt idx="6">
                  <c:v>0.62749679656290047</c:v>
                </c:pt>
                <c:pt idx="7">
                  <c:v>0.62750352946806731</c:v>
                </c:pt>
              </c:numCache>
            </c:numRef>
          </c:val>
          <c:extLst>
            <c:ext xmlns:c16="http://schemas.microsoft.com/office/drawing/2014/chart" uri="{C3380CC4-5D6E-409C-BE32-E72D297353CC}">
              <c16:uniqueId val="{00000001-1465-4F84-A1E8-42021AFB90BF}"/>
            </c:ext>
          </c:extLst>
        </c:ser>
        <c:dLbls>
          <c:dLblPos val="outEnd"/>
          <c:showLegendKey val="0"/>
          <c:showVal val="1"/>
          <c:showCatName val="0"/>
          <c:showSerName val="0"/>
          <c:showPercent val="0"/>
          <c:showBubbleSize val="0"/>
        </c:dLbls>
        <c:gapWidth val="100"/>
        <c:overlap val="-24"/>
        <c:axId val="718355279"/>
        <c:axId val="583725167"/>
      </c:barChart>
      <c:dateAx>
        <c:axId val="718355279"/>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yyyy\A"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725167"/>
        <c:crosses val="autoZero"/>
        <c:auto val="1"/>
        <c:lblOffset val="100"/>
        <c:baseTimeUnit val="years"/>
      </c:dateAx>
      <c:valAx>
        <c:axId val="583725167"/>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35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'Free Cash Flow (2)'!$B$33</c:f>
              <c:strCache>
                <c:ptCount val="1"/>
                <c:pt idx="0">
                  <c:v>EBITDA Margin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'Free Cash Flow (2)'!$C$3:$J$3</c:f>
              <c:numCache>
                <c:formatCode>yyyy\A</c:formatCode>
                <c:ptCount val="8"/>
                <c:pt idx="0">
                  <c:v>43830</c:v>
                </c:pt>
                <c:pt idx="1">
                  <c:v>44196</c:v>
                </c:pt>
                <c:pt idx="2">
                  <c:v>44561</c:v>
                </c:pt>
                <c:pt idx="3" formatCode="yyyy\E">
                  <c:v>44926</c:v>
                </c:pt>
                <c:pt idx="4" formatCode="yyyy\E">
                  <c:v>45291</c:v>
                </c:pt>
                <c:pt idx="5" formatCode="yyyy\E">
                  <c:v>45657</c:v>
                </c:pt>
                <c:pt idx="6" formatCode="yyyy\E">
                  <c:v>46022</c:v>
                </c:pt>
                <c:pt idx="7" formatCode="yyyy\E">
                  <c:v>46387</c:v>
                </c:pt>
              </c:numCache>
            </c:numRef>
          </c:cat>
          <c:val>
            <c:numRef>
              <c:f>'Free Cash Flow (2)'!$C$33:$J$33</c:f>
              <c:numCache>
                <c:formatCode>General</c:formatCode>
                <c:ptCount val="8"/>
                <c:pt idx="0">
                  <c:v>4.0791601998650978E-2</c:v>
                </c:pt>
                <c:pt idx="1">
                  <c:v>4.2455969921024697E-2</c:v>
                </c:pt>
                <c:pt idx="2">
                  <c:v>4.3326919445309267E-2</c:v>
                </c:pt>
                <c:pt idx="3">
                  <c:v>4.2191497121661675E-2</c:v>
                </c:pt>
                <c:pt idx="4">
                  <c:v>4.2191497121661634E-2</c:v>
                </c:pt>
                <c:pt idx="5">
                  <c:v>4.2191497121661696E-2</c:v>
                </c:pt>
                <c:pt idx="6">
                  <c:v>4.2191497121661717E-2</c:v>
                </c:pt>
                <c:pt idx="7">
                  <c:v>4.2191497121661703E-2</c:v>
                </c:pt>
              </c:numCache>
            </c:numRef>
          </c:val>
          <c:extLst>
            <c:ext xmlns:c16="http://schemas.microsoft.com/office/drawing/2014/chart" uri="{C3380CC4-5D6E-409C-BE32-E72D297353CC}">
              <c16:uniqueId val="{00000000-8303-4EAC-8375-87BE980D69BF}"/>
            </c:ext>
          </c:extLst>
        </c:ser>
        <c:dLbls>
          <c:dLblPos val="outEnd"/>
          <c:showLegendKey val="0"/>
          <c:showVal val="1"/>
          <c:showCatName val="0"/>
          <c:showSerName val="0"/>
          <c:showPercent val="0"/>
          <c:showBubbleSize val="0"/>
        </c:dLbls>
        <c:gapWidth val="100"/>
        <c:overlap val="-24"/>
        <c:axId val="674049519"/>
        <c:axId val="536088720"/>
      </c:barChart>
      <c:dateAx>
        <c:axId val="6740495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yyyy\A"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6088720"/>
        <c:crosses val="autoZero"/>
        <c:auto val="1"/>
        <c:lblOffset val="100"/>
        <c:baseTimeUnit val="years"/>
      </c:dateAx>
      <c:valAx>
        <c:axId val="53608872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Ebitda</a:t>
                </a:r>
                <a:r>
                  <a:rPr lang="en-US" baseline="0"/>
                  <a:t> margin</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04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Beginning PP&amp;E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numRef>
              <c:f>'Fixed Assets (1)'!$C$3:$J$3</c:f>
              <c:numCache>
                <c:formatCode>yyyy\A</c:formatCode>
                <c:ptCount val="8"/>
                <c:pt idx="0">
                  <c:v>43830</c:v>
                </c:pt>
                <c:pt idx="1">
                  <c:v>44196</c:v>
                </c:pt>
                <c:pt idx="2">
                  <c:v>44561</c:v>
                </c:pt>
                <c:pt idx="3" formatCode="yyyy\E">
                  <c:v>44926</c:v>
                </c:pt>
                <c:pt idx="4" formatCode="yyyy\E">
                  <c:v>45291</c:v>
                </c:pt>
                <c:pt idx="5" formatCode="yyyy\E">
                  <c:v>45657</c:v>
                </c:pt>
                <c:pt idx="6" formatCode="yyyy\E">
                  <c:v>46022</c:v>
                </c:pt>
                <c:pt idx="7" formatCode="yyyy\E">
                  <c:v>46387</c:v>
                </c:pt>
              </c:numCache>
            </c:numRef>
          </c:cat>
          <c:val>
            <c:numRef>
              <c:f>'Fixed Assets (1)'!$C$4:$J$4</c:f>
              <c:numCache>
                <c:formatCode>#,##0</c:formatCode>
                <c:ptCount val="8"/>
                <c:pt idx="0">
                  <c:v>19681</c:v>
                </c:pt>
                <c:pt idx="1">
                  <c:v>20890</c:v>
                </c:pt>
                <c:pt idx="2">
                  <c:v>24595</c:v>
                </c:pt>
                <c:pt idx="3">
                  <c:v>26382</c:v>
                </c:pt>
                <c:pt idx="4">
                  <c:v>28343.342884548416</c:v>
                </c:pt>
                <c:pt idx="5">
                  <c:v>30450.499805590225</c:v>
                </c:pt>
                <c:pt idx="6">
                  <c:v>32714.311158961362</c:v>
                </c:pt>
                <c:pt idx="7">
                  <c:v>35146.4232586707</c:v>
                </c:pt>
              </c:numCache>
            </c:numRef>
          </c:val>
          <c:extLst>
            <c:ext xmlns:c16="http://schemas.microsoft.com/office/drawing/2014/chart" uri="{C3380CC4-5D6E-409C-BE32-E72D297353CC}">
              <c16:uniqueId val="{00000000-7187-405D-9363-BD25637A13BC}"/>
            </c:ext>
          </c:extLst>
        </c:ser>
        <c:dLbls>
          <c:dLblPos val="outEnd"/>
          <c:showLegendKey val="0"/>
          <c:showVal val="1"/>
          <c:showCatName val="0"/>
          <c:showSerName val="0"/>
          <c:showPercent val="0"/>
          <c:showBubbleSize val="0"/>
        </c:dLbls>
        <c:gapWidth val="100"/>
        <c:overlap val="-24"/>
        <c:axId val="730173615"/>
        <c:axId val="583754431"/>
      </c:barChart>
      <c:dateAx>
        <c:axId val="7301736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Fiscal Years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yyyy\A"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754431"/>
        <c:crosses val="autoZero"/>
        <c:auto val="1"/>
        <c:lblOffset val="100"/>
        <c:baseTimeUnit val="years"/>
      </c:dateAx>
      <c:valAx>
        <c:axId val="58375443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017361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D&amp;A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numRef>
              <c:f>'Fixed Assets (1)'!$C$3:$J$3</c:f>
              <c:numCache>
                <c:formatCode>yyyy\A</c:formatCode>
                <c:ptCount val="8"/>
                <c:pt idx="0">
                  <c:v>43830</c:v>
                </c:pt>
                <c:pt idx="1">
                  <c:v>44196</c:v>
                </c:pt>
                <c:pt idx="2">
                  <c:v>44561</c:v>
                </c:pt>
                <c:pt idx="3" formatCode="yyyy\E">
                  <c:v>44926</c:v>
                </c:pt>
                <c:pt idx="4" formatCode="yyyy\E">
                  <c:v>45291</c:v>
                </c:pt>
                <c:pt idx="5" formatCode="yyyy\E">
                  <c:v>45657</c:v>
                </c:pt>
                <c:pt idx="6" formatCode="yyyy\E">
                  <c:v>46022</c:v>
                </c:pt>
                <c:pt idx="7" formatCode="yyyy\E">
                  <c:v>46387</c:v>
                </c:pt>
              </c:numCache>
            </c:numRef>
          </c:cat>
          <c:val>
            <c:numRef>
              <c:f>'Fixed Assets (1)'!$C$5:$J$5</c:f>
              <c:numCache>
                <c:formatCode>#,##0</c:formatCode>
                <c:ptCount val="8"/>
                <c:pt idx="0">
                  <c:v>1492</c:v>
                </c:pt>
                <c:pt idx="1">
                  <c:v>1645</c:v>
                </c:pt>
                <c:pt idx="2">
                  <c:v>1781</c:v>
                </c:pt>
                <c:pt idx="3">
                  <c:v>1995.9571154515827</c:v>
                </c:pt>
                <c:pt idx="4">
                  <c:v>2144.3445116404519</c:v>
                </c:pt>
                <c:pt idx="5">
                  <c:v>2303.7636174673962</c:v>
                </c:pt>
                <c:pt idx="6">
                  <c:v>2475.0345741348665</c:v>
                </c:pt>
                <c:pt idx="7">
                  <c:v>2659.0384954065948</c:v>
                </c:pt>
              </c:numCache>
            </c:numRef>
          </c:val>
          <c:extLst>
            <c:ext xmlns:c16="http://schemas.microsoft.com/office/drawing/2014/chart" uri="{C3380CC4-5D6E-409C-BE32-E72D297353CC}">
              <c16:uniqueId val="{00000000-06BF-4008-AAE4-F439A6FF606C}"/>
            </c:ext>
          </c:extLst>
        </c:ser>
        <c:dLbls>
          <c:dLblPos val="outEnd"/>
          <c:showLegendKey val="0"/>
          <c:showVal val="1"/>
          <c:showCatName val="0"/>
          <c:showSerName val="0"/>
          <c:showPercent val="0"/>
          <c:showBubbleSize val="0"/>
        </c:dLbls>
        <c:gapWidth val="100"/>
        <c:overlap val="-24"/>
        <c:axId val="536049648"/>
        <c:axId val="446329280"/>
      </c:barChart>
      <c:dateAx>
        <c:axId val="5360496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Fiscal years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yyyy\A"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329280"/>
        <c:crosses val="autoZero"/>
        <c:auto val="1"/>
        <c:lblOffset val="100"/>
        <c:baseTimeUnit val="years"/>
      </c:dateAx>
      <c:valAx>
        <c:axId val="44632928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604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CapEx</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movingAvg"/>
            <c:period val="2"/>
            <c:dispRSqr val="0"/>
            <c:dispEq val="0"/>
          </c:trendline>
          <c:cat>
            <c:numRef>
              <c:f>'Fixed Assets (1)'!$C$3:$J$3</c:f>
              <c:numCache>
                <c:formatCode>yyyy\A</c:formatCode>
                <c:ptCount val="8"/>
                <c:pt idx="0">
                  <c:v>43830</c:v>
                </c:pt>
                <c:pt idx="1">
                  <c:v>44196</c:v>
                </c:pt>
                <c:pt idx="2">
                  <c:v>44561</c:v>
                </c:pt>
                <c:pt idx="3" formatCode="yyyy\E">
                  <c:v>44926</c:v>
                </c:pt>
                <c:pt idx="4" formatCode="yyyy\E">
                  <c:v>45291</c:v>
                </c:pt>
                <c:pt idx="5" formatCode="yyyy\E">
                  <c:v>45657</c:v>
                </c:pt>
                <c:pt idx="6" formatCode="yyyy\E">
                  <c:v>46022</c:v>
                </c:pt>
                <c:pt idx="7" formatCode="yyyy\E">
                  <c:v>46387</c:v>
                </c:pt>
              </c:numCache>
            </c:numRef>
          </c:cat>
          <c:val>
            <c:numRef>
              <c:f>'Fixed Assets (1)'!$C$6:$J$6</c:f>
              <c:numCache>
                <c:formatCode>#,##0</c:formatCode>
                <c:ptCount val="8"/>
                <c:pt idx="0">
                  <c:v>2701</c:v>
                </c:pt>
                <c:pt idx="1">
                  <c:v>5350</c:v>
                </c:pt>
                <c:pt idx="2">
                  <c:v>3568</c:v>
                </c:pt>
                <c:pt idx="3">
                  <c:v>3957.2999999999997</c:v>
                </c:pt>
                <c:pt idx="4">
                  <c:v>4251.501432682262</c:v>
                </c:pt>
                <c:pt idx="5">
                  <c:v>4567.5749708385338</c:v>
                </c:pt>
                <c:pt idx="6">
                  <c:v>4907.1466738442041</c:v>
                </c:pt>
                <c:pt idx="7">
                  <c:v>5271.9634888006049</c:v>
                </c:pt>
              </c:numCache>
            </c:numRef>
          </c:val>
          <c:extLst>
            <c:ext xmlns:c16="http://schemas.microsoft.com/office/drawing/2014/chart" uri="{C3380CC4-5D6E-409C-BE32-E72D297353CC}">
              <c16:uniqueId val="{00000000-8CF9-4BC9-B9FB-5C17CE811526}"/>
            </c:ext>
          </c:extLst>
        </c:ser>
        <c:dLbls>
          <c:dLblPos val="outEnd"/>
          <c:showLegendKey val="0"/>
          <c:showVal val="1"/>
          <c:showCatName val="0"/>
          <c:showSerName val="0"/>
          <c:showPercent val="0"/>
          <c:showBubbleSize val="0"/>
        </c:dLbls>
        <c:gapWidth val="100"/>
        <c:overlap val="-24"/>
        <c:axId val="536061168"/>
        <c:axId val="446325312"/>
      </c:barChart>
      <c:dateAx>
        <c:axId val="5360611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Fiscal Years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yyyy\A"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325312"/>
        <c:crosses val="autoZero"/>
        <c:auto val="1"/>
        <c:lblOffset val="100"/>
        <c:baseTimeUnit val="years"/>
      </c:dateAx>
      <c:valAx>
        <c:axId val="44632531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606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Ending PP&amp;E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numRef>
              <c:f>'Fixed Assets (1)'!$C$3:$J$3</c:f>
              <c:numCache>
                <c:formatCode>yyyy\A</c:formatCode>
                <c:ptCount val="8"/>
                <c:pt idx="0">
                  <c:v>43830</c:v>
                </c:pt>
                <c:pt idx="1">
                  <c:v>44196</c:v>
                </c:pt>
                <c:pt idx="2">
                  <c:v>44561</c:v>
                </c:pt>
                <c:pt idx="3" formatCode="yyyy\E">
                  <c:v>44926</c:v>
                </c:pt>
                <c:pt idx="4" formatCode="yyyy\E">
                  <c:v>45291</c:v>
                </c:pt>
                <c:pt idx="5" formatCode="yyyy\E">
                  <c:v>45657</c:v>
                </c:pt>
                <c:pt idx="6" formatCode="yyyy\E">
                  <c:v>46022</c:v>
                </c:pt>
                <c:pt idx="7" formatCode="yyyy\E">
                  <c:v>46387</c:v>
                </c:pt>
              </c:numCache>
            </c:numRef>
          </c:cat>
          <c:val>
            <c:numRef>
              <c:f>'Fixed Assets (1)'!$C$7:$J$7</c:f>
              <c:numCache>
                <c:formatCode>#,##0</c:formatCode>
                <c:ptCount val="8"/>
                <c:pt idx="0">
                  <c:v>20890</c:v>
                </c:pt>
                <c:pt idx="1">
                  <c:v>24595</c:v>
                </c:pt>
                <c:pt idx="2">
                  <c:v>26382</c:v>
                </c:pt>
                <c:pt idx="3">
                  <c:v>28343.342884548416</c:v>
                </c:pt>
                <c:pt idx="4">
                  <c:v>30450.499805590225</c:v>
                </c:pt>
                <c:pt idx="5">
                  <c:v>32714.311158961362</c:v>
                </c:pt>
                <c:pt idx="6">
                  <c:v>35146.4232586707</c:v>
                </c:pt>
                <c:pt idx="7">
                  <c:v>37759.348252064709</c:v>
                </c:pt>
              </c:numCache>
            </c:numRef>
          </c:val>
          <c:extLst>
            <c:ext xmlns:c16="http://schemas.microsoft.com/office/drawing/2014/chart" uri="{C3380CC4-5D6E-409C-BE32-E72D297353CC}">
              <c16:uniqueId val="{00000000-C782-477D-951E-9BD269BF3CC4}"/>
            </c:ext>
          </c:extLst>
        </c:ser>
        <c:dLbls>
          <c:dLblPos val="outEnd"/>
          <c:showLegendKey val="0"/>
          <c:showVal val="1"/>
          <c:showCatName val="0"/>
          <c:showSerName val="0"/>
          <c:showPercent val="0"/>
          <c:showBubbleSize val="0"/>
        </c:dLbls>
        <c:gapWidth val="100"/>
        <c:overlap val="-24"/>
        <c:axId val="730177455"/>
        <c:axId val="537568832"/>
      </c:barChart>
      <c:dateAx>
        <c:axId val="7301774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FiscaYears</a:t>
                </a:r>
              </a:p>
            </c:rich>
          </c:tx>
          <c:layout>
            <c:manualLayout>
              <c:xMode val="edge"/>
              <c:yMode val="edge"/>
              <c:x val="0.49406824146981626"/>
              <c:y val="0.8786803732866724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yyyy\A"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568832"/>
        <c:crosses val="autoZero"/>
        <c:auto val="1"/>
        <c:lblOffset val="100"/>
        <c:baseTimeUnit val="years"/>
      </c:dateAx>
      <c:valAx>
        <c:axId val="53756883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017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Gross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numRef>
              <c:f>'Free Cash Flow (2)'!$C$3:$J$3</c:f>
              <c:numCache>
                <c:formatCode>yyyy\A</c:formatCode>
                <c:ptCount val="8"/>
                <c:pt idx="0">
                  <c:v>43830</c:v>
                </c:pt>
                <c:pt idx="1">
                  <c:v>44196</c:v>
                </c:pt>
                <c:pt idx="2">
                  <c:v>44561</c:v>
                </c:pt>
                <c:pt idx="3" formatCode="yyyy\E">
                  <c:v>44926</c:v>
                </c:pt>
                <c:pt idx="4" formatCode="yyyy\E">
                  <c:v>45291</c:v>
                </c:pt>
                <c:pt idx="5" formatCode="yyyy\E">
                  <c:v>45657</c:v>
                </c:pt>
                <c:pt idx="6" formatCode="yyyy\E">
                  <c:v>46022</c:v>
                </c:pt>
                <c:pt idx="7" formatCode="yyyy\E">
                  <c:v>46387</c:v>
                </c:pt>
              </c:numCache>
            </c:numRef>
          </c:cat>
          <c:val>
            <c:numRef>
              <c:f>'Free Cash Flow (2)'!$C$6:$J$6</c:f>
              <c:numCache>
                <c:formatCode>#,##0_);\(#,##0\);\-\-_)</c:formatCode>
                <c:ptCount val="8"/>
                <c:pt idx="0">
                  <c:v>19817</c:v>
                </c:pt>
                <c:pt idx="1">
                  <c:v>21822</c:v>
                </c:pt>
                <c:pt idx="2">
                  <c:v>25245</c:v>
                </c:pt>
                <c:pt idx="3">
                  <c:v>27980.520103091316</c:v>
                </c:pt>
                <c:pt idx="4">
                  <c:v>30778.572113400442</c:v>
                </c:pt>
                <c:pt idx="5">
                  <c:v>33548.643603606499</c:v>
                </c:pt>
                <c:pt idx="6">
                  <c:v>35897.048655858962</c:v>
                </c:pt>
                <c:pt idx="7">
                  <c:v>37691.90108865191</c:v>
                </c:pt>
              </c:numCache>
            </c:numRef>
          </c:val>
          <c:extLst>
            <c:ext xmlns:c16="http://schemas.microsoft.com/office/drawing/2014/chart" uri="{C3380CC4-5D6E-409C-BE32-E72D297353CC}">
              <c16:uniqueId val="{00000000-2088-4533-8082-F9BF412062DA}"/>
            </c:ext>
          </c:extLst>
        </c:ser>
        <c:dLbls>
          <c:dLblPos val="outEnd"/>
          <c:showLegendKey val="0"/>
          <c:showVal val="1"/>
          <c:showCatName val="0"/>
          <c:showSerName val="0"/>
          <c:showPercent val="0"/>
          <c:showBubbleSize val="0"/>
        </c:dLbls>
        <c:gapWidth val="100"/>
        <c:overlap val="-24"/>
        <c:axId val="718362479"/>
        <c:axId val="583709295"/>
      </c:barChart>
      <c:dateAx>
        <c:axId val="7183624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yyyy\A"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709295"/>
        <c:crosses val="autoZero"/>
        <c:auto val="1"/>
        <c:lblOffset val="100"/>
        <c:baseTimeUnit val="years"/>
      </c:dateAx>
      <c:valAx>
        <c:axId val="58370929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36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EBITDA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numRef>
              <c:f>'Free Cash Flow (2)'!$C$3:$J$3</c:f>
              <c:numCache>
                <c:formatCode>yyyy\A</c:formatCode>
                <c:ptCount val="8"/>
                <c:pt idx="0">
                  <c:v>43830</c:v>
                </c:pt>
                <c:pt idx="1">
                  <c:v>44196</c:v>
                </c:pt>
                <c:pt idx="2">
                  <c:v>44561</c:v>
                </c:pt>
                <c:pt idx="3" formatCode="yyyy\E">
                  <c:v>44926</c:v>
                </c:pt>
                <c:pt idx="4" formatCode="yyyy\E">
                  <c:v>45291</c:v>
                </c:pt>
                <c:pt idx="5" formatCode="yyyy\E">
                  <c:v>45657</c:v>
                </c:pt>
                <c:pt idx="6" formatCode="yyyy\E">
                  <c:v>46022</c:v>
                </c:pt>
                <c:pt idx="7" formatCode="yyyy\E">
                  <c:v>46387</c:v>
                </c:pt>
              </c:numCache>
            </c:numRef>
          </c:cat>
          <c:val>
            <c:numRef>
              <c:f>'Free Cash Flow (2)'!$C$10:$J$10</c:f>
              <c:numCache>
                <c:formatCode>#,##0_);\(#,##0\);\-\-_)</c:formatCode>
                <c:ptCount val="8"/>
                <c:pt idx="0">
                  <c:v>6229</c:v>
                </c:pt>
                <c:pt idx="1">
                  <c:v>7080</c:v>
                </c:pt>
                <c:pt idx="2">
                  <c:v>8489</c:v>
                </c:pt>
                <c:pt idx="3">
                  <c:v>9093.1916235050558</c:v>
                </c:pt>
                <c:pt idx="4">
                  <c:v>10002.510785855553</c:v>
                </c:pt>
                <c:pt idx="5">
                  <c:v>10902.73675658257</c:v>
                </c:pt>
                <c:pt idx="6">
                  <c:v>11665.928329543356</c:v>
                </c:pt>
                <c:pt idx="7">
                  <c:v>12249.224746020522</c:v>
                </c:pt>
              </c:numCache>
            </c:numRef>
          </c:val>
          <c:extLst>
            <c:ext xmlns:c16="http://schemas.microsoft.com/office/drawing/2014/chart" uri="{C3380CC4-5D6E-409C-BE32-E72D297353CC}">
              <c16:uniqueId val="{00000000-1A6B-4E7F-8C02-A4B3658FB2F7}"/>
            </c:ext>
          </c:extLst>
        </c:ser>
        <c:dLbls>
          <c:dLblPos val="outEnd"/>
          <c:showLegendKey val="0"/>
          <c:showVal val="1"/>
          <c:showCatName val="0"/>
          <c:showSerName val="0"/>
          <c:showPercent val="0"/>
          <c:showBubbleSize val="0"/>
        </c:dLbls>
        <c:gapWidth val="100"/>
        <c:overlap val="-24"/>
        <c:axId val="674043759"/>
        <c:axId val="446328784"/>
      </c:barChart>
      <c:dateAx>
        <c:axId val="6740437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yyyy\A"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328784"/>
        <c:crosses val="autoZero"/>
        <c:auto val="1"/>
        <c:lblOffset val="100"/>
        <c:baseTimeUnit val="years"/>
      </c:dateAx>
      <c:valAx>
        <c:axId val="44632878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04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Operating</a:t>
            </a:r>
            <a:r>
              <a:rPr lang="en-US" baseline="0"/>
              <a:t>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numRef>
              <c:f>'Free Cash Flow (2)'!$C$3:$J$3</c:f>
              <c:numCache>
                <c:formatCode>yyyy\A</c:formatCode>
                <c:ptCount val="8"/>
                <c:pt idx="0">
                  <c:v>43830</c:v>
                </c:pt>
                <c:pt idx="1">
                  <c:v>44196</c:v>
                </c:pt>
                <c:pt idx="2">
                  <c:v>44561</c:v>
                </c:pt>
                <c:pt idx="3" formatCode="yyyy\E">
                  <c:v>44926</c:v>
                </c:pt>
                <c:pt idx="4" formatCode="yyyy\E">
                  <c:v>45291</c:v>
                </c:pt>
                <c:pt idx="5" formatCode="yyyy\E">
                  <c:v>45657</c:v>
                </c:pt>
                <c:pt idx="6" formatCode="yyyy\E">
                  <c:v>46022</c:v>
                </c:pt>
                <c:pt idx="7" formatCode="yyyy\E">
                  <c:v>46387</c:v>
                </c:pt>
              </c:numCache>
            </c:numRef>
          </c:cat>
          <c:val>
            <c:numRef>
              <c:f>'Free Cash Flow (2)'!$C$12:$J$12</c:f>
              <c:numCache>
                <c:formatCode>#,##0_);\(#,##0\);\-\-_)</c:formatCode>
                <c:ptCount val="8"/>
                <c:pt idx="0">
                  <c:v>4737</c:v>
                </c:pt>
                <c:pt idx="1">
                  <c:v>5435</c:v>
                </c:pt>
                <c:pt idx="2">
                  <c:v>6708</c:v>
                </c:pt>
                <c:pt idx="3">
                  <c:v>7097.2345080534733</c:v>
                </c:pt>
                <c:pt idx="4">
                  <c:v>7858.1662742151011</c:v>
                </c:pt>
                <c:pt idx="5">
                  <c:v>8598.9731391151727</c:v>
                </c:pt>
                <c:pt idx="6">
                  <c:v>9190.8937554084896</c:v>
                </c:pt>
                <c:pt idx="7">
                  <c:v>9590.1862506139259</c:v>
                </c:pt>
              </c:numCache>
            </c:numRef>
          </c:val>
          <c:extLst>
            <c:ext xmlns:c16="http://schemas.microsoft.com/office/drawing/2014/chart" uri="{C3380CC4-5D6E-409C-BE32-E72D297353CC}">
              <c16:uniqueId val="{00000000-E60B-4D14-A052-275337B61555}"/>
            </c:ext>
          </c:extLst>
        </c:ser>
        <c:dLbls>
          <c:dLblPos val="outEnd"/>
          <c:showLegendKey val="0"/>
          <c:showVal val="1"/>
          <c:showCatName val="0"/>
          <c:showSerName val="0"/>
          <c:showPercent val="0"/>
          <c:showBubbleSize val="0"/>
        </c:dLbls>
        <c:gapWidth val="100"/>
        <c:overlap val="-24"/>
        <c:axId val="686308271"/>
        <c:axId val="537607024"/>
      </c:barChart>
      <c:dateAx>
        <c:axId val="6863082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yyyy\A"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607024"/>
        <c:crosses val="autoZero"/>
        <c:auto val="1"/>
        <c:lblOffset val="100"/>
        <c:baseTimeUnit val="years"/>
      </c:dateAx>
      <c:valAx>
        <c:axId val="53760702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30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1</xdr:col>
      <xdr:colOff>68580</xdr:colOff>
      <xdr:row>23</xdr:row>
      <xdr:rowOff>11430</xdr:rowOff>
    </xdr:from>
    <xdr:to>
      <xdr:col>1</xdr:col>
      <xdr:colOff>4640580</xdr:colOff>
      <xdr:row>38</xdr:row>
      <xdr:rowOff>125730</xdr:rowOff>
    </xdr:to>
    <xdr:graphicFrame macro="">
      <xdr:nvGraphicFramePr>
        <xdr:cNvPr id="6" name="Chart 5">
          <a:extLst>
            <a:ext uri="{FF2B5EF4-FFF2-40B4-BE49-F238E27FC236}">
              <a16:creationId xmlns:a16="http://schemas.microsoft.com/office/drawing/2014/main" id="{8FBFE7A6-7DF0-49C6-4FDA-BDD780662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701040</xdr:colOff>
      <xdr:row>40</xdr:row>
      <xdr:rowOff>11430</xdr:rowOff>
    </xdr:from>
    <xdr:to>
      <xdr:col>1</xdr:col>
      <xdr:colOff>5273040</xdr:colOff>
      <xdr:row>55</xdr:row>
      <xdr:rowOff>125730</xdr:rowOff>
    </xdr:to>
    <xdr:graphicFrame macro="">
      <xdr:nvGraphicFramePr>
        <xdr:cNvPr id="3" name="Chart 2">
          <a:extLst>
            <a:ext uri="{FF2B5EF4-FFF2-40B4-BE49-F238E27FC236}">
              <a16:creationId xmlns:a16="http://schemas.microsoft.com/office/drawing/2014/main" id="{10D22D6F-1BA7-5F32-08A7-433892682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449580</xdr:colOff>
      <xdr:row>12</xdr:row>
      <xdr:rowOff>41910</xdr:rowOff>
    </xdr:from>
    <xdr:to>
      <xdr:col>6</xdr:col>
      <xdr:colOff>289560</xdr:colOff>
      <xdr:row>26</xdr:row>
      <xdr:rowOff>121920</xdr:rowOff>
    </xdr:to>
    <xdr:graphicFrame macro="">
      <xdr:nvGraphicFramePr>
        <xdr:cNvPr id="2" name="Chart 1">
          <a:extLst>
            <a:ext uri="{FF2B5EF4-FFF2-40B4-BE49-F238E27FC236}">
              <a16:creationId xmlns:a16="http://schemas.microsoft.com/office/drawing/2014/main" id="{38B2E0B7-FD3E-A4F1-291F-B2D054834E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403860</xdr:colOff>
      <xdr:row>12</xdr:row>
      <xdr:rowOff>45720</xdr:rowOff>
    </xdr:from>
    <xdr:to>
      <xdr:col>12</xdr:col>
      <xdr:colOff>144780</xdr:colOff>
      <xdr:row>26</xdr:row>
      <xdr:rowOff>129540</xdr:rowOff>
    </xdr:to>
    <xdr:graphicFrame macro="">
      <xdr:nvGraphicFramePr>
        <xdr:cNvPr id="3" name="Chart 2">
          <a:extLst>
            <a:ext uri="{FF2B5EF4-FFF2-40B4-BE49-F238E27FC236}">
              <a16:creationId xmlns:a16="http://schemas.microsoft.com/office/drawing/2014/main" id="{06EAD065-EC34-4CDD-AB70-9C23BD850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236220</xdr:colOff>
      <xdr:row>12</xdr:row>
      <xdr:rowOff>57150</xdr:rowOff>
    </xdr:from>
    <xdr:to>
      <xdr:col>16</xdr:col>
      <xdr:colOff>274320</xdr:colOff>
      <xdr:row>26</xdr:row>
      <xdr:rowOff>129540</xdr:rowOff>
    </xdr:to>
    <xdr:graphicFrame macro="">
      <xdr:nvGraphicFramePr>
        <xdr:cNvPr id="4" name="Chart 3">
          <a:extLst>
            <a:ext uri="{FF2B5EF4-FFF2-40B4-BE49-F238E27FC236}">
              <a16:creationId xmlns:a16="http://schemas.microsoft.com/office/drawing/2014/main" id="{FC13266B-86B1-1EAB-DA85-BB99A27F9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426720</xdr:colOff>
      <xdr:row>27</xdr:row>
      <xdr:rowOff>64770</xdr:rowOff>
    </xdr:from>
    <xdr:to>
      <xdr:col>6</xdr:col>
      <xdr:colOff>304800</xdr:colOff>
      <xdr:row>42</xdr:row>
      <xdr:rowOff>38100</xdr:rowOff>
    </xdr:to>
    <xdr:graphicFrame macro="">
      <xdr:nvGraphicFramePr>
        <xdr:cNvPr id="5" name="Chart 4">
          <a:extLst>
            <a:ext uri="{FF2B5EF4-FFF2-40B4-BE49-F238E27FC236}">
              <a16:creationId xmlns:a16="http://schemas.microsoft.com/office/drawing/2014/main" id="{84446BFE-A4DB-7A1F-6079-A94880487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569088</xdr:colOff>
      <xdr:row>33</xdr:row>
      <xdr:rowOff>31831</xdr:rowOff>
    </xdr:from>
    <xdr:to>
      <xdr:col>3</xdr:col>
      <xdr:colOff>704126</xdr:colOff>
      <xdr:row>48</xdr:row>
      <xdr:rowOff>170727</xdr:rowOff>
    </xdr:to>
    <xdr:graphicFrame macro="">
      <xdr:nvGraphicFramePr>
        <xdr:cNvPr id="10" name="Chart 9">
          <a:extLst>
            <a:ext uri="{FF2B5EF4-FFF2-40B4-BE49-F238E27FC236}">
              <a16:creationId xmlns:a16="http://schemas.microsoft.com/office/drawing/2014/main" id="{A5361361-72B1-7CC0-2BB2-2480ECF58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9646</xdr:colOff>
      <xdr:row>33</xdr:row>
      <xdr:rowOff>41477</xdr:rowOff>
    </xdr:from>
    <xdr:to>
      <xdr:col>10</xdr:col>
      <xdr:colOff>299013</xdr:colOff>
      <xdr:row>49</xdr:row>
      <xdr:rowOff>6753</xdr:rowOff>
    </xdr:to>
    <xdr:graphicFrame macro="">
      <xdr:nvGraphicFramePr>
        <xdr:cNvPr id="11" name="Chart 10">
          <a:extLst>
            <a:ext uri="{FF2B5EF4-FFF2-40B4-BE49-F238E27FC236}">
              <a16:creationId xmlns:a16="http://schemas.microsoft.com/office/drawing/2014/main" id="{D684B4BD-0CB4-F6FC-9DAC-A97076CABD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337595</xdr:colOff>
      <xdr:row>33</xdr:row>
      <xdr:rowOff>41476</xdr:rowOff>
    </xdr:from>
    <xdr:to>
      <xdr:col>14</xdr:col>
      <xdr:colOff>935620</xdr:colOff>
      <xdr:row>49</xdr:row>
      <xdr:rowOff>6752</xdr:rowOff>
    </xdr:to>
    <xdr:graphicFrame macro="">
      <xdr:nvGraphicFramePr>
        <xdr:cNvPr id="12" name="Chart 11">
          <a:extLst>
            <a:ext uri="{FF2B5EF4-FFF2-40B4-BE49-F238E27FC236}">
              <a16:creationId xmlns:a16="http://schemas.microsoft.com/office/drawing/2014/main" id="{4FE634BB-D091-70D4-3D97-7089926F2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549798</xdr:colOff>
      <xdr:row>49</xdr:row>
      <xdr:rowOff>70414</xdr:rowOff>
    </xdr:from>
    <xdr:to>
      <xdr:col>3</xdr:col>
      <xdr:colOff>684836</xdr:colOff>
      <xdr:row>65</xdr:row>
      <xdr:rowOff>35690</xdr:rowOff>
    </xdr:to>
    <xdr:graphicFrame macro="">
      <xdr:nvGraphicFramePr>
        <xdr:cNvPr id="13" name="Chart 12">
          <a:extLst>
            <a:ext uri="{FF2B5EF4-FFF2-40B4-BE49-F238E27FC236}">
              <a16:creationId xmlns:a16="http://schemas.microsoft.com/office/drawing/2014/main" id="{B055C495-ACA3-E273-5A77-DD14639B9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356886</xdr:colOff>
      <xdr:row>49</xdr:row>
      <xdr:rowOff>70412</xdr:rowOff>
    </xdr:from>
    <xdr:to>
      <xdr:col>14</xdr:col>
      <xdr:colOff>954911</xdr:colOff>
      <xdr:row>65</xdr:row>
      <xdr:rowOff>35688</xdr:rowOff>
    </xdr:to>
    <xdr:graphicFrame macro="">
      <xdr:nvGraphicFramePr>
        <xdr:cNvPr id="15" name="Chart 14">
          <a:extLst>
            <a:ext uri="{FF2B5EF4-FFF2-40B4-BE49-F238E27FC236}">
              <a16:creationId xmlns:a16="http://schemas.microsoft.com/office/drawing/2014/main" id="{DEDDBB8F-423D-0052-7019-8368844AA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40749</xdr:colOff>
      <xdr:row>49</xdr:row>
      <xdr:rowOff>87834</xdr:rowOff>
    </xdr:from>
    <xdr:to>
      <xdr:col>10</xdr:col>
      <xdr:colOff>330116</xdr:colOff>
      <xdr:row>65</xdr:row>
      <xdr:rowOff>53110</xdr:rowOff>
    </xdr:to>
    <xdr:graphicFrame macro="">
      <xdr:nvGraphicFramePr>
        <xdr:cNvPr id="16" name="Chart 15">
          <a:extLst>
            <a:ext uri="{FF2B5EF4-FFF2-40B4-BE49-F238E27FC236}">
              <a16:creationId xmlns:a16="http://schemas.microsoft.com/office/drawing/2014/main" id="{E992A1A9-F717-E932-D632-2A8FCEFD9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327950</xdr:colOff>
      <xdr:row>16</xdr:row>
      <xdr:rowOff>137932</xdr:rowOff>
    </xdr:from>
    <xdr:to>
      <xdr:col>14</xdr:col>
      <xdr:colOff>925975</xdr:colOff>
      <xdr:row>32</xdr:row>
      <xdr:rowOff>103208</xdr:rowOff>
    </xdr:to>
    <xdr:graphicFrame macro="">
      <xdr:nvGraphicFramePr>
        <xdr:cNvPr id="17" name="Chart 16">
          <a:extLst>
            <a:ext uri="{FF2B5EF4-FFF2-40B4-BE49-F238E27FC236}">
              <a16:creationId xmlns:a16="http://schemas.microsoft.com/office/drawing/2014/main" id="{857F7E8A-2394-3D05-50F9-41FAA982A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510540</xdr:colOff>
      <xdr:row>31</xdr:row>
      <xdr:rowOff>102870</xdr:rowOff>
    </xdr:from>
    <xdr:to>
      <xdr:col>5</xdr:col>
      <xdr:colOff>571500</xdr:colOff>
      <xdr:row>47</xdr:row>
      <xdr:rowOff>41910</xdr:rowOff>
    </xdr:to>
    <xdr:graphicFrame macro="">
      <xdr:nvGraphicFramePr>
        <xdr:cNvPr id="3" name="Chart 2">
          <a:extLst>
            <a:ext uri="{FF2B5EF4-FFF2-40B4-BE49-F238E27FC236}">
              <a16:creationId xmlns:a16="http://schemas.microsoft.com/office/drawing/2014/main" id="{ADEBB8C3-363C-93BD-8704-6FE92BD07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3169920</xdr:colOff>
      <xdr:row>83</xdr:row>
      <xdr:rowOff>137160</xdr:rowOff>
    </xdr:from>
    <xdr:to>
      <xdr:col>0</xdr:col>
      <xdr:colOff>7741920</xdr:colOff>
      <xdr:row>98</xdr:row>
      <xdr:rowOff>22860</xdr:rowOff>
    </xdr:to>
    <xdr:graphicFrame macro="">
      <xdr:nvGraphicFramePr>
        <xdr:cNvPr id="3" name="Chart 2">
          <a:extLst>
            <a:ext uri="{FF2B5EF4-FFF2-40B4-BE49-F238E27FC236}">
              <a16:creationId xmlns:a16="http://schemas.microsoft.com/office/drawing/2014/main" id="{023917E3-DB5B-403B-BE24-0AF7AE488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5722620</xdr:colOff>
      <xdr:row>109</xdr:row>
      <xdr:rowOff>182880</xdr:rowOff>
    </xdr:from>
    <xdr:to>
      <xdr:col>2</xdr:col>
      <xdr:colOff>297180</xdr:colOff>
      <xdr:row>124</xdr:row>
      <xdr:rowOff>68580</xdr:rowOff>
    </xdr:to>
    <xdr:graphicFrame macro="">
      <xdr:nvGraphicFramePr>
        <xdr:cNvPr id="4" name="Chart 3">
          <a:extLst>
            <a:ext uri="{FF2B5EF4-FFF2-40B4-BE49-F238E27FC236}">
              <a16:creationId xmlns:a16="http://schemas.microsoft.com/office/drawing/2014/main" id="{DAC8AAE6-4850-4C8F-B194-470EA56F7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853440</xdr:colOff>
      <xdr:row>110</xdr:row>
      <xdr:rowOff>0</xdr:rowOff>
    </xdr:from>
    <xdr:to>
      <xdr:col>0</xdr:col>
      <xdr:colOff>5425440</xdr:colOff>
      <xdr:row>124</xdr:row>
      <xdr:rowOff>76200</xdr:rowOff>
    </xdr:to>
    <xdr:graphicFrame macro="">
      <xdr:nvGraphicFramePr>
        <xdr:cNvPr id="5" name="Chart 4">
          <a:extLst>
            <a:ext uri="{FF2B5EF4-FFF2-40B4-BE49-F238E27FC236}">
              <a16:creationId xmlns:a16="http://schemas.microsoft.com/office/drawing/2014/main" id="{9A5A1862-54D5-4053-ACAD-B8B6102CA6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2034540</xdr:colOff>
      <xdr:row>128</xdr:row>
      <xdr:rowOff>68580</xdr:rowOff>
    </xdr:from>
    <xdr:to>
      <xdr:col>0</xdr:col>
      <xdr:colOff>6606540</xdr:colOff>
      <xdr:row>142</xdr:row>
      <xdr:rowOff>144780</xdr:rowOff>
    </xdr:to>
    <xdr:graphicFrame macro="">
      <xdr:nvGraphicFramePr>
        <xdr:cNvPr id="6" name="Chart 5">
          <a:extLst>
            <a:ext uri="{FF2B5EF4-FFF2-40B4-BE49-F238E27FC236}">
              <a16:creationId xmlns:a16="http://schemas.microsoft.com/office/drawing/2014/main" id="{2C1E3733-B912-4ECE-B6E9-DE78C4C4C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868680</xdr:colOff>
      <xdr:row>18</xdr:row>
      <xdr:rowOff>0</xdr:rowOff>
    </xdr:from>
    <xdr:to>
      <xdr:col>0</xdr:col>
      <xdr:colOff>5440680</xdr:colOff>
      <xdr:row>33</xdr:row>
      <xdr:rowOff>76200</xdr:rowOff>
    </xdr:to>
    <xdr:graphicFrame macro="">
      <xdr:nvGraphicFramePr>
        <xdr:cNvPr id="9" name="Chart 8">
          <a:extLst>
            <a:ext uri="{FF2B5EF4-FFF2-40B4-BE49-F238E27FC236}">
              <a16:creationId xmlns:a16="http://schemas.microsoft.com/office/drawing/2014/main" id="{DEF96D95-441E-4302-B502-FAD496B9C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5631180</xdr:colOff>
      <xdr:row>18</xdr:row>
      <xdr:rowOff>0</xdr:rowOff>
    </xdr:from>
    <xdr:to>
      <xdr:col>2</xdr:col>
      <xdr:colOff>205740</xdr:colOff>
      <xdr:row>33</xdr:row>
      <xdr:rowOff>76200</xdr:rowOff>
    </xdr:to>
    <xdr:graphicFrame macro="">
      <xdr:nvGraphicFramePr>
        <xdr:cNvPr id="10" name="Chart 9">
          <a:extLst>
            <a:ext uri="{FF2B5EF4-FFF2-40B4-BE49-F238E27FC236}">
              <a16:creationId xmlns:a16="http://schemas.microsoft.com/office/drawing/2014/main" id="{C5536F4E-1B49-42F9-9295-98BC1AE13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3543300</xdr:colOff>
      <xdr:row>58</xdr:row>
      <xdr:rowOff>15240</xdr:rowOff>
    </xdr:from>
    <xdr:to>
      <xdr:col>0</xdr:col>
      <xdr:colOff>8115300</xdr:colOff>
      <xdr:row>72</xdr:row>
      <xdr:rowOff>91440</xdr:rowOff>
    </xdr:to>
    <xdr:graphicFrame macro="">
      <xdr:nvGraphicFramePr>
        <xdr:cNvPr id="13" name="Chart 12">
          <a:extLst>
            <a:ext uri="{FF2B5EF4-FFF2-40B4-BE49-F238E27FC236}">
              <a16:creationId xmlns:a16="http://schemas.microsoft.com/office/drawing/2014/main" id="{CBC30C33-2E4F-4F98-941A-9FB48E38E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190500</xdr:colOff>
      <xdr:row>156</xdr:row>
      <xdr:rowOff>60960</xdr:rowOff>
    </xdr:from>
    <xdr:to>
      <xdr:col>0</xdr:col>
      <xdr:colOff>4771949</xdr:colOff>
      <xdr:row>171</xdr:row>
      <xdr:rowOff>30124</xdr:rowOff>
    </xdr:to>
    <xdr:graphicFrame macro="">
      <xdr:nvGraphicFramePr>
        <xdr:cNvPr id="14" name="Chart 13">
          <a:extLst>
            <a:ext uri="{FF2B5EF4-FFF2-40B4-BE49-F238E27FC236}">
              <a16:creationId xmlns:a16="http://schemas.microsoft.com/office/drawing/2014/main" id="{D3FA27ED-EA0A-4EE0-B7FA-52D72ED4D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106680</xdr:colOff>
      <xdr:row>184</xdr:row>
      <xdr:rowOff>121920</xdr:rowOff>
    </xdr:from>
    <xdr:to>
      <xdr:col>0</xdr:col>
      <xdr:colOff>4654664</xdr:colOff>
      <xdr:row>199</xdr:row>
      <xdr:rowOff>91084</xdr:rowOff>
    </xdr:to>
    <xdr:graphicFrame macro="">
      <xdr:nvGraphicFramePr>
        <xdr:cNvPr id="15" name="Chart 14">
          <a:extLst>
            <a:ext uri="{FF2B5EF4-FFF2-40B4-BE49-F238E27FC236}">
              <a16:creationId xmlns:a16="http://schemas.microsoft.com/office/drawing/2014/main" id="{3FE41EF0-5193-45E7-B4B2-F68CBB313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106680</xdr:colOff>
      <xdr:row>204</xdr:row>
      <xdr:rowOff>30480</xdr:rowOff>
    </xdr:from>
    <xdr:to>
      <xdr:col>0</xdr:col>
      <xdr:colOff>4678680</xdr:colOff>
      <xdr:row>218</xdr:row>
      <xdr:rowOff>106680</xdr:rowOff>
    </xdr:to>
    <xdr:graphicFrame macro="">
      <xdr:nvGraphicFramePr>
        <xdr:cNvPr id="18" name="Chart 17">
          <a:extLst>
            <a:ext uri="{FF2B5EF4-FFF2-40B4-BE49-F238E27FC236}">
              <a16:creationId xmlns:a16="http://schemas.microsoft.com/office/drawing/2014/main" id="{852EB0DD-4D1F-4705-AACB-72F9BB308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B20" sqref="B20"/>
    </sheetView>
  </sheetViews>
  <sheetFormatPr defaultColWidth="14.44140625" defaultRowHeight="15" customHeight="1"/>
  <cols>
    <col min="1" max="1" width="8.88671875" customWidth="1"/>
    <col min="2" max="2" width="69.44140625" customWidth="1"/>
    <col min="3" max="6" width="15.44140625" customWidth="1"/>
    <col min="7" max="7" width="8.88671875" customWidth="1"/>
  </cols>
  <sheetData>
    <row r="1" spans="1:26" ht="14.25" customHeight="1"/>
    <row r="2" spans="1:26" ht="14.25" customHeight="1">
      <c r="A2" s="1"/>
      <c r="B2" s="2" t="s">
        <v>0</v>
      </c>
      <c r="C2" s="1"/>
      <c r="D2" s="1"/>
      <c r="E2" s="1"/>
      <c r="F2" s="1"/>
      <c r="G2" s="1"/>
      <c r="H2" s="1"/>
      <c r="I2" s="1"/>
      <c r="J2" s="1"/>
      <c r="K2" s="1"/>
      <c r="L2" s="1"/>
      <c r="M2" s="1"/>
      <c r="N2" s="1"/>
      <c r="O2" s="1"/>
      <c r="P2" s="1"/>
      <c r="Q2" s="1"/>
      <c r="R2" s="1"/>
      <c r="S2" s="1"/>
      <c r="T2" s="1"/>
      <c r="U2" s="1"/>
      <c r="V2" s="1"/>
      <c r="W2" s="1"/>
      <c r="X2" s="1"/>
      <c r="Y2" s="1"/>
      <c r="Z2" s="1"/>
    </row>
    <row r="3" spans="1:26" ht="14.25" customHeight="1">
      <c r="C3" s="3" t="s">
        <v>1</v>
      </c>
      <c r="D3" s="3" t="s">
        <v>2</v>
      </c>
      <c r="E3" s="3" t="s">
        <v>3</v>
      </c>
    </row>
    <row r="4" spans="1:26" ht="14.25" customHeight="1">
      <c r="A4" s="4"/>
      <c r="B4" s="5" t="s">
        <v>4</v>
      </c>
      <c r="C4" s="6"/>
      <c r="D4" s="6"/>
      <c r="E4" s="6"/>
      <c r="F4" s="4"/>
      <c r="G4" s="4"/>
      <c r="H4" s="4"/>
      <c r="I4" s="4"/>
      <c r="J4" s="4"/>
      <c r="K4" s="4"/>
      <c r="L4" s="4"/>
      <c r="M4" s="4"/>
      <c r="N4" s="4"/>
      <c r="O4" s="4"/>
      <c r="P4" s="4"/>
      <c r="Q4" s="4"/>
      <c r="R4" s="4"/>
      <c r="S4" s="4"/>
      <c r="T4" s="4"/>
      <c r="U4" s="4"/>
      <c r="V4" s="4"/>
      <c r="W4" s="4"/>
      <c r="X4" s="4"/>
      <c r="Y4" s="4"/>
      <c r="Z4" s="4"/>
    </row>
    <row r="5" spans="1:26" ht="14.25" customHeight="1">
      <c r="B5" s="7" t="s">
        <v>5</v>
      </c>
      <c r="C5" s="8">
        <v>152703</v>
      </c>
      <c r="D5" s="8">
        <v>166761</v>
      </c>
      <c r="E5" s="8">
        <v>195929</v>
      </c>
    </row>
    <row r="6" spans="1:26" ht="14.25" customHeight="1">
      <c r="A6" s="4"/>
      <c r="B6" s="5" t="s">
        <v>6</v>
      </c>
      <c r="C6" s="6"/>
      <c r="D6" s="6"/>
      <c r="E6" s="6"/>
      <c r="F6" s="4"/>
      <c r="G6" s="4"/>
      <c r="H6" s="4"/>
      <c r="I6" s="4"/>
      <c r="J6" s="4"/>
      <c r="K6" s="4"/>
      <c r="L6" s="4"/>
      <c r="M6" s="4"/>
      <c r="N6" s="4"/>
      <c r="O6" s="4"/>
      <c r="P6" s="4"/>
      <c r="Q6" s="4"/>
      <c r="R6" s="4"/>
      <c r="S6" s="4"/>
      <c r="T6" s="4"/>
      <c r="U6" s="4"/>
      <c r="V6" s="4"/>
      <c r="W6" s="4"/>
      <c r="X6" s="4"/>
      <c r="Y6" s="4"/>
      <c r="Z6" s="4"/>
    </row>
    <row r="7" spans="1:26" ht="14.25" customHeight="1">
      <c r="B7" s="7" t="s">
        <v>7</v>
      </c>
      <c r="C7" s="9">
        <v>132886</v>
      </c>
      <c r="D7" s="9">
        <v>144939</v>
      </c>
      <c r="E7" s="9">
        <v>170684</v>
      </c>
    </row>
    <row r="8" spans="1:26" ht="14.25" customHeight="1">
      <c r="B8" s="7" t="s">
        <v>8</v>
      </c>
      <c r="C8" s="9">
        <v>13502</v>
      </c>
      <c r="D8" s="9">
        <v>14687</v>
      </c>
      <c r="E8" s="9">
        <v>16680</v>
      </c>
      <c r="G8" s="10"/>
    </row>
    <row r="9" spans="1:26" ht="14.25" customHeight="1">
      <c r="B9" s="7" t="s">
        <v>9</v>
      </c>
      <c r="C9" s="9">
        <v>1492</v>
      </c>
      <c r="D9" s="9">
        <v>1645</v>
      </c>
      <c r="E9" s="9">
        <v>1781</v>
      </c>
    </row>
    <row r="10" spans="1:26" ht="14.25" customHeight="1">
      <c r="B10" s="7" t="s">
        <v>10</v>
      </c>
      <c r="C10" s="9">
        <v>86</v>
      </c>
      <c r="D10" s="9">
        <v>55</v>
      </c>
      <c r="E10" s="9">
        <v>76</v>
      </c>
    </row>
    <row r="11" spans="1:26" ht="14.25" customHeight="1">
      <c r="B11" s="7" t="s">
        <v>11</v>
      </c>
      <c r="C11" s="9">
        <v>4737</v>
      </c>
      <c r="D11" s="9">
        <v>5435</v>
      </c>
      <c r="E11" s="9">
        <v>6708</v>
      </c>
    </row>
    <row r="12" spans="1:26" ht="14.25" customHeight="1">
      <c r="A12" s="4"/>
      <c r="B12" s="5" t="s">
        <v>12</v>
      </c>
      <c r="C12" s="11"/>
      <c r="D12" s="11"/>
      <c r="E12" s="11"/>
      <c r="F12" s="4"/>
      <c r="G12" s="4"/>
      <c r="H12" s="4"/>
      <c r="I12" s="4"/>
      <c r="J12" s="4"/>
      <c r="K12" s="4"/>
      <c r="L12" s="4"/>
      <c r="M12" s="4"/>
      <c r="N12" s="4"/>
      <c r="O12" s="4"/>
      <c r="P12" s="4"/>
      <c r="Q12" s="4"/>
      <c r="R12" s="4"/>
      <c r="S12" s="4"/>
      <c r="T12" s="4"/>
      <c r="U12" s="4"/>
      <c r="V12" s="4"/>
      <c r="W12" s="4"/>
      <c r="X12" s="4"/>
      <c r="Y12" s="4"/>
      <c r="Z12" s="4"/>
    </row>
    <row r="13" spans="1:26" ht="14.25" customHeight="1">
      <c r="B13" s="7" t="s">
        <v>13</v>
      </c>
      <c r="C13" s="9">
        <v>-150</v>
      </c>
      <c r="D13" s="9">
        <v>-160</v>
      </c>
      <c r="E13" s="9">
        <v>-171</v>
      </c>
    </row>
    <row r="14" spans="1:26" ht="14.25" customHeight="1">
      <c r="B14" s="7" t="s">
        <v>14</v>
      </c>
      <c r="C14" s="9">
        <v>178</v>
      </c>
      <c r="D14" s="9">
        <v>92</v>
      </c>
      <c r="E14" s="9">
        <v>143</v>
      </c>
    </row>
    <row r="15" spans="1:26" ht="14.25" customHeight="1">
      <c r="B15" s="7" t="s">
        <v>15</v>
      </c>
      <c r="C15" s="9">
        <v>4765</v>
      </c>
      <c r="D15" s="9">
        <v>5367</v>
      </c>
      <c r="E15" s="9">
        <v>6680</v>
      </c>
    </row>
    <row r="16" spans="1:26" ht="14.25" customHeight="1">
      <c r="B16" s="7" t="s">
        <v>16</v>
      </c>
      <c r="C16" s="9">
        <v>1061</v>
      </c>
      <c r="D16" s="9">
        <v>1308</v>
      </c>
      <c r="E16" s="9">
        <v>1601</v>
      </c>
    </row>
    <row r="17" spans="2:6" ht="14.25" customHeight="1">
      <c r="B17" s="7" t="s">
        <v>17</v>
      </c>
      <c r="C17" s="9">
        <v>3704</v>
      </c>
      <c r="D17" s="9">
        <v>4059</v>
      </c>
      <c r="E17" s="9">
        <v>5079</v>
      </c>
    </row>
    <row r="18" spans="2:6" ht="14.25" customHeight="1">
      <c r="B18" s="12"/>
      <c r="C18" s="9"/>
      <c r="D18" s="9"/>
      <c r="E18" s="9"/>
    </row>
    <row r="19" spans="2:6" ht="14.25" customHeight="1">
      <c r="B19" s="7" t="s">
        <v>18</v>
      </c>
      <c r="C19" s="9">
        <v>442923</v>
      </c>
      <c r="D19" s="9">
        <v>443901</v>
      </c>
      <c r="E19" s="9">
        <v>444346</v>
      </c>
    </row>
    <row r="20" spans="2:6" ht="14.25" customHeight="1">
      <c r="B20" s="12"/>
      <c r="C20" s="9"/>
      <c r="D20" s="9"/>
      <c r="E20" s="9"/>
    </row>
    <row r="21" spans="2:6" ht="14.25" customHeight="1">
      <c r="B21" s="7" t="s">
        <v>19</v>
      </c>
      <c r="C21" s="9">
        <v>149351</v>
      </c>
      <c r="D21" s="9">
        <v>163220</v>
      </c>
      <c r="E21" s="9">
        <v>192052</v>
      </c>
    </row>
    <row r="22" spans="2:6" ht="14.25" customHeight="1">
      <c r="B22" s="7" t="s">
        <v>20</v>
      </c>
      <c r="C22" s="9">
        <v>3352</v>
      </c>
      <c r="D22" s="9">
        <v>3541</v>
      </c>
      <c r="E22" s="9">
        <v>3877</v>
      </c>
    </row>
    <row r="23" spans="2:6" ht="14.25" customHeight="1">
      <c r="D23" s="13"/>
      <c r="E23" s="13"/>
      <c r="F23" s="13"/>
    </row>
    <row r="24" spans="2:6" ht="14.25" customHeight="1">
      <c r="D24" s="14"/>
      <c r="E24" s="14"/>
      <c r="F24" s="14"/>
    </row>
    <row r="25" spans="2:6" ht="14.25" customHeight="1">
      <c r="D25" s="14"/>
      <c r="E25" s="14"/>
      <c r="F25" s="14"/>
    </row>
    <row r="26" spans="2:6" ht="14.25" customHeight="1">
      <c r="D26" s="14"/>
      <c r="E26" s="14"/>
      <c r="F26" s="14"/>
    </row>
    <row r="27" spans="2:6" ht="14.25" customHeight="1">
      <c r="D27" s="14"/>
      <c r="E27" s="14"/>
      <c r="F27" s="14"/>
    </row>
    <row r="28" spans="2:6" ht="14.25" customHeight="1">
      <c r="D28" s="14"/>
      <c r="E28" s="14"/>
      <c r="F28" s="14"/>
    </row>
    <row r="29" spans="2:6" ht="14.25" customHeight="1">
      <c r="D29" s="14"/>
      <c r="E29" s="14"/>
      <c r="F29" s="14"/>
    </row>
    <row r="30" spans="2:6" ht="14.25" customHeight="1"/>
    <row r="31" spans="2:6" ht="14.25" customHeight="1"/>
    <row r="32" spans="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D3882-F171-41B9-B9B5-94E650F59D35}">
  <dimension ref="B1:M1000"/>
  <sheetViews>
    <sheetView showGridLines="0" workbookViewId="0">
      <selection activeCell="K3" sqref="K3"/>
    </sheetView>
  </sheetViews>
  <sheetFormatPr defaultColWidth="14.44140625" defaultRowHeight="15" customHeight="1"/>
  <cols>
    <col min="1" max="1" width="8.88671875" customWidth="1"/>
    <col min="2" max="2" width="27.88671875" customWidth="1"/>
    <col min="3" max="10" width="8.44140625" customWidth="1"/>
  </cols>
  <sheetData>
    <row r="1" spans="2:13" ht="14.25" customHeight="1">
      <c r="L1" s="52" t="s">
        <v>96</v>
      </c>
      <c r="M1" s="53"/>
    </row>
    <row r="2" spans="2:13" ht="14.25" customHeight="1">
      <c r="B2" s="18" t="s">
        <v>97</v>
      </c>
      <c r="C2" s="18"/>
      <c r="D2" s="18"/>
      <c r="E2" s="18"/>
      <c r="F2" s="18"/>
      <c r="G2" s="18"/>
      <c r="H2" s="18"/>
      <c r="I2" s="18"/>
      <c r="J2" s="18"/>
      <c r="L2" s="53"/>
      <c r="M2" s="53"/>
    </row>
    <row r="3" spans="2:13" ht="14.25" customHeight="1">
      <c r="B3" s="19" t="s">
        <v>98</v>
      </c>
      <c r="C3" s="20">
        <v>43830</v>
      </c>
      <c r="D3" s="20">
        <v>44196</v>
      </c>
      <c r="E3" s="20">
        <v>44561</v>
      </c>
      <c r="F3" s="21">
        <v>44926</v>
      </c>
      <c r="G3" s="21">
        <v>45291</v>
      </c>
      <c r="H3" s="21">
        <v>45657</v>
      </c>
      <c r="I3" s="21">
        <v>46022</v>
      </c>
      <c r="J3" s="21">
        <v>46387</v>
      </c>
      <c r="L3" s="22" t="s">
        <v>99</v>
      </c>
    </row>
    <row r="4" spans="2:13" ht="14.25" customHeight="1">
      <c r="B4" s="23" t="s">
        <v>100</v>
      </c>
      <c r="C4" s="14">
        <f>SUM('Balance Sheet'!C11:C12)</f>
        <v>19681</v>
      </c>
      <c r="D4" s="14">
        <f>SUM('Balance Sheet'!D11:D12)</f>
        <v>20890</v>
      </c>
      <c r="E4" s="14">
        <f>SUM('Balance Sheet'!E11:E12)</f>
        <v>24595</v>
      </c>
      <c r="F4" s="14">
        <f>E7</f>
        <v>26382</v>
      </c>
      <c r="G4" s="14">
        <f>F7</f>
        <v>28343.342884548416</v>
      </c>
      <c r="H4" s="14">
        <f>G7</f>
        <v>30450.499805590225</v>
      </c>
      <c r="I4" s="14">
        <f>H7</f>
        <v>32714.311158961362</v>
      </c>
      <c r="J4" s="14">
        <f>I7</f>
        <v>35146.4232586707</v>
      </c>
      <c r="L4" s="22" t="s">
        <v>101</v>
      </c>
    </row>
    <row r="5" spans="2:13" ht="14.25" customHeight="1">
      <c r="B5" s="23" t="s">
        <v>102</v>
      </c>
      <c r="C5" s="14">
        <f>'Free Cash Flow'!C11</f>
        <v>1492</v>
      </c>
      <c r="D5" s="14">
        <f>'Free Cash Flow'!D11</f>
        <v>1645</v>
      </c>
      <c r="E5" s="14">
        <f>'Free Cash Flow'!E11</f>
        <v>1781</v>
      </c>
      <c r="F5" s="14">
        <f>(F4*F11)</f>
        <v>1995.9571154515827</v>
      </c>
      <c r="G5" s="14">
        <f>(G4*G11)</f>
        <v>2144.3445116404519</v>
      </c>
      <c r="H5" s="14">
        <f>(H4*H11)</f>
        <v>2303.7636174673962</v>
      </c>
      <c r="I5" s="14">
        <f>(I4*I11)</f>
        <v>2475.0345741348665</v>
      </c>
      <c r="J5" s="14">
        <f>(J4*J11)</f>
        <v>2659.0384954065948</v>
      </c>
      <c r="L5" s="22" t="s">
        <v>103</v>
      </c>
    </row>
    <row r="6" spans="2:13" ht="14.25" customHeight="1">
      <c r="B6" s="23" t="s">
        <v>104</v>
      </c>
      <c r="C6" s="14">
        <f t="shared" ref="C6:E6" si="0">C7-C4+C5</f>
        <v>2701</v>
      </c>
      <c r="D6" s="14">
        <f t="shared" si="0"/>
        <v>5350</v>
      </c>
      <c r="E6" s="14">
        <f t="shared" si="0"/>
        <v>3568</v>
      </c>
      <c r="F6" s="14">
        <f>(F4*F12)</f>
        <v>3957.2999999999997</v>
      </c>
      <c r="G6" s="14">
        <f>(G4*G12)</f>
        <v>4251.501432682262</v>
      </c>
      <c r="H6" s="14">
        <f>(H4*H12)</f>
        <v>4567.5749708385338</v>
      </c>
      <c r="I6" s="14">
        <f>(I4*I12)</f>
        <v>4907.1466738442041</v>
      </c>
      <c r="J6" s="14">
        <f>(J4*J12)</f>
        <v>5271.9634888006049</v>
      </c>
      <c r="L6" s="24" t="s">
        <v>105</v>
      </c>
    </row>
    <row r="7" spans="2:13" ht="14.25" customHeight="1">
      <c r="B7" s="25" t="s">
        <v>106</v>
      </c>
      <c r="C7" s="26">
        <f>SUM('Balance Sheet'!D11:D12)</f>
        <v>20890</v>
      </c>
      <c r="D7" s="26">
        <f>SUM('Balance Sheet'!E11:E12)</f>
        <v>24595</v>
      </c>
      <c r="E7" s="26">
        <f>SUM('Balance Sheet'!F11:F12)</f>
        <v>26382</v>
      </c>
      <c r="F7" s="26">
        <f>(F4-F5+F6)</f>
        <v>28343.342884548416</v>
      </c>
      <c r="G7" s="26">
        <f>(G4-G5+G6)</f>
        <v>30450.499805590225</v>
      </c>
      <c r="H7" s="26">
        <f>(H4-H5+H6)</f>
        <v>32714.311158961362</v>
      </c>
      <c r="I7" s="26">
        <f>(I4-I5+I6)</f>
        <v>35146.4232586707</v>
      </c>
      <c r="J7" s="26">
        <f>J4-J5+J6</f>
        <v>37759.348252064709</v>
      </c>
    </row>
    <row r="8" spans="2:13" ht="14.25" customHeight="1">
      <c r="E8" s="14"/>
    </row>
    <row r="9" spans="2:13" ht="14.25" customHeight="1">
      <c r="B9" s="18" t="s">
        <v>107</v>
      </c>
      <c r="C9" s="18"/>
      <c r="D9" s="18"/>
      <c r="E9" s="18"/>
      <c r="F9" s="18"/>
      <c r="G9" s="18"/>
      <c r="H9" s="18"/>
      <c r="I9" s="18"/>
      <c r="J9" s="18"/>
    </row>
    <row r="10" spans="2:13" ht="14.25" customHeight="1">
      <c r="B10" s="19" t="s">
        <v>98</v>
      </c>
      <c r="C10" s="20">
        <v>43830</v>
      </c>
      <c r="D10" s="20">
        <v>44196</v>
      </c>
      <c r="E10" s="20">
        <v>44561</v>
      </c>
      <c r="F10" s="21">
        <v>44926</v>
      </c>
      <c r="G10" s="21">
        <v>45291</v>
      </c>
      <c r="H10" s="21">
        <v>45657</v>
      </c>
      <c r="I10" s="21">
        <v>46022</v>
      </c>
      <c r="J10" s="21">
        <v>46387</v>
      </c>
    </row>
    <row r="11" spans="2:13" ht="14.25" customHeight="1">
      <c r="B11" s="27" t="s">
        <v>108</v>
      </c>
      <c r="C11" s="28">
        <f t="shared" ref="C11:E11" si="1">C5/C4</f>
        <v>7.5809156038819159E-2</v>
      </c>
      <c r="D11" s="28">
        <f t="shared" si="1"/>
        <v>7.8745811393011012E-2</v>
      </c>
      <c r="E11" s="28">
        <f t="shared" si="1"/>
        <v>7.2413092091888592E-2</v>
      </c>
      <c r="F11" s="28">
        <f>AVERAGE(C11:E11)</f>
        <v>7.5656019841239583E-2</v>
      </c>
      <c r="G11" s="28">
        <f t="shared" ref="G11:J12" si="2">F11</f>
        <v>7.5656019841239583E-2</v>
      </c>
      <c r="H11" s="28">
        <f t="shared" si="2"/>
        <v>7.5656019841239583E-2</v>
      </c>
      <c r="I11" s="28">
        <f t="shared" si="2"/>
        <v>7.5656019841239583E-2</v>
      </c>
      <c r="J11" s="28">
        <f t="shared" si="2"/>
        <v>7.5656019841239583E-2</v>
      </c>
    </row>
    <row r="12" spans="2:13" ht="14.25" customHeight="1">
      <c r="B12" s="27" t="s">
        <v>109</v>
      </c>
      <c r="C12" s="28">
        <f t="shared" ref="C12:E12" si="3">C6/C4</f>
        <v>0.13723896143488643</v>
      </c>
      <c r="D12" s="28">
        <f t="shared" si="3"/>
        <v>0.25610339875538535</v>
      </c>
      <c r="E12" s="28">
        <f t="shared" si="3"/>
        <v>0.14507013620654605</v>
      </c>
      <c r="F12" s="28">
        <v>0.15</v>
      </c>
      <c r="G12" s="28">
        <f t="shared" si="2"/>
        <v>0.15</v>
      </c>
      <c r="H12" s="28">
        <f t="shared" si="2"/>
        <v>0.15</v>
      </c>
      <c r="I12" s="28">
        <f t="shared" si="2"/>
        <v>0.15</v>
      </c>
      <c r="J12" s="28">
        <f t="shared" si="2"/>
        <v>0.15</v>
      </c>
    </row>
    <row r="13" spans="2:13" ht="14.25" customHeight="1">
      <c r="C13" s="29"/>
      <c r="D13" s="29"/>
      <c r="E13" s="29"/>
      <c r="F13" s="29"/>
      <c r="G13" s="29"/>
      <c r="H13" s="29"/>
      <c r="I13" s="29"/>
      <c r="J13" s="29"/>
    </row>
    <row r="14" spans="2:13" ht="14.25" customHeight="1">
      <c r="C14" s="29"/>
      <c r="D14" s="29"/>
      <c r="E14" s="29"/>
      <c r="F14" s="29"/>
      <c r="G14" s="29"/>
      <c r="H14" s="29"/>
      <c r="I14" s="29"/>
      <c r="J14" s="29"/>
    </row>
    <row r="15" spans="2:13" ht="14.25" customHeight="1">
      <c r="C15" s="29"/>
      <c r="D15" s="29"/>
      <c r="E15" s="29"/>
      <c r="F15" s="29"/>
      <c r="G15" s="29"/>
      <c r="H15" s="29"/>
      <c r="I15" s="29"/>
      <c r="J15" s="29"/>
    </row>
    <row r="16" spans="2: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L1:M2"/>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EFE7F-D449-4D29-8A5C-306F03B7BBA7}">
  <dimension ref="B1:M997"/>
  <sheetViews>
    <sheetView showGridLines="0" zoomScale="98" zoomScaleNormal="98" workbookViewId="0">
      <selection activeCell="B33" activeCellId="1" sqref="B3:J3 B33:J33"/>
    </sheetView>
  </sheetViews>
  <sheetFormatPr defaultColWidth="14.44140625" defaultRowHeight="15" customHeight="1"/>
  <cols>
    <col min="1" max="1" width="8.88671875" customWidth="1"/>
    <col min="2" max="2" width="45.44140625" customWidth="1"/>
    <col min="3" max="10" width="10.44140625" customWidth="1"/>
  </cols>
  <sheetData>
    <row r="1" spans="2:13" ht="14.25" customHeight="1">
      <c r="L1" s="52" t="s">
        <v>96</v>
      </c>
      <c r="M1" s="53"/>
    </row>
    <row r="2" spans="2:13" ht="14.25" customHeight="1">
      <c r="B2" s="18" t="s">
        <v>110</v>
      </c>
      <c r="C2" s="18"/>
      <c r="D2" s="18"/>
      <c r="E2" s="18"/>
      <c r="F2" s="18"/>
      <c r="G2" s="18"/>
      <c r="H2" s="18"/>
      <c r="I2" s="18"/>
      <c r="J2" s="18"/>
      <c r="L2" s="53"/>
      <c r="M2" s="53"/>
    </row>
    <row r="3" spans="2:13" ht="14.25" customHeight="1">
      <c r="B3" s="19" t="s">
        <v>98</v>
      </c>
      <c r="C3" s="20">
        <v>43830</v>
      </c>
      <c r="D3" s="20">
        <v>44196</v>
      </c>
      <c r="E3" s="20">
        <v>44561</v>
      </c>
      <c r="F3" s="21">
        <v>44926</v>
      </c>
      <c r="G3" s="21">
        <v>45291</v>
      </c>
      <c r="H3" s="21">
        <v>45657</v>
      </c>
      <c r="I3" s="21">
        <v>46022</v>
      </c>
      <c r="J3" s="21">
        <v>46387</v>
      </c>
      <c r="L3" s="24" t="s">
        <v>111</v>
      </c>
    </row>
    <row r="4" spans="2:13" ht="14.25" customHeight="1">
      <c r="B4" s="23" t="s">
        <v>112</v>
      </c>
      <c r="C4" s="30">
        <f>'Income Statement'!C5</f>
        <v>152703</v>
      </c>
      <c r="D4" s="30">
        <f>'Income Statement'!D5</f>
        <v>166761</v>
      </c>
      <c r="E4" s="30">
        <f>'Income Statement'!E5</f>
        <v>195929</v>
      </c>
      <c r="F4" s="30">
        <f>E4*(1+F23)</f>
        <v>215521.90000000002</v>
      </c>
      <c r="G4" s="30">
        <f>F4*(1+G23)</f>
        <v>237074.09000000005</v>
      </c>
      <c r="H4" s="30">
        <f>G4*(1+H23)</f>
        <v>258410.75810000006</v>
      </c>
      <c r="I4" s="30">
        <f>H4*(1+I23)</f>
        <v>276499.51116700011</v>
      </c>
      <c r="J4" s="30">
        <f>I4*(1+J23)</f>
        <v>290324.48672535014</v>
      </c>
      <c r="L4" s="24" t="s">
        <v>113</v>
      </c>
    </row>
    <row r="5" spans="2:13" ht="14.25" customHeight="1">
      <c r="B5" s="31" t="s">
        <v>114</v>
      </c>
      <c r="C5" s="32">
        <f>'Income Statement'!C7</f>
        <v>132886</v>
      </c>
      <c r="D5" s="32">
        <f>'Income Statement'!D7</f>
        <v>144939</v>
      </c>
      <c r="E5" s="32">
        <f>'Income Statement'!E7</f>
        <v>170684</v>
      </c>
      <c r="F5" s="32">
        <f>F4*F25</f>
        <v>187541.37989690871</v>
      </c>
      <c r="G5" s="32">
        <f>G4*G25</f>
        <v>206295.51788659961</v>
      </c>
      <c r="H5" s="32">
        <f>H4*H25</f>
        <v>224862.11449639357</v>
      </c>
      <c r="I5" s="32">
        <f>I4*I25</f>
        <v>240602.46251114114</v>
      </c>
      <c r="J5" s="32">
        <f>J4*J25</f>
        <v>252632.58563669823</v>
      </c>
      <c r="L5" s="24" t="s">
        <v>115</v>
      </c>
    </row>
    <row r="6" spans="2:13" ht="14.25" customHeight="1">
      <c r="B6" s="33" t="s">
        <v>116</v>
      </c>
      <c r="C6" s="34">
        <f t="shared" ref="C6:E6" si="0">C4-C5</f>
        <v>19817</v>
      </c>
      <c r="D6" s="34">
        <f t="shared" si="0"/>
        <v>21822</v>
      </c>
      <c r="E6" s="34">
        <f t="shared" si="0"/>
        <v>25245</v>
      </c>
      <c r="F6" s="34">
        <f>F4-F5</f>
        <v>27980.520103091316</v>
      </c>
      <c r="G6" s="34">
        <f>G4-G5</f>
        <v>30778.572113400442</v>
      </c>
      <c r="H6" s="34">
        <f>H4-H5</f>
        <v>33548.643603606499</v>
      </c>
      <c r="I6" s="34">
        <f>I4-I5</f>
        <v>35897.048655858962</v>
      </c>
      <c r="J6" s="34">
        <f>J4-J5</f>
        <v>37691.90108865191</v>
      </c>
      <c r="L6" s="24" t="s">
        <v>117</v>
      </c>
    </row>
    <row r="7" spans="2:13" ht="14.25" customHeight="1">
      <c r="B7" s="23" t="s">
        <v>118</v>
      </c>
      <c r="C7" s="30"/>
      <c r="D7" s="30"/>
      <c r="E7" s="30"/>
      <c r="F7" s="30"/>
      <c r="G7" s="30"/>
      <c r="H7" s="30"/>
      <c r="I7" s="30"/>
      <c r="J7" s="30"/>
      <c r="L7" s="24" t="s">
        <v>119</v>
      </c>
    </row>
    <row r="8" spans="2:13" ht="14.25" customHeight="1">
      <c r="B8" s="23" t="s">
        <v>120</v>
      </c>
      <c r="C8" s="30">
        <f>SUM('Income Statement'!C8,'Income Statement'!C10)</f>
        <v>13588</v>
      </c>
      <c r="D8" s="30">
        <f>SUM('Income Statement'!D8,'Income Statement'!D10)</f>
        <v>14742</v>
      </c>
      <c r="E8" s="30">
        <f>SUM('Income Statement'!E8,'Income Statement'!E10)</f>
        <v>16756</v>
      </c>
      <c r="F8" s="30">
        <f>F4*F26</f>
        <v>18887.32847958626</v>
      </c>
      <c r="G8" s="30">
        <f>G4*G26</f>
        <v>20776.061327544889</v>
      </c>
      <c r="H8" s="30">
        <f>H4*H26</f>
        <v>22645.906847023929</v>
      </c>
      <c r="I8" s="30">
        <f>I4*I26</f>
        <v>24231.120326315606</v>
      </c>
      <c r="J8" s="30">
        <f>J4*J26</f>
        <v>25442.676342631388</v>
      </c>
      <c r="L8" s="24" t="s">
        <v>121</v>
      </c>
    </row>
    <row r="9" spans="2:13" ht="14.25" customHeight="1">
      <c r="B9" s="31" t="s">
        <v>122</v>
      </c>
      <c r="C9" s="32">
        <f t="shared" ref="C9:E9" si="1">SUM(C8)</f>
        <v>13588</v>
      </c>
      <c r="D9" s="32">
        <f t="shared" si="1"/>
        <v>14742</v>
      </c>
      <c r="E9" s="32">
        <f t="shared" si="1"/>
        <v>16756</v>
      </c>
      <c r="F9" s="32">
        <f>SUM(F8)</f>
        <v>18887.32847958626</v>
      </c>
      <c r="G9" s="32">
        <f>SUM(G8)</f>
        <v>20776.061327544889</v>
      </c>
      <c r="H9" s="32">
        <f>SUM(H8)</f>
        <v>22645.906847023929</v>
      </c>
      <c r="I9" s="32">
        <f>SUM(I8)</f>
        <v>24231.120326315606</v>
      </c>
      <c r="J9" s="32">
        <f>SUM(J8)</f>
        <v>25442.676342631388</v>
      </c>
      <c r="L9" s="24" t="s">
        <v>123</v>
      </c>
    </row>
    <row r="10" spans="2:13" ht="14.25" customHeight="1">
      <c r="B10" s="33" t="s">
        <v>124</v>
      </c>
      <c r="C10" s="34">
        <f>C6-C9</f>
        <v>6229</v>
      </c>
      <c r="D10" s="34">
        <f>D6-D9</f>
        <v>7080</v>
      </c>
      <c r="E10" s="34">
        <f>E6-E9</f>
        <v>8489</v>
      </c>
      <c r="F10" s="34">
        <f>F6-F9</f>
        <v>9093.1916235050558</v>
      </c>
      <c r="G10" s="34">
        <f>G6-G9</f>
        <v>10002.510785855553</v>
      </c>
      <c r="H10" s="34">
        <f>H6-H9</f>
        <v>10902.73675658257</v>
      </c>
      <c r="I10" s="34">
        <f>I6-I9</f>
        <v>11665.928329543356</v>
      </c>
      <c r="J10" s="34">
        <f>J6-J9</f>
        <v>12249.224746020522</v>
      </c>
      <c r="L10" s="24" t="s">
        <v>125</v>
      </c>
    </row>
    <row r="11" spans="2:13" ht="14.25" customHeight="1">
      <c r="B11" s="31" t="s">
        <v>9</v>
      </c>
      <c r="C11" s="32">
        <f>'Income Statement'!C9</f>
        <v>1492</v>
      </c>
      <c r="D11" s="32">
        <f>'Income Statement'!D9</f>
        <v>1645</v>
      </c>
      <c r="E11" s="32">
        <f>'Income Statement'!E9</f>
        <v>1781</v>
      </c>
      <c r="F11" s="32">
        <f>'Fixed Assets (1)'!F5</f>
        <v>1995.9571154515827</v>
      </c>
      <c r="G11" s="32">
        <f>'Fixed Assets (1)'!G5</f>
        <v>2144.3445116404519</v>
      </c>
      <c r="H11" s="32">
        <f>'Fixed Assets (1)'!H5</f>
        <v>2303.7636174673962</v>
      </c>
      <c r="I11" s="32">
        <f>'Fixed Assets (1)'!I5</f>
        <v>2475.0345741348665</v>
      </c>
      <c r="J11" s="32">
        <f>'Fixed Assets (1)'!J5</f>
        <v>2659.0384954065948</v>
      </c>
      <c r="L11" s="22" t="s">
        <v>126</v>
      </c>
    </row>
    <row r="12" spans="2:13" ht="14.25" customHeight="1">
      <c r="B12" s="33" t="s">
        <v>127</v>
      </c>
      <c r="C12" s="34">
        <f t="shared" ref="C12:E12" si="2">C10-C11</f>
        <v>4737</v>
      </c>
      <c r="D12" s="34">
        <f t="shared" si="2"/>
        <v>5435</v>
      </c>
      <c r="E12" s="34">
        <f t="shared" si="2"/>
        <v>6708</v>
      </c>
      <c r="F12" s="34">
        <f>F10-F11</f>
        <v>7097.2345080534733</v>
      </c>
      <c r="G12" s="34">
        <f>G10-G11</f>
        <v>7858.1662742151011</v>
      </c>
      <c r="H12" s="34">
        <f>H10-H11</f>
        <v>8598.9731391151727</v>
      </c>
      <c r="I12" s="34">
        <f>I10-I11</f>
        <v>9190.8937554084896</v>
      </c>
      <c r="J12" s="34">
        <f>J10-J11</f>
        <v>9590.1862506139259</v>
      </c>
      <c r="L12" s="24" t="s">
        <v>128</v>
      </c>
    </row>
    <row r="13" spans="2:13" ht="14.25" customHeight="1">
      <c r="B13" s="31" t="s">
        <v>129</v>
      </c>
      <c r="C13" s="32">
        <f>'Income Statement'!C16</f>
        <v>1061</v>
      </c>
      <c r="D13" s="32">
        <f>'Income Statement'!D16</f>
        <v>1308</v>
      </c>
      <c r="E13" s="32">
        <f>'Income Statement'!E16</f>
        <v>1601</v>
      </c>
      <c r="F13" s="32">
        <f>F12*F27</f>
        <v>1490.4192466912293</v>
      </c>
      <c r="G13" s="32">
        <f>G12*G27</f>
        <v>1650.2149175851712</v>
      </c>
      <c r="H13" s="32">
        <f>H12*H27</f>
        <v>1805.7843592141862</v>
      </c>
      <c r="I13" s="32">
        <f>I12*I27</f>
        <v>1930.0876886357828</v>
      </c>
      <c r="J13" s="32">
        <f>J12*J27</f>
        <v>2013.9391126289245</v>
      </c>
      <c r="L13" s="24" t="s">
        <v>130</v>
      </c>
    </row>
    <row r="14" spans="2:13" ht="14.25" customHeight="1">
      <c r="B14" s="33" t="s">
        <v>131</v>
      </c>
      <c r="C14" s="34">
        <f t="shared" ref="C14:E14" si="3">C12-C13</f>
        <v>3676</v>
      </c>
      <c r="D14" s="34">
        <f t="shared" si="3"/>
        <v>4127</v>
      </c>
      <c r="E14" s="34">
        <f t="shared" si="3"/>
        <v>5107</v>
      </c>
      <c r="F14" s="34">
        <f>F12-F13</f>
        <v>5606.8152613622442</v>
      </c>
      <c r="G14" s="34">
        <f>G12-G13</f>
        <v>6207.9513566299302</v>
      </c>
      <c r="H14" s="34">
        <f>H12-H13</f>
        <v>6793.1887799009864</v>
      </c>
      <c r="I14" s="34">
        <f>I12-I13</f>
        <v>7260.8060667727068</v>
      </c>
      <c r="J14" s="34">
        <f>J12-J13</f>
        <v>7576.2471379850012</v>
      </c>
      <c r="L14" s="24" t="s">
        <v>132</v>
      </c>
    </row>
    <row r="15" spans="2:13" ht="14.25" customHeight="1">
      <c r="B15" s="23" t="s">
        <v>133</v>
      </c>
      <c r="C15" s="30">
        <f t="shared" ref="C15:E15" si="4">C11</f>
        <v>1492</v>
      </c>
      <c r="D15" s="30">
        <f t="shared" si="4"/>
        <v>1645</v>
      </c>
      <c r="E15" s="30">
        <f t="shared" si="4"/>
        <v>1781</v>
      </c>
      <c r="F15" s="30">
        <f>F11</f>
        <v>1995.9571154515827</v>
      </c>
      <c r="G15" s="30">
        <f>G11</f>
        <v>2144.3445116404519</v>
      </c>
      <c r="H15" s="30">
        <f>H11</f>
        <v>2303.7636174673962</v>
      </c>
      <c r="I15" s="30">
        <f>I11</f>
        <v>2475.0345741348665</v>
      </c>
      <c r="J15" s="30">
        <f>J11</f>
        <v>2659.0384954065948</v>
      </c>
      <c r="L15" s="24" t="s">
        <v>134</v>
      </c>
    </row>
    <row r="16" spans="2:13" ht="14.25" customHeight="1">
      <c r="B16" s="23" t="s">
        <v>135</v>
      </c>
      <c r="C16" s="30">
        <f>'Fixed Assets'!C6</f>
        <v>2701</v>
      </c>
      <c r="D16" s="30">
        <f>'Fixed Assets'!D6</f>
        <v>5350</v>
      </c>
      <c r="E16" s="30">
        <f>'Fixed Assets'!E6</f>
        <v>3568</v>
      </c>
      <c r="F16" s="30">
        <f>'Fixed Assets (1)'!F6</f>
        <v>3957.2999999999997</v>
      </c>
      <c r="G16" s="30">
        <f>'Fixed Assets (1)'!G6</f>
        <v>4251.501432682262</v>
      </c>
      <c r="H16" s="30">
        <f>'Fixed Assets (1)'!H6</f>
        <v>4567.5749708385338</v>
      </c>
      <c r="I16" s="30">
        <f>'Fixed Assets (1)'!I6</f>
        <v>4907.1466738442041</v>
      </c>
      <c r="J16" s="30">
        <f>'Fixed Assets (1)'!J6</f>
        <v>5271.9634888006049</v>
      </c>
      <c r="L16" s="24" t="s">
        <v>136</v>
      </c>
    </row>
    <row r="17" spans="2:10" ht="14.25" customHeight="1">
      <c r="B17" s="23" t="s">
        <v>137</v>
      </c>
      <c r="C17" s="30">
        <f>C18-(-6806)</f>
        <v>-691</v>
      </c>
      <c r="D17" s="30">
        <f t="shared" ref="D17:E17" si="5">D18-C18</f>
        <v>-2437</v>
      </c>
      <c r="E17" s="30">
        <f>E18-D18</f>
        <v>-1378</v>
      </c>
      <c r="F17" s="30">
        <f>F18-E18</f>
        <v>-244</v>
      </c>
      <c r="G17" s="30">
        <f>G18-F18</f>
        <v>-1156</v>
      </c>
      <c r="H17" s="30">
        <f>H18-G18</f>
        <v>-1144</v>
      </c>
      <c r="I17" s="30">
        <f>I18-H18</f>
        <v>-970</v>
      </c>
      <c r="J17" s="30">
        <f>J18-I18</f>
        <v>-741</v>
      </c>
    </row>
    <row r="18" spans="2:10" ht="14.25" customHeight="1">
      <c r="B18" s="35" t="s">
        <v>138</v>
      </c>
      <c r="C18" s="30">
        <f>C29-C30</f>
        <v>-7497</v>
      </c>
      <c r="D18" s="30">
        <f t="shared" ref="C18:E18" si="6">D29-D30</f>
        <v>-9934</v>
      </c>
      <c r="E18" s="30">
        <f>E29-E30</f>
        <v>-11312</v>
      </c>
      <c r="F18" s="30">
        <f>F29-F30</f>
        <v>-11556</v>
      </c>
      <c r="G18" s="30">
        <f>G29-G30</f>
        <v>-12712</v>
      </c>
      <c r="H18" s="30">
        <f>H29-H30</f>
        <v>-13856</v>
      </c>
      <c r="I18" s="30">
        <f>I29-I30</f>
        <v>-14826</v>
      </c>
      <c r="J18" s="30">
        <f>J29-J30</f>
        <v>-15567</v>
      </c>
    </row>
    <row r="19" spans="2:10" ht="14.25" customHeight="1">
      <c r="B19" s="36" t="s">
        <v>139</v>
      </c>
      <c r="C19" s="37">
        <f>C14+C15-C16-C17</f>
        <v>3158</v>
      </c>
      <c r="D19" s="37">
        <f t="shared" ref="C19:E19" si="7">D14+D15-D16-D17</f>
        <v>2859</v>
      </c>
      <c r="E19" s="37">
        <f t="shared" si="7"/>
        <v>4698</v>
      </c>
      <c r="F19" s="37">
        <f>F14+F15-F16-F17</f>
        <v>3889.4723768138269</v>
      </c>
      <c r="G19" s="37">
        <f>G14+G15-G16-G17</f>
        <v>5256.7944355881209</v>
      </c>
      <c r="H19" s="37">
        <f>H14+H15-H16-H17</f>
        <v>5673.3774265298489</v>
      </c>
      <c r="I19" s="37">
        <f>I14+I15-I16-I17</f>
        <v>5798.6939670633683</v>
      </c>
      <c r="J19" s="37">
        <f>J14+J15-J16-J17</f>
        <v>5704.3221445909903</v>
      </c>
    </row>
    <row r="20" spans="2:10" ht="14.25" customHeight="1"/>
    <row r="21" spans="2:10" ht="14.25" customHeight="1">
      <c r="B21" s="18" t="s">
        <v>107</v>
      </c>
      <c r="C21" s="18"/>
      <c r="D21" s="18"/>
      <c r="E21" s="18"/>
      <c r="F21" s="18"/>
      <c r="G21" s="18"/>
      <c r="H21" s="18"/>
      <c r="I21" s="18"/>
      <c r="J21" s="18"/>
    </row>
    <row r="22" spans="2:10" ht="14.25" customHeight="1">
      <c r="B22" s="19" t="str">
        <f>B3</f>
        <v>Fiscal Year</v>
      </c>
      <c r="C22" s="20">
        <f>C3</f>
        <v>43830</v>
      </c>
      <c r="D22" s="20">
        <f>D3</f>
        <v>44196</v>
      </c>
      <c r="E22" s="20">
        <f>E3</f>
        <v>44561</v>
      </c>
      <c r="F22" s="21">
        <f>F3</f>
        <v>44926</v>
      </c>
      <c r="G22" s="21">
        <f>G3</f>
        <v>45291</v>
      </c>
      <c r="H22" s="21">
        <f>H3</f>
        <v>45657</v>
      </c>
      <c r="I22" s="21">
        <f>I3</f>
        <v>46022</v>
      </c>
      <c r="J22" s="21">
        <f>J3</f>
        <v>46387</v>
      </c>
    </row>
    <row r="23" spans="2:10" ht="14.25" customHeight="1">
      <c r="B23" s="27" t="s">
        <v>140</v>
      </c>
      <c r="C23" s="27"/>
      <c r="D23" s="28">
        <f>D4/C4-1</f>
        <v>9.2061059704131587E-2</v>
      </c>
      <c r="E23" s="28">
        <f>E4/D4-1</f>
        <v>0.17490900150514799</v>
      </c>
      <c r="F23" s="28">
        <v>0.1</v>
      </c>
      <c r="G23" s="28">
        <v>0.1</v>
      </c>
      <c r="H23" s="28">
        <v>0.09</v>
      </c>
      <c r="I23" s="28">
        <v>7.0000000000000007E-2</v>
      </c>
      <c r="J23" s="28">
        <v>0.05</v>
      </c>
    </row>
    <row r="24" spans="2:10" ht="14.25" customHeight="1">
      <c r="B24" s="27"/>
      <c r="C24" s="27"/>
      <c r="D24" s="27"/>
      <c r="E24" s="27"/>
      <c r="F24" s="27"/>
      <c r="G24" s="27"/>
      <c r="H24" s="27"/>
      <c r="I24" s="27"/>
      <c r="J24" s="27"/>
    </row>
    <row r="25" spans="2:10" ht="14.25" customHeight="1">
      <c r="B25" s="27" t="s">
        <v>141</v>
      </c>
      <c r="C25" s="28">
        <f>C5/C4</f>
        <v>0.87022520841109863</v>
      </c>
      <c r="D25" s="28">
        <f>D5/D4</f>
        <v>0.86914206559087559</v>
      </c>
      <c r="E25" s="28">
        <f>E5/E4</f>
        <v>0.87115230517177145</v>
      </c>
      <c r="F25" s="28">
        <f t="shared" ref="F25:F26" si="8">AVERAGE(C25:E25)</f>
        <v>0.87017319305791518</v>
      </c>
      <c r="G25" s="28">
        <f t="shared" ref="G25:J26" si="9">F25</f>
        <v>0.87017319305791518</v>
      </c>
      <c r="H25" s="28">
        <f t="shared" si="9"/>
        <v>0.87017319305791518</v>
      </c>
      <c r="I25" s="28">
        <f t="shared" si="9"/>
        <v>0.87017319305791518</v>
      </c>
      <c r="J25" s="28">
        <f t="shared" si="9"/>
        <v>0.87017319305791518</v>
      </c>
    </row>
    <row r="26" spans="2:10" ht="14.25" customHeight="1">
      <c r="B26" s="27" t="s">
        <v>142</v>
      </c>
      <c r="C26" s="28">
        <f>C8/C4</f>
        <v>8.8983189590250353E-2</v>
      </c>
      <c r="D26" s="28">
        <f>D8/D4</f>
        <v>8.8401964488099741E-2</v>
      </c>
      <c r="E26" s="28">
        <f>E8/E4</f>
        <v>8.5520775382919328E-2</v>
      </c>
      <c r="F26" s="28">
        <f t="shared" si="8"/>
        <v>8.7635309820423155E-2</v>
      </c>
      <c r="G26" s="28">
        <f t="shared" si="9"/>
        <v>8.7635309820423155E-2</v>
      </c>
      <c r="H26" s="28">
        <f t="shared" si="9"/>
        <v>8.7635309820423155E-2</v>
      </c>
      <c r="I26" s="28">
        <f t="shared" si="9"/>
        <v>8.7635309820423155E-2</v>
      </c>
      <c r="J26" s="28">
        <f t="shared" si="9"/>
        <v>8.7635309820423155E-2</v>
      </c>
    </row>
    <row r="27" spans="2:10" ht="14.25" customHeight="1">
      <c r="B27" s="27" t="s">
        <v>143</v>
      </c>
      <c r="C27" s="28">
        <f t="shared" ref="C27:E27" si="10">C13/C12</f>
        <v>0.22398142284146083</v>
      </c>
      <c r="D27" s="28">
        <f t="shared" si="10"/>
        <v>0.24066237350505978</v>
      </c>
      <c r="E27" s="28">
        <f t="shared" si="10"/>
        <v>0.23867024448419796</v>
      </c>
      <c r="F27" s="28">
        <v>0.21</v>
      </c>
      <c r="G27" s="28">
        <v>0.21</v>
      </c>
      <c r="H27" s="28">
        <v>0.21</v>
      </c>
      <c r="I27" s="28">
        <v>0.21</v>
      </c>
      <c r="J27" s="28">
        <v>0.21</v>
      </c>
    </row>
    <row r="28" spans="2:10" ht="14.25" customHeight="1"/>
    <row r="29" spans="2:10" ht="14.25" customHeight="1">
      <c r="B29" s="35" t="s">
        <v>144</v>
      </c>
      <c r="C29" s="14">
        <v>14041</v>
      </c>
      <c r="D29" s="14">
        <v>14815</v>
      </c>
      <c r="E29" s="14">
        <v>17330</v>
      </c>
      <c r="F29" s="30">
        <v>19467</v>
      </c>
      <c r="G29" s="30">
        <v>21414</v>
      </c>
      <c r="H29" s="30">
        <v>23341</v>
      </c>
      <c r="I29" s="30">
        <v>24975</v>
      </c>
      <c r="J29" s="30">
        <v>26224</v>
      </c>
    </row>
    <row r="30" spans="2:10" ht="14.25" customHeight="1">
      <c r="B30" s="35" t="s">
        <v>145</v>
      </c>
      <c r="C30" s="14">
        <v>21538</v>
      </c>
      <c r="D30" s="14">
        <v>24749</v>
      </c>
      <c r="E30" s="14">
        <v>28642</v>
      </c>
      <c r="F30" s="30">
        <v>31023</v>
      </c>
      <c r="G30" s="30">
        <v>34126</v>
      </c>
      <c r="H30" s="30">
        <v>37197</v>
      </c>
      <c r="I30" s="30">
        <v>39801</v>
      </c>
      <c r="J30" s="30">
        <v>41791</v>
      </c>
    </row>
    <row r="31" spans="2:10" ht="14.25" customHeight="1">
      <c r="B31" s="65" t="s">
        <v>188</v>
      </c>
      <c r="C31">
        <f>C29/C30</f>
        <v>0.6519175410901662</v>
      </c>
      <c r="D31">
        <f>D29/D30</f>
        <v>0.59861004485029701</v>
      </c>
      <c r="E31">
        <f>E29/E30</f>
        <v>0.6050555128831786</v>
      </c>
      <c r="F31">
        <f>F29/F30</f>
        <v>0.62750217580504786</v>
      </c>
      <c r="G31">
        <f>G29/G30</f>
        <v>0.62749809529391076</v>
      </c>
      <c r="H31">
        <f>H29/H30</f>
        <v>0.62749684114310289</v>
      </c>
      <c r="I31">
        <f>I29/I30</f>
        <v>0.62749679656290047</v>
      </c>
      <c r="J31">
        <f>J29/J30</f>
        <v>0.62750352946806731</v>
      </c>
    </row>
    <row r="32" spans="2:10" ht="14.25" customHeight="1">
      <c r="B32" s="65" t="s">
        <v>223</v>
      </c>
      <c r="C32">
        <f>C6/C4</f>
        <v>0.12977479158890134</v>
      </c>
      <c r="D32">
        <f>D6/D4</f>
        <v>0.13085793440912444</v>
      </c>
      <c r="E32">
        <f>E6/E4</f>
        <v>0.12884769482822858</v>
      </c>
      <c r="F32">
        <f>F6/F4</f>
        <v>0.12982680694208484</v>
      </c>
      <c r="G32">
        <f>G6/G4</f>
        <v>0.12982680694208479</v>
      </c>
      <c r="H32">
        <f>H6/H4</f>
        <v>0.12982680694208484</v>
      </c>
      <c r="I32">
        <f>I6/I4</f>
        <v>0.12982680694208487</v>
      </c>
      <c r="J32">
        <f>J6/J4</f>
        <v>0.12982680694208484</v>
      </c>
    </row>
    <row r="33" spans="2:10" ht="14.25" customHeight="1">
      <c r="B33" s="65" t="s">
        <v>254</v>
      </c>
      <c r="C33">
        <f>C10/C4</f>
        <v>4.0791601998650978E-2</v>
      </c>
      <c r="D33">
        <f t="shared" ref="D33:J33" si="11">D10/D4</f>
        <v>4.2455969921024697E-2</v>
      </c>
      <c r="E33">
        <f t="shared" si="11"/>
        <v>4.3326919445309267E-2</v>
      </c>
      <c r="F33">
        <f t="shared" si="11"/>
        <v>4.2191497121661675E-2</v>
      </c>
      <c r="G33">
        <f t="shared" si="11"/>
        <v>4.2191497121661634E-2</v>
      </c>
      <c r="H33">
        <f t="shared" si="11"/>
        <v>4.2191497121661696E-2</v>
      </c>
      <c r="I33">
        <f t="shared" si="11"/>
        <v>4.2191497121661717E-2</v>
      </c>
      <c r="J33">
        <f t="shared" si="11"/>
        <v>4.2191497121661703E-2</v>
      </c>
    </row>
    <row r="34" spans="2:10" ht="14.25" customHeight="1"/>
    <row r="35" spans="2:10" ht="14.25" customHeight="1"/>
    <row r="36" spans="2:10" ht="14.25" customHeight="1"/>
    <row r="37" spans="2:10" ht="14.25" customHeight="1"/>
    <row r="38" spans="2:10" ht="14.25" customHeight="1"/>
    <row r="39" spans="2:10" ht="14.25" customHeight="1"/>
    <row r="40" spans="2:10" ht="14.25" customHeight="1"/>
    <row r="41" spans="2:10" ht="14.25" customHeight="1"/>
    <row r="42" spans="2:10" ht="14.25" customHeight="1"/>
    <row r="43" spans="2:10" ht="14.25" customHeight="1"/>
    <row r="44" spans="2:10" ht="14.25" customHeight="1"/>
    <row r="45" spans="2:10" ht="14.25" customHeight="1"/>
    <row r="46" spans="2:10" ht="14.25" customHeight="1"/>
    <row r="47" spans="2:10" ht="14.25" customHeight="1"/>
    <row r="48" spans="2:10"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
    <mergeCell ref="L1:M2"/>
  </mergeCells>
  <pageMargins left="0.7" right="0.7" top="0.75" bottom="0.75" header="0" footer="0"/>
  <pageSetup orientation="portrait"/>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2B70D-46E5-46C3-A975-65235AC9977F}">
  <dimension ref="A1:Z998"/>
  <sheetViews>
    <sheetView showGridLines="0" topLeftCell="A10" workbookViewId="0">
      <selection activeCell="B21" sqref="B21"/>
    </sheetView>
  </sheetViews>
  <sheetFormatPr defaultColWidth="14.44140625" defaultRowHeight="15" customHeight="1"/>
  <cols>
    <col min="1" max="1" width="8.88671875" customWidth="1"/>
    <col min="2" max="2" width="28.5546875" customWidth="1"/>
    <col min="3" max="10" width="9.44140625" customWidth="1"/>
    <col min="11" max="11" width="8.109375" customWidth="1"/>
  </cols>
  <sheetData>
    <row r="1" spans="2:14" ht="14.25" customHeight="1">
      <c r="M1" s="52" t="s">
        <v>96</v>
      </c>
      <c r="N1" s="53"/>
    </row>
    <row r="2" spans="2:14" ht="14.25" customHeight="1">
      <c r="B2" s="18" t="s">
        <v>110</v>
      </c>
      <c r="C2" s="18"/>
      <c r="D2" s="18"/>
      <c r="E2" s="18"/>
      <c r="F2" s="18"/>
      <c r="G2" s="18"/>
      <c r="H2" s="18"/>
      <c r="I2" s="18"/>
      <c r="J2" s="18"/>
      <c r="K2" s="18"/>
      <c r="M2" s="53"/>
      <c r="N2" s="53"/>
    </row>
    <row r="3" spans="2:14" ht="14.25" customHeight="1">
      <c r="B3" s="19" t="s">
        <v>98</v>
      </c>
      <c r="C3" s="20"/>
      <c r="D3" s="20">
        <v>43830</v>
      </c>
      <c r="E3" s="20">
        <v>44196</v>
      </c>
      <c r="F3" s="20">
        <v>44561</v>
      </c>
      <c r="G3" s="21">
        <v>44926</v>
      </c>
      <c r="H3" s="21">
        <v>45291</v>
      </c>
      <c r="I3" s="21">
        <v>45657</v>
      </c>
      <c r="J3" s="21">
        <v>46022</v>
      </c>
      <c r="K3" s="21">
        <v>46387</v>
      </c>
      <c r="M3" s="24" t="s">
        <v>159</v>
      </c>
    </row>
    <row r="4" spans="2:14" ht="14.25" customHeight="1">
      <c r="B4" s="23" t="s">
        <v>139</v>
      </c>
      <c r="C4" s="14"/>
      <c r="D4" s="14">
        <f>'Free Cash Flow (2)'!C19</f>
        <v>3158</v>
      </c>
      <c r="E4" s="14">
        <f>'Free Cash Flow (2)'!D19</f>
        <v>2859</v>
      </c>
      <c r="F4" s="14">
        <f>'Free Cash Flow (2)'!E19</f>
        <v>4698</v>
      </c>
      <c r="G4" s="14">
        <f>'Free Cash Flow (2)'!F19</f>
        <v>3889.4723768138269</v>
      </c>
      <c r="H4" s="14">
        <f>'Free Cash Flow (2)'!G19</f>
        <v>5256.7944355881209</v>
      </c>
      <c r="I4" s="14">
        <f>'Free Cash Flow (2)'!H19</f>
        <v>5673.3774265298489</v>
      </c>
      <c r="J4" s="14">
        <f>'Free Cash Flow (2)'!I19</f>
        <v>5798.6939670633683</v>
      </c>
      <c r="K4" s="14">
        <f>'Free Cash Flow (2)'!J19</f>
        <v>5704.3221445909903</v>
      </c>
      <c r="M4" s="24" t="s">
        <v>160</v>
      </c>
    </row>
    <row r="5" spans="2:14" ht="14.25" customHeight="1">
      <c r="M5" s="24" t="s">
        <v>161</v>
      </c>
    </row>
    <row r="6" spans="2:14" ht="14.25" customHeight="1">
      <c r="B6" s="23" t="s">
        <v>162</v>
      </c>
      <c r="G6" s="23">
        <v>1</v>
      </c>
      <c r="H6" s="23">
        <v>2</v>
      </c>
      <c r="I6" s="23">
        <v>3</v>
      </c>
      <c r="J6" s="23">
        <v>4</v>
      </c>
      <c r="K6" s="23">
        <v>5</v>
      </c>
      <c r="M6" s="24" t="s">
        <v>163</v>
      </c>
    </row>
    <row r="7" spans="2:14" ht="14.25" customHeight="1">
      <c r="B7" s="25" t="s">
        <v>164</v>
      </c>
      <c r="C7" s="25"/>
      <c r="D7" s="25"/>
      <c r="E7" s="25"/>
      <c r="F7" s="25"/>
      <c r="G7" s="26">
        <f>(G4)/(1+C12)^G6</f>
        <v>3660.8387133057954</v>
      </c>
      <c r="H7" s="26">
        <f>(H4)/(1+C12)^H6</f>
        <v>4656.9417151525204</v>
      </c>
      <c r="I7" s="26">
        <f>(I4)/(1+C12)^I6</f>
        <v>4730.5472898498583</v>
      </c>
      <c r="J7" s="26">
        <f>(J4)/(1+C12)^J6</f>
        <v>4550.8215391030544</v>
      </c>
      <c r="K7" s="26">
        <f>(K4)/(1+C12)^K6</f>
        <v>4213.602507298694</v>
      </c>
      <c r="M7" s="24" t="s">
        <v>165</v>
      </c>
    </row>
    <row r="8" spans="2:14" ht="14.25" customHeight="1">
      <c r="M8" s="22" t="s">
        <v>166</v>
      </c>
    </row>
    <row r="9" spans="2:14" ht="14.25" customHeight="1">
      <c r="B9" s="54" t="s">
        <v>167</v>
      </c>
      <c r="C9" s="55"/>
      <c r="M9" s="24" t="s">
        <v>168</v>
      </c>
    </row>
    <row r="10" spans="2:14" ht="14.25" customHeight="1">
      <c r="B10" s="39" t="s">
        <v>169</v>
      </c>
      <c r="C10" s="14">
        <f>G7+H7+I7+J7+K7</f>
        <v>21812.751764709923</v>
      </c>
      <c r="M10" s="24" t="s">
        <v>170</v>
      </c>
    </row>
    <row r="11" spans="2:14" ht="14.25" customHeight="1">
      <c r="B11" s="39" t="s">
        <v>171</v>
      </c>
      <c r="C11" s="47">
        <v>0.03</v>
      </c>
      <c r="M11" s="24" t="s">
        <v>172</v>
      </c>
    </row>
    <row r="12" spans="2:14" ht="15" customHeight="1">
      <c r="B12" s="39" t="s">
        <v>158</v>
      </c>
      <c r="C12" s="56">
        <f>WACC!C13</f>
        <v>6.2453902346758176E-2</v>
      </c>
      <c r="M12" s="24" t="s">
        <v>173</v>
      </c>
    </row>
    <row r="13" spans="2:14" ht="14.25" customHeight="1">
      <c r="B13" s="39" t="s">
        <v>174</v>
      </c>
      <c r="C13" s="14">
        <f>(K4*(1+C11))/(C12-C11)</f>
        <v>181039.91767004313</v>
      </c>
    </row>
    <row r="14" spans="2:14" ht="14.25" customHeight="1">
      <c r="B14" s="39" t="s">
        <v>175</v>
      </c>
      <c r="C14" s="14">
        <f>C13/(1+C12)^5</f>
        <v>133728.46618401128</v>
      </c>
      <c r="D14" s="14"/>
    </row>
    <row r="15" spans="2:14" ht="14.25" customHeight="1">
      <c r="B15" s="39" t="s">
        <v>176</v>
      </c>
      <c r="C15" s="14">
        <f>C14+C10</f>
        <v>155541.2179487212</v>
      </c>
    </row>
    <row r="16" spans="2:14" ht="14.25" customHeight="1">
      <c r="B16" s="35" t="s">
        <v>177</v>
      </c>
      <c r="C16" s="14">
        <f>'Cash Flow Statement'!E36</f>
        <v>11258</v>
      </c>
    </row>
    <row r="17" spans="1:26" ht="14.25" customHeight="1">
      <c r="B17" s="35" t="s">
        <v>178</v>
      </c>
      <c r="C17" s="14">
        <f>WACC!C4</f>
        <v>7491</v>
      </c>
    </row>
    <row r="18" spans="1:26" ht="14.25" customHeight="1">
      <c r="B18" s="35" t="s">
        <v>179</v>
      </c>
      <c r="C18" s="14">
        <f>'Balance Sheet'!F35</f>
        <v>514</v>
      </c>
    </row>
    <row r="19" spans="1:26" ht="14.25" customHeight="1">
      <c r="A19" s="48"/>
      <c r="B19" s="49" t="s">
        <v>180</v>
      </c>
      <c r="C19" s="50">
        <f>C15+C16-C17-C18</f>
        <v>158794.2179487212</v>
      </c>
      <c r="D19" s="48"/>
      <c r="E19" s="48"/>
      <c r="F19" s="48"/>
      <c r="G19" s="48"/>
      <c r="H19" s="48"/>
      <c r="I19" s="48"/>
      <c r="J19" s="48"/>
      <c r="K19" s="48"/>
      <c r="L19" s="48"/>
      <c r="M19" s="48"/>
      <c r="N19" s="48"/>
      <c r="O19" s="48"/>
      <c r="P19" s="48"/>
      <c r="Q19" s="48"/>
      <c r="R19" s="48"/>
      <c r="S19" s="48"/>
      <c r="T19" s="48"/>
      <c r="U19" s="48"/>
      <c r="V19" s="48"/>
      <c r="W19" s="48"/>
      <c r="X19" s="48"/>
      <c r="Y19" s="48"/>
      <c r="Z19" s="48"/>
    </row>
    <row r="20" spans="1:26" ht="14.25" customHeight="1"/>
    <row r="21" spans="1:26" ht="14.25" customHeight="1"/>
    <row r="22" spans="1:26" ht="14.25" customHeight="1"/>
    <row r="23" spans="1:26" ht="14.25" customHeight="1"/>
    <row r="24" spans="1:26" ht="14.25" customHeight="1"/>
    <row r="25" spans="1:26" ht="14.25" customHeight="1"/>
    <row r="26" spans="1:26" ht="14.25" customHeight="1"/>
    <row r="27" spans="1:26" ht="14.25" customHeight="1"/>
    <row r="28" spans="1:26" ht="14.25" customHeight="1"/>
    <row r="29" spans="1:26" ht="14.25" customHeight="1"/>
    <row r="30" spans="1:26" ht="14.25" customHeight="1"/>
    <row r="31" spans="1:26" ht="14.25" customHeight="1"/>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M1:N2"/>
    <mergeCell ref="B9:C9"/>
  </mergeCells>
  <pageMargins left="0.7" right="0.7" top="0.75" bottom="0.75" header="0" footer="0"/>
  <pageSetup orientation="portrait"/>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8"/>
  <sheetViews>
    <sheetView workbookViewId="0">
      <selection activeCell="A8" sqref="A8"/>
    </sheetView>
  </sheetViews>
  <sheetFormatPr defaultColWidth="14.44140625" defaultRowHeight="15" customHeight="1"/>
  <cols>
    <col min="1" max="1" width="131.33203125" customWidth="1"/>
  </cols>
  <sheetData>
    <row r="1" spans="1:26">
      <c r="A1" s="51" t="s">
        <v>181</v>
      </c>
      <c r="B1" s="51"/>
      <c r="C1" s="51"/>
      <c r="D1" s="51"/>
      <c r="E1" s="51"/>
      <c r="F1" s="51"/>
      <c r="G1" s="51"/>
      <c r="H1" s="51"/>
      <c r="I1" s="51"/>
      <c r="J1" s="51"/>
      <c r="K1" s="51"/>
      <c r="L1" s="51"/>
      <c r="M1" s="51"/>
      <c r="N1" s="51"/>
      <c r="O1" s="51"/>
      <c r="P1" s="51"/>
      <c r="Q1" s="51"/>
      <c r="R1" s="51"/>
      <c r="S1" s="51"/>
      <c r="T1" s="51"/>
      <c r="U1" s="51"/>
      <c r="V1" s="51"/>
      <c r="W1" s="51"/>
      <c r="X1" s="51"/>
      <c r="Y1" s="51"/>
      <c r="Z1" s="51"/>
    </row>
    <row r="2" spans="1:26">
      <c r="A2" s="24"/>
      <c r="B2" s="24"/>
      <c r="C2" s="24"/>
      <c r="D2" s="24"/>
      <c r="E2" s="24"/>
      <c r="F2" s="24"/>
      <c r="G2" s="24"/>
      <c r="H2" s="24"/>
      <c r="I2" s="24"/>
      <c r="J2" s="24"/>
      <c r="K2" s="24"/>
      <c r="L2" s="24"/>
      <c r="M2" s="24"/>
      <c r="N2" s="24"/>
      <c r="O2" s="24"/>
      <c r="P2" s="24"/>
      <c r="Q2" s="24"/>
      <c r="R2" s="24"/>
      <c r="S2" s="24"/>
      <c r="T2" s="24"/>
      <c r="U2" s="24"/>
      <c r="V2" s="24"/>
      <c r="W2" s="24"/>
      <c r="X2" s="24"/>
      <c r="Y2" s="24"/>
      <c r="Z2" s="24"/>
    </row>
    <row r="3" spans="1:26">
      <c r="A3" s="24" t="s">
        <v>187</v>
      </c>
      <c r="B3" s="24"/>
      <c r="C3" s="24"/>
      <c r="D3" s="24"/>
      <c r="E3" s="24"/>
      <c r="F3" s="24"/>
      <c r="G3" s="24"/>
      <c r="H3" s="24"/>
      <c r="I3" s="24"/>
      <c r="J3" s="24"/>
      <c r="K3" s="24"/>
      <c r="L3" s="24"/>
      <c r="M3" s="24"/>
      <c r="N3" s="24"/>
      <c r="O3" s="24"/>
      <c r="P3" s="24"/>
      <c r="Q3" s="24"/>
      <c r="R3" s="24"/>
      <c r="S3" s="24"/>
      <c r="T3" s="24"/>
      <c r="U3" s="24"/>
      <c r="V3" s="24"/>
      <c r="W3" s="24"/>
      <c r="X3" s="24"/>
      <c r="Y3" s="24"/>
      <c r="Z3" s="24"/>
    </row>
    <row r="4" spans="1:26">
      <c r="A4" s="62" t="s">
        <v>182</v>
      </c>
      <c r="B4" s="24"/>
      <c r="C4" s="24"/>
      <c r="D4" s="24"/>
      <c r="E4" s="24"/>
      <c r="F4" s="24"/>
      <c r="G4" s="24"/>
      <c r="H4" s="24"/>
      <c r="I4" s="24"/>
      <c r="J4" s="24"/>
      <c r="K4" s="24"/>
      <c r="L4" s="24"/>
      <c r="M4" s="24"/>
      <c r="N4" s="24"/>
      <c r="O4" s="24"/>
      <c r="P4" s="24"/>
      <c r="Q4" s="24"/>
      <c r="R4" s="24"/>
      <c r="S4" s="24"/>
      <c r="T4" s="24"/>
      <c r="U4" s="24"/>
      <c r="V4" s="24"/>
      <c r="W4" s="24"/>
      <c r="X4" s="24"/>
      <c r="Y4" s="24"/>
      <c r="Z4" s="24"/>
    </row>
    <row r="5" spans="1:26">
      <c r="A5" s="62" t="s">
        <v>183</v>
      </c>
      <c r="B5" s="24"/>
      <c r="C5" s="24"/>
      <c r="D5" s="24"/>
      <c r="E5" s="24"/>
      <c r="F5" s="24"/>
      <c r="G5" s="24"/>
      <c r="H5" s="24"/>
      <c r="I5" s="24"/>
      <c r="J5" s="24"/>
      <c r="K5" s="24"/>
      <c r="L5" s="24"/>
      <c r="M5" s="24"/>
      <c r="N5" s="24"/>
      <c r="O5" s="24"/>
      <c r="P5" s="24"/>
      <c r="Q5" s="24"/>
      <c r="R5" s="24"/>
      <c r="S5" s="24"/>
      <c r="T5" s="24"/>
      <c r="U5" s="24"/>
      <c r="V5" s="24"/>
      <c r="W5" s="24"/>
      <c r="X5" s="24"/>
      <c r="Y5" s="24"/>
      <c r="Z5" s="24"/>
    </row>
    <row r="6" spans="1:26">
      <c r="A6" s="62" t="s">
        <v>184</v>
      </c>
      <c r="B6" s="24"/>
      <c r="C6" s="24"/>
      <c r="D6" s="24"/>
      <c r="E6" s="24"/>
      <c r="F6" s="24"/>
      <c r="G6" s="24"/>
      <c r="H6" s="24"/>
      <c r="I6" s="24"/>
      <c r="J6" s="24"/>
      <c r="K6" s="24"/>
      <c r="L6" s="24"/>
      <c r="M6" s="24"/>
      <c r="N6" s="24"/>
      <c r="O6" s="24"/>
      <c r="P6" s="24"/>
      <c r="Q6" s="24"/>
      <c r="R6" s="24"/>
      <c r="S6" s="24"/>
      <c r="T6" s="24"/>
      <c r="U6" s="24"/>
      <c r="V6" s="24"/>
      <c r="W6" s="24"/>
      <c r="X6" s="24"/>
      <c r="Y6" s="24"/>
      <c r="Z6" s="24"/>
    </row>
    <row r="7" spans="1:26">
      <c r="A7" s="62" t="s">
        <v>185</v>
      </c>
      <c r="B7" s="24"/>
      <c r="C7" s="24"/>
      <c r="D7" s="24"/>
      <c r="E7" s="24"/>
      <c r="F7" s="24"/>
      <c r="G7" s="24"/>
      <c r="H7" s="24"/>
      <c r="I7" s="24"/>
      <c r="J7" s="24"/>
      <c r="K7" s="24"/>
      <c r="L7" s="24"/>
      <c r="M7" s="24"/>
      <c r="N7" s="24"/>
      <c r="O7" s="24"/>
      <c r="P7" s="24"/>
      <c r="Q7" s="24"/>
      <c r="R7" s="24"/>
      <c r="S7" s="24"/>
      <c r="T7" s="24"/>
      <c r="U7" s="24"/>
      <c r="V7" s="24"/>
      <c r="W7" s="24"/>
      <c r="X7" s="24"/>
      <c r="Y7" s="24"/>
      <c r="Z7" s="24"/>
    </row>
    <row r="8" spans="1:26">
      <c r="A8" s="62" t="s">
        <v>186</v>
      </c>
      <c r="B8" s="24"/>
      <c r="C8" s="24"/>
      <c r="D8" s="24"/>
      <c r="E8" s="24"/>
      <c r="F8" s="24"/>
      <c r="G8" s="24"/>
      <c r="H8" s="24"/>
      <c r="I8" s="24"/>
      <c r="J8" s="24"/>
      <c r="K8" s="24"/>
      <c r="L8" s="24"/>
      <c r="M8" s="24"/>
      <c r="N8" s="24"/>
      <c r="O8" s="24"/>
      <c r="P8" s="24"/>
      <c r="Q8" s="24"/>
      <c r="R8" s="24"/>
      <c r="S8" s="24"/>
      <c r="T8" s="24"/>
      <c r="U8" s="24"/>
      <c r="V8" s="24"/>
      <c r="W8" s="24"/>
      <c r="X8" s="24"/>
      <c r="Y8" s="24"/>
      <c r="Z8" s="24"/>
    </row>
    <row r="9" spans="1:26">
      <c r="A9" s="24"/>
      <c r="B9" s="24"/>
      <c r="C9" s="24"/>
      <c r="D9" s="24"/>
      <c r="E9" s="24"/>
      <c r="F9" s="24"/>
      <c r="G9" s="24"/>
      <c r="H9" s="24"/>
      <c r="I9" s="24"/>
      <c r="J9" s="24"/>
      <c r="K9" s="24"/>
      <c r="L9" s="24"/>
      <c r="M9" s="24"/>
      <c r="N9" s="24"/>
      <c r="O9" s="24"/>
      <c r="P9" s="24"/>
      <c r="Q9" s="24"/>
      <c r="R9" s="24"/>
      <c r="S9" s="24"/>
      <c r="T9" s="24"/>
      <c r="U9" s="24"/>
      <c r="V9" s="24"/>
      <c r="W9" s="24"/>
      <c r="X9" s="24"/>
      <c r="Y9" s="24"/>
      <c r="Z9" s="24"/>
    </row>
    <row r="10" spans="1:26">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row>
    <row r="11" spans="1:26">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spans="1:26">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spans="1:26">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spans="1:26">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spans="1:26">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spans="1:2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spans="1:26">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spans="1:26">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spans="1:26">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spans="1:26">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spans="1:26">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spans="1:26">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spans="1:26">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spans="1:26">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spans="1:26">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spans="1: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spans="1:26">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spans="1:26">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spans="1:26">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spans="1:26">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spans="1:26">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spans="1:26">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spans="1:26">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spans="1:26">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spans="1:2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spans="1:26">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spans="1:26">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spans="1:26">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spans="1:26">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spans="1:26">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spans="1:26">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spans="1:26">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spans="1:26">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11242-566D-40A3-9661-CF7C8915372E}">
  <sheetPr>
    <outlinePr summaryBelow="0" summaryRight="0"/>
  </sheetPr>
  <dimension ref="A1:Z1045"/>
  <sheetViews>
    <sheetView tabSelected="1" workbookViewId="0"/>
  </sheetViews>
  <sheetFormatPr defaultColWidth="14.44140625" defaultRowHeight="15" customHeight="1"/>
  <cols>
    <col min="1" max="1" width="131.33203125" style="58" customWidth="1"/>
    <col min="2" max="16384" width="14.44140625" style="58"/>
  </cols>
  <sheetData>
    <row r="1" spans="1:26" customFormat="1">
      <c r="A1" s="51" t="s">
        <v>181</v>
      </c>
      <c r="B1" s="51"/>
      <c r="C1" s="51"/>
      <c r="D1" s="51"/>
      <c r="E1" s="51"/>
      <c r="F1" s="51"/>
      <c r="G1" s="51"/>
      <c r="H1" s="51"/>
      <c r="I1" s="51"/>
      <c r="J1" s="51"/>
      <c r="K1" s="51"/>
      <c r="L1" s="51"/>
      <c r="M1" s="51"/>
      <c r="N1" s="51"/>
      <c r="O1" s="51"/>
      <c r="P1" s="51"/>
      <c r="Q1" s="51"/>
      <c r="R1" s="51"/>
      <c r="S1" s="51"/>
      <c r="T1" s="51"/>
      <c r="U1" s="51"/>
      <c r="V1" s="51"/>
      <c r="W1" s="51"/>
      <c r="X1" s="51"/>
      <c r="Y1" s="51"/>
      <c r="Z1" s="51"/>
    </row>
    <row r="2" spans="1:26">
      <c r="A2" s="57"/>
      <c r="B2" s="57"/>
      <c r="C2" s="57"/>
      <c r="D2" s="57"/>
      <c r="E2" s="57"/>
      <c r="F2" s="57"/>
      <c r="G2" s="57"/>
      <c r="H2" s="57"/>
      <c r="I2" s="57"/>
      <c r="J2" s="57"/>
      <c r="K2" s="57"/>
      <c r="L2" s="57"/>
      <c r="M2" s="57"/>
      <c r="N2" s="57"/>
      <c r="O2" s="57"/>
      <c r="P2" s="57"/>
      <c r="Q2" s="57"/>
      <c r="R2" s="57"/>
      <c r="S2" s="57"/>
      <c r="T2" s="57"/>
      <c r="U2" s="57"/>
      <c r="V2" s="57"/>
      <c r="W2" s="57"/>
      <c r="X2" s="57"/>
      <c r="Y2" s="57"/>
      <c r="Z2" s="57"/>
    </row>
    <row r="3" spans="1:26">
      <c r="A3" s="59" t="s">
        <v>199</v>
      </c>
      <c r="B3" s="57"/>
      <c r="C3" s="57"/>
      <c r="D3" s="57"/>
      <c r="E3" s="57"/>
      <c r="F3" s="57"/>
      <c r="G3" s="57"/>
      <c r="H3" s="57"/>
      <c r="I3" s="57"/>
      <c r="J3" s="57"/>
      <c r="K3" s="57"/>
      <c r="L3" s="57"/>
      <c r="M3" s="57"/>
      <c r="N3" s="57"/>
      <c r="O3" s="57"/>
      <c r="P3" s="57"/>
      <c r="Q3" s="57"/>
      <c r="R3" s="57"/>
      <c r="S3" s="57"/>
      <c r="T3" s="57"/>
      <c r="U3" s="57"/>
      <c r="V3" s="57"/>
      <c r="W3" s="57"/>
      <c r="X3" s="57"/>
      <c r="Y3" s="57"/>
      <c r="Z3" s="57"/>
    </row>
    <row r="4" spans="1:26">
      <c r="A4" s="57"/>
      <c r="B4" s="57"/>
      <c r="C4" s="57"/>
      <c r="D4" s="57"/>
      <c r="E4" s="57"/>
      <c r="F4" s="57"/>
      <c r="G4" s="57"/>
      <c r="H4" s="57"/>
      <c r="I4" s="57"/>
      <c r="J4" s="57"/>
      <c r="K4" s="57"/>
      <c r="L4" s="57"/>
      <c r="M4" s="57"/>
      <c r="N4" s="57"/>
      <c r="O4" s="57"/>
      <c r="P4" s="57"/>
      <c r="Q4" s="57"/>
      <c r="R4" s="57"/>
      <c r="S4" s="57"/>
      <c r="T4" s="57"/>
      <c r="U4" s="57"/>
      <c r="V4" s="57"/>
      <c r="W4" s="57"/>
      <c r="X4" s="57"/>
      <c r="Y4" s="57"/>
      <c r="Z4" s="57"/>
    </row>
    <row r="5" spans="1:26">
      <c r="A5" s="59" t="s">
        <v>189</v>
      </c>
      <c r="B5" s="57"/>
      <c r="C5" s="57"/>
      <c r="D5" s="57"/>
      <c r="E5" s="57"/>
      <c r="F5" s="57"/>
      <c r="G5" s="57"/>
      <c r="H5" s="57"/>
      <c r="I5" s="57"/>
      <c r="J5" s="57"/>
      <c r="K5" s="57"/>
      <c r="L5" s="57"/>
      <c r="M5" s="57"/>
      <c r="N5" s="57"/>
      <c r="O5" s="57"/>
      <c r="P5" s="57"/>
      <c r="Q5" s="57"/>
      <c r="R5" s="57"/>
      <c r="S5" s="57"/>
      <c r="T5" s="57"/>
      <c r="U5" s="57"/>
      <c r="V5" s="57"/>
      <c r="W5" s="57"/>
      <c r="X5" s="57"/>
      <c r="Y5" s="57"/>
      <c r="Z5" s="57"/>
    </row>
    <row r="6" spans="1:26">
      <c r="A6" s="59" t="s">
        <v>190</v>
      </c>
      <c r="B6" s="57"/>
      <c r="C6" s="57"/>
      <c r="D6" s="57"/>
      <c r="E6" s="57"/>
      <c r="F6" s="57"/>
      <c r="G6" s="57"/>
      <c r="H6" s="57"/>
      <c r="I6" s="57"/>
      <c r="J6" s="57"/>
      <c r="K6" s="57"/>
      <c r="L6" s="57"/>
      <c r="M6" s="57"/>
      <c r="N6" s="57"/>
      <c r="O6" s="57"/>
      <c r="P6" s="57"/>
      <c r="Q6" s="57"/>
      <c r="R6" s="57"/>
      <c r="S6" s="57"/>
      <c r="T6" s="57"/>
      <c r="U6" s="57"/>
      <c r="V6" s="57"/>
      <c r="W6" s="57"/>
      <c r="X6" s="57"/>
      <c r="Y6" s="57"/>
      <c r="Z6" s="57"/>
    </row>
    <row r="7" spans="1:26">
      <c r="A7" s="60" t="s">
        <v>191</v>
      </c>
      <c r="B7" s="57"/>
      <c r="C7" s="57"/>
      <c r="D7" s="57"/>
      <c r="E7" s="57"/>
      <c r="F7" s="57"/>
      <c r="G7" s="57"/>
      <c r="H7" s="57"/>
      <c r="I7" s="57"/>
      <c r="J7" s="57"/>
      <c r="K7" s="57"/>
      <c r="L7" s="57"/>
      <c r="M7" s="57"/>
      <c r="N7" s="57"/>
      <c r="O7" s="57"/>
      <c r="P7" s="57"/>
      <c r="Q7" s="57"/>
      <c r="R7" s="57"/>
      <c r="S7" s="57"/>
      <c r="T7" s="57"/>
      <c r="U7" s="57"/>
      <c r="V7" s="57"/>
      <c r="W7" s="57"/>
      <c r="X7" s="57"/>
      <c r="Y7" s="57"/>
      <c r="Z7" s="57"/>
    </row>
    <row r="8" spans="1:26">
      <c r="A8" s="59" t="s">
        <v>192</v>
      </c>
      <c r="B8" s="57"/>
      <c r="C8" s="57"/>
      <c r="D8" s="57"/>
      <c r="E8" s="57"/>
      <c r="F8" s="57"/>
      <c r="G8" s="57"/>
      <c r="H8" s="57"/>
      <c r="I8" s="57"/>
      <c r="J8" s="57"/>
      <c r="K8" s="57"/>
      <c r="L8" s="57"/>
      <c r="M8" s="57"/>
      <c r="N8" s="57"/>
      <c r="O8" s="57"/>
      <c r="P8" s="57"/>
      <c r="Q8" s="57"/>
      <c r="R8" s="57"/>
      <c r="S8" s="57"/>
      <c r="T8" s="57"/>
      <c r="U8" s="57"/>
      <c r="V8" s="57"/>
      <c r="W8" s="57"/>
      <c r="X8" s="57"/>
      <c r="Y8" s="57"/>
      <c r="Z8" s="57"/>
    </row>
    <row r="9" spans="1:26">
      <c r="A9" s="59" t="s">
        <v>193</v>
      </c>
      <c r="B9" s="57"/>
      <c r="C9" s="57"/>
      <c r="D9" s="57"/>
      <c r="E9" s="57"/>
      <c r="F9" s="57"/>
      <c r="G9" s="57"/>
      <c r="H9" s="57"/>
      <c r="I9" s="57"/>
      <c r="J9" s="57"/>
      <c r="K9" s="57"/>
      <c r="L9" s="57"/>
      <c r="M9" s="57"/>
      <c r="N9" s="57"/>
      <c r="O9" s="57"/>
      <c r="P9" s="57"/>
      <c r="Q9" s="57"/>
      <c r="R9" s="57"/>
      <c r="S9" s="57"/>
      <c r="T9" s="57"/>
      <c r="U9" s="57"/>
      <c r="V9" s="57"/>
      <c r="W9" s="57"/>
      <c r="X9" s="57"/>
      <c r="Y9" s="57"/>
      <c r="Z9" s="57"/>
    </row>
    <row r="10" spans="1:26">
      <c r="A10" s="59" t="s">
        <v>194</v>
      </c>
      <c r="B10" s="57"/>
      <c r="C10" s="57"/>
      <c r="D10" s="57"/>
      <c r="E10" s="57"/>
      <c r="F10" s="57"/>
      <c r="G10" s="57"/>
      <c r="H10" s="57"/>
      <c r="I10" s="57"/>
      <c r="J10" s="57"/>
      <c r="K10" s="57"/>
      <c r="L10" s="57"/>
      <c r="M10" s="57"/>
      <c r="N10" s="57"/>
      <c r="O10" s="57"/>
      <c r="P10" s="57"/>
      <c r="Q10" s="57"/>
      <c r="R10" s="57"/>
      <c r="S10" s="57"/>
      <c r="T10" s="57"/>
      <c r="U10" s="57"/>
      <c r="V10" s="57"/>
      <c r="W10" s="57"/>
      <c r="X10" s="57"/>
      <c r="Y10" s="57"/>
      <c r="Z10" s="57"/>
    </row>
    <row r="11" spans="1:26">
      <c r="A11" s="59" t="s">
        <v>195</v>
      </c>
      <c r="B11" s="57"/>
      <c r="C11" s="57"/>
      <c r="D11" s="57"/>
      <c r="E11" s="57"/>
      <c r="F11" s="57"/>
      <c r="G11" s="57"/>
      <c r="H11" s="57"/>
      <c r="I11" s="57"/>
      <c r="J11" s="57"/>
      <c r="K11" s="57"/>
      <c r="L11" s="57"/>
      <c r="M11" s="57"/>
      <c r="N11" s="57"/>
      <c r="O11" s="57"/>
      <c r="P11" s="57"/>
      <c r="Q11" s="57"/>
      <c r="R11" s="57"/>
      <c r="S11" s="57"/>
      <c r="T11" s="57"/>
      <c r="U11" s="57"/>
      <c r="V11" s="57"/>
      <c r="W11" s="57"/>
      <c r="X11" s="57"/>
      <c r="Y11" s="57"/>
      <c r="Z11" s="57"/>
    </row>
    <row r="12" spans="1:26">
      <c r="A12" s="59" t="s">
        <v>196</v>
      </c>
      <c r="B12" s="57"/>
      <c r="C12" s="57"/>
      <c r="D12" s="57"/>
      <c r="E12" s="57"/>
      <c r="F12" s="57"/>
      <c r="G12" s="57"/>
      <c r="H12" s="57"/>
      <c r="I12" s="57"/>
      <c r="J12" s="57"/>
      <c r="K12" s="57"/>
      <c r="L12" s="57"/>
      <c r="M12" s="57"/>
      <c r="N12" s="57"/>
      <c r="O12" s="57"/>
      <c r="P12" s="57"/>
      <c r="Q12" s="57"/>
      <c r="R12" s="57"/>
      <c r="S12" s="57"/>
      <c r="T12" s="57"/>
      <c r="U12" s="57"/>
      <c r="V12" s="57"/>
      <c r="W12" s="57"/>
      <c r="X12" s="57"/>
      <c r="Y12" s="57"/>
      <c r="Z12" s="57"/>
    </row>
    <row r="13" spans="1:26">
      <c r="A13" s="59" t="s">
        <v>197</v>
      </c>
      <c r="B13" s="57"/>
      <c r="C13" s="57"/>
      <c r="D13" s="57"/>
      <c r="E13" s="57"/>
      <c r="F13" s="57"/>
      <c r="G13" s="57"/>
      <c r="H13" s="57"/>
      <c r="I13" s="57"/>
      <c r="J13" s="57"/>
      <c r="K13" s="57"/>
      <c r="L13" s="57"/>
      <c r="M13" s="57"/>
      <c r="N13" s="57"/>
      <c r="O13" s="57"/>
      <c r="P13" s="57"/>
      <c r="Q13" s="57"/>
      <c r="R13" s="57"/>
      <c r="S13" s="57"/>
      <c r="T13" s="57"/>
      <c r="U13" s="57"/>
      <c r="V13" s="57"/>
      <c r="W13" s="57"/>
      <c r="X13" s="57"/>
      <c r="Y13" s="57"/>
      <c r="Z13" s="57"/>
    </row>
    <row r="14" spans="1:26">
      <c r="A14" s="59" t="s">
        <v>198</v>
      </c>
      <c r="B14" s="57"/>
      <c r="C14" s="57"/>
      <c r="D14" s="57"/>
      <c r="E14" s="57"/>
      <c r="F14" s="57"/>
      <c r="G14" s="57"/>
      <c r="H14" s="57"/>
      <c r="I14" s="57"/>
      <c r="J14" s="57"/>
      <c r="K14" s="57"/>
      <c r="L14" s="57"/>
      <c r="M14" s="57"/>
      <c r="N14" s="57"/>
      <c r="O14" s="57"/>
      <c r="P14" s="57"/>
      <c r="Q14" s="57"/>
      <c r="R14" s="57"/>
      <c r="S14" s="57"/>
      <c r="T14" s="57"/>
      <c r="U14" s="57"/>
      <c r="V14" s="57"/>
      <c r="W14" s="57"/>
      <c r="X14" s="57"/>
      <c r="Y14" s="57"/>
      <c r="Z14" s="57"/>
    </row>
    <row r="15" spans="1:26">
      <c r="A15" s="59"/>
      <c r="B15" s="57"/>
      <c r="C15" s="57"/>
      <c r="D15" s="57"/>
      <c r="E15" s="57"/>
      <c r="F15" s="57"/>
      <c r="G15" s="57"/>
      <c r="H15" s="57"/>
      <c r="I15" s="57"/>
      <c r="J15" s="57"/>
      <c r="K15" s="57"/>
      <c r="L15" s="57"/>
      <c r="M15" s="57"/>
      <c r="N15" s="57"/>
      <c r="O15" s="57"/>
      <c r="P15" s="57"/>
      <c r="Q15" s="57"/>
      <c r="R15" s="57"/>
      <c r="S15" s="57"/>
      <c r="T15" s="57"/>
      <c r="U15" s="57"/>
      <c r="V15" s="57"/>
      <c r="W15" s="57"/>
      <c r="X15" s="57"/>
      <c r="Y15" s="57"/>
      <c r="Z15" s="57"/>
    </row>
    <row r="16" spans="1:26">
      <c r="A16" s="59" t="s">
        <v>231</v>
      </c>
      <c r="B16" s="57"/>
      <c r="C16" s="57"/>
      <c r="D16" s="57"/>
      <c r="E16" s="57"/>
      <c r="F16" s="57"/>
      <c r="G16" s="57"/>
      <c r="H16" s="57"/>
      <c r="I16" s="57"/>
      <c r="J16" s="57"/>
      <c r="K16" s="57"/>
      <c r="L16" s="57"/>
      <c r="M16" s="57"/>
      <c r="N16" s="57"/>
      <c r="O16" s="57"/>
      <c r="P16" s="57"/>
      <c r="Q16" s="57"/>
      <c r="R16" s="57"/>
      <c r="S16" s="57"/>
      <c r="T16" s="57"/>
      <c r="U16" s="57"/>
      <c r="V16" s="57"/>
      <c r="W16" s="57"/>
      <c r="X16" s="57"/>
      <c r="Y16" s="57"/>
      <c r="Z16" s="57"/>
    </row>
    <row r="17" spans="1:26">
      <c r="A17" s="59" t="s">
        <v>232</v>
      </c>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spans="1:26">
      <c r="A18" s="59"/>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spans="1:26">
      <c r="A19" s="59"/>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spans="1:26">
      <c r="A20" s="59"/>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spans="1:26">
      <c r="A21" s="59"/>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spans="1:26">
      <c r="A22" s="59"/>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spans="1:26">
      <c r="A23" s="59"/>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spans="1:26">
      <c r="A24" s="59"/>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spans="1:26">
      <c r="A25" s="59"/>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spans="1:26">
      <c r="A26" s="59"/>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spans="1:26">
      <c r="A27" s="59"/>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spans="1:26">
      <c r="A28" s="59"/>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spans="1:26">
      <c r="A29" s="59"/>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spans="1:26">
      <c r="A30" s="59"/>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spans="1:26">
      <c r="A31" s="59"/>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spans="1:26">
      <c r="A32" s="59"/>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spans="1:26">
      <c r="A33" s="59"/>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spans="1:26">
      <c r="A34" s="59"/>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spans="1:26">
      <c r="A35" s="59"/>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spans="1:26">
      <c r="A36" s="59"/>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spans="1:26">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spans="1:26">
      <c r="A38" s="63" t="s">
        <v>200</v>
      </c>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spans="1:26">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spans="1:26">
      <c r="A40" s="59" t="s">
        <v>189</v>
      </c>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spans="1:26">
      <c r="A41" s="59" t="s">
        <v>202</v>
      </c>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spans="1:26">
      <c r="A42" s="59" t="s">
        <v>203</v>
      </c>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spans="1:26">
      <c r="A43" s="59" t="s">
        <v>201</v>
      </c>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spans="1:26">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spans="1:26">
      <c r="A45" s="59" t="s">
        <v>204</v>
      </c>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spans="1:26">
      <c r="A46" s="59" t="s">
        <v>205</v>
      </c>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spans="1:26">
      <c r="A47" s="59" t="s">
        <v>206</v>
      </c>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spans="1:26">
      <c r="A48" s="59" t="s">
        <v>207</v>
      </c>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spans="1:26">
      <c r="A49" s="59" t="s">
        <v>208</v>
      </c>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spans="1:26">
      <c r="A50" s="59" t="s">
        <v>209</v>
      </c>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spans="1:26">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spans="1:26">
      <c r="A52" s="59" t="s">
        <v>210</v>
      </c>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spans="1:26">
      <c r="A53" s="59" t="s">
        <v>230</v>
      </c>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spans="1:26">
      <c r="A54" s="59" t="s">
        <v>211</v>
      </c>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spans="1:26">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spans="1:26">
      <c r="A56" s="59" t="s">
        <v>212</v>
      </c>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spans="1:26">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spans="1:26">
      <c r="A58" s="59" t="s">
        <v>189</v>
      </c>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spans="1:26">
      <c r="A59" s="59"/>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spans="1:26">
      <c r="A60" s="59"/>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spans="1:26">
      <c r="A61" s="59"/>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spans="1:26">
      <c r="A62" s="59"/>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spans="1:26">
      <c r="A63" s="59"/>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spans="1:26">
      <c r="A64" s="59"/>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spans="1:26">
      <c r="A65" s="59"/>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spans="1:26">
      <c r="A66" s="59"/>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spans="1:26">
      <c r="A67" s="59"/>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spans="1:26">
      <c r="A68" s="59"/>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spans="1:26">
      <c r="A69" s="59"/>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spans="1:26">
      <c r="A70" s="59"/>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spans="1:26">
      <c r="A71" s="59"/>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spans="1:26">
      <c r="A72" s="59"/>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spans="1:26">
      <c r="A73" s="59"/>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spans="1:26">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spans="1:26">
      <c r="A75" s="59" t="s">
        <v>234</v>
      </c>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spans="1:26">
      <c r="A76" s="59" t="s">
        <v>235</v>
      </c>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spans="1:26">
      <c r="A77" s="59" t="s">
        <v>236</v>
      </c>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spans="1:26">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spans="1:26">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spans="1:26">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spans="1:26">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spans="1:26">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spans="1:26">
      <c r="A83" s="59" t="s">
        <v>214</v>
      </c>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spans="1:26">
      <c r="A84" s="59" t="s">
        <v>189</v>
      </c>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spans="1:26">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spans="1:2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spans="1:26">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spans="1:26">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spans="1:26">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spans="1:26">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spans="1:26">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spans="1:26">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spans="1:26">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spans="1:26">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spans="1:26">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spans="1:2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spans="1:26">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spans="1:26">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spans="1:26">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spans="1:26">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spans="1:26">
      <c r="A101" s="59" t="s">
        <v>215</v>
      </c>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spans="1:26">
      <c r="A102" s="59" t="s">
        <v>216</v>
      </c>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spans="1:26">
      <c r="A103" s="59" t="s">
        <v>217</v>
      </c>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spans="1:26">
      <c r="A104" s="59" t="s">
        <v>218</v>
      </c>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spans="1:26">
      <c r="A105" s="59" t="s">
        <v>219</v>
      </c>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spans="1:26">
      <c r="A106" s="59" t="s">
        <v>220</v>
      </c>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spans="1:26">
      <c r="A107" s="59" t="s">
        <v>221</v>
      </c>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spans="1:26">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c r="A109" s="59" t="s">
        <v>222</v>
      </c>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c r="A110" s="59" t="s">
        <v>189</v>
      </c>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c r="A126" s="59" t="s">
        <v>224</v>
      </c>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c r="A127" s="59" t="s">
        <v>225</v>
      </c>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c r="A128" s="59" t="s">
        <v>226</v>
      </c>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c r="A145" s="59" t="s">
        <v>227</v>
      </c>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c r="A146" s="59" t="s">
        <v>228</v>
      </c>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c r="A148" s="59" t="s">
        <v>229</v>
      </c>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c r="A149" s="59" t="s">
        <v>189</v>
      </c>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c r="A150" s="59" t="s">
        <v>237</v>
      </c>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c r="A151" s="59" t="s">
        <v>238</v>
      </c>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c r="A152" s="59" t="s">
        <v>239</v>
      </c>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c r="A153" s="59" t="s">
        <v>240</v>
      </c>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c r="A154" s="59" t="s">
        <v>241</v>
      </c>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c r="A155" s="59" t="s">
        <v>242</v>
      </c>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c r="A156" s="59" t="s">
        <v>243</v>
      </c>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c r="A173" s="59" t="s">
        <v>244</v>
      </c>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c r="A174" s="59" t="s">
        <v>245</v>
      </c>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c r="A176" s="59" t="s">
        <v>246</v>
      </c>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c r="A177" s="59" t="s">
        <v>189</v>
      </c>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c r="A178" s="59" t="s">
        <v>247</v>
      </c>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c r="A179" s="59" t="s">
        <v>249</v>
      </c>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c r="A180" s="59" t="s">
        <v>248</v>
      </c>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c r="A181" s="61" t="s">
        <v>250</v>
      </c>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c r="A183" s="59" t="s">
        <v>251</v>
      </c>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c r="A184" s="59" t="s">
        <v>252</v>
      </c>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c r="A201" s="59" t="s">
        <v>253</v>
      </c>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c r="A203" s="59" t="s">
        <v>255</v>
      </c>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c r="A204" s="59" t="s">
        <v>256</v>
      </c>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spans="1:26">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spans="1:26">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spans="1:26">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spans="1:2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spans="1:26">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spans="1:26">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spans="1:26">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spans="1:26">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spans="1:26">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spans="1:26">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spans="1:26">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spans="1:26">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spans="1:26">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spans="1:2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spans="1:26">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spans="1:26">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spans="1:26">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spans="1:26">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spans="1:26">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spans="1:26">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spans="1:26">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spans="1:26">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spans="1:26">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spans="1:2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spans="1:26">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spans="1:26">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spans="1:26">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spans="1:26">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spans="1:26">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spans="1:26">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spans="1:26">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spans="1:26">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spans="1:26">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spans="1:2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spans="1:26">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spans="1:26">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spans="1:26">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spans="1:26">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spans="1:26">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spans="1:26">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spans="1:26">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spans="1:26">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spans="1:26">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spans="1:2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spans="1:26">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spans="1:26">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spans="1:26">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spans="1:26">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spans="1:26">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spans="1:26">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spans="1:26">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spans="1:26">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spans="1:26">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spans="1:2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spans="1:26">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spans="1:26">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spans="1:26">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spans="1:26">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spans="1:26">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spans="1:26">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spans="1:26">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spans="1:26">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spans="1:26">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spans="1:2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spans="1:26">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spans="1:26">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spans="1:26">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spans="1:26">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spans="1:26">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spans="1:26">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spans="1:26">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spans="1:26">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spans="1:26">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spans="1:2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spans="1:26">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spans="1:26">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spans="1:26">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spans="1:26">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spans="1:26">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spans="1:26">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spans="1:26">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spans="1:26">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spans="1:26">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spans="1:2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spans="1:26">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spans="1:26">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spans="1:26">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spans="1:26">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spans="1:26">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spans="1:26">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spans="1:26">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spans="1:26">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spans="1:26">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spans="1: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spans="1:26">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spans="1:26">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spans="1:26">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spans="1:26">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spans="1:26">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spans="1:26">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spans="1:26">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spans="1:26">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spans="1:26">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spans="1:2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spans="1:26">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spans="1:26">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spans="1:26">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spans="1:26">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spans="1:26">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spans="1:26">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spans="1:26">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spans="1:26">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spans="1:26">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spans="1:2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spans="1:26">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spans="1:26">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spans="1:26">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spans="1:26">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spans="1:26">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spans="1:26">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spans="1:26">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spans="1:26">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spans="1:26">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spans="1:2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spans="1:26">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spans="1:26">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spans="1:26">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spans="1:26">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spans="1:26">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spans="1:26">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spans="1:26">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spans="1:26">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spans="1:26">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spans="1:2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spans="1:26">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spans="1:26">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spans="1:26">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spans="1:26">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spans="1:26">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spans="1:26">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spans="1:26">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spans="1:26">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spans="1:26">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spans="1:2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spans="1:26">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spans="1:26">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spans="1:26">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spans="1:26">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spans="1:26">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spans="1:26">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spans="1:26">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spans="1:26">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spans="1:26">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spans="1:2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spans="1:26">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spans="1:26">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spans="1:26">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spans="1:26">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spans="1:26">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spans="1:26">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spans="1:26">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spans="1:26">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spans="1:26">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spans="1:2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spans="1:26">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spans="1:26">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spans="1:26">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spans="1:26">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spans="1:26">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spans="1:26">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spans="1:26">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spans="1:26">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spans="1:26">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spans="1:2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spans="1:26">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spans="1:26">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spans="1:26">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spans="1:26">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spans="1:26">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spans="1:26">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spans="1:26">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spans="1:26">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spans="1:26">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spans="1:2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spans="1:26">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spans="1:26">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spans="1:26">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spans="1:26">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spans="1:26">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spans="1:26">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spans="1:26">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spans="1:26">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spans="1:26">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spans="1: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spans="1:26">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spans="1:26">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spans="1:26">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spans="1:26">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spans="1:26">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spans="1:26">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spans="1:26">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spans="1:26">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spans="1:26">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spans="1:2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spans="1:26">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spans="1:26">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spans="1:26">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spans="1:26">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spans="1:26">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spans="1:26">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spans="1:26">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spans="1:26">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spans="1:26">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spans="1:2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spans="1:26">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spans="1:26">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spans="1:26">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spans="1:26">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spans="1:26">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spans="1:26">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spans="1:26">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spans="1:26">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spans="1:26">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spans="1:2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spans="1:26">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spans="1:26">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spans="1:26">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spans="1:26">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spans="1:26">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spans="1:26">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spans="1:26">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spans="1:26">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spans="1:26">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spans="1:2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spans="1:26">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spans="1:26">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spans="1:26">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spans="1:26">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spans="1:26">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spans="1:26">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spans="1:26">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spans="1:26">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spans="1:26">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spans="1:2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spans="1:26">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spans="1:26">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spans="1:26">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spans="1:26">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spans="1:26">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spans="1:26">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spans="1:26">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spans="1:26">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spans="1:26">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spans="1:2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spans="1:26">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spans="1:26">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spans="1:26">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spans="1:26">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spans="1:26">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spans="1:26">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spans="1:26">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spans="1:26">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spans="1:26">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spans="1:2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spans="1:26">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spans="1:26">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spans="1:26">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spans="1:26">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row r="1001" spans="1:26">
      <c r="A1001" s="57"/>
      <c r="B1001" s="57"/>
      <c r="C1001" s="57"/>
      <c r="D1001" s="57"/>
      <c r="E1001" s="57"/>
      <c r="F1001" s="57"/>
      <c r="G1001" s="57"/>
      <c r="H1001" s="57"/>
      <c r="I1001" s="57"/>
      <c r="J1001" s="57"/>
      <c r="K1001" s="57"/>
      <c r="L1001" s="57"/>
      <c r="M1001" s="57"/>
      <c r="N1001" s="57"/>
      <c r="O1001" s="57"/>
      <c r="P1001" s="57"/>
      <c r="Q1001" s="57"/>
      <c r="R1001" s="57"/>
      <c r="S1001" s="57"/>
      <c r="T1001" s="57"/>
      <c r="U1001" s="57"/>
      <c r="V1001" s="57"/>
      <c r="W1001" s="57"/>
      <c r="X1001" s="57"/>
      <c r="Y1001" s="57"/>
      <c r="Z1001" s="57"/>
    </row>
    <row r="1002" spans="1:26">
      <c r="A1002" s="57"/>
      <c r="B1002" s="57"/>
      <c r="C1002" s="57"/>
      <c r="D1002" s="57"/>
      <c r="E1002" s="57"/>
      <c r="F1002" s="57"/>
      <c r="G1002" s="57"/>
      <c r="H1002" s="57"/>
      <c r="I1002" s="57"/>
      <c r="J1002" s="57"/>
      <c r="K1002" s="57"/>
      <c r="L1002" s="57"/>
      <c r="M1002" s="57"/>
      <c r="N1002" s="57"/>
      <c r="O1002" s="57"/>
      <c r="P1002" s="57"/>
      <c r="Q1002" s="57"/>
      <c r="R1002" s="57"/>
      <c r="S1002" s="57"/>
      <c r="T1002" s="57"/>
      <c r="U1002" s="57"/>
      <c r="V1002" s="57"/>
      <c r="W1002" s="57"/>
      <c r="X1002" s="57"/>
      <c r="Y1002" s="57"/>
      <c r="Z1002" s="57"/>
    </row>
    <row r="1003" spans="1:26">
      <c r="A1003" s="57"/>
      <c r="B1003" s="57"/>
      <c r="C1003" s="57"/>
      <c r="D1003" s="57"/>
      <c r="E1003" s="57"/>
      <c r="F1003" s="57"/>
      <c r="G1003" s="57"/>
      <c r="H1003" s="57"/>
      <c r="I1003" s="57"/>
      <c r="J1003" s="57"/>
      <c r="K1003" s="57"/>
      <c r="L1003" s="57"/>
      <c r="M1003" s="57"/>
      <c r="N1003" s="57"/>
      <c r="O1003" s="57"/>
      <c r="P1003" s="57"/>
      <c r="Q1003" s="57"/>
      <c r="R1003" s="57"/>
      <c r="S1003" s="57"/>
      <c r="T1003" s="57"/>
      <c r="U1003" s="57"/>
      <c r="V1003" s="57"/>
      <c r="W1003" s="57"/>
      <c r="X1003" s="57"/>
      <c r="Y1003" s="57"/>
      <c r="Z1003" s="57"/>
    </row>
    <row r="1004" spans="1:26">
      <c r="A1004" s="57"/>
      <c r="B1004" s="57"/>
      <c r="C1004" s="57"/>
      <c r="D1004" s="57"/>
      <c r="E1004" s="57"/>
      <c r="F1004" s="57"/>
      <c r="G1004" s="57"/>
      <c r="H1004" s="57"/>
      <c r="I1004" s="57"/>
      <c r="J1004" s="57"/>
      <c r="K1004" s="57"/>
      <c r="L1004" s="57"/>
      <c r="M1004" s="57"/>
      <c r="N1004" s="57"/>
      <c r="O1004" s="57"/>
      <c r="P1004" s="57"/>
      <c r="Q1004" s="57"/>
      <c r="R1004" s="57"/>
      <c r="S1004" s="57"/>
      <c r="T1004" s="57"/>
      <c r="U1004" s="57"/>
      <c r="V1004" s="57"/>
      <c r="W1004" s="57"/>
      <c r="X1004" s="57"/>
      <c r="Y1004" s="57"/>
      <c r="Z1004" s="57"/>
    </row>
    <row r="1005" spans="1:26">
      <c r="A1005" s="57"/>
      <c r="B1005" s="57"/>
      <c r="C1005" s="57"/>
      <c r="D1005" s="57"/>
      <c r="E1005" s="57"/>
      <c r="F1005" s="57"/>
      <c r="G1005" s="57"/>
      <c r="H1005" s="57"/>
      <c r="I1005" s="57"/>
      <c r="J1005" s="57"/>
      <c r="K1005" s="57"/>
      <c r="L1005" s="57"/>
      <c r="M1005" s="57"/>
      <c r="N1005" s="57"/>
      <c r="O1005" s="57"/>
      <c r="P1005" s="57"/>
      <c r="Q1005" s="57"/>
      <c r="R1005" s="57"/>
      <c r="S1005" s="57"/>
      <c r="T1005" s="57"/>
      <c r="U1005" s="57"/>
      <c r="V1005" s="57"/>
      <c r="W1005" s="57"/>
      <c r="X1005" s="57"/>
      <c r="Y1005" s="57"/>
      <c r="Z1005" s="57"/>
    </row>
    <row r="1006" spans="1:26">
      <c r="A1006" s="57"/>
      <c r="B1006" s="57"/>
      <c r="C1006" s="57"/>
      <c r="D1006" s="57"/>
      <c r="E1006" s="57"/>
      <c r="F1006" s="57"/>
      <c r="G1006" s="57"/>
      <c r="H1006" s="57"/>
      <c r="I1006" s="57"/>
      <c r="J1006" s="57"/>
      <c r="K1006" s="57"/>
      <c r="L1006" s="57"/>
      <c r="M1006" s="57"/>
      <c r="N1006" s="57"/>
      <c r="O1006" s="57"/>
      <c r="P1006" s="57"/>
      <c r="Q1006" s="57"/>
      <c r="R1006" s="57"/>
      <c r="S1006" s="57"/>
      <c r="T1006" s="57"/>
      <c r="U1006" s="57"/>
      <c r="V1006" s="57"/>
      <c r="W1006" s="57"/>
      <c r="X1006" s="57"/>
      <c r="Y1006" s="57"/>
      <c r="Z1006" s="57"/>
    </row>
    <row r="1007" spans="1:26">
      <c r="A1007" s="57"/>
      <c r="B1007" s="57"/>
      <c r="C1007" s="57"/>
      <c r="D1007" s="57"/>
      <c r="E1007" s="57"/>
      <c r="F1007" s="57"/>
      <c r="G1007" s="57"/>
      <c r="H1007" s="57"/>
      <c r="I1007" s="57"/>
      <c r="J1007" s="57"/>
      <c r="K1007" s="57"/>
      <c r="L1007" s="57"/>
      <c r="M1007" s="57"/>
      <c r="N1007" s="57"/>
      <c r="O1007" s="57"/>
      <c r="P1007" s="57"/>
      <c r="Q1007" s="57"/>
      <c r="R1007" s="57"/>
      <c r="S1007" s="57"/>
      <c r="T1007" s="57"/>
      <c r="U1007" s="57"/>
      <c r="V1007" s="57"/>
      <c r="W1007" s="57"/>
      <c r="X1007" s="57"/>
      <c r="Y1007" s="57"/>
      <c r="Z1007" s="57"/>
    </row>
    <row r="1008" spans="1:26">
      <c r="A1008" s="57"/>
      <c r="B1008" s="57"/>
      <c r="C1008" s="57"/>
      <c r="D1008" s="57"/>
      <c r="E1008" s="57"/>
      <c r="F1008" s="57"/>
      <c r="G1008" s="57"/>
      <c r="H1008" s="57"/>
      <c r="I1008" s="57"/>
      <c r="J1008" s="57"/>
      <c r="K1008" s="57"/>
      <c r="L1008" s="57"/>
      <c r="M1008" s="57"/>
      <c r="N1008" s="57"/>
      <c r="O1008" s="57"/>
      <c r="P1008" s="57"/>
      <c r="Q1008" s="57"/>
      <c r="R1008" s="57"/>
      <c r="S1008" s="57"/>
      <c r="T1008" s="57"/>
      <c r="U1008" s="57"/>
      <c r="V1008" s="57"/>
      <c r="W1008" s="57"/>
      <c r="X1008" s="57"/>
      <c r="Y1008" s="57"/>
      <c r="Z1008" s="57"/>
    </row>
    <row r="1009" spans="1:26">
      <c r="A1009" s="57"/>
      <c r="B1009" s="57"/>
      <c r="C1009" s="57"/>
      <c r="D1009" s="57"/>
      <c r="E1009" s="57"/>
      <c r="F1009" s="57"/>
      <c r="G1009" s="57"/>
      <c r="H1009" s="57"/>
      <c r="I1009" s="57"/>
      <c r="J1009" s="57"/>
      <c r="K1009" s="57"/>
      <c r="L1009" s="57"/>
      <c r="M1009" s="57"/>
      <c r="N1009" s="57"/>
      <c r="O1009" s="57"/>
      <c r="P1009" s="57"/>
      <c r="Q1009" s="57"/>
      <c r="R1009" s="57"/>
      <c r="S1009" s="57"/>
      <c r="T1009" s="57"/>
      <c r="U1009" s="57"/>
      <c r="V1009" s="57"/>
      <c r="W1009" s="57"/>
      <c r="X1009" s="57"/>
      <c r="Y1009" s="57"/>
      <c r="Z1009" s="57"/>
    </row>
    <row r="1010" spans="1:26">
      <c r="A1010" s="57"/>
      <c r="B1010" s="57"/>
      <c r="C1010" s="57"/>
      <c r="D1010" s="57"/>
      <c r="E1010" s="57"/>
      <c r="F1010" s="57"/>
      <c r="G1010" s="57"/>
      <c r="H1010" s="57"/>
      <c r="I1010" s="57"/>
      <c r="J1010" s="57"/>
      <c r="K1010" s="57"/>
      <c r="L1010" s="57"/>
      <c r="M1010" s="57"/>
      <c r="N1010" s="57"/>
      <c r="O1010" s="57"/>
      <c r="P1010" s="57"/>
      <c r="Q1010" s="57"/>
      <c r="R1010" s="57"/>
      <c r="S1010" s="57"/>
      <c r="T1010" s="57"/>
      <c r="U1010" s="57"/>
      <c r="V1010" s="57"/>
      <c r="W1010" s="57"/>
      <c r="X1010" s="57"/>
      <c r="Y1010" s="57"/>
      <c r="Z1010" s="57"/>
    </row>
    <row r="1011" spans="1:26">
      <c r="A1011" s="57"/>
      <c r="B1011" s="57"/>
      <c r="C1011" s="57"/>
      <c r="D1011" s="57"/>
      <c r="E1011" s="57"/>
      <c r="F1011" s="57"/>
      <c r="G1011" s="57"/>
      <c r="H1011" s="57"/>
      <c r="I1011" s="57"/>
      <c r="J1011" s="57"/>
      <c r="K1011" s="57"/>
      <c r="L1011" s="57"/>
      <c r="M1011" s="57"/>
      <c r="N1011" s="57"/>
      <c r="O1011" s="57"/>
      <c r="P1011" s="57"/>
      <c r="Q1011" s="57"/>
      <c r="R1011" s="57"/>
      <c r="S1011" s="57"/>
      <c r="T1011" s="57"/>
      <c r="U1011" s="57"/>
      <c r="V1011" s="57"/>
      <c r="W1011" s="57"/>
      <c r="X1011" s="57"/>
      <c r="Y1011" s="57"/>
      <c r="Z1011" s="57"/>
    </row>
    <row r="1012" spans="1:26">
      <c r="A1012" s="57"/>
      <c r="B1012" s="57"/>
      <c r="C1012" s="57"/>
      <c r="D1012" s="57"/>
      <c r="E1012" s="57"/>
      <c r="F1012" s="57"/>
      <c r="G1012" s="57"/>
      <c r="H1012" s="57"/>
      <c r="I1012" s="57"/>
      <c r="J1012" s="57"/>
      <c r="K1012" s="57"/>
      <c r="L1012" s="57"/>
      <c r="M1012" s="57"/>
      <c r="N1012" s="57"/>
      <c r="O1012" s="57"/>
      <c r="P1012" s="57"/>
      <c r="Q1012" s="57"/>
      <c r="R1012" s="57"/>
      <c r="S1012" s="57"/>
      <c r="T1012" s="57"/>
      <c r="U1012" s="57"/>
      <c r="V1012" s="57"/>
      <c r="W1012" s="57"/>
      <c r="X1012" s="57"/>
      <c r="Y1012" s="57"/>
      <c r="Z1012" s="57"/>
    </row>
    <row r="1013" spans="1:26">
      <c r="A1013" s="57"/>
      <c r="B1013" s="57"/>
      <c r="C1013" s="57"/>
      <c r="D1013" s="57"/>
      <c r="E1013" s="57"/>
      <c r="F1013" s="57"/>
      <c r="G1013" s="57"/>
      <c r="H1013" s="57"/>
      <c r="I1013" s="57"/>
      <c r="J1013" s="57"/>
      <c r="K1013" s="57"/>
      <c r="L1013" s="57"/>
      <c r="M1013" s="57"/>
      <c r="N1013" s="57"/>
      <c r="O1013" s="57"/>
      <c r="P1013" s="57"/>
      <c r="Q1013" s="57"/>
      <c r="R1013" s="57"/>
      <c r="S1013" s="57"/>
      <c r="T1013" s="57"/>
      <c r="U1013" s="57"/>
      <c r="V1013" s="57"/>
      <c r="W1013" s="57"/>
      <c r="X1013" s="57"/>
      <c r="Y1013" s="57"/>
      <c r="Z1013" s="57"/>
    </row>
    <row r="1014" spans="1:26">
      <c r="A1014" s="57"/>
      <c r="B1014" s="57"/>
      <c r="C1014" s="57"/>
      <c r="D1014" s="57"/>
      <c r="E1014" s="57"/>
      <c r="F1014" s="57"/>
      <c r="G1014" s="57"/>
      <c r="H1014" s="57"/>
      <c r="I1014" s="57"/>
      <c r="J1014" s="57"/>
      <c r="K1014" s="57"/>
      <c r="L1014" s="57"/>
      <c r="M1014" s="57"/>
      <c r="N1014" s="57"/>
      <c r="O1014" s="57"/>
      <c r="P1014" s="57"/>
      <c r="Q1014" s="57"/>
      <c r="R1014" s="57"/>
      <c r="S1014" s="57"/>
      <c r="T1014" s="57"/>
      <c r="U1014" s="57"/>
      <c r="V1014" s="57"/>
      <c r="W1014" s="57"/>
      <c r="X1014" s="57"/>
      <c r="Y1014" s="57"/>
      <c r="Z1014" s="57"/>
    </row>
    <row r="1015" spans="1:26">
      <c r="A1015" s="57"/>
      <c r="B1015" s="57"/>
      <c r="C1015" s="57"/>
      <c r="D1015" s="57"/>
      <c r="E1015" s="57"/>
      <c r="F1015" s="57"/>
      <c r="G1015" s="57"/>
      <c r="H1015" s="57"/>
      <c r="I1015" s="57"/>
      <c r="J1015" s="57"/>
      <c r="K1015" s="57"/>
      <c r="L1015" s="57"/>
      <c r="M1015" s="57"/>
      <c r="N1015" s="57"/>
      <c r="O1015" s="57"/>
      <c r="P1015" s="57"/>
      <c r="Q1015" s="57"/>
      <c r="R1015" s="57"/>
      <c r="S1015" s="57"/>
      <c r="T1015" s="57"/>
      <c r="U1015" s="57"/>
      <c r="V1015" s="57"/>
      <c r="W1015" s="57"/>
      <c r="X1015" s="57"/>
      <c r="Y1015" s="57"/>
      <c r="Z1015" s="57"/>
    </row>
    <row r="1016" spans="1:26">
      <c r="A1016" s="57"/>
      <c r="B1016" s="57"/>
      <c r="C1016" s="57"/>
      <c r="D1016" s="57"/>
      <c r="E1016" s="57"/>
      <c r="F1016" s="57"/>
      <c r="G1016" s="57"/>
      <c r="H1016" s="57"/>
      <c r="I1016" s="57"/>
      <c r="J1016" s="57"/>
      <c r="K1016" s="57"/>
      <c r="L1016" s="57"/>
      <c r="M1016" s="57"/>
      <c r="N1016" s="57"/>
      <c r="O1016" s="57"/>
      <c r="P1016" s="57"/>
      <c r="Q1016" s="57"/>
      <c r="R1016" s="57"/>
      <c r="S1016" s="57"/>
      <c r="T1016" s="57"/>
      <c r="U1016" s="57"/>
      <c r="V1016" s="57"/>
      <c r="W1016" s="57"/>
      <c r="X1016" s="57"/>
      <c r="Y1016" s="57"/>
      <c r="Z1016" s="57"/>
    </row>
    <row r="1017" spans="1:26">
      <c r="A1017" s="57"/>
      <c r="B1017" s="57"/>
      <c r="C1017" s="57"/>
      <c r="D1017" s="57"/>
      <c r="E1017" s="57"/>
      <c r="F1017" s="57"/>
      <c r="G1017" s="57"/>
      <c r="H1017" s="57"/>
      <c r="I1017" s="57"/>
      <c r="J1017" s="57"/>
      <c r="K1017" s="57"/>
      <c r="L1017" s="57"/>
      <c r="M1017" s="57"/>
      <c r="N1017" s="57"/>
      <c r="O1017" s="57"/>
      <c r="P1017" s="57"/>
      <c r="Q1017" s="57"/>
      <c r="R1017" s="57"/>
      <c r="S1017" s="57"/>
      <c r="T1017" s="57"/>
      <c r="U1017" s="57"/>
      <c r="V1017" s="57"/>
      <c r="W1017" s="57"/>
      <c r="X1017" s="57"/>
      <c r="Y1017" s="57"/>
      <c r="Z1017" s="57"/>
    </row>
    <row r="1018" spans="1:26">
      <c r="A1018" s="57"/>
      <c r="B1018" s="57"/>
      <c r="C1018" s="57"/>
      <c r="D1018" s="57"/>
      <c r="E1018" s="57"/>
      <c r="F1018" s="57"/>
      <c r="G1018" s="57"/>
      <c r="H1018" s="57"/>
      <c r="I1018" s="57"/>
      <c r="J1018" s="57"/>
      <c r="K1018" s="57"/>
      <c r="L1018" s="57"/>
      <c r="M1018" s="57"/>
      <c r="N1018" s="57"/>
      <c r="O1018" s="57"/>
      <c r="P1018" s="57"/>
      <c r="Q1018" s="57"/>
      <c r="R1018" s="57"/>
      <c r="S1018" s="57"/>
      <c r="T1018" s="57"/>
      <c r="U1018" s="57"/>
      <c r="V1018" s="57"/>
      <c r="W1018" s="57"/>
      <c r="X1018" s="57"/>
      <c r="Y1018" s="57"/>
      <c r="Z1018" s="57"/>
    </row>
    <row r="1019" spans="1:26">
      <c r="A1019" s="57"/>
      <c r="B1019" s="57"/>
      <c r="C1019" s="57"/>
      <c r="D1019" s="57"/>
      <c r="E1019" s="57"/>
      <c r="F1019" s="57"/>
      <c r="G1019" s="57"/>
      <c r="H1019" s="57"/>
      <c r="I1019" s="57"/>
      <c r="J1019" s="57"/>
      <c r="K1019" s="57"/>
      <c r="L1019" s="57"/>
      <c r="M1019" s="57"/>
      <c r="N1019" s="57"/>
      <c r="O1019" s="57"/>
      <c r="P1019" s="57"/>
      <c r="Q1019" s="57"/>
      <c r="R1019" s="57"/>
      <c r="S1019" s="57"/>
      <c r="T1019" s="57"/>
      <c r="U1019" s="57"/>
      <c r="V1019" s="57"/>
      <c r="W1019" s="57"/>
      <c r="X1019" s="57"/>
      <c r="Y1019" s="57"/>
      <c r="Z1019" s="57"/>
    </row>
    <row r="1020" spans="1:26">
      <c r="A1020" s="57"/>
      <c r="B1020" s="57"/>
      <c r="C1020" s="57"/>
      <c r="D1020" s="57"/>
      <c r="E1020" s="57"/>
      <c r="F1020" s="57"/>
      <c r="G1020" s="57"/>
      <c r="H1020" s="57"/>
      <c r="I1020" s="57"/>
      <c r="J1020" s="57"/>
      <c r="K1020" s="57"/>
      <c r="L1020" s="57"/>
      <c r="M1020" s="57"/>
      <c r="N1020" s="57"/>
      <c r="O1020" s="57"/>
      <c r="P1020" s="57"/>
      <c r="Q1020" s="57"/>
      <c r="R1020" s="57"/>
      <c r="S1020" s="57"/>
      <c r="T1020" s="57"/>
      <c r="U1020" s="57"/>
      <c r="V1020" s="57"/>
      <c r="W1020" s="57"/>
      <c r="X1020" s="57"/>
      <c r="Y1020" s="57"/>
      <c r="Z1020" s="57"/>
    </row>
    <row r="1021" spans="1:26">
      <c r="A1021" s="57"/>
      <c r="B1021" s="57"/>
      <c r="C1021" s="57"/>
      <c r="D1021" s="57"/>
      <c r="E1021" s="57"/>
      <c r="F1021" s="57"/>
      <c r="G1021" s="57"/>
      <c r="H1021" s="57"/>
      <c r="I1021" s="57"/>
      <c r="J1021" s="57"/>
      <c r="K1021" s="57"/>
      <c r="L1021" s="57"/>
      <c r="M1021" s="57"/>
      <c r="N1021" s="57"/>
      <c r="O1021" s="57"/>
      <c r="P1021" s="57"/>
      <c r="Q1021" s="57"/>
      <c r="R1021" s="57"/>
      <c r="S1021" s="57"/>
      <c r="T1021" s="57"/>
      <c r="U1021" s="57"/>
      <c r="V1021" s="57"/>
      <c r="W1021" s="57"/>
      <c r="X1021" s="57"/>
      <c r="Y1021" s="57"/>
      <c r="Z1021" s="57"/>
    </row>
    <row r="1022" spans="1:26">
      <c r="A1022" s="57"/>
      <c r="B1022" s="57"/>
      <c r="C1022" s="57"/>
      <c r="D1022" s="57"/>
      <c r="E1022" s="57"/>
      <c r="F1022" s="57"/>
      <c r="G1022" s="57"/>
      <c r="H1022" s="57"/>
      <c r="I1022" s="57"/>
      <c r="J1022" s="57"/>
      <c r="K1022" s="57"/>
      <c r="L1022" s="57"/>
      <c r="M1022" s="57"/>
      <c r="N1022" s="57"/>
      <c r="O1022" s="57"/>
      <c r="P1022" s="57"/>
      <c r="Q1022" s="57"/>
      <c r="R1022" s="57"/>
      <c r="S1022" s="57"/>
      <c r="T1022" s="57"/>
      <c r="U1022" s="57"/>
      <c r="V1022" s="57"/>
      <c r="W1022" s="57"/>
      <c r="X1022" s="57"/>
      <c r="Y1022" s="57"/>
      <c r="Z1022" s="57"/>
    </row>
    <row r="1023" spans="1:26">
      <c r="A1023" s="57"/>
      <c r="B1023" s="57"/>
      <c r="C1023" s="57"/>
      <c r="D1023" s="57"/>
      <c r="E1023" s="57"/>
      <c r="F1023" s="57"/>
      <c r="G1023" s="57"/>
      <c r="H1023" s="57"/>
      <c r="I1023" s="57"/>
      <c r="J1023" s="57"/>
      <c r="K1023" s="57"/>
      <c r="L1023" s="57"/>
      <c r="M1023" s="57"/>
      <c r="N1023" s="57"/>
      <c r="O1023" s="57"/>
      <c r="P1023" s="57"/>
      <c r="Q1023" s="57"/>
      <c r="R1023" s="57"/>
      <c r="S1023" s="57"/>
      <c r="T1023" s="57"/>
      <c r="U1023" s="57"/>
      <c r="V1023" s="57"/>
      <c r="W1023" s="57"/>
      <c r="X1023" s="57"/>
      <c r="Y1023" s="57"/>
      <c r="Z1023" s="57"/>
    </row>
    <row r="1024" spans="1:26">
      <c r="A1024" s="57"/>
      <c r="B1024" s="57"/>
      <c r="C1024" s="57"/>
      <c r="D1024" s="57"/>
      <c r="E1024" s="57"/>
      <c r="F1024" s="57"/>
      <c r="G1024" s="57"/>
      <c r="H1024" s="57"/>
      <c r="I1024" s="57"/>
      <c r="J1024" s="57"/>
      <c r="K1024" s="57"/>
      <c r="L1024" s="57"/>
      <c r="M1024" s="57"/>
      <c r="N1024" s="57"/>
      <c r="O1024" s="57"/>
      <c r="P1024" s="57"/>
      <c r="Q1024" s="57"/>
      <c r="R1024" s="57"/>
      <c r="S1024" s="57"/>
      <c r="T1024" s="57"/>
      <c r="U1024" s="57"/>
      <c r="V1024" s="57"/>
      <c r="W1024" s="57"/>
      <c r="X1024" s="57"/>
      <c r="Y1024" s="57"/>
      <c r="Z1024" s="57"/>
    </row>
    <row r="1025" spans="1:26">
      <c r="A1025" s="57"/>
      <c r="B1025" s="57"/>
      <c r="C1025" s="57"/>
      <c r="D1025" s="57"/>
      <c r="E1025" s="57"/>
      <c r="F1025" s="57"/>
      <c r="G1025" s="57"/>
      <c r="H1025" s="57"/>
      <c r="I1025" s="57"/>
      <c r="J1025" s="57"/>
      <c r="K1025" s="57"/>
      <c r="L1025" s="57"/>
      <c r="M1025" s="57"/>
      <c r="N1025" s="57"/>
      <c r="O1025" s="57"/>
      <c r="P1025" s="57"/>
      <c r="Q1025" s="57"/>
      <c r="R1025" s="57"/>
      <c r="S1025" s="57"/>
      <c r="T1025" s="57"/>
      <c r="U1025" s="57"/>
      <c r="V1025" s="57"/>
      <c r="W1025" s="57"/>
      <c r="X1025" s="57"/>
      <c r="Y1025" s="57"/>
      <c r="Z1025" s="57"/>
    </row>
    <row r="1026" spans="1:26">
      <c r="A1026" s="57"/>
      <c r="B1026" s="57"/>
      <c r="C1026" s="57"/>
      <c r="D1026" s="57"/>
      <c r="E1026" s="57"/>
      <c r="F1026" s="57"/>
      <c r="G1026" s="57"/>
      <c r="H1026" s="57"/>
      <c r="I1026" s="57"/>
      <c r="J1026" s="57"/>
      <c r="K1026" s="57"/>
      <c r="L1026" s="57"/>
      <c r="M1026" s="57"/>
      <c r="N1026" s="57"/>
      <c r="O1026" s="57"/>
      <c r="P1026" s="57"/>
      <c r="Q1026" s="57"/>
      <c r="R1026" s="57"/>
      <c r="S1026" s="57"/>
      <c r="T1026" s="57"/>
      <c r="U1026" s="57"/>
      <c r="V1026" s="57"/>
      <c r="W1026" s="57"/>
      <c r="X1026" s="57"/>
      <c r="Y1026" s="57"/>
      <c r="Z1026" s="57"/>
    </row>
    <row r="1027" spans="1:26">
      <c r="A1027" s="57"/>
      <c r="B1027" s="57"/>
      <c r="C1027" s="57"/>
      <c r="D1027" s="57"/>
      <c r="E1027" s="57"/>
      <c r="F1027" s="57"/>
      <c r="G1027" s="57"/>
      <c r="H1027" s="57"/>
      <c r="I1027" s="57"/>
      <c r="J1027" s="57"/>
      <c r="K1027" s="57"/>
      <c r="L1027" s="57"/>
      <c r="M1027" s="57"/>
      <c r="N1027" s="57"/>
      <c r="O1027" s="57"/>
      <c r="P1027" s="57"/>
      <c r="Q1027" s="57"/>
      <c r="R1027" s="57"/>
      <c r="S1027" s="57"/>
      <c r="T1027" s="57"/>
      <c r="U1027" s="57"/>
      <c r="V1027" s="57"/>
      <c r="W1027" s="57"/>
      <c r="X1027" s="57"/>
      <c r="Y1027" s="57"/>
      <c r="Z1027" s="57"/>
    </row>
    <row r="1028" spans="1:26">
      <c r="A1028" s="57"/>
      <c r="B1028" s="57"/>
      <c r="C1028" s="57"/>
      <c r="D1028" s="57"/>
      <c r="E1028" s="57"/>
      <c r="F1028" s="57"/>
      <c r="G1028" s="57"/>
      <c r="H1028" s="57"/>
      <c r="I1028" s="57"/>
      <c r="J1028" s="57"/>
      <c r="K1028" s="57"/>
      <c r="L1028" s="57"/>
      <c r="M1028" s="57"/>
      <c r="N1028" s="57"/>
      <c r="O1028" s="57"/>
      <c r="P1028" s="57"/>
      <c r="Q1028" s="57"/>
      <c r="R1028" s="57"/>
      <c r="S1028" s="57"/>
      <c r="T1028" s="57"/>
      <c r="U1028" s="57"/>
      <c r="V1028" s="57"/>
      <c r="W1028" s="57"/>
      <c r="X1028" s="57"/>
      <c r="Y1028" s="57"/>
      <c r="Z1028" s="57"/>
    </row>
    <row r="1029" spans="1:26">
      <c r="A1029" s="57"/>
      <c r="B1029" s="57"/>
      <c r="C1029" s="57"/>
      <c r="D1029" s="57"/>
      <c r="E1029" s="57"/>
      <c r="F1029" s="57"/>
      <c r="G1029" s="57"/>
      <c r="H1029" s="57"/>
      <c r="I1029" s="57"/>
      <c r="J1029" s="57"/>
      <c r="K1029" s="57"/>
      <c r="L1029" s="57"/>
      <c r="M1029" s="57"/>
      <c r="N1029" s="57"/>
      <c r="O1029" s="57"/>
      <c r="P1029" s="57"/>
      <c r="Q1029" s="57"/>
      <c r="R1029" s="57"/>
      <c r="S1029" s="57"/>
      <c r="T1029" s="57"/>
      <c r="U1029" s="57"/>
      <c r="V1029" s="57"/>
      <c r="W1029" s="57"/>
      <c r="X1029" s="57"/>
      <c r="Y1029" s="57"/>
      <c r="Z1029" s="57"/>
    </row>
    <row r="1030" spans="1:26">
      <c r="A1030" s="57"/>
      <c r="B1030" s="57"/>
      <c r="C1030" s="57"/>
      <c r="D1030" s="57"/>
      <c r="E1030" s="57"/>
      <c r="F1030" s="57"/>
      <c r="G1030" s="57"/>
      <c r="H1030" s="57"/>
      <c r="I1030" s="57"/>
      <c r="J1030" s="57"/>
      <c r="K1030" s="57"/>
      <c r="L1030" s="57"/>
      <c r="M1030" s="57"/>
      <c r="N1030" s="57"/>
      <c r="O1030" s="57"/>
      <c r="P1030" s="57"/>
      <c r="Q1030" s="57"/>
      <c r="R1030" s="57"/>
      <c r="S1030" s="57"/>
      <c r="T1030" s="57"/>
      <c r="U1030" s="57"/>
      <c r="V1030" s="57"/>
      <c r="W1030" s="57"/>
      <c r="X1030" s="57"/>
      <c r="Y1030" s="57"/>
      <c r="Z1030" s="57"/>
    </row>
    <row r="1031" spans="1:26">
      <c r="A1031" s="57"/>
      <c r="B1031" s="57"/>
      <c r="C1031" s="57"/>
      <c r="D1031" s="57"/>
      <c r="E1031" s="57"/>
      <c r="F1031" s="57"/>
      <c r="G1031" s="57"/>
      <c r="H1031" s="57"/>
      <c r="I1031" s="57"/>
      <c r="J1031" s="57"/>
      <c r="K1031" s="57"/>
      <c r="L1031" s="57"/>
      <c r="M1031" s="57"/>
      <c r="N1031" s="57"/>
      <c r="O1031" s="57"/>
      <c r="P1031" s="57"/>
      <c r="Q1031" s="57"/>
      <c r="R1031" s="57"/>
      <c r="S1031" s="57"/>
      <c r="T1031" s="57"/>
      <c r="U1031" s="57"/>
      <c r="V1031" s="57"/>
      <c r="W1031" s="57"/>
      <c r="X1031" s="57"/>
      <c r="Y1031" s="57"/>
      <c r="Z1031" s="57"/>
    </row>
    <row r="1032" spans="1:26">
      <c r="A1032" s="57"/>
      <c r="B1032" s="57"/>
      <c r="C1032" s="57"/>
      <c r="D1032" s="57"/>
      <c r="E1032" s="57"/>
      <c r="F1032" s="57"/>
      <c r="G1032" s="57"/>
      <c r="H1032" s="57"/>
      <c r="I1032" s="57"/>
      <c r="J1032" s="57"/>
      <c r="K1032" s="57"/>
      <c r="L1032" s="57"/>
      <c r="M1032" s="57"/>
      <c r="N1032" s="57"/>
      <c r="O1032" s="57"/>
      <c r="P1032" s="57"/>
      <c r="Q1032" s="57"/>
      <c r="R1032" s="57"/>
      <c r="S1032" s="57"/>
      <c r="T1032" s="57"/>
      <c r="U1032" s="57"/>
      <c r="V1032" s="57"/>
      <c r="W1032" s="57"/>
      <c r="X1032" s="57"/>
      <c r="Y1032" s="57"/>
      <c r="Z1032" s="57"/>
    </row>
    <row r="1033" spans="1:26">
      <c r="A1033" s="57"/>
      <c r="B1033" s="57"/>
      <c r="C1033" s="57"/>
      <c r="D1033" s="57"/>
      <c r="E1033" s="57"/>
      <c r="F1033" s="57"/>
      <c r="G1033" s="57"/>
      <c r="H1033" s="57"/>
      <c r="I1033" s="57"/>
      <c r="J1033" s="57"/>
      <c r="K1033" s="57"/>
      <c r="L1033" s="57"/>
      <c r="M1033" s="57"/>
      <c r="N1033" s="57"/>
      <c r="O1033" s="57"/>
      <c r="P1033" s="57"/>
      <c r="Q1033" s="57"/>
      <c r="R1033" s="57"/>
      <c r="S1033" s="57"/>
      <c r="T1033" s="57"/>
      <c r="U1033" s="57"/>
      <c r="V1033" s="57"/>
      <c r="W1033" s="57"/>
      <c r="X1033" s="57"/>
      <c r="Y1033" s="57"/>
      <c r="Z1033" s="57"/>
    </row>
    <row r="1034" spans="1:26">
      <c r="A1034" s="57"/>
      <c r="B1034" s="57"/>
      <c r="C1034" s="57"/>
      <c r="D1034" s="57"/>
      <c r="E1034" s="57"/>
      <c r="F1034" s="57"/>
      <c r="G1034" s="57"/>
      <c r="H1034" s="57"/>
      <c r="I1034" s="57"/>
      <c r="J1034" s="57"/>
      <c r="K1034" s="57"/>
      <c r="L1034" s="57"/>
      <c r="M1034" s="57"/>
      <c r="N1034" s="57"/>
      <c r="O1034" s="57"/>
      <c r="P1034" s="57"/>
      <c r="Q1034" s="57"/>
      <c r="R1034" s="57"/>
      <c r="S1034" s="57"/>
      <c r="T1034" s="57"/>
      <c r="U1034" s="57"/>
      <c r="V1034" s="57"/>
      <c r="W1034" s="57"/>
      <c r="X1034" s="57"/>
      <c r="Y1034" s="57"/>
      <c r="Z1034" s="57"/>
    </row>
    <row r="1035" spans="1:26">
      <c r="A1035" s="57"/>
      <c r="B1035" s="57"/>
      <c r="C1035" s="57"/>
      <c r="D1035" s="57"/>
      <c r="E1035" s="57"/>
      <c r="F1035" s="57"/>
      <c r="G1035" s="57"/>
      <c r="H1035" s="57"/>
      <c r="I1035" s="57"/>
      <c r="J1035" s="57"/>
      <c r="K1035" s="57"/>
      <c r="L1035" s="57"/>
      <c r="M1035" s="57"/>
      <c r="N1035" s="57"/>
      <c r="O1035" s="57"/>
      <c r="P1035" s="57"/>
      <c r="Q1035" s="57"/>
      <c r="R1035" s="57"/>
      <c r="S1035" s="57"/>
      <c r="T1035" s="57"/>
      <c r="U1035" s="57"/>
      <c r="V1035" s="57"/>
      <c r="W1035" s="57"/>
      <c r="X1035" s="57"/>
      <c r="Y1035" s="57"/>
      <c r="Z1035" s="57"/>
    </row>
    <row r="1036" spans="1:26">
      <c r="A1036" s="57"/>
      <c r="B1036" s="57"/>
      <c r="C1036" s="57"/>
      <c r="D1036" s="57"/>
      <c r="E1036" s="57"/>
      <c r="F1036" s="57"/>
      <c r="G1036" s="57"/>
      <c r="H1036" s="57"/>
      <c r="I1036" s="57"/>
      <c r="J1036" s="57"/>
      <c r="K1036" s="57"/>
      <c r="L1036" s="57"/>
      <c r="M1036" s="57"/>
      <c r="N1036" s="57"/>
      <c r="O1036" s="57"/>
      <c r="P1036" s="57"/>
      <c r="Q1036" s="57"/>
      <c r="R1036" s="57"/>
      <c r="S1036" s="57"/>
      <c r="T1036" s="57"/>
      <c r="U1036" s="57"/>
      <c r="V1036" s="57"/>
      <c r="W1036" s="57"/>
      <c r="X1036" s="57"/>
      <c r="Y1036" s="57"/>
      <c r="Z1036" s="57"/>
    </row>
    <row r="1037" spans="1:26">
      <c r="A1037" s="57"/>
      <c r="B1037" s="57"/>
      <c r="C1037" s="57"/>
      <c r="D1037" s="57"/>
      <c r="E1037" s="57"/>
      <c r="F1037" s="57"/>
      <c r="G1037" s="57"/>
      <c r="H1037" s="57"/>
      <c r="I1037" s="57"/>
      <c r="J1037" s="57"/>
      <c r="K1037" s="57"/>
      <c r="L1037" s="57"/>
      <c r="M1037" s="57"/>
      <c r="N1037" s="57"/>
      <c r="O1037" s="57"/>
      <c r="P1037" s="57"/>
      <c r="Q1037" s="57"/>
      <c r="R1037" s="57"/>
      <c r="S1037" s="57"/>
      <c r="T1037" s="57"/>
      <c r="U1037" s="57"/>
      <c r="V1037" s="57"/>
      <c r="W1037" s="57"/>
      <c r="X1037" s="57"/>
      <c r="Y1037" s="57"/>
      <c r="Z1037" s="57"/>
    </row>
    <row r="1038" spans="1:26">
      <c r="A1038" s="57"/>
      <c r="B1038" s="57"/>
      <c r="C1038" s="57"/>
      <c r="D1038" s="57"/>
      <c r="E1038" s="57"/>
      <c r="F1038" s="57"/>
      <c r="G1038" s="57"/>
      <c r="H1038" s="57"/>
      <c r="I1038" s="57"/>
      <c r="J1038" s="57"/>
      <c r="K1038" s="57"/>
      <c r="L1038" s="57"/>
      <c r="M1038" s="57"/>
      <c r="N1038" s="57"/>
      <c r="O1038" s="57"/>
      <c r="P1038" s="57"/>
      <c r="Q1038" s="57"/>
      <c r="R1038" s="57"/>
      <c r="S1038" s="57"/>
      <c r="T1038" s="57"/>
      <c r="U1038" s="57"/>
      <c r="V1038" s="57"/>
      <c r="W1038" s="57"/>
      <c r="X1038" s="57"/>
      <c r="Y1038" s="57"/>
      <c r="Z1038" s="57"/>
    </row>
    <row r="1039" spans="1:26">
      <c r="A1039" s="57"/>
      <c r="B1039" s="57"/>
      <c r="C1039" s="57"/>
      <c r="D1039" s="57"/>
      <c r="E1039" s="57"/>
      <c r="F1039" s="57"/>
      <c r="G1039" s="57"/>
      <c r="H1039" s="57"/>
      <c r="I1039" s="57"/>
      <c r="J1039" s="57"/>
      <c r="K1039" s="57"/>
      <c r="L1039" s="57"/>
      <c r="M1039" s="57"/>
      <c r="N1039" s="57"/>
      <c r="O1039" s="57"/>
      <c r="P1039" s="57"/>
      <c r="Q1039" s="57"/>
      <c r="R1039" s="57"/>
      <c r="S1039" s="57"/>
      <c r="T1039" s="57"/>
      <c r="U1039" s="57"/>
      <c r="V1039" s="57"/>
      <c r="W1039" s="57"/>
      <c r="X1039" s="57"/>
      <c r="Y1039" s="57"/>
      <c r="Z1039" s="57"/>
    </row>
    <row r="1040" spans="1:26">
      <c r="A1040" s="57"/>
      <c r="B1040" s="57"/>
      <c r="C1040" s="57"/>
      <c r="D1040" s="57"/>
      <c r="E1040" s="57"/>
      <c r="F1040" s="57"/>
      <c r="G1040" s="57"/>
      <c r="H1040" s="57"/>
      <c r="I1040" s="57"/>
      <c r="J1040" s="57"/>
      <c r="K1040" s="57"/>
      <c r="L1040" s="57"/>
      <c r="M1040" s="57"/>
      <c r="N1040" s="57"/>
      <c r="O1040" s="57"/>
      <c r="P1040" s="57"/>
      <c r="Q1040" s="57"/>
      <c r="R1040" s="57"/>
      <c r="S1040" s="57"/>
      <c r="T1040" s="57"/>
      <c r="U1040" s="57"/>
      <c r="V1040" s="57"/>
      <c r="W1040" s="57"/>
      <c r="X1040" s="57"/>
      <c r="Y1040" s="57"/>
      <c r="Z1040" s="57"/>
    </row>
    <row r="1041" spans="1:26">
      <c r="A1041" s="57"/>
      <c r="B1041" s="57"/>
      <c r="C1041" s="57"/>
      <c r="D1041" s="57"/>
      <c r="E1041" s="57"/>
      <c r="F1041" s="57"/>
      <c r="G1041" s="57"/>
      <c r="H1041" s="57"/>
      <c r="I1041" s="57"/>
      <c r="J1041" s="57"/>
      <c r="K1041" s="57"/>
      <c r="L1041" s="57"/>
      <c r="M1041" s="57"/>
      <c r="N1041" s="57"/>
      <c r="O1041" s="57"/>
      <c r="P1041" s="57"/>
      <c r="Q1041" s="57"/>
      <c r="R1041" s="57"/>
      <c r="S1041" s="57"/>
      <c r="T1041" s="57"/>
      <c r="U1041" s="57"/>
      <c r="V1041" s="57"/>
      <c r="W1041" s="57"/>
      <c r="X1041" s="57"/>
      <c r="Y1041" s="57"/>
      <c r="Z1041" s="57"/>
    </row>
    <row r="1042" spans="1:26">
      <c r="A1042" s="57"/>
      <c r="B1042" s="57"/>
      <c r="C1042" s="57"/>
      <c r="D1042" s="57"/>
      <c r="E1042" s="57"/>
      <c r="F1042" s="57"/>
      <c r="G1042" s="57"/>
      <c r="H1042" s="57"/>
      <c r="I1042" s="57"/>
      <c r="J1042" s="57"/>
      <c r="K1042" s="57"/>
      <c r="L1042" s="57"/>
      <c r="M1042" s="57"/>
      <c r="N1042" s="57"/>
      <c r="O1042" s="57"/>
      <c r="P1042" s="57"/>
      <c r="Q1042" s="57"/>
      <c r="R1042" s="57"/>
      <c r="S1042" s="57"/>
      <c r="T1042" s="57"/>
      <c r="U1042" s="57"/>
      <c r="V1042" s="57"/>
      <c r="W1042" s="57"/>
      <c r="X1042" s="57"/>
      <c r="Y1042" s="57"/>
      <c r="Z1042" s="57"/>
    </row>
    <row r="1043" spans="1:26">
      <c r="A1043" s="57"/>
      <c r="B1043" s="57"/>
      <c r="C1043" s="57"/>
      <c r="D1043" s="57"/>
      <c r="E1043" s="57"/>
      <c r="F1043" s="57"/>
      <c r="G1043" s="57"/>
      <c r="H1043" s="57"/>
      <c r="I1043" s="57"/>
      <c r="J1043" s="57"/>
      <c r="K1043" s="57"/>
      <c r="L1043" s="57"/>
      <c r="M1043" s="57"/>
      <c r="N1043" s="57"/>
      <c r="O1043" s="57"/>
      <c r="P1043" s="57"/>
      <c r="Q1043" s="57"/>
      <c r="R1043" s="57"/>
      <c r="S1043" s="57"/>
      <c r="T1043" s="57"/>
      <c r="U1043" s="57"/>
      <c r="V1043" s="57"/>
      <c r="W1043" s="57"/>
      <c r="X1043" s="57"/>
      <c r="Y1043" s="57"/>
      <c r="Z1043" s="57"/>
    </row>
    <row r="1044" spans="1:26">
      <c r="A1044" s="57"/>
      <c r="B1044" s="57"/>
      <c r="C1044" s="57"/>
      <c r="D1044" s="57"/>
      <c r="E1044" s="57"/>
      <c r="F1044" s="57"/>
      <c r="G1044" s="57"/>
      <c r="H1044" s="57"/>
      <c r="I1044" s="57"/>
      <c r="J1044" s="57"/>
      <c r="K1044" s="57"/>
      <c r="L1044" s="57"/>
      <c r="M1044" s="57"/>
      <c r="N1044" s="57"/>
      <c r="O1044" s="57"/>
      <c r="P1044" s="57"/>
      <c r="Q1044" s="57"/>
      <c r="R1044" s="57"/>
      <c r="S1044" s="57"/>
      <c r="T1044" s="57"/>
      <c r="U1044" s="57"/>
      <c r="V1044" s="57"/>
      <c r="W1044" s="57"/>
      <c r="X1044" s="57"/>
      <c r="Y1044" s="57"/>
      <c r="Z1044" s="57"/>
    </row>
    <row r="1045" spans="1:26">
      <c r="A1045" s="57"/>
      <c r="B1045" s="57"/>
      <c r="C1045" s="57"/>
      <c r="D1045" s="57"/>
      <c r="E1045" s="57"/>
      <c r="F1045" s="57"/>
      <c r="G1045" s="57"/>
      <c r="H1045" s="57"/>
      <c r="I1045" s="57"/>
      <c r="J1045" s="57"/>
      <c r="K1045" s="57"/>
      <c r="L1045" s="57"/>
      <c r="M1045" s="57"/>
      <c r="N1045" s="57"/>
      <c r="O1045" s="57"/>
      <c r="P1045" s="57"/>
      <c r="Q1045" s="57"/>
      <c r="R1045" s="57"/>
      <c r="S1045" s="57"/>
      <c r="T1045" s="57"/>
      <c r="U1045" s="57"/>
      <c r="V1045" s="57"/>
      <c r="W1045" s="57"/>
      <c r="X1045" s="57"/>
      <c r="Y1045" s="57"/>
      <c r="Z1045"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7" workbookViewId="0">
      <selection activeCell="B31" sqref="B31"/>
    </sheetView>
  </sheetViews>
  <sheetFormatPr defaultColWidth="14.44140625" defaultRowHeight="15" customHeight="1"/>
  <cols>
    <col min="1" max="1" width="8.88671875" customWidth="1"/>
    <col min="2" max="2" width="104.88671875" customWidth="1"/>
    <col min="3" max="5" width="11.88671875" customWidth="1"/>
    <col min="6" max="6" width="11.5546875" customWidth="1"/>
  </cols>
  <sheetData>
    <row r="1" spans="1:26" ht="14.25" customHeight="1"/>
    <row r="2" spans="1:26" ht="14.25" customHeight="1">
      <c r="A2" s="1"/>
      <c r="B2" s="2" t="s">
        <v>21</v>
      </c>
      <c r="C2" s="2" t="s">
        <v>22</v>
      </c>
      <c r="D2" s="2" t="s">
        <v>1</v>
      </c>
      <c r="E2" s="2" t="s">
        <v>2</v>
      </c>
      <c r="F2" s="2" t="s">
        <v>3</v>
      </c>
      <c r="G2" s="1"/>
      <c r="H2" s="1"/>
      <c r="I2" s="1"/>
      <c r="J2" s="1"/>
      <c r="K2" s="1"/>
      <c r="L2" s="1"/>
      <c r="M2" s="1"/>
      <c r="N2" s="1"/>
      <c r="O2" s="1"/>
      <c r="P2" s="1"/>
      <c r="Q2" s="1"/>
      <c r="R2" s="1"/>
      <c r="S2" s="1"/>
      <c r="T2" s="1"/>
      <c r="U2" s="1"/>
      <c r="V2" s="1"/>
      <c r="W2" s="1"/>
      <c r="X2" s="1"/>
      <c r="Y2" s="1"/>
      <c r="Z2" s="1"/>
    </row>
    <row r="3" spans="1:26" ht="14.25" customHeight="1">
      <c r="A3" s="4"/>
      <c r="B3" s="5" t="s">
        <v>23</v>
      </c>
      <c r="C3" s="6"/>
      <c r="D3" s="6"/>
      <c r="E3" s="6"/>
      <c r="F3" s="6"/>
      <c r="G3" s="4"/>
      <c r="H3" s="4"/>
      <c r="I3" s="4"/>
      <c r="J3" s="4"/>
      <c r="K3" s="4"/>
      <c r="L3" s="4"/>
      <c r="M3" s="4"/>
      <c r="N3" s="4"/>
      <c r="O3" s="4"/>
      <c r="P3" s="4"/>
      <c r="Q3" s="4"/>
      <c r="R3" s="4"/>
      <c r="S3" s="4"/>
      <c r="T3" s="4"/>
      <c r="U3" s="4"/>
      <c r="V3" s="4"/>
      <c r="W3" s="4"/>
      <c r="X3" s="4"/>
      <c r="Y3" s="4"/>
      <c r="Z3" s="4"/>
    </row>
    <row r="4" spans="1:26" ht="14.25" customHeight="1">
      <c r="B4" s="7" t="s">
        <v>24</v>
      </c>
      <c r="C4" s="9">
        <v>6055</v>
      </c>
      <c r="D4" s="9">
        <v>8384</v>
      </c>
      <c r="E4" s="9">
        <v>12277</v>
      </c>
      <c r="F4" s="9">
        <v>11258</v>
      </c>
    </row>
    <row r="5" spans="1:26" ht="14.25" customHeight="1">
      <c r="B5" s="7" t="s">
        <v>25</v>
      </c>
      <c r="C5" s="9">
        <v>1204</v>
      </c>
      <c r="D5" s="9">
        <v>1060</v>
      </c>
      <c r="E5" s="9">
        <v>1028</v>
      </c>
      <c r="F5" s="9">
        <v>917</v>
      </c>
    </row>
    <row r="6" spans="1:26" ht="14.25" customHeight="1">
      <c r="B6" s="7" t="s">
        <v>26</v>
      </c>
      <c r="C6" s="9">
        <v>1669</v>
      </c>
      <c r="D6" s="9">
        <v>1535</v>
      </c>
      <c r="E6" s="9">
        <v>1550</v>
      </c>
      <c r="F6" s="9">
        <v>1803</v>
      </c>
    </row>
    <row r="7" spans="1:26" ht="14.25" customHeight="1">
      <c r="B7" s="7" t="s">
        <v>27</v>
      </c>
      <c r="C7" s="9">
        <v>11040</v>
      </c>
      <c r="D7" s="9">
        <v>11395</v>
      </c>
      <c r="E7" s="9">
        <v>12242</v>
      </c>
      <c r="F7" s="9">
        <v>14215</v>
      </c>
    </row>
    <row r="8" spans="1:26" ht="14.25" customHeight="1">
      <c r="B8" s="7" t="s">
        <v>28</v>
      </c>
      <c r="C8" s="9">
        <v>321</v>
      </c>
      <c r="D8" s="9">
        <v>1111</v>
      </c>
      <c r="E8" s="9">
        <v>1023</v>
      </c>
      <c r="F8" s="9">
        <v>1312</v>
      </c>
    </row>
    <row r="9" spans="1:26" ht="14.25" customHeight="1">
      <c r="B9" s="7" t="s">
        <v>29</v>
      </c>
      <c r="C9" s="9">
        <v>20289</v>
      </c>
      <c r="D9" s="9">
        <v>23485</v>
      </c>
      <c r="E9" s="9">
        <v>28120</v>
      </c>
      <c r="F9" s="9">
        <v>29505</v>
      </c>
    </row>
    <row r="10" spans="1:26" ht="14.25" customHeight="1">
      <c r="A10" s="4"/>
      <c r="B10" s="5" t="s">
        <v>30</v>
      </c>
      <c r="C10" s="11"/>
      <c r="D10" s="11"/>
      <c r="E10" s="11"/>
      <c r="F10" s="11"/>
      <c r="G10" s="4"/>
      <c r="H10" s="4"/>
      <c r="I10" s="4"/>
      <c r="J10" s="4"/>
      <c r="K10" s="4"/>
      <c r="L10" s="4"/>
      <c r="M10" s="4"/>
      <c r="N10" s="4"/>
      <c r="O10" s="4"/>
      <c r="P10" s="4"/>
      <c r="Q10" s="4"/>
      <c r="R10" s="4"/>
      <c r="S10" s="4"/>
      <c r="T10" s="4"/>
      <c r="U10" s="4"/>
      <c r="V10" s="4"/>
      <c r="W10" s="4"/>
      <c r="X10" s="4"/>
      <c r="Y10" s="4"/>
      <c r="Z10" s="4"/>
    </row>
    <row r="11" spans="1:26" ht="14.25" customHeight="1">
      <c r="B11" s="7" t="s">
        <v>31</v>
      </c>
      <c r="C11" s="9">
        <v>19681</v>
      </c>
      <c r="D11" s="9">
        <v>20890</v>
      </c>
      <c r="E11" s="9">
        <v>21807</v>
      </c>
      <c r="F11" s="9">
        <v>23492</v>
      </c>
    </row>
    <row r="12" spans="1:26" ht="14.25" customHeight="1">
      <c r="B12" s="7" t="s">
        <v>32</v>
      </c>
      <c r="C12" s="9"/>
      <c r="D12" s="9">
        <v>0</v>
      </c>
      <c r="E12" s="9">
        <v>2788</v>
      </c>
      <c r="F12" s="9">
        <v>2890</v>
      </c>
    </row>
    <row r="13" spans="1:26" ht="14.25" customHeight="1">
      <c r="B13" s="7" t="s">
        <v>33</v>
      </c>
      <c r="C13" s="9">
        <v>860</v>
      </c>
      <c r="D13" s="9">
        <v>1025</v>
      </c>
      <c r="E13" s="9">
        <v>2841</v>
      </c>
      <c r="F13" s="9">
        <v>3381</v>
      </c>
    </row>
    <row r="14" spans="1:26" ht="14.25" customHeight="1">
      <c r="B14" s="7" t="s">
        <v>34</v>
      </c>
      <c r="C14" s="9">
        <v>40830</v>
      </c>
      <c r="D14" s="9">
        <v>45400</v>
      </c>
      <c r="E14" s="9">
        <v>55556</v>
      </c>
      <c r="F14" s="9">
        <v>59268</v>
      </c>
    </row>
    <row r="15" spans="1:26" ht="14.25" customHeight="1">
      <c r="A15" s="4"/>
      <c r="B15" s="5" t="s">
        <v>35</v>
      </c>
      <c r="C15" s="11"/>
      <c r="D15" s="11"/>
      <c r="E15" s="11"/>
      <c r="F15" s="11"/>
      <c r="G15" s="4"/>
      <c r="H15" s="4"/>
      <c r="I15" s="4"/>
      <c r="J15" s="4"/>
      <c r="K15" s="4"/>
      <c r="L15" s="4"/>
      <c r="M15" s="4"/>
      <c r="N15" s="4"/>
      <c r="O15" s="4"/>
      <c r="P15" s="4"/>
      <c r="Q15" s="4"/>
      <c r="R15" s="4"/>
      <c r="S15" s="4"/>
      <c r="T15" s="4"/>
      <c r="U15" s="4"/>
      <c r="V15" s="4"/>
      <c r="W15" s="4"/>
      <c r="X15" s="4"/>
      <c r="Y15" s="4"/>
      <c r="Z15" s="4"/>
    </row>
    <row r="16" spans="1:26" ht="14.25" customHeight="1">
      <c r="B16" s="7" t="s">
        <v>36</v>
      </c>
      <c r="C16" s="9">
        <v>11237</v>
      </c>
      <c r="D16" s="9">
        <v>11679</v>
      </c>
      <c r="E16" s="9">
        <v>14172</v>
      </c>
      <c r="F16" s="9">
        <v>16278</v>
      </c>
    </row>
    <row r="17" spans="1:26" ht="14.25" customHeight="1">
      <c r="B17" s="7" t="s">
        <v>37</v>
      </c>
      <c r="C17" s="9">
        <v>2994</v>
      </c>
      <c r="D17" s="9">
        <v>3176</v>
      </c>
      <c r="E17" s="9">
        <v>3605</v>
      </c>
      <c r="F17" s="9">
        <v>4090</v>
      </c>
    </row>
    <row r="18" spans="1:26" ht="14.25" customHeight="1">
      <c r="B18" s="7" t="s">
        <v>38</v>
      </c>
      <c r="C18" s="9">
        <v>1057</v>
      </c>
      <c r="D18" s="9">
        <v>1180</v>
      </c>
      <c r="E18" s="9">
        <v>1393</v>
      </c>
      <c r="F18" s="9">
        <v>1671</v>
      </c>
    </row>
    <row r="19" spans="1:26" ht="14.25" customHeight="1">
      <c r="B19" s="7" t="s">
        <v>39</v>
      </c>
      <c r="C19" s="9">
        <v>1624</v>
      </c>
      <c r="D19" s="9">
        <v>1711</v>
      </c>
      <c r="E19" s="9">
        <v>1851</v>
      </c>
      <c r="F19" s="9">
        <v>2042</v>
      </c>
    </row>
    <row r="20" spans="1:26" ht="14.25" customHeight="1">
      <c r="B20" s="7" t="s">
        <v>40</v>
      </c>
      <c r="C20" s="9">
        <v>90</v>
      </c>
      <c r="D20" s="9">
        <v>1699</v>
      </c>
      <c r="E20" s="9">
        <v>95</v>
      </c>
      <c r="F20" s="9">
        <v>799</v>
      </c>
    </row>
    <row r="21" spans="1:26" ht="14.25" customHeight="1">
      <c r="B21" s="7" t="s">
        <v>41</v>
      </c>
      <c r="C21" s="9">
        <v>2924</v>
      </c>
      <c r="D21" s="9">
        <v>3792</v>
      </c>
      <c r="E21" s="9">
        <v>3728</v>
      </c>
      <c r="F21" s="9">
        <v>4561</v>
      </c>
    </row>
    <row r="22" spans="1:26" ht="14.25" customHeight="1">
      <c r="B22" s="7" t="s">
        <v>42</v>
      </c>
      <c r="C22" s="9">
        <v>19926</v>
      </c>
      <c r="D22" s="9">
        <v>23237</v>
      </c>
      <c r="E22" s="9">
        <v>24844</v>
      </c>
      <c r="F22" s="9">
        <v>29441</v>
      </c>
    </row>
    <row r="23" spans="1:26" ht="14.25" customHeight="1">
      <c r="A23" s="4"/>
      <c r="B23" s="5" t="s">
        <v>43</v>
      </c>
      <c r="C23" s="11"/>
      <c r="D23" s="11"/>
      <c r="E23" s="11"/>
      <c r="F23" s="11"/>
      <c r="G23" s="4"/>
      <c r="H23" s="4"/>
      <c r="I23" s="4"/>
      <c r="J23" s="4"/>
      <c r="K23" s="4"/>
      <c r="L23" s="4"/>
      <c r="M23" s="4"/>
      <c r="N23" s="4"/>
      <c r="O23" s="4"/>
      <c r="P23" s="4"/>
      <c r="Q23" s="4"/>
      <c r="R23" s="4"/>
      <c r="S23" s="4"/>
      <c r="T23" s="4"/>
      <c r="U23" s="4"/>
      <c r="V23" s="4"/>
      <c r="W23" s="4"/>
      <c r="X23" s="4"/>
      <c r="Y23" s="4"/>
      <c r="Z23" s="4"/>
    </row>
    <row r="24" spans="1:26" ht="14.25" customHeight="1">
      <c r="B24" s="7" t="s">
        <v>44</v>
      </c>
      <c r="C24" s="9">
        <v>6487</v>
      </c>
      <c r="D24" s="9">
        <v>5124</v>
      </c>
      <c r="E24" s="9">
        <v>7514</v>
      </c>
      <c r="F24" s="9">
        <v>6692</v>
      </c>
    </row>
    <row r="25" spans="1:26" ht="14.25" customHeight="1">
      <c r="B25" s="7" t="s">
        <v>45</v>
      </c>
      <c r="C25" s="9"/>
      <c r="D25" s="9">
        <v>0</v>
      </c>
      <c r="E25" s="9">
        <v>2558</v>
      </c>
      <c r="F25" s="9">
        <v>2642</v>
      </c>
    </row>
    <row r="26" spans="1:26" ht="14.25" customHeight="1">
      <c r="B26" s="7" t="s">
        <v>46</v>
      </c>
      <c r="C26" s="9">
        <v>1314</v>
      </c>
      <c r="D26" s="9">
        <v>1455</v>
      </c>
      <c r="E26" s="9">
        <v>1935</v>
      </c>
      <c r="F26" s="9">
        <v>2415</v>
      </c>
    </row>
    <row r="27" spans="1:26" ht="14.25" customHeight="1">
      <c r="B27" s="7" t="s">
        <v>47</v>
      </c>
      <c r="C27" s="9">
        <v>27727</v>
      </c>
      <c r="D27" s="9">
        <v>29816</v>
      </c>
      <c r="E27" s="9">
        <v>36851</v>
      </c>
      <c r="F27" s="9">
        <v>41190</v>
      </c>
    </row>
    <row r="28" spans="1:26" ht="14.25" customHeight="1">
      <c r="A28" s="4"/>
      <c r="B28" s="5" t="s">
        <v>48</v>
      </c>
      <c r="C28" s="11"/>
      <c r="D28" s="11"/>
      <c r="E28" s="11"/>
      <c r="F28" s="11"/>
      <c r="G28" s="4"/>
      <c r="H28" s="4"/>
      <c r="I28" s="4"/>
      <c r="J28" s="4"/>
      <c r="K28" s="4"/>
      <c r="L28" s="4"/>
      <c r="M28" s="4"/>
      <c r="N28" s="4"/>
      <c r="O28" s="4"/>
      <c r="P28" s="4"/>
      <c r="Q28" s="4"/>
      <c r="R28" s="4"/>
      <c r="S28" s="4"/>
      <c r="T28" s="4"/>
      <c r="U28" s="4"/>
      <c r="V28" s="4"/>
      <c r="W28" s="4"/>
      <c r="X28" s="4"/>
      <c r="Y28" s="4"/>
      <c r="Z28" s="4"/>
    </row>
    <row r="29" spans="1:26" ht="14.25" customHeight="1">
      <c r="B29" s="7" t="s">
        <v>49</v>
      </c>
      <c r="C29" s="9">
        <v>0</v>
      </c>
      <c r="D29" s="9">
        <v>0</v>
      </c>
      <c r="E29" s="9">
        <v>0</v>
      </c>
      <c r="F29" s="9">
        <v>0</v>
      </c>
    </row>
    <row r="30" spans="1:26" ht="14.25" customHeight="1">
      <c r="B30" s="67" t="s">
        <v>50</v>
      </c>
      <c r="C30" s="9">
        <v>4</v>
      </c>
      <c r="D30" s="9">
        <v>4</v>
      </c>
      <c r="E30" s="9">
        <v>4</v>
      </c>
      <c r="F30" s="9">
        <v>4</v>
      </c>
    </row>
    <row r="31" spans="1:26" ht="14.25" customHeight="1">
      <c r="B31" s="7" t="s">
        <v>51</v>
      </c>
      <c r="C31" s="9">
        <v>6107</v>
      </c>
      <c r="D31" s="9">
        <v>6417</v>
      </c>
      <c r="E31" s="9">
        <v>6698</v>
      </c>
      <c r="F31" s="9">
        <v>7031</v>
      </c>
    </row>
    <row r="32" spans="1:26" ht="14.25" customHeight="1">
      <c r="B32" s="7" t="s">
        <v>52</v>
      </c>
      <c r="C32" s="9">
        <v>-1199</v>
      </c>
      <c r="D32" s="9">
        <v>-1436</v>
      </c>
      <c r="E32" s="9">
        <v>-1297</v>
      </c>
      <c r="F32" s="9">
        <v>-1137</v>
      </c>
    </row>
    <row r="33" spans="1:26" ht="14.25" customHeight="1">
      <c r="B33" s="7" t="s">
        <v>53</v>
      </c>
      <c r="C33" s="9">
        <v>7887</v>
      </c>
      <c r="D33" s="9">
        <v>10258</v>
      </c>
      <c r="E33" s="9">
        <v>12879</v>
      </c>
      <c r="F33" s="9">
        <v>11666</v>
      </c>
    </row>
    <row r="34" spans="1:26" ht="14.25" customHeight="1">
      <c r="B34" s="7" t="s">
        <v>54</v>
      </c>
      <c r="C34" s="9">
        <v>12799</v>
      </c>
      <c r="D34" s="9">
        <v>15243</v>
      </c>
      <c r="E34" s="9">
        <v>18284</v>
      </c>
      <c r="F34" s="9">
        <v>17564</v>
      </c>
    </row>
    <row r="35" spans="1:26" ht="14.25" customHeight="1">
      <c r="B35" s="7" t="s">
        <v>55</v>
      </c>
      <c r="C35" s="9">
        <v>304</v>
      </c>
      <c r="D35" s="9">
        <v>341</v>
      </c>
      <c r="E35" s="9">
        <v>421</v>
      </c>
      <c r="F35" s="9">
        <v>514</v>
      </c>
    </row>
    <row r="36" spans="1:26" ht="14.25" customHeight="1">
      <c r="B36" s="7" t="s">
        <v>56</v>
      </c>
      <c r="C36" s="9">
        <v>13103</v>
      </c>
      <c r="D36" s="9">
        <v>15584</v>
      </c>
      <c r="E36" s="9">
        <v>18705</v>
      </c>
      <c r="F36" s="9">
        <v>18078</v>
      </c>
    </row>
    <row r="37" spans="1:26" ht="14.25" customHeight="1">
      <c r="A37" s="15"/>
      <c r="B37" s="16" t="s">
        <v>57</v>
      </c>
      <c r="C37" s="17">
        <v>40830</v>
      </c>
      <c r="D37" s="17">
        <v>45400</v>
      </c>
      <c r="E37" s="17">
        <v>55556</v>
      </c>
      <c r="F37" s="17">
        <v>59268</v>
      </c>
      <c r="G37" s="15"/>
      <c r="H37" s="15"/>
      <c r="I37" s="15"/>
      <c r="J37" s="15"/>
      <c r="K37" s="15"/>
      <c r="L37" s="15"/>
      <c r="M37" s="15"/>
      <c r="N37" s="15"/>
      <c r="O37" s="15"/>
      <c r="P37" s="15"/>
      <c r="Q37" s="15"/>
      <c r="R37" s="15"/>
      <c r="S37" s="15"/>
      <c r="T37" s="15"/>
      <c r="U37" s="15"/>
      <c r="V37" s="15"/>
      <c r="W37" s="15"/>
      <c r="X37" s="15"/>
      <c r="Y37" s="15"/>
      <c r="Z37" s="15"/>
    </row>
    <row r="38" spans="1:26" ht="14.25" customHeight="1"/>
    <row r="39" spans="1:26" ht="14.25" customHeight="1"/>
    <row r="40" spans="1:26" ht="14.25" customHeight="1"/>
    <row r="41" spans="1:26" ht="14.25" customHeight="1"/>
    <row r="42" spans="1:26" ht="14.25" customHeight="1"/>
    <row r="43" spans="1:26" ht="14.25" customHeight="1"/>
    <row r="44" spans="1:26" ht="14.25" customHeight="1"/>
    <row r="45" spans="1:26" ht="14.25" customHeight="1"/>
    <row r="46" spans="1:26" ht="14.25" customHeight="1"/>
    <row r="47" spans="1:26" ht="14.25" customHeight="1"/>
    <row r="48" spans="1:26"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workbookViewId="0">
      <selection activeCell="E36" sqref="E36"/>
    </sheetView>
  </sheetViews>
  <sheetFormatPr defaultColWidth="14.44140625" defaultRowHeight="15" customHeight="1"/>
  <cols>
    <col min="1" max="1" width="8.88671875" customWidth="1"/>
    <col min="2" max="2" width="101.44140625" customWidth="1"/>
    <col min="3" max="5" width="15.44140625" customWidth="1"/>
    <col min="6" max="6" width="8.88671875" customWidth="1"/>
  </cols>
  <sheetData>
    <row r="1" spans="1:26" ht="14.25" customHeight="1"/>
    <row r="2" spans="1:26" ht="14.25" customHeight="1">
      <c r="A2" s="1"/>
      <c r="B2" s="1" t="s">
        <v>58</v>
      </c>
      <c r="C2" s="2" t="s">
        <v>1</v>
      </c>
      <c r="D2" s="2" t="s">
        <v>2</v>
      </c>
      <c r="E2" s="2" t="s">
        <v>3</v>
      </c>
      <c r="F2" s="1"/>
      <c r="G2" s="1"/>
      <c r="H2" s="1"/>
      <c r="I2" s="1"/>
      <c r="J2" s="1"/>
      <c r="K2" s="1"/>
      <c r="L2" s="1"/>
      <c r="M2" s="1"/>
      <c r="N2" s="1"/>
      <c r="O2" s="1"/>
      <c r="P2" s="1"/>
      <c r="Q2" s="1"/>
      <c r="R2" s="1"/>
      <c r="S2" s="1"/>
      <c r="T2" s="1"/>
      <c r="U2" s="1"/>
      <c r="V2" s="1"/>
      <c r="W2" s="1"/>
      <c r="X2" s="1"/>
      <c r="Y2" s="1"/>
      <c r="Z2" s="1"/>
    </row>
    <row r="3" spans="1:26" ht="14.25" customHeight="1">
      <c r="A3" s="4"/>
      <c r="B3" s="5" t="s">
        <v>59</v>
      </c>
      <c r="C3" s="6"/>
      <c r="D3" s="6"/>
      <c r="E3" s="6"/>
      <c r="F3" s="4"/>
      <c r="G3" s="4"/>
      <c r="H3" s="4"/>
      <c r="I3" s="4"/>
      <c r="J3" s="4"/>
      <c r="K3" s="4"/>
      <c r="L3" s="4"/>
      <c r="M3" s="4"/>
      <c r="N3" s="4"/>
      <c r="O3" s="4"/>
      <c r="P3" s="4"/>
      <c r="Q3" s="4"/>
      <c r="R3" s="4"/>
      <c r="S3" s="4"/>
      <c r="T3" s="4"/>
      <c r="U3" s="4"/>
      <c r="V3" s="4"/>
      <c r="W3" s="4"/>
      <c r="X3" s="4"/>
      <c r="Y3" s="4"/>
      <c r="Z3" s="4"/>
    </row>
    <row r="4" spans="1:26" ht="14.25" customHeight="1">
      <c r="B4" s="7" t="s">
        <v>60</v>
      </c>
      <c r="C4" s="7">
        <v>3704</v>
      </c>
      <c r="D4" s="7">
        <v>4059</v>
      </c>
      <c r="E4" s="7">
        <v>5079</v>
      </c>
    </row>
    <row r="5" spans="1:26" ht="14.25" customHeight="1">
      <c r="B5" s="7" t="s">
        <v>61</v>
      </c>
      <c r="C5" s="12"/>
      <c r="D5" s="12"/>
      <c r="E5" s="12"/>
    </row>
    <row r="6" spans="1:26" ht="14.25" customHeight="1">
      <c r="B6" s="7" t="s">
        <v>62</v>
      </c>
      <c r="C6" s="7">
        <v>1492</v>
      </c>
      <c r="D6" s="7">
        <v>1645</v>
      </c>
      <c r="E6" s="7">
        <v>1781</v>
      </c>
    </row>
    <row r="7" spans="1:26" ht="14.25" customHeight="1">
      <c r="B7" s="7" t="s">
        <v>63</v>
      </c>
      <c r="C7" s="7">
        <v>0</v>
      </c>
      <c r="D7" s="7">
        <v>194</v>
      </c>
      <c r="E7" s="7">
        <v>286</v>
      </c>
    </row>
    <row r="8" spans="1:26" ht="14.25" customHeight="1">
      <c r="B8" s="7" t="s">
        <v>64</v>
      </c>
      <c r="C8" s="7">
        <v>595</v>
      </c>
      <c r="D8" s="7">
        <v>619</v>
      </c>
      <c r="E8" s="7">
        <v>665</v>
      </c>
    </row>
    <row r="9" spans="1:26" ht="14.25" customHeight="1">
      <c r="B9" s="7" t="s">
        <v>65</v>
      </c>
      <c r="C9" s="7">
        <v>9</v>
      </c>
      <c r="D9" s="7">
        <v>42</v>
      </c>
      <c r="E9" s="7">
        <v>85</v>
      </c>
    </row>
    <row r="10" spans="1:26" ht="14.25" customHeight="1">
      <c r="B10" s="7" t="s">
        <v>66</v>
      </c>
      <c r="C10" s="7">
        <v>147</v>
      </c>
      <c r="D10" s="7">
        <v>104</v>
      </c>
      <c r="E10" s="7">
        <v>59</v>
      </c>
    </row>
    <row r="11" spans="1:26" ht="14.25" customHeight="1">
      <c r="B11" s="7" t="s">
        <v>67</v>
      </c>
      <c r="C11" s="12"/>
      <c r="D11" s="12"/>
      <c r="E11" s="12"/>
    </row>
    <row r="12" spans="1:26" ht="14.25" customHeight="1">
      <c r="B12" s="7" t="s">
        <v>27</v>
      </c>
      <c r="C12" s="7">
        <v>-536</v>
      </c>
      <c r="D12" s="7">
        <v>-791</v>
      </c>
      <c r="E12" s="7">
        <v>-1892</v>
      </c>
    </row>
    <row r="13" spans="1:26" ht="14.25" customHeight="1">
      <c r="B13" s="7" t="s">
        <v>36</v>
      </c>
      <c r="C13" s="7">
        <v>322</v>
      </c>
      <c r="D13" s="7">
        <v>2261</v>
      </c>
      <c r="E13" s="7">
        <v>1838</v>
      </c>
    </row>
    <row r="14" spans="1:26" ht="14.25" customHeight="1">
      <c r="B14" s="7" t="s">
        <v>68</v>
      </c>
      <c r="C14" s="7">
        <v>623</v>
      </c>
      <c r="D14" s="7">
        <v>728</v>
      </c>
      <c r="E14" s="7">
        <v>1057</v>
      </c>
    </row>
    <row r="15" spans="1:26" ht="14.25" customHeight="1">
      <c r="B15" s="7" t="s">
        <v>69</v>
      </c>
      <c r="C15" s="7">
        <v>6356</v>
      </c>
      <c r="D15" s="7">
        <v>8861</v>
      </c>
      <c r="E15" s="7">
        <v>8958</v>
      </c>
    </row>
    <row r="16" spans="1:26" ht="14.25" customHeight="1">
      <c r="A16" s="4"/>
      <c r="B16" s="5" t="s">
        <v>70</v>
      </c>
      <c r="C16" s="6"/>
      <c r="D16" s="6"/>
      <c r="E16" s="6"/>
      <c r="F16" s="4"/>
      <c r="G16" s="4"/>
      <c r="H16" s="4"/>
      <c r="I16" s="4"/>
      <c r="J16" s="4"/>
      <c r="K16" s="4"/>
      <c r="L16" s="4"/>
      <c r="M16" s="4"/>
      <c r="N16" s="4"/>
      <c r="O16" s="4"/>
      <c r="P16" s="4"/>
      <c r="Q16" s="4"/>
      <c r="R16" s="4"/>
      <c r="S16" s="4"/>
      <c r="T16" s="4"/>
      <c r="U16" s="4"/>
      <c r="V16" s="4"/>
      <c r="W16" s="4"/>
      <c r="X16" s="4"/>
      <c r="Y16" s="4"/>
      <c r="Z16" s="4"/>
    </row>
    <row r="17" spans="1:26" ht="14.25" customHeight="1">
      <c r="B17" s="7" t="s">
        <v>71</v>
      </c>
      <c r="C17" s="7">
        <v>-1094</v>
      </c>
      <c r="D17" s="7">
        <v>-1626</v>
      </c>
      <c r="E17" s="7">
        <v>-1331</v>
      </c>
    </row>
    <row r="18" spans="1:26" ht="14.25" customHeight="1">
      <c r="B18" s="7" t="s">
        <v>72</v>
      </c>
      <c r="C18" s="7">
        <v>1231</v>
      </c>
      <c r="D18" s="7">
        <v>1678</v>
      </c>
      <c r="E18" s="7">
        <v>1446</v>
      </c>
    </row>
    <row r="19" spans="1:26" ht="14.25" customHeight="1">
      <c r="B19" s="7" t="s">
        <v>73</v>
      </c>
      <c r="C19" s="7">
        <v>-2998</v>
      </c>
      <c r="D19" s="7">
        <v>-2810</v>
      </c>
      <c r="E19" s="7">
        <v>-3588</v>
      </c>
    </row>
    <row r="20" spans="1:26" ht="14.25" customHeight="1">
      <c r="B20" s="7" t="s">
        <v>74</v>
      </c>
      <c r="C20" s="7">
        <v>0</v>
      </c>
      <c r="D20" s="7">
        <v>-1163</v>
      </c>
      <c r="E20" s="7">
        <v>0</v>
      </c>
    </row>
    <row r="21" spans="1:26" ht="14.25" customHeight="1">
      <c r="B21" s="7" t="s">
        <v>75</v>
      </c>
      <c r="C21" s="7">
        <v>-4</v>
      </c>
      <c r="D21" s="7">
        <v>30</v>
      </c>
      <c r="E21" s="7">
        <v>-62</v>
      </c>
    </row>
    <row r="22" spans="1:26" ht="14.25" customHeight="1">
      <c r="B22" s="7" t="s">
        <v>76</v>
      </c>
      <c r="C22" s="7">
        <v>-2865</v>
      </c>
      <c r="D22" s="7">
        <v>-3891</v>
      </c>
      <c r="E22" s="7">
        <v>-3535</v>
      </c>
    </row>
    <row r="23" spans="1:26" ht="14.25" customHeight="1">
      <c r="A23" s="4"/>
      <c r="B23" s="5" t="s">
        <v>77</v>
      </c>
      <c r="C23" s="6"/>
      <c r="D23" s="6"/>
      <c r="E23" s="6"/>
      <c r="F23" s="4"/>
      <c r="G23" s="4"/>
      <c r="H23" s="4"/>
      <c r="I23" s="4"/>
      <c r="J23" s="4"/>
      <c r="K23" s="4"/>
      <c r="L23" s="4"/>
      <c r="M23" s="4"/>
      <c r="N23" s="4"/>
      <c r="O23" s="4"/>
      <c r="P23" s="4"/>
      <c r="Q23" s="4"/>
      <c r="R23" s="4"/>
      <c r="S23" s="4"/>
      <c r="T23" s="4"/>
      <c r="U23" s="4"/>
      <c r="V23" s="4"/>
      <c r="W23" s="4"/>
      <c r="X23" s="4"/>
      <c r="Y23" s="4"/>
      <c r="Z23" s="4"/>
    </row>
    <row r="24" spans="1:26" ht="14.25" customHeight="1">
      <c r="B24" s="7" t="s">
        <v>78</v>
      </c>
      <c r="C24" s="7">
        <v>210</v>
      </c>
      <c r="D24" s="7">
        <v>137</v>
      </c>
      <c r="E24" s="7">
        <v>188</v>
      </c>
    </row>
    <row r="25" spans="1:26" ht="14.25" customHeight="1">
      <c r="B25" s="7" t="s">
        <v>79</v>
      </c>
      <c r="C25" s="7">
        <v>0</v>
      </c>
      <c r="D25" s="7">
        <v>0</v>
      </c>
      <c r="E25" s="7">
        <v>41</v>
      </c>
    </row>
    <row r="26" spans="1:26" ht="14.25" customHeight="1">
      <c r="B26" s="7" t="s">
        <v>80</v>
      </c>
      <c r="C26" s="7">
        <v>298</v>
      </c>
      <c r="D26" s="7">
        <v>3992</v>
      </c>
      <c r="E26" s="7">
        <v>0</v>
      </c>
    </row>
    <row r="27" spans="1:26" ht="14.25" customHeight="1">
      <c r="B27" s="7" t="s">
        <v>81</v>
      </c>
      <c r="C27" s="7">
        <v>-89</v>
      </c>
      <c r="D27" s="7">
        <v>-3200</v>
      </c>
      <c r="E27" s="7">
        <v>-94</v>
      </c>
    </row>
    <row r="28" spans="1:26" ht="14.25" customHeight="1">
      <c r="B28" s="7" t="s">
        <v>82</v>
      </c>
      <c r="C28" s="7">
        <v>-272</v>
      </c>
      <c r="D28" s="7">
        <v>-330</v>
      </c>
      <c r="E28" s="7">
        <v>-312</v>
      </c>
    </row>
    <row r="29" spans="1:26" ht="14.25" customHeight="1">
      <c r="B29" s="7" t="s">
        <v>83</v>
      </c>
      <c r="C29" s="7">
        <v>-247</v>
      </c>
      <c r="D29" s="7">
        <v>-196</v>
      </c>
      <c r="E29" s="7">
        <v>-496</v>
      </c>
    </row>
    <row r="30" spans="1:26" ht="14.25" customHeight="1">
      <c r="B30" s="7" t="s">
        <v>84</v>
      </c>
      <c r="C30" s="7">
        <v>-1038</v>
      </c>
      <c r="D30" s="7">
        <v>-1479</v>
      </c>
      <c r="E30" s="7">
        <v>-5748</v>
      </c>
    </row>
    <row r="31" spans="1:26" ht="14.25" customHeight="1">
      <c r="B31" s="7" t="s">
        <v>85</v>
      </c>
      <c r="C31" s="7">
        <v>-9</v>
      </c>
      <c r="D31" s="7">
        <v>-71</v>
      </c>
      <c r="E31" s="7">
        <v>-67</v>
      </c>
    </row>
    <row r="32" spans="1:26" ht="14.25" customHeight="1">
      <c r="B32" s="7" t="s">
        <v>86</v>
      </c>
      <c r="C32" s="7">
        <v>-1147</v>
      </c>
      <c r="D32" s="7">
        <v>-1147</v>
      </c>
      <c r="E32" s="7">
        <v>-6488</v>
      </c>
    </row>
    <row r="33" spans="1:26" ht="14.25" customHeight="1">
      <c r="B33" s="7" t="s">
        <v>87</v>
      </c>
      <c r="C33" s="7">
        <v>-15</v>
      </c>
      <c r="D33" s="7">
        <v>70</v>
      </c>
      <c r="E33" s="7">
        <v>46</v>
      </c>
    </row>
    <row r="34" spans="1:26" ht="14.25" customHeight="1">
      <c r="B34" s="7" t="s">
        <v>88</v>
      </c>
      <c r="C34" s="7">
        <v>2329</v>
      </c>
      <c r="D34" s="7">
        <v>3893</v>
      </c>
      <c r="E34" s="7">
        <v>-1019</v>
      </c>
    </row>
    <row r="35" spans="1:26" ht="14.25" customHeight="1">
      <c r="B35" s="7" t="s">
        <v>89</v>
      </c>
      <c r="C35" s="7">
        <v>6055</v>
      </c>
      <c r="D35" s="7">
        <v>8384</v>
      </c>
      <c r="E35" s="7">
        <v>12277</v>
      </c>
    </row>
    <row r="36" spans="1:26" ht="14.25" customHeight="1">
      <c r="B36" s="7" t="s">
        <v>90</v>
      </c>
      <c r="C36" s="7">
        <v>8384</v>
      </c>
      <c r="D36" s="7">
        <v>12277</v>
      </c>
      <c r="E36" s="7">
        <v>11258</v>
      </c>
    </row>
    <row r="37" spans="1:26" ht="14.25" customHeight="1">
      <c r="A37" s="4"/>
      <c r="B37" s="5" t="s">
        <v>91</v>
      </c>
      <c r="C37" s="6"/>
      <c r="D37" s="6"/>
      <c r="E37" s="6"/>
      <c r="F37" s="4"/>
      <c r="G37" s="4"/>
      <c r="H37" s="4"/>
      <c r="I37" s="4"/>
      <c r="J37" s="4"/>
      <c r="K37" s="4"/>
      <c r="L37" s="4"/>
      <c r="M37" s="4"/>
      <c r="N37" s="4"/>
      <c r="O37" s="4"/>
      <c r="P37" s="4"/>
      <c r="Q37" s="4"/>
      <c r="R37" s="4"/>
      <c r="S37" s="4"/>
      <c r="T37" s="4"/>
      <c r="U37" s="4"/>
      <c r="V37" s="4"/>
      <c r="W37" s="4"/>
      <c r="X37" s="4"/>
      <c r="Y37" s="4"/>
      <c r="Z37" s="4"/>
    </row>
    <row r="38" spans="1:26" ht="14.25" customHeight="1">
      <c r="B38" s="7" t="s">
        <v>92</v>
      </c>
      <c r="C38" s="7">
        <v>141</v>
      </c>
      <c r="D38" s="7">
        <v>124</v>
      </c>
      <c r="E38" s="7">
        <v>149</v>
      </c>
    </row>
    <row r="39" spans="1:26" ht="14.25" customHeight="1">
      <c r="B39" s="7" t="s">
        <v>93</v>
      </c>
      <c r="C39" s="7">
        <v>1187</v>
      </c>
      <c r="D39" s="7">
        <v>1052</v>
      </c>
      <c r="E39" s="7">
        <v>1527</v>
      </c>
    </row>
    <row r="40" spans="1:26" ht="14.25" customHeight="1">
      <c r="A40" s="4"/>
      <c r="B40" s="5" t="s">
        <v>94</v>
      </c>
      <c r="C40" s="6"/>
      <c r="D40" s="6"/>
      <c r="E40" s="6"/>
      <c r="F40" s="4"/>
      <c r="G40" s="4"/>
      <c r="H40" s="4"/>
      <c r="I40" s="4"/>
      <c r="J40" s="4"/>
      <c r="K40" s="4"/>
      <c r="L40" s="4"/>
      <c r="M40" s="4"/>
      <c r="N40" s="4"/>
      <c r="O40" s="4"/>
      <c r="P40" s="4"/>
      <c r="Q40" s="4"/>
      <c r="R40" s="4"/>
      <c r="S40" s="4"/>
      <c r="T40" s="4"/>
      <c r="U40" s="4"/>
      <c r="V40" s="4"/>
      <c r="W40" s="4"/>
      <c r="X40" s="4"/>
      <c r="Y40" s="4"/>
      <c r="Z40" s="4"/>
    </row>
    <row r="41" spans="1:26" ht="14.25" customHeight="1">
      <c r="B41" s="7" t="s">
        <v>95</v>
      </c>
      <c r="C41" s="7">
        <v>286</v>
      </c>
      <c r="D41" s="7">
        <v>0</v>
      </c>
      <c r="E41" s="7">
        <v>0</v>
      </c>
    </row>
    <row r="42" spans="1:26" ht="14.25" customHeight="1"/>
    <row r="43" spans="1:26" ht="14.25" customHeight="1"/>
    <row r="44" spans="1:26" ht="14.25" customHeight="1"/>
    <row r="45" spans="1:26" ht="14.25" customHeight="1"/>
    <row r="46" spans="1:26" ht="14.25" customHeight="1"/>
    <row r="47" spans="1:26" ht="14.25" customHeight="1"/>
    <row r="48" spans="1:26"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1000"/>
  <sheetViews>
    <sheetView showGridLines="0" workbookViewId="0"/>
  </sheetViews>
  <sheetFormatPr defaultColWidth="14.44140625" defaultRowHeight="15" customHeight="1"/>
  <cols>
    <col min="1" max="1" width="8.88671875" customWidth="1"/>
    <col min="2" max="2" width="27.88671875" customWidth="1"/>
    <col min="3" max="10" width="8.44140625" customWidth="1"/>
  </cols>
  <sheetData>
    <row r="1" spans="2:13" ht="14.25" customHeight="1">
      <c r="L1" s="52" t="s">
        <v>96</v>
      </c>
      <c r="M1" s="53"/>
    </row>
    <row r="2" spans="2:13" ht="14.25" customHeight="1">
      <c r="B2" s="18" t="s">
        <v>97</v>
      </c>
      <c r="C2" s="18"/>
      <c r="D2" s="18"/>
      <c r="E2" s="18"/>
      <c r="F2" s="18"/>
      <c r="G2" s="18"/>
      <c r="H2" s="18"/>
      <c r="I2" s="18"/>
      <c r="J2" s="18"/>
      <c r="L2" s="53"/>
      <c r="M2" s="53"/>
    </row>
    <row r="3" spans="2:13" ht="14.25" customHeight="1">
      <c r="B3" s="19" t="s">
        <v>98</v>
      </c>
      <c r="C3" s="20">
        <v>43830</v>
      </c>
      <c r="D3" s="20">
        <v>44196</v>
      </c>
      <c r="E3" s="20">
        <v>44561</v>
      </c>
      <c r="F3" s="21">
        <v>44926</v>
      </c>
      <c r="G3" s="21">
        <v>45291</v>
      </c>
      <c r="H3" s="21">
        <v>45657</v>
      </c>
      <c r="I3" s="21">
        <v>46022</v>
      </c>
      <c r="J3" s="21">
        <v>46387</v>
      </c>
      <c r="L3" s="22" t="s">
        <v>99</v>
      </c>
    </row>
    <row r="4" spans="2:13" ht="14.25" customHeight="1">
      <c r="B4" s="23" t="s">
        <v>100</v>
      </c>
      <c r="C4" s="14">
        <f>SUM('Balance Sheet'!C11:C12)</f>
        <v>19681</v>
      </c>
      <c r="D4" s="14">
        <f>SUM('Balance Sheet'!D11:D12)</f>
        <v>20890</v>
      </c>
      <c r="E4" s="14">
        <f>SUM('Balance Sheet'!E11:E12)</f>
        <v>24595</v>
      </c>
      <c r="F4" s="14"/>
      <c r="G4" s="14"/>
      <c r="H4" s="14"/>
      <c r="I4" s="14"/>
      <c r="J4" s="14"/>
      <c r="L4" s="22" t="s">
        <v>101</v>
      </c>
    </row>
    <row r="5" spans="2:13" ht="14.25" customHeight="1">
      <c r="B5" s="23" t="s">
        <v>102</v>
      </c>
      <c r="C5" s="14">
        <f>'Free Cash Flow'!C11</f>
        <v>1492</v>
      </c>
      <c r="D5" s="14">
        <f>'Free Cash Flow'!D11</f>
        <v>1645</v>
      </c>
      <c r="E5" s="14">
        <f>'Free Cash Flow'!E11</f>
        <v>1781</v>
      </c>
      <c r="F5" s="14"/>
      <c r="G5" s="14"/>
      <c r="H5" s="14"/>
      <c r="I5" s="14"/>
      <c r="J5" s="14"/>
      <c r="L5" s="22" t="s">
        <v>103</v>
      </c>
    </row>
    <row r="6" spans="2:13" ht="14.25" customHeight="1">
      <c r="B6" s="23" t="s">
        <v>104</v>
      </c>
      <c r="C6" s="14">
        <f t="shared" ref="C6:E6" si="0">C7-C4+C5</f>
        <v>2701</v>
      </c>
      <c r="D6" s="14">
        <f t="shared" si="0"/>
        <v>5350</v>
      </c>
      <c r="E6" s="14">
        <f t="shared" si="0"/>
        <v>3568</v>
      </c>
      <c r="F6" s="14"/>
      <c r="G6" s="14"/>
      <c r="H6" s="14"/>
      <c r="I6" s="14"/>
      <c r="J6" s="14"/>
      <c r="L6" s="24" t="s">
        <v>105</v>
      </c>
    </row>
    <row r="7" spans="2:13" ht="14.25" customHeight="1">
      <c r="B7" s="25" t="s">
        <v>106</v>
      </c>
      <c r="C7" s="26">
        <f>SUM('Balance Sheet'!D11:D12)</f>
        <v>20890</v>
      </c>
      <c r="D7" s="26">
        <f>SUM('Balance Sheet'!E11:E12)</f>
        <v>24595</v>
      </c>
      <c r="E7" s="26">
        <f>SUM('Balance Sheet'!F11:F12)</f>
        <v>26382</v>
      </c>
      <c r="F7" s="26"/>
      <c r="G7" s="26"/>
      <c r="H7" s="26"/>
      <c r="I7" s="26"/>
      <c r="J7" s="26"/>
    </row>
    <row r="8" spans="2:13" ht="14.25" customHeight="1">
      <c r="E8" s="14"/>
    </row>
    <row r="9" spans="2:13" ht="14.25" customHeight="1">
      <c r="B9" s="18" t="s">
        <v>107</v>
      </c>
      <c r="C9" s="18"/>
      <c r="D9" s="18"/>
      <c r="E9" s="18"/>
      <c r="F9" s="18"/>
      <c r="G9" s="18"/>
      <c r="H9" s="18"/>
      <c r="I9" s="18"/>
      <c r="J9" s="18"/>
    </row>
    <row r="10" spans="2:13" ht="14.25" customHeight="1">
      <c r="B10" s="19" t="s">
        <v>98</v>
      </c>
      <c r="C10" s="20">
        <v>43830</v>
      </c>
      <c r="D10" s="20">
        <v>44196</v>
      </c>
      <c r="E10" s="20">
        <v>44561</v>
      </c>
      <c r="F10" s="21">
        <v>44926</v>
      </c>
      <c r="G10" s="21">
        <v>45291</v>
      </c>
      <c r="H10" s="21">
        <v>45657</v>
      </c>
      <c r="I10" s="21">
        <v>46022</v>
      </c>
      <c r="J10" s="21">
        <v>46387</v>
      </c>
    </row>
    <row r="11" spans="2:13" ht="14.25" customHeight="1">
      <c r="B11" s="27" t="s">
        <v>108</v>
      </c>
      <c r="C11" s="28">
        <f t="shared" ref="C11:E11" si="1">C5/C4</f>
        <v>7.5809156038819159E-2</v>
      </c>
      <c r="D11" s="28">
        <f t="shared" si="1"/>
        <v>7.8745811393011012E-2</v>
      </c>
      <c r="E11" s="28">
        <f t="shared" si="1"/>
        <v>7.2413092091888592E-2</v>
      </c>
      <c r="F11" s="28">
        <f>AVERAGE(C11:E11)</f>
        <v>7.5656019841239583E-2</v>
      </c>
      <c r="G11" s="28">
        <f t="shared" ref="G11:J11" si="2">F11</f>
        <v>7.5656019841239583E-2</v>
      </c>
      <c r="H11" s="28">
        <f t="shared" si="2"/>
        <v>7.5656019841239583E-2</v>
      </c>
      <c r="I11" s="28">
        <f t="shared" si="2"/>
        <v>7.5656019841239583E-2</v>
      </c>
      <c r="J11" s="28">
        <f t="shared" si="2"/>
        <v>7.5656019841239583E-2</v>
      </c>
    </row>
    <row r="12" spans="2:13" ht="14.25" customHeight="1">
      <c r="B12" s="27" t="s">
        <v>109</v>
      </c>
      <c r="C12" s="28">
        <f t="shared" ref="C12:E12" si="3">C6/C4</f>
        <v>0.13723896143488643</v>
      </c>
      <c r="D12" s="28">
        <f t="shared" si="3"/>
        <v>0.25610339875538535</v>
      </c>
      <c r="E12" s="28">
        <f t="shared" si="3"/>
        <v>0.14507013620654605</v>
      </c>
      <c r="F12" s="28">
        <v>0.15</v>
      </c>
      <c r="G12" s="28">
        <f t="shared" ref="G12:J12" si="4">F12</f>
        <v>0.15</v>
      </c>
      <c r="H12" s="28">
        <f t="shared" si="4"/>
        <v>0.15</v>
      </c>
      <c r="I12" s="28">
        <f t="shared" si="4"/>
        <v>0.15</v>
      </c>
      <c r="J12" s="28">
        <f t="shared" si="4"/>
        <v>0.15</v>
      </c>
    </row>
    <row r="13" spans="2:13" ht="14.25" customHeight="1">
      <c r="C13" s="29"/>
      <c r="D13" s="29"/>
      <c r="E13" s="29"/>
      <c r="F13" s="29"/>
      <c r="G13" s="29"/>
      <c r="H13" s="29"/>
      <c r="I13" s="29"/>
      <c r="J13" s="29"/>
    </row>
    <row r="14" spans="2:13" ht="14.25" customHeight="1">
      <c r="C14" s="29"/>
      <c r="D14" s="29"/>
      <c r="E14" s="29"/>
      <c r="F14" s="29"/>
      <c r="G14" s="29"/>
      <c r="H14" s="29"/>
      <c r="I14" s="29"/>
      <c r="J14" s="29"/>
    </row>
    <row r="15" spans="2:13" ht="14.25" customHeight="1">
      <c r="C15" s="29"/>
      <c r="D15" s="29"/>
      <c r="E15" s="29"/>
      <c r="F15" s="29"/>
      <c r="G15" s="29"/>
      <c r="H15" s="29"/>
      <c r="I15" s="29"/>
      <c r="J15" s="29"/>
    </row>
    <row r="16" spans="2: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L1:M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995"/>
  <sheetViews>
    <sheetView showGridLines="0" workbookViewId="0">
      <selection activeCell="B3" sqref="B3:E3"/>
    </sheetView>
  </sheetViews>
  <sheetFormatPr defaultColWidth="14.44140625" defaultRowHeight="15" customHeight="1"/>
  <cols>
    <col min="1" max="1" width="8.88671875" customWidth="1"/>
    <col min="2" max="2" width="45.44140625" customWidth="1"/>
    <col min="3" max="10" width="10.44140625" customWidth="1"/>
  </cols>
  <sheetData>
    <row r="1" spans="2:13" ht="14.25" customHeight="1">
      <c r="L1" s="52" t="s">
        <v>96</v>
      </c>
      <c r="M1" s="53"/>
    </row>
    <row r="2" spans="2:13" ht="14.25" customHeight="1">
      <c r="B2" s="18" t="s">
        <v>110</v>
      </c>
      <c r="C2" s="18"/>
      <c r="D2" s="18"/>
      <c r="E2" s="18"/>
      <c r="F2" s="18"/>
      <c r="G2" s="18"/>
      <c r="H2" s="18"/>
      <c r="I2" s="18"/>
      <c r="J2" s="18"/>
      <c r="L2" s="53"/>
      <c r="M2" s="53"/>
    </row>
    <row r="3" spans="2:13" ht="14.25" customHeight="1">
      <c r="B3" s="19" t="s">
        <v>98</v>
      </c>
      <c r="C3" s="20">
        <v>43830</v>
      </c>
      <c r="D3" s="20">
        <v>44196</v>
      </c>
      <c r="E3" s="20">
        <v>44561</v>
      </c>
      <c r="F3" s="21">
        <v>44926</v>
      </c>
      <c r="G3" s="21">
        <v>45291</v>
      </c>
      <c r="H3" s="21">
        <v>45657</v>
      </c>
      <c r="I3" s="21">
        <v>46022</v>
      </c>
      <c r="J3" s="21">
        <v>46387</v>
      </c>
      <c r="L3" s="24" t="s">
        <v>111</v>
      </c>
    </row>
    <row r="4" spans="2:13" ht="14.25" customHeight="1">
      <c r="B4" s="23" t="s">
        <v>112</v>
      </c>
      <c r="C4" s="30">
        <f>'Income Statement'!C5</f>
        <v>152703</v>
      </c>
      <c r="D4" s="30">
        <f>'Income Statement'!D5</f>
        <v>166761</v>
      </c>
      <c r="E4" s="30">
        <f>'Income Statement'!E5</f>
        <v>195929</v>
      </c>
      <c r="F4" s="30"/>
      <c r="G4" s="30"/>
      <c r="H4" s="30"/>
      <c r="I4" s="30"/>
      <c r="J4" s="30"/>
      <c r="L4" s="24" t="s">
        <v>113</v>
      </c>
    </row>
    <row r="5" spans="2:13" ht="14.25" customHeight="1">
      <c r="B5" s="31" t="s">
        <v>114</v>
      </c>
      <c r="C5" s="32">
        <f>'Income Statement'!C7</f>
        <v>132886</v>
      </c>
      <c r="D5" s="32">
        <f>'Income Statement'!D7</f>
        <v>144939</v>
      </c>
      <c r="E5" s="32">
        <f>'Income Statement'!E7</f>
        <v>170684</v>
      </c>
      <c r="F5" s="32"/>
      <c r="G5" s="32"/>
      <c r="H5" s="32"/>
      <c r="I5" s="32"/>
      <c r="J5" s="32"/>
      <c r="L5" s="24" t="s">
        <v>115</v>
      </c>
    </row>
    <row r="6" spans="2:13" ht="14.25" customHeight="1">
      <c r="B6" s="33" t="s">
        <v>116</v>
      </c>
      <c r="C6" s="34">
        <f t="shared" ref="C6:E6" si="0">C4-C5</f>
        <v>19817</v>
      </c>
      <c r="D6" s="34">
        <f t="shared" si="0"/>
        <v>21822</v>
      </c>
      <c r="E6" s="34">
        <f t="shared" si="0"/>
        <v>25245</v>
      </c>
      <c r="F6" s="34"/>
      <c r="G6" s="34"/>
      <c r="H6" s="34"/>
      <c r="I6" s="34"/>
      <c r="J6" s="34"/>
      <c r="L6" s="24" t="s">
        <v>117</v>
      </c>
    </row>
    <row r="7" spans="2:13" ht="14.25" customHeight="1">
      <c r="B7" s="23" t="s">
        <v>118</v>
      </c>
      <c r="C7" s="30"/>
      <c r="D7" s="30"/>
      <c r="E7" s="30"/>
      <c r="F7" s="30"/>
      <c r="G7" s="30"/>
      <c r="H7" s="30"/>
      <c r="I7" s="30"/>
      <c r="J7" s="30"/>
      <c r="L7" s="24" t="s">
        <v>119</v>
      </c>
    </row>
    <row r="8" spans="2:13" ht="14.25" customHeight="1">
      <c r="B8" s="23" t="s">
        <v>120</v>
      </c>
      <c r="C8" s="30">
        <f>SUM('Income Statement'!C8,'Income Statement'!C10)</f>
        <v>13588</v>
      </c>
      <c r="D8" s="30">
        <f>SUM('Income Statement'!D8,'Income Statement'!D10)</f>
        <v>14742</v>
      </c>
      <c r="E8" s="30">
        <f>SUM('Income Statement'!E8,'Income Statement'!E10)</f>
        <v>16756</v>
      </c>
      <c r="F8" s="30"/>
      <c r="G8" s="30"/>
      <c r="H8" s="30"/>
      <c r="I8" s="30"/>
      <c r="J8" s="30"/>
      <c r="L8" s="24" t="s">
        <v>121</v>
      </c>
    </row>
    <row r="9" spans="2:13" ht="14.25" customHeight="1">
      <c r="B9" s="31" t="s">
        <v>122</v>
      </c>
      <c r="C9" s="32">
        <f t="shared" ref="C9:E9" si="1">SUM(C8)</f>
        <v>13588</v>
      </c>
      <c r="D9" s="32">
        <f t="shared" si="1"/>
        <v>14742</v>
      </c>
      <c r="E9" s="32">
        <f t="shared" si="1"/>
        <v>16756</v>
      </c>
      <c r="F9" s="32"/>
      <c r="G9" s="32"/>
      <c r="H9" s="32"/>
      <c r="I9" s="32"/>
      <c r="J9" s="32"/>
      <c r="L9" s="24" t="s">
        <v>123</v>
      </c>
    </row>
    <row r="10" spans="2:13" ht="14.25" customHeight="1">
      <c r="B10" s="33" t="s">
        <v>124</v>
      </c>
      <c r="C10" s="34">
        <f t="shared" ref="C10:E10" si="2">C6-C9</f>
        <v>6229</v>
      </c>
      <c r="D10" s="34">
        <f t="shared" si="2"/>
        <v>7080</v>
      </c>
      <c r="E10" s="34">
        <f t="shared" si="2"/>
        <v>8489</v>
      </c>
      <c r="F10" s="34"/>
      <c r="G10" s="34"/>
      <c r="H10" s="34"/>
      <c r="I10" s="34"/>
      <c r="J10" s="34"/>
      <c r="L10" s="24" t="s">
        <v>125</v>
      </c>
    </row>
    <row r="11" spans="2:13" ht="14.25" customHeight="1">
      <c r="B11" s="31" t="s">
        <v>9</v>
      </c>
      <c r="C11" s="32">
        <f>'Income Statement'!C9</f>
        <v>1492</v>
      </c>
      <c r="D11" s="32">
        <f>'Income Statement'!D9</f>
        <v>1645</v>
      </c>
      <c r="E11" s="32">
        <f>'Income Statement'!E9</f>
        <v>1781</v>
      </c>
      <c r="F11" s="32"/>
      <c r="G11" s="32"/>
      <c r="H11" s="32"/>
      <c r="I11" s="32"/>
      <c r="J11" s="32"/>
      <c r="L11" s="22" t="s">
        <v>126</v>
      </c>
    </row>
    <row r="12" spans="2:13" ht="14.25" customHeight="1">
      <c r="B12" s="33" t="s">
        <v>127</v>
      </c>
      <c r="C12" s="34">
        <f t="shared" ref="C12:E12" si="3">C10-C11</f>
        <v>4737</v>
      </c>
      <c r="D12" s="34">
        <f t="shared" si="3"/>
        <v>5435</v>
      </c>
      <c r="E12" s="34">
        <f t="shared" si="3"/>
        <v>6708</v>
      </c>
      <c r="F12" s="34"/>
      <c r="G12" s="34"/>
      <c r="H12" s="34"/>
      <c r="I12" s="34"/>
      <c r="J12" s="34"/>
      <c r="L12" s="24" t="s">
        <v>128</v>
      </c>
    </row>
    <row r="13" spans="2:13" ht="14.25" customHeight="1">
      <c r="B13" s="31" t="s">
        <v>129</v>
      </c>
      <c r="C13" s="32">
        <f>'Income Statement'!C16</f>
        <v>1061</v>
      </c>
      <c r="D13" s="32">
        <f>'Income Statement'!D16</f>
        <v>1308</v>
      </c>
      <c r="E13" s="32">
        <f>'Income Statement'!E16</f>
        <v>1601</v>
      </c>
      <c r="F13" s="32"/>
      <c r="G13" s="32"/>
      <c r="H13" s="32"/>
      <c r="I13" s="32"/>
      <c r="J13" s="32"/>
      <c r="L13" s="24" t="s">
        <v>130</v>
      </c>
    </row>
    <row r="14" spans="2:13" ht="14.25" customHeight="1">
      <c r="B14" s="33" t="s">
        <v>131</v>
      </c>
      <c r="C14" s="34">
        <f t="shared" ref="C14:E14" si="4">C12-C13</f>
        <v>3676</v>
      </c>
      <c r="D14" s="34">
        <f t="shared" si="4"/>
        <v>4127</v>
      </c>
      <c r="E14" s="34">
        <f t="shared" si="4"/>
        <v>5107</v>
      </c>
      <c r="F14" s="34"/>
      <c r="G14" s="34"/>
      <c r="H14" s="34"/>
      <c r="I14" s="34"/>
      <c r="J14" s="34"/>
      <c r="L14" s="24" t="s">
        <v>132</v>
      </c>
    </row>
    <row r="15" spans="2:13" ht="14.25" customHeight="1">
      <c r="B15" s="23" t="s">
        <v>133</v>
      </c>
      <c r="C15" s="30">
        <f t="shared" ref="C15:E15" si="5">C11</f>
        <v>1492</v>
      </c>
      <c r="D15" s="30">
        <f t="shared" si="5"/>
        <v>1645</v>
      </c>
      <c r="E15" s="30">
        <f t="shared" si="5"/>
        <v>1781</v>
      </c>
      <c r="F15" s="30"/>
      <c r="G15" s="30"/>
      <c r="H15" s="30"/>
      <c r="I15" s="30"/>
      <c r="J15" s="30"/>
      <c r="L15" s="24" t="s">
        <v>134</v>
      </c>
    </row>
    <row r="16" spans="2:13" ht="14.25" customHeight="1">
      <c r="B16" s="23" t="s">
        <v>135</v>
      </c>
      <c r="C16" s="30">
        <f>'Fixed Assets'!C6</f>
        <v>2701</v>
      </c>
      <c r="D16" s="30">
        <f>'Fixed Assets'!D6</f>
        <v>5350</v>
      </c>
      <c r="E16" s="30">
        <f>'Fixed Assets'!E6</f>
        <v>3568</v>
      </c>
      <c r="F16" s="30"/>
      <c r="G16" s="30"/>
      <c r="H16" s="30"/>
      <c r="I16" s="30"/>
      <c r="J16" s="30"/>
      <c r="L16" s="24" t="s">
        <v>136</v>
      </c>
    </row>
    <row r="17" spans="2:10" ht="14.25" customHeight="1">
      <c r="B17" s="23" t="s">
        <v>137</v>
      </c>
      <c r="C17" s="30">
        <f>C18-(-6806)</f>
        <v>-691</v>
      </c>
      <c r="D17" s="30">
        <f t="shared" ref="D17:E17" si="6">D18-C18</f>
        <v>-2437</v>
      </c>
      <c r="E17" s="30">
        <f t="shared" si="6"/>
        <v>-1378</v>
      </c>
      <c r="F17" s="30"/>
      <c r="G17" s="30"/>
      <c r="H17" s="30"/>
      <c r="I17" s="30"/>
      <c r="J17" s="30"/>
    </row>
    <row r="18" spans="2:10" ht="14.25" customHeight="1">
      <c r="B18" s="35" t="s">
        <v>138</v>
      </c>
      <c r="C18" s="30">
        <f t="shared" ref="C18:E18" si="7">C29-C30</f>
        <v>-7497</v>
      </c>
      <c r="D18" s="30">
        <f t="shared" si="7"/>
        <v>-9934</v>
      </c>
      <c r="E18" s="30">
        <f t="shared" si="7"/>
        <v>-11312</v>
      </c>
      <c r="F18" s="30"/>
      <c r="G18" s="30"/>
      <c r="H18" s="30"/>
      <c r="I18" s="30"/>
      <c r="J18" s="30"/>
    </row>
    <row r="19" spans="2:10" ht="14.25" customHeight="1">
      <c r="B19" s="36" t="s">
        <v>139</v>
      </c>
      <c r="C19" s="37">
        <f t="shared" ref="C19:E19" si="8">C14+C15-C16-C17</f>
        <v>3158</v>
      </c>
      <c r="D19" s="37">
        <f t="shared" si="8"/>
        <v>2859</v>
      </c>
      <c r="E19" s="37">
        <f t="shared" si="8"/>
        <v>4698</v>
      </c>
      <c r="F19" s="37"/>
      <c r="G19" s="37"/>
      <c r="H19" s="37"/>
      <c r="I19" s="37"/>
      <c r="J19" s="37"/>
    </row>
    <row r="20" spans="2:10" ht="14.25" customHeight="1"/>
    <row r="21" spans="2:10" ht="14.25" customHeight="1">
      <c r="B21" s="18" t="s">
        <v>107</v>
      </c>
      <c r="C21" s="18"/>
      <c r="D21" s="18"/>
      <c r="E21" s="18"/>
      <c r="F21" s="18"/>
      <c r="G21" s="18"/>
      <c r="H21" s="18"/>
      <c r="I21" s="18"/>
      <c r="J21" s="18"/>
    </row>
    <row r="22" spans="2:10" ht="14.25" customHeight="1">
      <c r="B22" s="19" t="str">
        <f t="shared" ref="B22:J22" si="9">B3</f>
        <v>Fiscal Year</v>
      </c>
      <c r="C22" s="20">
        <f t="shared" si="9"/>
        <v>43830</v>
      </c>
      <c r="D22" s="20">
        <f t="shared" si="9"/>
        <v>44196</v>
      </c>
      <c r="E22" s="20">
        <f t="shared" si="9"/>
        <v>44561</v>
      </c>
      <c r="F22" s="21">
        <f t="shared" si="9"/>
        <v>44926</v>
      </c>
      <c r="G22" s="21">
        <f t="shared" si="9"/>
        <v>45291</v>
      </c>
      <c r="H22" s="21">
        <f t="shared" si="9"/>
        <v>45657</v>
      </c>
      <c r="I22" s="21">
        <f t="shared" si="9"/>
        <v>46022</v>
      </c>
      <c r="J22" s="21">
        <f t="shared" si="9"/>
        <v>46387</v>
      </c>
    </row>
    <row r="23" spans="2:10" ht="14.25" customHeight="1">
      <c r="B23" s="27" t="s">
        <v>140</v>
      </c>
      <c r="C23" s="27"/>
      <c r="D23" s="28">
        <f t="shared" ref="D23:E23" si="10">D4/C4-1</f>
        <v>9.2061059704131587E-2</v>
      </c>
      <c r="E23" s="28">
        <f t="shared" si="10"/>
        <v>0.17490900150514799</v>
      </c>
      <c r="F23" s="28">
        <v>0.1</v>
      </c>
      <c r="G23" s="28">
        <v>0.1</v>
      </c>
      <c r="H23" s="28">
        <v>0.09</v>
      </c>
      <c r="I23" s="28">
        <v>7.0000000000000007E-2</v>
      </c>
      <c r="J23" s="28">
        <v>0.05</v>
      </c>
    </row>
    <row r="24" spans="2:10" ht="14.25" customHeight="1">
      <c r="B24" s="27"/>
      <c r="C24" s="27"/>
      <c r="D24" s="27"/>
      <c r="E24" s="27"/>
      <c r="F24" s="27"/>
      <c r="G24" s="27"/>
      <c r="H24" s="27"/>
      <c r="I24" s="27"/>
      <c r="J24" s="27"/>
    </row>
    <row r="25" spans="2:10" ht="14.25" customHeight="1">
      <c r="B25" s="27" t="s">
        <v>141</v>
      </c>
      <c r="C25" s="28">
        <f t="shared" ref="C25:E25" si="11">C5/C4</f>
        <v>0.87022520841109863</v>
      </c>
      <c r="D25" s="28">
        <f t="shared" si="11"/>
        <v>0.86914206559087559</v>
      </c>
      <c r="E25" s="28">
        <f t="shared" si="11"/>
        <v>0.87115230517177145</v>
      </c>
      <c r="F25" s="28">
        <f t="shared" ref="F25:F26" si="12">AVERAGE(C25:E25)</f>
        <v>0.87017319305791518</v>
      </c>
      <c r="G25" s="28">
        <f t="shared" ref="G25:J25" si="13">F25</f>
        <v>0.87017319305791518</v>
      </c>
      <c r="H25" s="28">
        <f t="shared" si="13"/>
        <v>0.87017319305791518</v>
      </c>
      <c r="I25" s="28">
        <f t="shared" si="13"/>
        <v>0.87017319305791518</v>
      </c>
      <c r="J25" s="28">
        <f t="shared" si="13"/>
        <v>0.87017319305791518</v>
      </c>
    </row>
    <row r="26" spans="2:10" ht="14.25" customHeight="1">
      <c r="B26" s="27" t="s">
        <v>142</v>
      </c>
      <c r="C26" s="28">
        <f t="shared" ref="C26:E26" si="14">C8/C4</f>
        <v>8.8983189590250353E-2</v>
      </c>
      <c r="D26" s="28">
        <f t="shared" si="14"/>
        <v>8.8401964488099741E-2</v>
      </c>
      <c r="E26" s="28">
        <f t="shared" si="14"/>
        <v>8.5520775382919328E-2</v>
      </c>
      <c r="F26" s="28">
        <f t="shared" si="12"/>
        <v>8.7635309820423155E-2</v>
      </c>
      <c r="G26" s="28">
        <f t="shared" ref="G26:J26" si="15">F26</f>
        <v>8.7635309820423155E-2</v>
      </c>
      <c r="H26" s="28">
        <f t="shared" si="15"/>
        <v>8.7635309820423155E-2</v>
      </c>
      <c r="I26" s="28">
        <f t="shared" si="15"/>
        <v>8.7635309820423155E-2</v>
      </c>
      <c r="J26" s="28">
        <f t="shared" si="15"/>
        <v>8.7635309820423155E-2</v>
      </c>
    </row>
    <row r="27" spans="2:10" ht="14.25" customHeight="1">
      <c r="B27" s="27" t="s">
        <v>143</v>
      </c>
      <c r="C27" s="28">
        <f t="shared" ref="C27:E27" si="16">C13/C12</f>
        <v>0.22398142284146083</v>
      </c>
      <c r="D27" s="28">
        <f t="shared" si="16"/>
        <v>0.24066237350505978</v>
      </c>
      <c r="E27" s="28">
        <f t="shared" si="16"/>
        <v>0.23867024448419796</v>
      </c>
      <c r="F27" s="28">
        <v>0.21</v>
      </c>
      <c r="G27" s="28">
        <v>0.21</v>
      </c>
      <c r="H27" s="28">
        <v>0.21</v>
      </c>
      <c r="I27" s="28">
        <v>0.21</v>
      </c>
      <c r="J27" s="28">
        <v>0.21</v>
      </c>
    </row>
    <row r="28" spans="2:10" ht="14.25" customHeight="1"/>
    <row r="29" spans="2:10" ht="14.25" customHeight="1">
      <c r="B29" s="35" t="s">
        <v>144</v>
      </c>
      <c r="C29" s="14">
        <v>14041</v>
      </c>
      <c r="D29" s="14">
        <v>14815</v>
      </c>
      <c r="E29" s="14">
        <v>17330</v>
      </c>
      <c r="F29" s="30">
        <v>19467</v>
      </c>
      <c r="G29" s="30">
        <v>21414</v>
      </c>
      <c r="H29" s="30">
        <v>23341</v>
      </c>
      <c r="I29" s="30">
        <v>24975</v>
      </c>
      <c r="J29" s="30">
        <v>26224</v>
      </c>
    </row>
    <row r="30" spans="2:10" ht="14.25" customHeight="1">
      <c r="B30" s="35" t="s">
        <v>145</v>
      </c>
      <c r="C30" s="14">
        <v>21538</v>
      </c>
      <c r="D30" s="14">
        <v>24749</v>
      </c>
      <c r="E30" s="14">
        <v>28642</v>
      </c>
      <c r="F30" s="30">
        <v>31023</v>
      </c>
      <c r="G30" s="30">
        <v>34126</v>
      </c>
      <c r="H30" s="30">
        <v>37197</v>
      </c>
      <c r="I30" s="30">
        <v>39801</v>
      </c>
      <c r="J30" s="30">
        <v>41791</v>
      </c>
    </row>
    <row r="31" spans="2:10" ht="14.25" customHeight="1"/>
    <row r="32" spans="2:10"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
    <mergeCell ref="L1:M2"/>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995"/>
  <sheetViews>
    <sheetView showGridLines="0" workbookViewId="0">
      <selection activeCell="C5" sqref="C5"/>
    </sheetView>
  </sheetViews>
  <sheetFormatPr defaultColWidth="14.44140625" defaultRowHeight="15" customHeight="1"/>
  <cols>
    <col min="1" max="1" width="8.88671875" customWidth="1"/>
    <col min="2" max="2" width="37.109375" customWidth="1"/>
    <col min="3" max="3" width="13.33203125" customWidth="1"/>
    <col min="4" max="5" width="8.88671875" customWidth="1"/>
  </cols>
  <sheetData>
    <row r="1" spans="2:7" ht="14.25" customHeight="1">
      <c r="C1" s="38"/>
      <c r="F1" s="52" t="s">
        <v>96</v>
      </c>
      <c r="G1" s="53"/>
    </row>
    <row r="2" spans="2:7" ht="14.25" customHeight="1">
      <c r="B2" s="54" t="s">
        <v>146</v>
      </c>
      <c r="C2" s="55"/>
      <c r="F2" s="53"/>
      <c r="G2" s="53"/>
    </row>
    <row r="3" spans="2:7" ht="18" customHeight="1">
      <c r="B3" s="39" t="s">
        <v>147</v>
      </c>
      <c r="C3" s="40">
        <v>214560</v>
      </c>
      <c r="F3" s="41" t="s">
        <v>148</v>
      </c>
    </row>
    <row r="4" spans="2:7" ht="19.5" customHeight="1">
      <c r="B4" s="39" t="s">
        <v>149</v>
      </c>
      <c r="C4" s="40">
        <v>7491</v>
      </c>
      <c r="F4" s="41" t="s">
        <v>150</v>
      </c>
    </row>
    <row r="5" spans="2:7" ht="13.5" customHeight="1">
      <c r="B5" s="39" t="s">
        <v>151</v>
      </c>
      <c r="C5" s="42">
        <v>0.21</v>
      </c>
    </row>
    <row r="6" spans="2:7" ht="14.25" customHeight="1">
      <c r="B6" s="39" t="s">
        <v>152</v>
      </c>
      <c r="C6" s="42">
        <v>2.3E-2</v>
      </c>
    </row>
    <row r="7" spans="2:7" ht="14.25" customHeight="1">
      <c r="B7" s="39" t="s">
        <v>153</v>
      </c>
      <c r="C7" s="42">
        <v>6.4000000000000001E-2</v>
      </c>
    </row>
    <row r="8" spans="2:7" ht="14.25" customHeight="1">
      <c r="B8" s="39" t="s">
        <v>154</v>
      </c>
      <c r="C8" s="40">
        <v>222051</v>
      </c>
    </row>
    <row r="9" spans="2:7" ht="14.25" customHeight="1">
      <c r="B9" s="39"/>
      <c r="C9" s="43"/>
    </row>
    <row r="10" spans="2:7" ht="14.25" customHeight="1">
      <c r="B10" s="39" t="s">
        <v>155</v>
      </c>
      <c r="C10" s="43">
        <f>C6*(1-C5)</f>
        <v>1.8170000000000002E-2</v>
      </c>
    </row>
    <row r="11" spans="2:7" ht="14.25" customHeight="1">
      <c r="B11" s="39" t="s">
        <v>156</v>
      </c>
      <c r="C11" s="44">
        <f>C3/C8</f>
        <v>0.96626450680249132</v>
      </c>
    </row>
    <row r="12" spans="2:7" ht="14.25" customHeight="1">
      <c r="B12" s="39" t="s">
        <v>157</v>
      </c>
      <c r="C12" s="44">
        <f>C4/C8</f>
        <v>3.3735493197508681E-2</v>
      </c>
    </row>
    <row r="13" spans="2:7" ht="14.25" customHeight="1">
      <c r="B13" s="36" t="s">
        <v>158</v>
      </c>
      <c r="C13" s="45">
        <f>(C11*C7)+(C12*C10)</f>
        <v>6.2453902346758176E-2</v>
      </c>
    </row>
    <row r="14" spans="2:7" ht="14.25" customHeight="1">
      <c r="C14" s="38"/>
    </row>
    <row r="15" spans="2:7" ht="14.25" customHeight="1">
      <c r="C15" s="38"/>
    </row>
    <row r="16" spans="2:7" ht="14.4">
      <c r="C16" s="38"/>
    </row>
    <row r="17" spans="3:5" ht="14.4">
      <c r="C17" s="38"/>
      <c r="E17" s="46"/>
    </row>
    <row r="18" spans="3:5" ht="14.4">
      <c r="C18" s="38"/>
    </row>
    <row r="19" spans="3:5" ht="14.25" customHeight="1">
      <c r="C19" s="38"/>
    </row>
    <row r="20" spans="3:5" ht="14.25" customHeight="1">
      <c r="C20" s="38"/>
    </row>
    <row r="21" spans="3:5" ht="14.25" customHeight="1">
      <c r="C21" s="38"/>
    </row>
    <row r="22" spans="3:5" ht="14.25" customHeight="1">
      <c r="C22" s="38"/>
    </row>
    <row r="23" spans="3:5" ht="14.25" customHeight="1">
      <c r="C23" s="38"/>
    </row>
    <row r="24" spans="3:5" ht="14.25" customHeight="1">
      <c r="C24" s="38"/>
    </row>
    <row r="25" spans="3:5" ht="14.25" customHeight="1">
      <c r="C25" s="38"/>
    </row>
    <row r="26" spans="3:5" ht="14.25" customHeight="1">
      <c r="C26" s="38"/>
    </row>
    <row r="27" spans="3:5" ht="14.25" customHeight="1">
      <c r="C27" s="38"/>
    </row>
    <row r="28" spans="3:5" ht="14.25" customHeight="1">
      <c r="C28" s="38"/>
    </row>
    <row r="29" spans="3:5" ht="14.25" customHeight="1">
      <c r="C29" s="38"/>
    </row>
    <row r="30" spans="3:5" ht="14.25" customHeight="1">
      <c r="C30" s="38"/>
    </row>
    <row r="31" spans="3:5" ht="14.25" customHeight="1">
      <c r="C31" s="38"/>
    </row>
    <row r="32" spans="3:5" ht="14.25" customHeight="1">
      <c r="C32" s="38"/>
    </row>
    <row r="33" spans="3:3" ht="14.25" customHeight="1">
      <c r="C33" s="38"/>
    </row>
    <row r="34" spans="3:3" ht="14.25" customHeight="1">
      <c r="C34" s="38"/>
    </row>
    <row r="35" spans="3:3" ht="14.25" customHeight="1">
      <c r="C35" s="38"/>
    </row>
    <row r="36" spans="3:3" ht="14.25" customHeight="1">
      <c r="C36" s="38"/>
    </row>
    <row r="37" spans="3:3" ht="14.25" customHeight="1">
      <c r="C37" s="38"/>
    </row>
    <row r="38" spans="3:3" ht="14.25" customHeight="1">
      <c r="C38" s="38"/>
    </row>
    <row r="39" spans="3:3" ht="14.25" customHeight="1">
      <c r="C39" s="38"/>
    </row>
    <row r="40" spans="3:3" ht="14.25" customHeight="1">
      <c r="C40" s="38"/>
    </row>
    <row r="41" spans="3:3" ht="14.25" customHeight="1">
      <c r="C41" s="38"/>
    </row>
    <row r="42" spans="3:3" ht="14.25" customHeight="1">
      <c r="C42" s="38"/>
    </row>
    <row r="43" spans="3:3" ht="14.25" customHeight="1">
      <c r="C43" s="38"/>
    </row>
    <row r="44" spans="3:3" ht="14.25" customHeight="1">
      <c r="C44" s="38"/>
    </row>
    <row r="45" spans="3:3" ht="14.25" customHeight="1">
      <c r="C45" s="38"/>
    </row>
    <row r="46" spans="3:3" ht="14.25" customHeight="1">
      <c r="C46" s="38"/>
    </row>
    <row r="47" spans="3:3" ht="14.25" customHeight="1">
      <c r="C47" s="38"/>
    </row>
    <row r="48" spans="3:3" ht="14.25" customHeight="1">
      <c r="C48" s="38"/>
    </row>
    <row r="49" spans="3:3" ht="14.25" customHeight="1">
      <c r="C49" s="38"/>
    </row>
    <row r="50" spans="3:3" ht="14.25" customHeight="1">
      <c r="C50" s="38"/>
    </row>
    <row r="51" spans="3:3" ht="14.25" customHeight="1">
      <c r="C51" s="38"/>
    </row>
    <row r="52" spans="3:3" ht="14.25" customHeight="1">
      <c r="C52" s="38"/>
    </row>
    <row r="53" spans="3:3" ht="14.25" customHeight="1">
      <c r="C53" s="38"/>
    </row>
    <row r="54" spans="3:3" ht="14.25" customHeight="1">
      <c r="C54" s="38"/>
    </row>
    <row r="55" spans="3:3" ht="14.25" customHeight="1">
      <c r="C55" s="38"/>
    </row>
    <row r="56" spans="3:3" ht="14.25" customHeight="1">
      <c r="C56" s="38"/>
    </row>
    <row r="57" spans="3:3" ht="14.25" customHeight="1">
      <c r="C57" s="38"/>
    </row>
    <row r="58" spans="3:3" ht="14.25" customHeight="1">
      <c r="C58" s="38"/>
    </row>
    <row r="59" spans="3:3" ht="14.25" customHeight="1">
      <c r="C59" s="38"/>
    </row>
    <row r="60" spans="3:3" ht="14.25" customHeight="1">
      <c r="C60" s="38"/>
    </row>
    <row r="61" spans="3:3" ht="14.25" customHeight="1">
      <c r="C61" s="38"/>
    </row>
    <row r="62" spans="3:3" ht="14.25" customHeight="1">
      <c r="C62" s="38"/>
    </row>
    <row r="63" spans="3:3" ht="14.25" customHeight="1">
      <c r="C63" s="38"/>
    </row>
    <row r="64" spans="3:3" ht="14.25" customHeight="1">
      <c r="C64" s="38"/>
    </row>
    <row r="65" spans="3:3" ht="14.25" customHeight="1">
      <c r="C65" s="38"/>
    </row>
    <row r="66" spans="3:3" ht="14.25" customHeight="1">
      <c r="C66" s="38"/>
    </row>
    <row r="67" spans="3:3" ht="14.25" customHeight="1">
      <c r="C67" s="38"/>
    </row>
    <row r="68" spans="3:3" ht="14.25" customHeight="1">
      <c r="C68" s="38"/>
    </row>
    <row r="69" spans="3:3" ht="14.25" customHeight="1">
      <c r="C69" s="38"/>
    </row>
    <row r="70" spans="3:3" ht="14.25" customHeight="1">
      <c r="C70" s="38"/>
    </row>
    <row r="71" spans="3:3" ht="14.25" customHeight="1">
      <c r="C71" s="38"/>
    </row>
    <row r="72" spans="3:3" ht="14.25" customHeight="1">
      <c r="C72" s="38"/>
    </row>
    <row r="73" spans="3:3" ht="14.25" customHeight="1">
      <c r="C73" s="38"/>
    </row>
    <row r="74" spans="3:3" ht="14.25" customHeight="1">
      <c r="C74" s="38"/>
    </row>
    <row r="75" spans="3:3" ht="14.25" customHeight="1">
      <c r="C75" s="38"/>
    </row>
    <row r="76" spans="3:3" ht="14.25" customHeight="1">
      <c r="C76" s="38"/>
    </row>
    <row r="77" spans="3:3" ht="14.25" customHeight="1">
      <c r="C77" s="38"/>
    </row>
    <row r="78" spans="3:3" ht="14.25" customHeight="1">
      <c r="C78" s="38"/>
    </row>
    <row r="79" spans="3:3" ht="14.25" customHeight="1">
      <c r="C79" s="38"/>
    </row>
    <row r="80" spans="3:3" ht="14.25" customHeight="1">
      <c r="C80" s="38"/>
    </row>
    <row r="81" spans="3:3" ht="14.25" customHeight="1">
      <c r="C81" s="38"/>
    </row>
    <row r="82" spans="3:3" ht="14.25" customHeight="1">
      <c r="C82" s="38"/>
    </row>
    <row r="83" spans="3:3" ht="14.25" customHeight="1">
      <c r="C83" s="38"/>
    </row>
    <row r="84" spans="3:3" ht="14.25" customHeight="1">
      <c r="C84" s="38"/>
    </row>
    <row r="85" spans="3:3" ht="14.25" customHeight="1">
      <c r="C85" s="38"/>
    </row>
    <row r="86" spans="3:3" ht="14.25" customHeight="1">
      <c r="C86" s="38"/>
    </row>
    <row r="87" spans="3:3" ht="14.25" customHeight="1">
      <c r="C87" s="38"/>
    </row>
    <row r="88" spans="3:3" ht="14.25" customHeight="1">
      <c r="C88" s="38"/>
    </row>
    <row r="89" spans="3:3" ht="14.25" customHeight="1">
      <c r="C89" s="38"/>
    </row>
    <row r="90" spans="3:3" ht="14.25" customHeight="1">
      <c r="C90" s="38"/>
    </row>
    <row r="91" spans="3:3" ht="14.25" customHeight="1">
      <c r="C91" s="38"/>
    </row>
    <row r="92" spans="3:3" ht="14.25" customHeight="1">
      <c r="C92" s="38"/>
    </row>
    <row r="93" spans="3:3" ht="14.25" customHeight="1">
      <c r="C93" s="38"/>
    </row>
    <row r="94" spans="3:3" ht="14.25" customHeight="1">
      <c r="C94" s="38"/>
    </row>
    <row r="95" spans="3:3" ht="14.25" customHeight="1">
      <c r="C95" s="38"/>
    </row>
    <row r="96" spans="3:3" ht="14.25" customHeight="1">
      <c r="C96" s="38"/>
    </row>
    <row r="97" spans="3:3" ht="14.25" customHeight="1">
      <c r="C97" s="38"/>
    </row>
    <row r="98" spans="3:3" ht="14.25" customHeight="1">
      <c r="C98" s="38"/>
    </row>
    <row r="99" spans="3:3" ht="14.25" customHeight="1">
      <c r="C99" s="38"/>
    </row>
    <row r="100" spans="3:3" ht="14.25" customHeight="1">
      <c r="C100" s="38"/>
    </row>
    <row r="101" spans="3:3" ht="14.25" customHeight="1">
      <c r="C101" s="38"/>
    </row>
    <row r="102" spans="3:3" ht="14.25" customHeight="1">
      <c r="C102" s="38"/>
    </row>
    <row r="103" spans="3:3" ht="14.25" customHeight="1">
      <c r="C103" s="38"/>
    </row>
    <row r="104" spans="3:3" ht="14.25" customHeight="1">
      <c r="C104" s="38"/>
    </row>
    <row r="105" spans="3:3" ht="14.25" customHeight="1">
      <c r="C105" s="38"/>
    </row>
    <row r="106" spans="3:3" ht="14.25" customHeight="1">
      <c r="C106" s="38"/>
    </row>
    <row r="107" spans="3:3" ht="14.25" customHeight="1">
      <c r="C107" s="38"/>
    </row>
    <row r="108" spans="3:3" ht="14.25" customHeight="1">
      <c r="C108" s="38"/>
    </row>
    <row r="109" spans="3:3" ht="14.25" customHeight="1">
      <c r="C109" s="38"/>
    </row>
    <row r="110" spans="3:3" ht="14.25" customHeight="1">
      <c r="C110" s="38"/>
    </row>
    <row r="111" spans="3:3" ht="14.25" customHeight="1">
      <c r="C111" s="38"/>
    </row>
    <row r="112" spans="3:3" ht="14.25" customHeight="1">
      <c r="C112" s="38"/>
    </row>
    <row r="113" spans="3:3" ht="14.25" customHeight="1">
      <c r="C113" s="38"/>
    </row>
    <row r="114" spans="3:3" ht="14.25" customHeight="1">
      <c r="C114" s="38"/>
    </row>
    <row r="115" spans="3:3" ht="14.25" customHeight="1">
      <c r="C115" s="38"/>
    </row>
    <row r="116" spans="3:3" ht="14.25" customHeight="1">
      <c r="C116" s="38"/>
    </row>
    <row r="117" spans="3:3" ht="14.25" customHeight="1">
      <c r="C117" s="38"/>
    </row>
    <row r="118" spans="3:3" ht="14.25" customHeight="1">
      <c r="C118" s="38"/>
    </row>
    <row r="119" spans="3:3" ht="14.25" customHeight="1">
      <c r="C119" s="38"/>
    </row>
    <row r="120" spans="3:3" ht="14.25" customHeight="1">
      <c r="C120" s="38"/>
    </row>
    <row r="121" spans="3:3" ht="14.25" customHeight="1">
      <c r="C121" s="38"/>
    </row>
    <row r="122" spans="3:3" ht="14.25" customHeight="1">
      <c r="C122" s="38"/>
    </row>
    <row r="123" spans="3:3" ht="14.25" customHeight="1">
      <c r="C123" s="38"/>
    </row>
    <row r="124" spans="3:3" ht="14.25" customHeight="1">
      <c r="C124" s="38"/>
    </row>
    <row r="125" spans="3:3" ht="14.25" customHeight="1">
      <c r="C125" s="38"/>
    </row>
    <row r="126" spans="3:3" ht="14.25" customHeight="1">
      <c r="C126" s="38"/>
    </row>
    <row r="127" spans="3:3" ht="14.25" customHeight="1">
      <c r="C127" s="38"/>
    </row>
    <row r="128" spans="3:3" ht="14.25" customHeight="1">
      <c r="C128" s="38"/>
    </row>
    <row r="129" spans="3:3" ht="14.25" customHeight="1">
      <c r="C129" s="38"/>
    </row>
    <row r="130" spans="3:3" ht="14.25" customHeight="1">
      <c r="C130" s="38"/>
    </row>
    <row r="131" spans="3:3" ht="14.25" customHeight="1">
      <c r="C131" s="38"/>
    </row>
    <row r="132" spans="3:3" ht="14.25" customHeight="1">
      <c r="C132" s="38"/>
    </row>
    <row r="133" spans="3:3" ht="14.25" customHeight="1">
      <c r="C133" s="38"/>
    </row>
    <row r="134" spans="3:3" ht="14.25" customHeight="1">
      <c r="C134" s="38"/>
    </row>
    <row r="135" spans="3:3" ht="14.25" customHeight="1">
      <c r="C135" s="38"/>
    </row>
    <row r="136" spans="3:3" ht="14.25" customHeight="1">
      <c r="C136" s="38"/>
    </row>
    <row r="137" spans="3:3" ht="14.25" customHeight="1">
      <c r="C137" s="38"/>
    </row>
    <row r="138" spans="3:3" ht="14.25" customHeight="1">
      <c r="C138" s="38"/>
    </row>
    <row r="139" spans="3:3" ht="14.25" customHeight="1">
      <c r="C139" s="38"/>
    </row>
    <row r="140" spans="3:3" ht="14.25" customHeight="1">
      <c r="C140" s="38"/>
    </row>
    <row r="141" spans="3:3" ht="14.25" customHeight="1">
      <c r="C141" s="38"/>
    </row>
    <row r="142" spans="3:3" ht="14.25" customHeight="1">
      <c r="C142" s="38"/>
    </row>
    <row r="143" spans="3:3" ht="14.25" customHeight="1">
      <c r="C143" s="38"/>
    </row>
    <row r="144" spans="3:3" ht="14.25" customHeight="1">
      <c r="C144" s="38"/>
    </row>
    <row r="145" spans="3:3" ht="14.25" customHeight="1">
      <c r="C145" s="38"/>
    </row>
    <row r="146" spans="3:3" ht="14.25" customHeight="1">
      <c r="C146" s="38"/>
    </row>
    <row r="147" spans="3:3" ht="14.25" customHeight="1">
      <c r="C147" s="38"/>
    </row>
    <row r="148" spans="3:3" ht="14.25" customHeight="1">
      <c r="C148" s="38"/>
    </row>
    <row r="149" spans="3:3" ht="14.25" customHeight="1">
      <c r="C149" s="38"/>
    </row>
    <row r="150" spans="3:3" ht="14.25" customHeight="1">
      <c r="C150" s="38"/>
    </row>
    <row r="151" spans="3:3" ht="14.25" customHeight="1">
      <c r="C151" s="38"/>
    </row>
    <row r="152" spans="3:3" ht="14.25" customHeight="1">
      <c r="C152" s="38"/>
    </row>
    <row r="153" spans="3:3" ht="14.25" customHeight="1">
      <c r="C153" s="38"/>
    </row>
    <row r="154" spans="3:3" ht="14.25" customHeight="1">
      <c r="C154" s="38"/>
    </row>
    <row r="155" spans="3:3" ht="14.25" customHeight="1">
      <c r="C155" s="38"/>
    </row>
    <row r="156" spans="3:3" ht="14.25" customHeight="1">
      <c r="C156" s="38"/>
    </row>
    <row r="157" spans="3:3" ht="14.25" customHeight="1">
      <c r="C157" s="38"/>
    </row>
    <row r="158" spans="3:3" ht="14.25" customHeight="1">
      <c r="C158" s="38"/>
    </row>
    <row r="159" spans="3:3" ht="14.25" customHeight="1">
      <c r="C159" s="38"/>
    </row>
    <row r="160" spans="3:3" ht="14.25" customHeight="1">
      <c r="C160" s="38"/>
    </row>
    <row r="161" spans="3:3" ht="14.25" customHeight="1">
      <c r="C161" s="38"/>
    </row>
    <row r="162" spans="3:3" ht="14.25" customHeight="1">
      <c r="C162" s="38"/>
    </row>
    <row r="163" spans="3:3" ht="14.25" customHeight="1">
      <c r="C163" s="38"/>
    </row>
    <row r="164" spans="3:3" ht="14.25" customHeight="1">
      <c r="C164" s="38"/>
    </row>
    <row r="165" spans="3:3" ht="14.25" customHeight="1">
      <c r="C165" s="38"/>
    </row>
    <row r="166" spans="3:3" ht="14.25" customHeight="1">
      <c r="C166" s="38"/>
    </row>
    <row r="167" spans="3:3" ht="14.25" customHeight="1">
      <c r="C167" s="38"/>
    </row>
    <row r="168" spans="3:3" ht="14.25" customHeight="1">
      <c r="C168" s="38"/>
    </row>
    <row r="169" spans="3:3" ht="14.25" customHeight="1">
      <c r="C169" s="38"/>
    </row>
    <row r="170" spans="3:3" ht="14.25" customHeight="1">
      <c r="C170" s="38"/>
    </row>
    <row r="171" spans="3:3" ht="14.25" customHeight="1">
      <c r="C171" s="38"/>
    </row>
    <row r="172" spans="3:3" ht="14.25" customHeight="1">
      <c r="C172" s="38"/>
    </row>
    <row r="173" spans="3:3" ht="14.25" customHeight="1">
      <c r="C173" s="38"/>
    </row>
    <row r="174" spans="3:3" ht="14.25" customHeight="1">
      <c r="C174" s="38"/>
    </row>
    <row r="175" spans="3:3" ht="14.25" customHeight="1">
      <c r="C175" s="38"/>
    </row>
    <row r="176" spans="3:3" ht="14.25" customHeight="1">
      <c r="C176" s="38"/>
    </row>
    <row r="177" spans="3:3" ht="14.25" customHeight="1">
      <c r="C177" s="38"/>
    </row>
    <row r="178" spans="3:3" ht="14.25" customHeight="1">
      <c r="C178" s="38"/>
    </row>
    <row r="179" spans="3:3" ht="14.25" customHeight="1">
      <c r="C179" s="38"/>
    </row>
    <row r="180" spans="3:3" ht="14.25" customHeight="1">
      <c r="C180" s="38"/>
    </row>
    <row r="181" spans="3:3" ht="14.25" customHeight="1">
      <c r="C181" s="38"/>
    </row>
    <row r="182" spans="3:3" ht="14.25" customHeight="1">
      <c r="C182" s="38"/>
    </row>
    <row r="183" spans="3:3" ht="14.25" customHeight="1">
      <c r="C183" s="38"/>
    </row>
    <row r="184" spans="3:3" ht="14.25" customHeight="1">
      <c r="C184" s="38"/>
    </row>
    <row r="185" spans="3:3" ht="14.25" customHeight="1">
      <c r="C185" s="38"/>
    </row>
    <row r="186" spans="3:3" ht="14.25" customHeight="1">
      <c r="C186" s="38"/>
    </row>
    <row r="187" spans="3:3" ht="14.25" customHeight="1">
      <c r="C187" s="38"/>
    </row>
    <row r="188" spans="3:3" ht="14.25" customHeight="1">
      <c r="C188" s="38"/>
    </row>
    <row r="189" spans="3:3" ht="14.25" customHeight="1">
      <c r="C189" s="38"/>
    </row>
    <row r="190" spans="3:3" ht="14.25" customHeight="1">
      <c r="C190" s="38"/>
    </row>
    <row r="191" spans="3:3" ht="14.25" customHeight="1">
      <c r="C191" s="38"/>
    </row>
    <row r="192" spans="3:3" ht="14.25" customHeight="1">
      <c r="C192" s="38"/>
    </row>
    <row r="193" spans="3:3" ht="14.25" customHeight="1">
      <c r="C193" s="38"/>
    </row>
    <row r="194" spans="3:3" ht="14.25" customHeight="1">
      <c r="C194" s="38"/>
    </row>
    <row r="195" spans="3:3" ht="14.25" customHeight="1">
      <c r="C195" s="38"/>
    </row>
    <row r="196" spans="3:3" ht="14.25" customHeight="1">
      <c r="C196" s="38"/>
    </row>
    <row r="197" spans="3:3" ht="14.25" customHeight="1">
      <c r="C197" s="38"/>
    </row>
    <row r="198" spans="3:3" ht="14.25" customHeight="1">
      <c r="C198" s="38"/>
    </row>
    <row r="199" spans="3:3" ht="14.25" customHeight="1">
      <c r="C199" s="38"/>
    </row>
    <row r="200" spans="3:3" ht="14.25" customHeight="1">
      <c r="C200" s="38"/>
    </row>
    <row r="201" spans="3:3" ht="14.25" customHeight="1">
      <c r="C201" s="38"/>
    </row>
    <row r="202" spans="3:3" ht="14.25" customHeight="1">
      <c r="C202" s="38"/>
    </row>
    <row r="203" spans="3:3" ht="14.25" customHeight="1">
      <c r="C203" s="38"/>
    </row>
    <row r="204" spans="3:3" ht="14.25" customHeight="1">
      <c r="C204" s="38"/>
    </row>
    <row r="205" spans="3:3" ht="14.25" customHeight="1">
      <c r="C205" s="38"/>
    </row>
    <row r="206" spans="3:3" ht="14.25" customHeight="1">
      <c r="C206" s="38"/>
    </row>
    <row r="207" spans="3:3" ht="14.25" customHeight="1">
      <c r="C207" s="38"/>
    </row>
    <row r="208" spans="3:3" ht="14.25" customHeight="1">
      <c r="C208" s="38"/>
    </row>
    <row r="209" spans="3:3" ht="14.25" customHeight="1">
      <c r="C209" s="38"/>
    </row>
    <row r="210" spans="3:3" ht="14.25" customHeight="1">
      <c r="C210" s="38"/>
    </row>
    <row r="211" spans="3:3" ht="14.25" customHeight="1">
      <c r="C211" s="38"/>
    </row>
    <row r="212" spans="3:3" ht="14.25" customHeight="1">
      <c r="C212" s="38"/>
    </row>
    <row r="213" spans="3:3" ht="14.25" customHeight="1">
      <c r="C213" s="38"/>
    </row>
    <row r="214" spans="3:3" ht="14.25" customHeight="1">
      <c r="C214" s="38"/>
    </row>
    <row r="215" spans="3:3" ht="14.25" customHeight="1">
      <c r="C215" s="38"/>
    </row>
    <row r="216" spans="3:3" ht="15.75" customHeight="1">
      <c r="C216" s="38"/>
    </row>
    <row r="217" spans="3:3" ht="15.75" customHeight="1">
      <c r="C217" s="38"/>
    </row>
    <row r="218" spans="3:3" ht="15.75" customHeight="1">
      <c r="C218" s="38"/>
    </row>
    <row r="219" spans="3:3" ht="15.75" customHeight="1">
      <c r="C219" s="38"/>
    </row>
    <row r="220" spans="3:3" ht="15.75" customHeight="1">
      <c r="C220" s="38"/>
    </row>
    <row r="221" spans="3:3" ht="15.75" customHeight="1">
      <c r="C221" s="38"/>
    </row>
    <row r="222" spans="3:3" ht="15.75" customHeight="1">
      <c r="C222" s="38"/>
    </row>
    <row r="223" spans="3:3" ht="15.75" customHeight="1">
      <c r="C223" s="38"/>
    </row>
    <row r="224" spans="3:3" ht="15.75" customHeight="1">
      <c r="C224" s="38"/>
    </row>
    <row r="225" spans="3:3" ht="15.75" customHeight="1">
      <c r="C225" s="38"/>
    </row>
    <row r="226" spans="3:3" ht="15.75" customHeight="1">
      <c r="C226" s="38"/>
    </row>
    <row r="227" spans="3:3" ht="15.75" customHeight="1">
      <c r="C227" s="38"/>
    </row>
    <row r="228" spans="3:3" ht="15.75" customHeight="1">
      <c r="C228" s="38"/>
    </row>
    <row r="229" spans="3:3" ht="15.75" customHeight="1">
      <c r="C229" s="38"/>
    </row>
    <row r="230" spans="3:3" ht="15.75" customHeight="1">
      <c r="C230" s="38"/>
    </row>
    <row r="231" spans="3:3" ht="15.75" customHeight="1">
      <c r="C231" s="38"/>
    </row>
    <row r="232" spans="3:3" ht="15.75" customHeight="1">
      <c r="C232" s="38"/>
    </row>
    <row r="233" spans="3:3" ht="15.75" customHeight="1">
      <c r="C233" s="38"/>
    </row>
    <row r="234" spans="3:3" ht="15.75" customHeight="1">
      <c r="C234" s="38"/>
    </row>
    <row r="235" spans="3:3" ht="15.75" customHeight="1">
      <c r="C235" s="38"/>
    </row>
    <row r="236" spans="3:3" ht="15.75" customHeight="1">
      <c r="C236" s="38"/>
    </row>
    <row r="237" spans="3:3" ht="15.75" customHeight="1">
      <c r="C237" s="38"/>
    </row>
    <row r="238" spans="3:3" ht="15.75" customHeight="1">
      <c r="C238" s="38"/>
    </row>
    <row r="239" spans="3:3" ht="15.75" customHeight="1">
      <c r="C239" s="38"/>
    </row>
    <row r="240" spans="3:3" ht="15.75" customHeight="1">
      <c r="C240" s="38"/>
    </row>
    <row r="241" spans="3:3" ht="15.75" customHeight="1">
      <c r="C241" s="38"/>
    </row>
    <row r="242" spans="3:3" ht="15.75" customHeight="1">
      <c r="C242" s="38"/>
    </row>
    <row r="243" spans="3:3" ht="15.75" customHeight="1">
      <c r="C243" s="38"/>
    </row>
    <row r="244" spans="3:3" ht="15.75" customHeight="1">
      <c r="C244" s="38"/>
    </row>
    <row r="245" spans="3:3" ht="15.75" customHeight="1">
      <c r="C245" s="38"/>
    </row>
    <row r="246" spans="3:3" ht="15.75" customHeight="1">
      <c r="C246" s="38"/>
    </row>
    <row r="247" spans="3:3" ht="15.75" customHeight="1">
      <c r="C247" s="38"/>
    </row>
    <row r="248" spans="3:3" ht="15.75" customHeight="1">
      <c r="C248" s="38"/>
    </row>
    <row r="249" spans="3:3" ht="15.75" customHeight="1">
      <c r="C249" s="38"/>
    </row>
    <row r="250" spans="3:3" ht="15.75" customHeight="1">
      <c r="C250" s="38"/>
    </row>
    <row r="251" spans="3:3" ht="15.75" customHeight="1">
      <c r="C251" s="38"/>
    </row>
    <row r="252" spans="3:3" ht="15.75" customHeight="1">
      <c r="C252" s="38"/>
    </row>
    <row r="253" spans="3:3" ht="15.75" customHeight="1">
      <c r="C253" s="38"/>
    </row>
    <row r="254" spans="3:3" ht="15.75" customHeight="1">
      <c r="C254" s="38"/>
    </row>
    <row r="255" spans="3:3" ht="15.75" customHeight="1">
      <c r="C255" s="38"/>
    </row>
    <row r="256" spans="3:3" ht="15.75" customHeight="1">
      <c r="C256" s="38"/>
    </row>
    <row r="257" spans="3:3" ht="15.75" customHeight="1">
      <c r="C257" s="38"/>
    </row>
    <row r="258" spans="3:3" ht="15.75" customHeight="1">
      <c r="C258" s="38"/>
    </row>
    <row r="259" spans="3:3" ht="15.75" customHeight="1">
      <c r="C259" s="38"/>
    </row>
    <row r="260" spans="3:3" ht="15.75" customHeight="1">
      <c r="C260" s="38"/>
    </row>
    <row r="261" spans="3:3" ht="15.75" customHeight="1">
      <c r="C261" s="38"/>
    </row>
    <row r="262" spans="3:3" ht="15.75" customHeight="1">
      <c r="C262" s="38"/>
    </row>
    <row r="263" spans="3:3" ht="15.75" customHeight="1">
      <c r="C263" s="38"/>
    </row>
    <row r="264" spans="3:3" ht="15.75" customHeight="1">
      <c r="C264" s="38"/>
    </row>
    <row r="265" spans="3:3" ht="15.75" customHeight="1">
      <c r="C265" s="38"/>
    </row>
    <row r="266" spans="3:3" ht="15.75" customHeight="1">
      <c r="C266" s="38"/>
    </row>
    <row r="267" spans="3:3" ht="15.75" customHeight="1">
      <c r="C267" s="38"/>
    </row>
    <row r="268" spans="3:3" ht="15.75" customHeight="1">
      <c r="C268" s="38"/>
    </row>
    <row r="269" spans="3:3" ht="15.75" customHeight="1">
      <c r="C269" s="38"/>
    </row>
    <row r="270" spans="3:3" ht="15.75" customHeight="1">
      <c r="C270" s="38"/>
    </row>
    <row r="271" spans="3:3" ht="15.75" customHeight="1">
      <c r="C271" s="38"/>
    </row>
    <row r="272" spans="3:3" ht="15.75" customHeight="1">
      <c r="C272" s="38"/>
    </row>
    <row r="273" spans="3:3" ht="15.75" customHeight="1">
      <c r="C273" s="38"/>
    </row>
    <row r="274" spans="3:3" ht="15.75" customHeight="1">
      <c r="C274" s="38"/>
    </row>
    <row r="275" spans="3:3" ht="15.75" customHeight="1">
      <c r="C275" s="38"/>
    </row>
    <row r="276" spans="3:3" ht="15.75" customHeight="1">
      <c r="C276" s="38"/>
    </row>
    <row r="277" spans="3:3" ht="15.75" customHeight="1">
      <c r="C277" s="38"/>
    </row>
    <row r="278" spans="3:3" ht="15.75" customHeight="1">
      <c r="C278" s="38"/>
    </row>
    <row r="279" spans="3:3" ht="15.75" customHeight="1">
      <c r="C279" s="38"/>
    </row>
    <row r="280" spans="3:3" ht="15.75" customHeight="1">
      <c r="C280" s="38"/>
    </row>
    <row r="281" spans="3:3" ht="15.75" customHeight="1">
      <c r="C281" s="38"/>
    </row>
    <row r="282" spans="3:3" ht="15.75" customHeight="1">
      <c r="C282" s="38"/>
    </row>
    <row r="283" spans="3:3" ht="15.75" customHeight="1">
      <c r="C283" s="38"/>
    </row>
    <row r="284" spans="3:3" ht="15.75" customHeight="1">
      <c r="C284" s="38"/>
    </row>
    <row r="285" spans="3:3" ht="15.75" customHeight="1">
      <c r="C285" s="38"/>
    </row>
    <row r="286" spans="3:3" ht="15.75" customHeight="1">
      <c r="C286" s="38"/>
    </row>
    <row r="287" spans="3:3" ht="15.75" customHeight="1">
      <c r="C287" s="38"/>
    </row>
    <row r="288" spans="3:3" ht="15.75" customHeight="1">
      <c r="C288" s="38"/>
    </row>
    <row r="289" spans="3:3" ht="15.75" customHeight="1">
      <c r="C289" s="38"/>
    </row>
    <row r="290" spans="3:3" ht="15.75" customHeight="1">
      <c r="C290" s="38"/>
    </row>
    <row r="291" spans="3:3" ht="15.75" customHeight="1">
      <c r="C291" s="38"/>
    </row>
    <row r="292" spans="3:3" ht="15.75" customHeight="1">
      <c r="C292" s="38"/>
    </row>
    <row r="293" spans="3:3" ht="15.75" customHeight="1">
      <c r="C293" s="38"/>
    </row>
    <row r="294" spans="3:3" ht="15.75" customHeight="1">
      <c r="C294" s="38"/>
    </row>
    <row r="295" spans="3:3" ht="15.75" customHeight="1">
      <c r="C295" s="38"/>
    </row>
    <row r="296" spans="3:3" ht="15.75" customHeight="1">
      <c r="C296" s="38"/>
    </row>
    <row r="297" spans="3:3" ht="15.75" customHeight="1">
      <c r="C297" s="38"/>
    </row>
    <row r="298" spans="3:3" ht="15.75" customHeight="1">
      <c r="C298" s="38"/>
    </row>
    <row r="299" spans="3:3" ht="15.75" customHeight="1">
      <c r="C299" s="38"/>
    </row>
    <row r="300" spans="3:3" ht="15.75" customHeight="1">
      <c r="C300" s="38"/>
    </row>
    <row r="301" spans="3:3" ht="15.75" customHeight="1">
      <c r="C301" s="38"/>
    </row>
    <row r="302" spans="3:3" ht="15.75" customHeight="1">
      <c r="C302" s="38"/>
    </row>
    <row r="303" spans="3:3" ht="15.75" customHeight="1">
      <c r="C303" s="38"/>
    </row>
    <row r="304" spans="3:3" ht="15.75" customHeight="1">
      <c r="C304" s="38"/>
    </row>
    <row r="305" spans="3:3" ht="15.75" customHeight="1">
      <c r="C305" s="38"/>
    </row>
    <row r="306" spans="3:3" ht="15.75" customHeight="1">
      <c r="C306" s="38"/>
    </row>
    <row r="307" spans="3:3" ht="15.75" customHeight="1">
      <c r="C307" s="38"/>
    </row>
    <row r="308" spans="3:3" ht="15.75" customHeight="1">
      <c r="C308" s="38"/>
    </row>
    <row r="309" spans="3:3" ht="15.75" customHeight="1">
      <c r="C309" s="38"/>
    </row>
    <row r="310" spans="3:3" ht="15.75" customHeight="1">
      <c r="C310" s="38"/>
    </row>
    <row r="311" spans="3:3" ht="15.75" customHeight="1">
      <c r="C311" s="38"/>
    </row>
    <row r="312" spans="3:3" ht="15.75" customHeight="1">
      <c r="C312" s="38"/>
    </row>
    <row r="313" spans="3:3" ht="15.75" customHeight="1">
      <c r="C313" s="38"/>
    </row>
    <row r="314" spans="3:3" ht="15.75" customHeight="1">
      <c r="C314" s="38"/>
    </row>
    <row r="315" spans="3:3" ht="15.75" customHeight="1">
      <c r="C315" s="38"/>
    </row>
    <row r="316" spans="3:3" ht="15.75" customHeight="1">
      <c r="C316" s="38"/>
    </row>
    <row r="317" spans="3:3" ht="15.75" customHeight="1">
      <c r="C317" s="38"/>
    </row>
    <row r="318" spans="3:3" ht="15.75" customHeight="1">
      <c r="C318" s="38"/>
    </row>
    <row r="319" spans="3:3" ht="15.75" customHeight="1">
      <c r="C319" s="38"/>
    </row>
    <row r="320" spans="3:3" ht="15.75" customHeight="1">
      <c r="C320" s="38"/>
    </row>
    <row r="321" spans="3:3" ht="15.75" customHeight="1">
      <c r="C321" s="38"/>
    </row>
    <row r="322" spans="3:3" ht="15.75" customHeight="1">
      <c r="C322" s="38"/>
    </row>
    <row r="323" spans="3:3" ht="15.75" customHeight="1">
      <c r="C323" s="38"/>
    </row>
    <row r="324" spans="3:3" ht="15.75" customHeight="1">
      <c r="C324" s="38"/>
    </row>
    <row r="325" spans="3:3" ht="15.75" customHeight="1">
      <c r="C325" s="38"/>
    </row>
    <row r="326" spans="3:3" ht="15.75" customHeight="1">
      <c r="C326" s="38"/>
    </row>
    <row r="327" spans="3:3" ht="15.75" customHeight="1">
      <c r="C327" s="38"/>
    </row>
    <row r="328" spans="3:3" ht="15.75" customHeight="1">
      <c r="C328" s="38"/>
    </row>
    <row r="329" spans="3:3" ht="15.75" customHeight="1">
      <c r="C329" s="38"/>
    </row>
    <row r="330" spans="3:3" ht="15.75" customHeight="1">
      <c r="C330" s="38"/>
    </row>
    <row r="331" spans="3:3" ht="15.75" customHeight="1">
      <c r="C331" s="38"/>
    </row>
    <row r="332" spans="3:3" ht="15.75" customHeight="1">
      <c r="C332" s="38"/>
    </row>
    <row r="333" spans="3:3" ht="15.75" customHeight="1">
      <c r="C333" s="38"/>
    </row>
    <row r="334" spans="3:3" ht="15.75" customHeight="1">
      <c r="C334" s="38"/>
    </row>
    <row r="335" spans="3:3" ht="15.75" customHeight="1">
      <c r="C335" s="38"/>
    </row>
    <row r="336" spans="3:3" ht="15.75" customHeight="1">
      <c r="C336" s="38"/>
    </row>
    <row r="337" spans="3:3" ht="15.75" customHeight="1">
      <c r="C337" s="38"/>
    </row>
    <row r="338" spans="3:3" ht="15.75" customHeight="1">
      <c r="C338" s="38"/>
    </row>
    <row r="339" spans="3:3" ht="15.75" customHeight="1">
      <c r="C339" s="38"/>
    </row>
    <row r="340" spans="3:3" ht="15.75" customHeight="1">
      <c r="C340" s="38"/>
    </row>
    <row r="341" spans="3:3" ht="15.75" customHeight="1">
      <c r="C341" s="38"/>
    </row>
    <row r="342" spans="3:3" ht="15.75" customHeight="1">
      <c r="C342" s="38"/>
    </row>
    <row r="343" spans="3:3" ht="15.75" customHeight="1">
      <c r="C343" s="38"/>
    </row>
    <row r="344" spans="3:3" ht="15.75" customHeight="1">
      <c r="C344" s="38"/>
    </row>
    <row r="345" spans="3:3" ht="15.75" customHeight="1">
      <c r="C345" s="38"/>
    </row>
    <row r="346" spans="3:3" ht="15.75" customHeight="1">
      <c r="C346" s="38"/>
    </row>
    <row r="347" spans="3:3" ht="15.75" customHeight="1">
      <c r="C347" s="38"/>
    </row>
    <row r="348" spans="3:3" ht="15.75" customHeight="1">
      <c r="C348" s="38"/>
    </row>
    <row r="349" spans="3:3" ht="15.75" customHeight="1">
      <c r="C349" s="38"/>
    </row>
    <row r="350" spans="3:3" ht="15.75" customHeight="1">
      <c r="C350" s="38"/>
    </row>
    <row r="351" spans="3:3" ht="15.75" customHeight="1">
      <c r="C351" s="38"/>
    </row>
    <row r="352" spans="3:3" ht="15.75" customHeight="1">
      <c r="C352" s="38"/>
    </row>
    <row r="353" spans="3:3" ht="15.75" customHeight="1">
      <c r="C353" s="38"/>
    </row>
    <row r="354" spans="3:3" ht="15.75" customHeight="1">
      <c r="C354" s="38"/>
    </row>
    <row r="355" spans="3:3" ht="15.75" customHeight="1">
      <c r="C355" s="38"/>
    </row>
    <row r="356" spans="3:3" ht="15.75" customHeight="1">
      <c r="C356" s="38"/>
    </row>
    <row r="357" spans="3:3" ht="15.75" customHeight="1">
      <c r="C357" s="38"/>
    </row>
    <row r="358" spans="3:3" ht="15.75" customHeight="1">
      <c r="C358" s="38"/>
    </row>
    <row r="359" spans="3:3" ht="15.75" customHeight="1">
      <c r="C359" s="38"/>
    </row>
    <row r="360" spans="3:3" ht="15.75" customHeight="1">
      <c r="C360" s="38"/>
    </row>
    <row r="361" spans="3:3" ht="15.75" customHeight="1">
      <c r="C361" s="38"/>
    </row>
    <row r="362" spans="3:3" ht="15.75" customHeight="1">
      <c r="C362" s="38"/>
    </row>
    <row r="363" spans="3:3" ht="15.75" customHeight="1">
      <c r="C363" s="38"/>
    </row>
    <row r="364" spans="3:3" ht="15.75" customHeight="1">
      <c r="C364" s="38"/>
    </row>
    <row r="365" spans="3:3" ht="15.75" customHeight="1">
      <c r="C365" s="38"/>
    </row>
    <row r="366" spans="3:3" ht="15.75" customHeight="1">
      <c r="C366" s="38"/>
    </row>
    <row r="367" spans="3:3" ht="15.75" customHeight="1">
      <c r="C367" s="38"/>
    </row>
    <row r="368" spans="3:3" ht="15.75" customHeight="1">
      <c r="C368" s="38"/>
    </row>
    <row r="369" spans="3:3" ht="15.75" customHeight="1">
      <c r="C369" s="38"/>
    </row>
    <row r="370" spans="3:3" ht="15.75" customHeight="1">
      <c r="C370" s="38"/>
    </row>
    <row r="371" spans="3:3" ht="15.75" customHeight="1">
      <c r="C371" s="38"/>
    </row>
    <row r="372" spans="3:3" ht="15.75" customHeight="1">
      <c r="C372" s="38"/>
    </row>
    <row r="373" spans="3:3" ht="15.75" customHeight="1">
      <c r="C373" s="38"/>
    </row>
    <row r="374" spans="3:3" ht="15.75" customHeight="1">
      <c r="C374" s="38"/>
    </row>
    <row r="375" spans="3:3" ht="15.75" customHeight="1">
      <c r="C375" s="38"/>
    </row>
    <row r="376" spans="3:3" ht="15.75" customHeight="1">
      <c r="C376" s="38"/>
    </row>
    <row r="377" spans="3:3" ht="15.75" customHeight="1">
      <c r="C377" s="38"/>
    </row>
    <row r="378" spans="3:3" ht="15.75" customHeight="1">
      <c r="C378" s="38"/>
    </row>
    <row r="379" spans="3:3" ht="15.75" customHeight="1">
      <c r="C379" s="38"/>
    </row>
    <row r="380" spans="3:3" ht="15.75" customHeight="1">
      <c r="C380" s="38"/>
    </row>
    <row r="381" spans="3:3" ht="15.75" customHeight="1">
      <c r="C381" s="38"/>
    </row>
    <row r="382" spans="3:3" ht="15.75" customHeight="1">
      <c r="C382" s="38"/>
    </row>
    <row r="383" spans="3:3" ht="15.75" customHeight="1">
      <c r="C383" s="38"/>
    </row>
    <row r="384" spans="3:3" ht="15.75" customHeight="1">
      <c r="C384" s="38"/>
    </row>
    <row r="385" spans="3:3" ht="15.75" customHeight="1">
      <c r="C385" s="38"/>
    </row>
    <row r="386" spans="3:3" ht="15.75" customHeight="1">
      <c r="C386" s="38"/>
    </row>
    <row r="387" spans="3:3" ht="15.75" customHeight="1">
      <c r="C387" s="38"/>
    </row>
    <row r="388" spans="3:3" ht="15.75" customHeight="1">
      <c r="C388" s="38"/>
    </row>
    <row r="389" spans="3:3" ht="15.75" customHeight="1">
      <c r="C389" s="38"/>
    </row>
    <row r="390" spans="3:3" ht="15.75" customHeight="1">
      <c r="C390" s="38"/>
    </row>
    <row r="391" spans="3:3" ht="15.75" customHeight="1">
      <c r="C391" s="38"/>
    </row>
    <row r="392" spans="3:3" ht="15.75" customHeight="1">
      <c r="C392" s="38"/>
    </row>
    <row r="393" spans="3:3" ht="15.75" customHeight="1">
      <c r="C393" s="38"/>
    </row>
    <row r="394" spans="3:3" ht="15.75" customHeight="1">
      <c r="C394" s="38"/>
    </row>
    <row r="395" spans="3:3" ht="15.75" customHeight="1">
      <c r="C395" s="38"/>
    </row>
    <row r="396" spans="3:3" ht="15.75" customHeight="1">
      <c r="C396" s="38"/>
    </row>
    <row r="397" spans="3:3" ht="15.75" customHeight="1">
      <c r="C397" s="38"/>
    </row>
    <row r="398" spans="3:3" ht="15.75" customHeight="1">
      <c r="C398" s="38"/>
    </row>
    <row r="399" spans="3:3" ht="15.75" customHeight="1">
      <c r="C399" s="38"/>
    </row>
    <row r="400" spans="3:3" ht="15.75" customHeight="1">
      <c r="C400" s="38"/>
    </row>
    <row r="401" spans="3:3" ht="15.75" customHeight="1">
      <c r="C401" s="38"/>
    </row>
    <row r="402" spans="3:3" ht="15.75" customHeight="1">
      <c r="C402" s="38"/>
    </row>
    <row r="403" spans="3:3" ht="15.75" customHeight="1">
      <c r="C403" s="38"/>
    </row>
    <row r="404" spans="3:3" ht="15.75" customHeight="1">
      <c r="C404" s="38"/>
    </row>
    <row r="405" spans="3:3" ht="15.75" customHeight="1">
      <c r="C405" s="38"/>
    </row>
    <row r="406" spans="3:3" ht="15.75" customHeight="1">
      <c r="C406" s="38"/>
    </row>
    <row r="407" spans="3:3" ht="15.75" customHeight="1">
      <c r="C407" s="38"/>
    </row>
    <row r="408" spans="3:3" ht="15.75" customHeight="1">
      <c r="C408" s="38"/>
    </row>
    <row r="409" spans="3:3" ht="15.75" customHeight="1">
      <c r="C409" s="38"/>
    </row>
    <row r="410" spans="3:3" ht="15.75" customHeight="1">
      <c r="C410" s="38"/>
    </row>
    <row r="411" spans="3:3" ht="15.75" customHeight="1">
      <c r="C411" s="38"/>
    </row>
    <row r="412" spans="3:3" ht="15.75" customHeight="1">
      <c r="C412" s="38"/>
    </row>
    <row r="413" spans="3:3" ht="15.75" customHeight="1">
      <c r="C413" s="38"/>
    </row>
    <row r="414" spans="3:3" ht="15.75" customHeight="1">
      <c r="C414" s="38"/>
    </row>
    <row r="415" spans="3:3" ht="15.75" customHeight="1">
      <c r="C415" s="38"/>
    </row>
    <row r="416" spans="3:3" ht="15.75" customHeight="1">
      <c r="C416" s="38"/>
    </row>
    <row r="417" spans="3:3" ht="15.75" customHeight="1">
      <c r="C417" s="38"/>
    </row>
    <row r="418" spans="3:3" ht="15.75" customHeight="1">
      <c r="C418" s="38"/>
    </row>
    <row r="419" spans="3:3" ht="15.75" customHeight="1">
      <c r="C419" s="38"/>
    </row>
    <row r="420" spans="3:3" ht="15.75" customHeight="1">
      <c r="C420" s="38"/>
    </row>
    <row r="421" spans="3:3" ht="15.75" customHeight="1">
      <c r="C421" s="38"/>
    </row>
    <row r="422" spans="3:3" ht="15.75" customHeight="1">
      <c r="C422" s="38"/>
    </row>
    <row r="423" spans="3:3" ht="15.75" customHeight="1">
      <c r="C423" s="38"/>
    </row>
    <row r="424" spans="3:3" ht="15.75" customHeight="1">
      <c r="C424" s="38"/>
    </row>
    <row r="425" spans="3:3" ht="15.75" customHeight="1">
      <c r="C425" s="38"/>
    </row>
    <row r="426" spans="3:3" ht="15.75" customHeight="1">
      <c r="C426" s="38"/>
    </row>
    <row r="427" spans="3:3" ht="15.75" customHeight="1">
      <c r="C427" s="38"/>
    </row>
    <row r="428" spans="3:3" ht="15.75" customHeight="1">
      <c r="C428" s="38"/>
    </row>
    <row r="429" spans="3:3" ht="15.75" customHeight="1">
      <c r="C429" s="38"/>
    </row>
    <row r="430" spans="3:3" ht="15.75" customHeight="1">
      <c r="C430" s="38"/>
    </row>
    <row r="431" spans="3:3" ht="15.75" customHeight="1">
      <c r="C431" s="38"/>
    </row>
    <row r="432" spans="3:3" ht="15.75" customHeight="1">
      <c r="C432" s="38"/>
    </row>
    <row r="433" spans="3:3" ht="15.75" customHeight="1">
      <c r="C433" s="38"/>
    </row>
    <row r="434" spans="3:3" ht="15.75" customHeight="1">
      <c r="C434" s="38"/>
    </row>
    <row r="435" spans="3:3" ht="15.75" customHeight="1">
      <c r="C435" s="38"/>
    </row>
    <row r="436" spans="3:3" ht="15.75" customHeight="1">
      <c r="C436" s="38"/>
    </row>
    <row r="437" spans="3:3" ht="15.75" customHeight="1">
      <c r="C437" s="38"/>
    </row>
    <row r="438" spans="3:3" ht="15.75" customHeight="1">
      <c r="C438" s="38"/>
    </row>
    <row r="439" spans="3:3" ht="15.75" customHeight="1">
      <c r="C439" s="38"/>
    </row>
    <row r="440" spans="3:3" ht="15.75" customHeight="1">
      <c r="C440" s="38"/>
    </row>
    <row r="441" spans="3:3" ht="15.75" customHeight="1">
      <c r="C441" s="38"/>
    </row>
    <row r="442" spans="3:3" ht="15.75" customHeight="1">
      <c r="C442" s="38"/>
    </row>
    <row r="443" spans="3:3" ht="15.75" customHeight="1">
      <c r="C443" s="38"/>
    </row>
    <row r="444" spans="3:3" ht="15.75" customHeight="1">
      <c r="C444" s="38"/>
    </row>
    <row r="445" spans="3:3" ht="15.75" customHeight="1">
      <c r="C445" s="38"/>
    </row>
    <row r="446" spans="3:3" ht="15.75" customHeight="1">
      <c r="C446" s="38"/>
    </row>
    <row r="447" spans="3:3" ht="15.75" customHeight="1">
      <c r="C447" s="38"/>
    </row>
    <row r="448" spans="3:3" ht="15.75" customHeight="1">
      <c r="C448" s="38"/>
    </row>
    <row r="449" spans="3:3" ht="15.75" customHeight="1">
      <c r="C449" s="38"/>
    </row>
    <row r="450" spans="3:3" ht="15.75" customHeight="1">
      <c r="C450" s="38"/>
    </row>
    <row r="451" spans="3:3" ht="15.75" customHeight="1">
      <c r="C451" s="38"/>
    </row>
    <row r="452" spans="3:3" ht="15.75" customHeight="1">
      <c r="C452" s="38"/>
    </row>
    <row r="453" spans="3:3" ht="15.75" customHeight="1">
      <c r="C453" s="38"/>
    </row>
    <row r="454" spans="3:3" ht="15.75" customHeight="1">
      <c r="C454" s="38"/>
    </row>
    <row r="455" spans="3:3" ht="15.75" customHeight="1">
      <c r="C455" s="38"/>
    </row>
    <row r="456" spans="3:3" ht="15.75" customHeight="1">
      <c r="C456" s="38"/>
    </row>
    <row r="457" spans="3:3" ht="15.75" customHeight="1">
      <c r="C457" s="38"/>
    </row>
    <row r="458" spans="3:3" ht="15.75" customHeight="1">
      <c r="C458" s="38"/>
    </row>
    <row r="459" spans="3:3" ht="15.75" customHeight="1">
      <c r="C459" s="38"/>
    </row>
    <row r="460" spans="3:3" ht="15.75" customHeight="1">
      <c r="C460" s="38"/>
    </row>
    <row r="461" spans="3:3" ht="15.75" customHeight="1">
      <c r="C461" s="38"/>
    </row>
    <row r="462" spans="3:3" ht="15.75" customHeight="1">
      <c r="C462" s="38"/>
    </row>
    <row r="463" spans="3:3" ht="15.75" customHeight="1">
      <c r="C463" s="38"/>
    </row>
    <row r="464" spans="3:3" ht="15.75" customHeight="1">
      <c r="C464" s="38"/>
    </row>
    <row r="465" spans="3:3" ht="15.75" customHeight="1">
      <c r="C465" s="38"/>
    </row>
    <row r="466" spans="3:3" ht="15.75" customHeight="1">
      <c r="C466" s="38"/>
    </row>
    <row r="467" spans="3:3" ht="15.75" customHeight="1">
      <c r="C467" s="38"/>
    </row>
    <row r="468" spans="3:3" ht="15.75" customHeight="1">
      <c r="C468" s="38"/>
    </row>
    <row r="469" spans="3:3" ht="15.75" customHeight="1">
      <c r="C469" s="38"/>
    </row>
    <row r="470" spans="3:3" ht="15.75" customHeight="1">
      <c r="C470" s="38"/>
    </row>
    <row r="471" spans="3:3" ht="15.75" customHeight="1">
      <c r="C471" s="38"/>
    </row>
    <row r="472" spans="3:3" ht="15.75" customHeight="1">
      <c r="C472" s="38"/>
    </row>
    <row r="473" spans="3:3" ht="15.75" customHeight="1">
      <c r="C473" s="38"/>
    </row>
    <row r="474" spans="3:3" ht="15.75" customHeight="1">
      <c r="C474" s="38"/>
    </row>
    <row r="475" spans="3:3" ht="15.75" customHeight="1">
      <c r="C475" s="38"/>
    </row>
    <row r="476" spans="3:3" ht="15.75" customHeight="1">
      <c r="C476" s="38"/>
    </row>
    <row r="477" spans="3:3" ht="15.75" customHeight="1">
      <c r="C477" s="38"/>
    </row>
    <row r="478" spans="3:3" ht="15.75" customHeight="1">
      <c r="C478" s="38"/>
    </row>
    <row r="479" spans="3:3" ht="15.75" customHeight="1">
      <c r="C479" s="38"/>
    </row>
    <row r="480" spans="3:3" ht="15.75" customHeight="1">
      <c r="C480" s="38"/>
    </row>
    <row r="481" spans="3:3" ht="15.75" customHeight="1">
      <c r="C481" s="38"/>
    </row>
    <row r="482" spans="3:3" ht="15.75" customHeight="1">
      <c r="C482" s="38"/>
    </row>
    <row r="483" spans="3:3" ht="15.75" customHeight="1">
      <c r="C483" s="38"/>
    </row>
    <row r="484" spans="3:3" ht="15.75" customHeight="1">
      <c r="C484" s="38"/>
    </row>
    <row r="485" spans="3:3" ht="15.75" customHeight="1">
      <c r="C485" s="38"/>
    </row>
    <row r="486" spans="3:3" ht="15.75" customHeight="1">
      <c r="C486" s="38"/>
    </row>
    <row r="487" spans="3:3" ht="15.75" customHeight="1">
      <c r="C487" s="38"/>
    </row>
    <row r="488" spans="3:3" ht="15.75" customHeight="1">
      <c r="C488" s="38"/>
    </row>
    <row r="489" spans="3:3" ht="15.75" customHeight="1">
      <c r="C489" s="38"/>
    </row>
    <row r="490" spans="3:3" ht="15.75" customHeight="1">
      <c r="C490" s="38"/>
    </row>
    <row r="491" spans="3:3" ht="15.75" customHeight="1">
      <c r="C491" s="38"/>
    </row>
    <row r="492" spans="3:3" ht="15.75" customHeight="1">
      <c r="C492" s="38"/>
    </row>
    <row r="493" spans="3:3" ht="15.75" customHeight="1">
      <c r="C493" s="38"/>
    </row>
    <row r="494" spans="3:3" ht="15.75" customHeight="1">
      <c r="C494" s="38"/>
    </row>
    <row r="495" spans="3:3" ht="15.75" customHeight="1">
      <c r="C495" s="38"/>
    </row>
    <row r="496" spans="3:3" ht="15.75" customHeight="1">
      <c r="C496" s="38"/>
    </row>
    <row r="497" spans="3:3" ht="15.75" customHeight="1">
      <c r="C497" s="38"/>
    </row>
    <row r="498" spans="3:3" ht="15.75" customHeight="1">
      <c r="C498" s="38"/>
    </row>
    <row r="499" spans="3:3" ht="15.75" customHeight="1">
      <c r="C499" s="38"/>
    </row>
    <row r="500" spans="3:3" ht="15.75" customHeight="1">
      <c r="C500" s="38"/>
    </row>
    <row r="501" spans="3:3" ht="15.75" customHeight="1">
      <c r="C501" s="38"/>
    </row>
    <row r="502" spans="3:3" ht="15.75" customHeight="1">
      <c r="C502" s="38"/>
    </row>
    <row r="503" spans="3:3" ht="15.75" customHeight="1">
      <c r="C503" s="38"/>
    </row>
    <row r="504" spans="3:3" ht="15.75" customHeight="1">
      <c r="C504" s="38"/>
    </row>
    <row r="505" spans="3:3" ht="15.75" customHeight="1">
      <c r="C505" s="38"/>
    </row>
    <row r="506" spans="3:3" ht="15.75" customHeight="1">
      <c r="C506" s="38"/>
    </row>
    <row r="507" spans="3:3" ht="15.75" customHeight="1">
      <c r="C507" s="38"/>
    </row>
    <row r="508" spans="3:3" ht="15.75" customHeight="1">
      <c r="C508" s="38"/>
    </row>
    <row r="509" spans="3:3" ht="15.75" customHeight="1">
      <c r="C509" s="38"/>
    </row>
    <row r="510" spans="3:3" ht="15.75" customHeight="1">
      <c r="C510" s="38"/>
    </row>
    <row r="511" spans="3:3" ht="15.75" customHeight="1">
      <c r="C511" s="38"/>
    </row>
    <row r="512" spans="3:3" ht="15.75" customHeight="1">
      <c r="C512" s="38"/>
    </row>
    <row r="513" spans="3:3" ht="15.75" customHeight="1">
      <c r="C513" s="38"/>
    </row>
    <row r="514" spans="3:3" ht="15.75" customHeight="1">
      <c r="C514" s="38"/>
    </row>
    <row r="515" spans="3:3" ht="15.75" customHeight="1">
      <c r="C515" s="38"/>
    </row>
    <row r="516" spans="3:3" ht="15.75" customHeight="1">
      <c r="C516" s="38"/>
    </row>
    <row r="517" spans="3:3" ht="15.75" customHeight="1">
      <c r="C517" s="38"/>
    </row>
    <row r="518" spans="3:3" ht="15.75" customHeight="1">
      <c r="C518" s="38"/>
    </row>
    <row r="519" spans="3:3" ht="15.75" customHeight="1">
      <c r="C519" s="38"/>
    </row>
    <row r="520" spans="3:3" ht="15.75" customHeight="1">
      <c r="C520" s="38"/>
    </row>
    <row r="521" spans="3:3" ht="15.75" customHeight="1">
      <c r="C521" s="38"/>
    </row>
    <row r="522" spans="3:3" ht="15.75" customHeight="1">
      <c r="C522" s="38"/>
    </row>
    <row r="523" spans="3:3" ht="15.75" customHeight="1">
      <c r="C523" s="38"/>
    </row>
    <row r="524" spans="3:3" ht="15.75" customHeight="1">
      <c r="C524" s="38"/>
    </row>
    <row r="525" spans="3:3" ht="15.75" customHeight="1">
      <c r="C525" s="38"/>
    </row>
    <row r="526" spans="3:3" ht="15.75" customHeight="1">
      <c r="C526" s="38"/>
    </row>
    <row r="527" spans="3:3" ht="15.75" customHeight="1">
      <c r="C527" s="38"/>
    </row>
    <row r="528" spans="3:3" ht="15.75" customHeight="1">
      <c r="C528" s="38"/>
    </row>
    <row r="529" spans="3:3" ht="15.75" customHeight="1">
      <c r="C529" s="38"/>
    </row>
    <row r="530" spans="3:3" ht="15.75" customHeight="1">
      <c r="C530" s="38"/>
    </row>
    <row r="531" spans="3:3" ht="15.75" customHeight="1">
      <c r="C531" s="38"/>
    </row>
    <row r="532" spans="3:3" ht="15.75" customHeight="1">
      <c r="C532" s="38"/>
    </row>
    <row r="533" spans="3:3" ht="15.75" customHeight="1">
      <c r="C533" s="38"/>
    </row>
    <row r="534" spans="3:3" ht="15.75" customHeight="1">
      <c r="C534" s="38"/>
    </row>
    <row r="535" spans="3:3" ht="15.75" customHeight="1">
      <c r="C535" s="38"/>
    </row>
    <row r="536" spans="3:3" ht="15.75" customHeight="1">
      <c r="C536" s="38"/>
    </row>
    <row r="537" spans="3:3" ht="15.75" customHeight="1">
      <c r="C537" s="38"/>
    </row>
    <row r="538" spans="3:3" ht="15.75" customHeight="1">
      <c r="C538" s="38"/>
    </row>
    <row r="539" spans="3:3" ht="15.75" customHeight="1">
      <c r="C539" s="38"/>
    </row>
    <row r="540" spans="3:3" ht="15.75" customHeight="1">
      <c r="C540" s="38"/>
    </row>
    <row r="541" spans="3:3" ht="15.75" customHeight="1">
      <c r="C541" s="38"/>
    </row>
    <row r="542" spans="3:3" ht="15.75" customHeight="1">
      <c r="C542" s="38"/>
    </row>
    <row r="543" spans="3:3" ht="15.75" customHeight="1">
      <c r="C543" s="38"/>
    </row>
    <row r="544" spans="3:3" ht="15.75" customHeight="1">
      <c r="C544" s="38"/>
    </row>
    <row r="545" spans="3:3" ht="15.75" customHeight="1">
      <c r="C545" s="38"/>
    </row>
    <row r="546" spans="3:3" ht="15.75" customHeight="1">
      <c r="C546" s="38"/>
    </row>
    <row r="547" spans="3:3" ht="15.75" customHeight="1">
      <c r="C547" s="38"/>
    </row>
    <row r="548" spans="3:3" ht="15.75" customHeight="1">
      <c r="C548" s="38"/>
    </row>
    <row r="549" spans="3:3" ht="15.75" customHeight="1">
      <c r="C549" s="38"/>
    </row>
    <row r="550" spans="3:3" ht="15.75" customHeight="1">
      <c r="C550" s="38"/>
    </row>
    <row r="551" spans="3:3" ht="15.75" customHeight="1">
      <c r="C551" s="38"/>
    </row>
    <row r="552" spans="3:3" ht="15.75" customHeight="1">
      <c r="C552" s="38"/>
    </row>
    <row r="553" spans="3:3" ht="15.75" customHeight="1">
      <c r="C553" s="38"/>
    </row>
    <row r="554" spans="3:3" ht="15.75" customHeight="1">
      <c r="C554" s="38"/>
    </row>
    <row r="555" spans="3:3" ht="15.75" customHeight="1">
      <c r="C555" s="38"/>
    </row>
    <row r="556" spans="3:3" ht="15.75" customHeight="1">
      <c r="C556" s="38"/>
    </row>
    <row r="557" spans="3:3" ht="15.75" customHeight="1">
      <c r="C557" s="38"/>
    </row>
    <row r="558" spans="3:3" ht="15.75" customHeight="1">
      <c r="C558" s="38"/>
    </row>
    <row r="559" spans="3:3" ht="15.75" customHeight="1">
      <c r="C559" s="38"/>
    </row>
    <row r="560" spans="3:3" ht="15.75" customHeight="1">
      <c r="C560" s="38"/>
    </row>
    <row r="561" spans="3:3" ht="15.75" customHeight="1">
      <c r="C561" s="38"/>
    </row>
    <row r="562" spans="3:3" ht="15.75" customHeight="1">
      <c r="C562" s="38"/>
    </row>
    <row r="563" spans="3:3" ht="15.75" customHeight="1">
      <c r="C563" s="38"/>
    </row>
    <row r="564" spans="3:3" ht="15.75" customHeight="1">
      <c r="C564" s="38"/>
    </row>
    <row r="565" spans="3:3" ht="15.75" customHeight="1">
      <c r="C565" s="38"/>
    </row>
    <row r="566" spans="3:3" ht="15.75" customHeight="1">
      <c r="C566" s="38"/>
    </row>
    <row r="567" spans="3:3" ht="15.75" customHeight="1">
      <c r="C567" s="38"/>
    </row>
    <row r="568" spans="3:3" ht="15.75" customHeight="1">
      <c r="C568" s="38"/>
    </row>
    <row r="569" spans="3:3" ht="15.75" customHeight="1">
      <c r="C569" s="38"/>
    </row>
    <row r="570" spans="3:3" ht="15.75" customHeight="1">
      <c r="C570" s="38"/>
    </row>
    <row r="571" spans="3:3" ht="15.75" customHeight="1">
      <c r="C571" s="38"/>
    </row>
    <row r="572" spans="3:3" ht="15.75" customHeight="1">
      <c r="C572" s="38"/>
    </row>
    <row r="573" spans="3:3" ht="15.75" customHeight="1">
      <c r="C573" s="38"/>
    </row>
    <row r="574" spans="3:3" ht="15.75" customHeight="1">
      <c r="C574" s="38"/>
    </row>
    <row r="575" spans="3:3" ht="15.75" customHeight="1">
      <c r="C575" s="38"/>
    </row>
    <row r="576" spans="3:3" ht="15.75" customHeight="1">
      <c r="C576" s="38"/>
    </row>
    <row r="577" spans="3:3" ht="15.75" customHeight="1">
      <c r="C577" s="38"/>
    </row>
    <row r="578" spans="3:3" ht="15.75" customHeight="1">
      <c r="C578" s="38"/>
    </row>
    <row r="579" spans="3:3" ht="15.75" customHeight="1">
      <c r="C579" s="38"/>
    </row>
    <row r="580" spans="3:3" ht="15.75" customHeight="1">
      <c r="C580" s="38"/>
    </row>
    <row r="581" spans="3:3" ht="15.75" customHeight="1">
      <c r="C581" s="38"/>
    </row>
    <row r="582" spans="3:3" ht="15.75" customHeight="1">
      <c r="C582" s="38"/>
    </row>
    <row r="583" spans="3:3" ht="15.75" customHeight="1">
      <c r="C583" s="38"/>
    </row>
    <row r="584" spans="3:3" ht="15.75" customHeight="1">
      <c r="C584" s="38"/>
    </row>
    <row r="585" spans="3:3" ht="15.75" customHeight="1">
      <c r="C585" s="38"/>
    </row>
    <row r="586" spans="3:3" ht="15.75" customHeight="1">
      <c r="C586" s="38"/>
    </row>
    <row r="587" spans="3:3" ht="15.75" customHeight="1">
      <c r="C587" s="38"/>
    </row>
    <row r="588" spans="3:3" ht="15.75" customHeight="1">
      <c r="C588" s="38"/>
    </row>
    <row r="589" spans="3:3" ht="15.75" customHeight="1">
      <c r="C589" s="38"/>
    </row>
    <row r="590" spans="3:3" ht="15.75" customHeight="1">
      <c r="C590" s="38"/>
    </row>
    <row r="591" spans="3:3" ht="15.75" customHeight="1">
      <c r="C591" s="38"/>
    </row>
    <row r="592" spans="3:3" ht="15.75" customHeight="1">
      <c r="C592" s="38"/>
    </row>
    <row r="593" spans="3:3" ht="15.75" customHeight="1">
      <c r="C593" s="38"/>
    </row>
    <row r="594" spans="3:3" ht="15.75" customHeight="1">
      <c r="C594" s="38"/>
    </row>
    <row r="595" spans="3:3" ht="15.75" customHeight="1">
      <c r="C595" s="38"/>
    </row>
    <row r="596" spans="3:3" ht="15.75" customHeight="1">
      <c r="C596" s="38"/>
    </row>
    <row r="597" spans="3:3" ht="15.75" customHeight="1">
      <c r="C597" s="38"/>
    </row>
    <row r="598" spans="3:3" ht="15.75" customHeight="1">
      <c r="C598" s="38"/>
    </row>
    <row r="599" spans="3:3" ht="15.75" customHeight="1">
      <c r="C599" s="38"/>
    </row>
    <row r="600" spans="3:3" ht="15.75" customHeight="1">
      <c r="C600" s="38"/>
    </row>
    <row r="601" spans="3:3" ht="15.75" customHeight="1">
      <c r="C601" s="38"/>
    </row>
    <row r="602" spans="3:3" ht="15.75" customHeight="1">
      <c r="C602" s="38"/>
    </row>
    <row r="603" spans="3:3" ht="15.75" customHeight="1">
      <c r="C603" s="38"/>
    </row>
    <row r="604" spans="3:3" ht="15.75" customHeight="1">
      <c r="C604" s="38"/>
    </row>
    <row r="605" spans="3:3" ht="15.75" customHeight="1">
      <c r="C605" s="38"/>
    </row>
    <row r="606" spans="3:3" ht="15.75" customHeight="1">
      <c r="C606" s="38"/>
    </row>
    <row r="607" spans="3:3" ht="15.75" customHeight="1">
      <c r="C607" s="38"/>
    </row>
    <row r="608" spans="3:3" ht="15.75" customHeight="1">
      <c r="C608" s="38"/>
    </row>
    <row r="609" spans="3:3" ht="15.75" customHeight="1">
      <c r="C609" s="38"/>
    </row>
    <row r="610" spans="3:3" ht="15.75" customHeight="1">
      <c r="C610" s="38"/>
    </row>
    <row r="611" spans="3:3" ht="15.75" customHeight="1">
      <c r="C611" s="38"/>
    </row>
    <row r="612" spans="3:3" ht="15.75" customHeight="1">
      <c r="C612" s="38"/>
    </row>
    <row r="613" spans="3:3" ht="15.75" customHeight="1">
      <c r="C613" s="38"/>
    </row>
    <row r="614" spans="3:3" ht="15.75" customHeight="1">
      <c r="C614" s="38"/>
    </row>
    <row r="615" spans="3:3" ht="15.75" customHeight="1">
      <c r="C615" s="38"/>
    </row>
    <row r="616" spans="3:3" ht="15.75" customHeight="1">
      <c r="C616" s="38"/>
    </row>
    <row r="617" spans="3:3" ht="15.75" customHeight="1">
      <c r="C617" s="38"/>
    </row>
    <row r="618" spans="3:3" ht="15.75" customHeight="1">
      <c r="C618" s="38"/>
    </row>
    <row r="619" spans="3:3" ht="15.75" customHeight="1">
      <c r="C619" s="38"/>
    </row>
    <row r="620" spans="3:3" ht="15.75" customHeight="1">
      <c r="C620" s="38"/>
    </row>
    <row r="621" spans="3:3" ht="15.75" customHeight="1">
      <c r="C621" s="38"/>
    </row>
    <row r="622" spans="3:3" ht="15.75" customHeight="1">
      <c r="C622" s="38"/>
    </row>
    <row r="623" spans="3:3" ht="15.75" customHeight="1">
      <c r="C623" s="38"/>
    </row>
    <row r="624" spans="3:3" ht="15.75" customHeight="1">
      <c r="C624" s="38"/>
    </row>
    <row r="625" spans="3:3" ht="15.75" customHeight="1">
      <c r="C625" s="38"/>
    </row>
    <row r="626" spans="3:3" ht="15.75" customHeight="1">
      <c r="C626" s="38"/>
    </row>
    <row r="627" spans="3:3" ht="15.75" customHeight="1">
      <c r="C627" s="38"/>
    </row>
    <row r="628" spans="3:3" ht="15.75" customHeight="1">
      <c r="C628" s="38"/>
    </row>
    <row r="629" spans="3:3" ht="15.75" customHeight="1">
      <c r="C629" s="38"/>
    </row>
    <row r="630" spans="3:3" ht="15.75" customHeight="1">
      <c r="C630" s="38"/>
    </row>
    <row r="631" spans="3:3" ht="15.75" customHeight="1">
      <c r="C631" s="38"/>
    </row>
    <row r="632" spans="3:3" ht="15.75" customHeight="1">
      <c r="C632" s="38"/>
    </row>
    <row r="633" spans="3:3" ht="15.75" customHeight="1">
      <c r="C633" s="38"/>
    </row>
    <row r="634" spans="3:3" ht="15.75" customHeight="1">
      <c r="C634" s="38"/>
    </row>
    <row r="635" spans="3:3" ht="15.75" customHeight="1">
      <c r="C635" s="38"/>
    </row>
    <row r="636" spans="3:3" ht="15.75" customHeight="1">
      <c r="C636" s="38"/>
    </row>
    <row r="637" spans="3:3" ht="15.75" customHeight="1">
      <c r="C637" s="38"/>
    </row>
    <row r="638" spans="3:3" ht="15.75" customHeight="1">
      <c r="C638" s="38"/>
    </row>
    <row r="639" spans="3:3" ht="15.75" customHeight="1">
      <c r="C639" s="38"/>
    </row>
    <row r="640" spans="3:3" ht="15.75" customHeight="1">
      <c r="C640" s="38"/>
    </row>
    <row r="641" spans="3:3" ht="15.75" customHeight="1">
      <c r="C641" s="38"/>
    </row>
    <row r="642" spans="3:3" ht="15.75" customHeight="1">
      <c r="C642" s="38"/>
    </row>
    <row r="643" spans="3:3" ht="15.75" customHeight="1">
      <c r="C643" s="38"/>
    </row>
    <row r="644" spans="3:3" ht="15.75" customHeight="1">
      <c r="C644" s="38"/>
    </row>
    <row r="645" spans="3:3" ht="15.75" customHeight="1">
      <c r="C645" s="38"/>
    </row>
    <row r="646" spans="3:3" ht="15.75" customHeight="1">
      <c r="C646" s="38"/>
    </row>
    <row r="647" spans="3:3" ht="15.75" customHeight="1">
      <c r="C647" s="38"/>
    </row>
    <row r="648" spans="3:3" ht="15.75" customHeight="1">
      <c r="C648" s="38"/>
    </row>
    <row r="649" spans="3:3" ht="15.75" customHeight="1">
      <c r="C649" s="38"/>
    </row>
    <row r="650" spans="3:3" ht="15.75" customHeight="1">
      <c r="C650" s="38"/>
    </row>
    <row r="651" spans="3:3" ht="15.75" customHeight="1">
      <c r="C651" s="38"/>
    </row>
    <row r="652" spans="3:3" ht="15.75" customHeight="1">
      <c r="C652" s="38"/>
    </row>
    <row r="653" spans="3:3" ht="15.75" customHeight="1">
      <c r="C653" s="38"/>
    </row>
    <row r="654" spans="3:3" ht="15.75" customHeight="1">
      <c r="C654" s="38"/>
    </row>
    <row r="655" spans="3:3" ht="15.75" customHeight="1">
      <c r="C655" s="38"/>
    </row>
    <row r="656" spans="3:3" ht="15.75" customHeight="1">
      <c r="C656" s="38"/>
    </row>
    <row r="657" spans="3:3" ht="15.75" customHeight="1">
      <c r="C657" s="38"/>
    </row>
    <row r="658" spans="3:3" ht="15.75" customHeight="1">
      <c r="C658" s="38"/>
    </row>
    <row r="659" spans="3:3" ht="15.75" customHeight="1">
      <c r="C659" s="38"/>
    </row>
    <row r="660" spans="3:3" ht="15.75" customHeight="1">
      <c r="C660" s="38"/>
    </row>
    <row r="661" spans="3:3" ht="15.75" customHeight="1">
      <c r="C661" s="38"/>
    </row>
    <row r="662" spans="3:3" ht="15.75" customHeight="1">
      <c r="C662" s="38"/>
    </row>
    <row r="663" spans="3:3" ht="15.75" customHeight="1">
      <c r="C663" s="38"/>
    </row>
    <row r="664" spans="3:3" ht="15.75" customHeight="1">
      <c r="C664" s="38"/>
    </row>
    <row r="665" spans="3:3" ht="15.75" customHeight="1">
      <c r="C665" s="38"/>
    </row>
    <row r="666" spans="3:3" ht="15.75" customHeight="1">
      <c r="C666" s="38"/>
    </row>
    <row r="667" spans="3:3" ht="15.75" customHeight="1">
      <c r="C667" s="38"/>
    </row>
    <row r="668" spans="3:3" ht="15.75" customHeight="1">
      <c r="C668" s="38"/>
    </row>
    <row r="669" spans="3:3" ht="15.75" customHeight="1">
      <c r="C669" s="38"/>
    </row>
    <row r="670" spans="3:3" ht="15.75" customHeight="1">
      <c r="C670" s="38"/>
    </row>
    <row r="671" spans="3:3" ht="15.75" customHeight="1">
      <c r="C671" s="38"/>
    </row>
    <row r="672" spans="3:3" ht="15.75" customHeight="1">
      <c r="C672" s="38"/>
    </row>
    <row r="673" spans="3:3" ht="15.75" customHeight="1">
      <c r="C673" s="38"/>
    </row>
    <row r="674" spans="3:3" ht="15.75" customHeight="1">
      <c r="C674" s="38"/>
    </row>
    <row r="675" spans="3:3" ht="15.75" customHeight="1">
      <c r="C675" s="38"/>
    </row>
    <row r="676" spans="3:3" ht="15.75" customHeight="1">
      <c r="C676" s="38"/>
    </row>
    <row r="677" spans="3:3" ht="15.75" customHeight="1">
      <c r="C677" s="38"/>
    </row>
    <row r="678" spans="3:3" ht="15.75" customHeight="1">
      <c r="C678" s="38"/>
    </row>
    <row r="679" spans="3:3" ht="15.75" customHeight="1">
      <c r="C679" s="38"/>
    </row>
    <row r="680" spans="3:3" ht="15.75" customHeight="1">
      <c r="C680" s="38"/>
    </row>
    <row r="681" spans="3:3" ht="15.75" customHeight="1">
      <c r="C681" s="38"/>
    </row>
    <row r="682" spans="3:3" ht="15.75" customHeight="1">
      <c r="C682" s="38"/>
    </row>
    <row r="683" spans="3:3" ht="15.75" customHeight="1">
      <c r="C683" s="38"/>
    </row>
    <row r="684" spans="3:3" ht="15.75" customHeight="1">
      <c r="C684" s="38"/>
    </row>
    <row r="685" spans="3:3" ht="15.75" customHeight="1">
      <c r="C685" s="38"/>
    </row>
    <row r="686" spans="3:3" ht="15.75" customHeight="1">
      <c r="C686" s="38"/>
    </row>
    <row r="687" spans="3:3" ht="15.75" customHeight="1">
      <c r="C687" s="38"/>
    </row>
    <row r="688" spans="3:3" ht="15.75" customHeight="1">
      <c r="C688" s="38"/>
    </row>
    <row r="689" spans="3:3" ht="15.75" customHeight="1">
      <c r="C689" s="38"/>
    </row>
    <row r="690" spans="3:3" ht="15.75" customHeight="1">
      <c r="C690" s="38"/>
    </row>
    <row r="691" spans="3:3" ht="15.75" customHeight="1">
      <c r="C691" s="38"/>
    </row>
    <row r="692" spans="3:3" ht="15.75" customHeight="1">
      <c r="C692" s="38"/>
    </row>
    <row r="693" spans="3:3" ht="15.75" customHeight="1">
      <c r="C693" s="38"/>
    </row>
    <row r="694" spans="3:3" ht="15.75" customHeight="1">
      <c r="C694" s="38"/>
    </row>
    <row r="695" spans="3:3" ht="15.75" customHeight="1">
      <c r="C695" s="38"/>
    </row>
    <row r="696" spans="3:3" ht="15.75" customHeight="1">
      <c r="C696" s="38"/>
    </row>
    <row r="697" spans="3:3" ht="15.75" customHeight="1">
      <c r="C697" s="38"/>
    </row>
    <row r="698" spans="3:3" ht="15.75" customHeight="1">
      <c r="C698" s="38"/>
    </row>
    <row r="699" spans="3:3" ht="15.75" customHeight="1">
      <c r="C699" s="38"/>
    </row>
    <row r="700" spans="3:3" ht="15.75" customHeight="1">
      <c r="C700" s="38"/>
    </row>
    <row r="701" spans="3:3" ht="15.75" customHeight="1">
      <c r="C701" s="38"/>
    </row>
    <row r="702" spans="3:3" ht="15.75" customHeight="1">
      <c r="C702" s="38"/>
    </row>
    <row r="703" spans="3:3" ht="15.75" customHeight="1">
      <c r="C703" s="38"/>
    </row>
    <row r="704" spans="3:3" ht="15.75" customHeight="1">
      <c r="C704" s="38"/>
    </row>
    <row r="705" spans="3:3" ht="15.75" customHeight="1">
      <c r="C705" s="38"/>
    </row>
    <row r="706" spans="3:3" ht="15.75" customHeight="1">
      <c r="C706" s="38"/>
    </row>
    <row r="707" spans="3:3" ht="15.75" customHeight="1">
      <c r="C707" s="38"/>
    </row>
    <row r="708" spans="3:3" ht="15.75" customHeight="1">
      <c r="C708" s="38"/>
    </row>
    <row r="709" spans="3:3" ht="15.75" customHeight="1">
      <c r="C709" s="38"/>
    </row>
    <row r="710" spans="3:3" ht="15.75" customHeight="1">
      <c r="C710" s="38"/>
    </row>
    <row r="711" spans="3:3" ht="15.75" customHeight="1">
      <c r="C711" s="38"/>
    </row>
    <row r="712" spans="3:3" ht="15.75" customHeight="1">
      <c r="C712" s="38"/>
    </row>
    <row r="713" spans="3:3" ht="15.75" customHeight="1">
      <c r="C713" s="38"/>
    </row>
    <row r="714" spans="3:3" ht="15.75" customHeight="1">
      <c r="C714" s="38"/>
    </row>
    <row r="715" spans="3:3" ht="15.75" customHeight="1">
      <c r="C715" s="38"/>
    </row>
    <row r="716" spans="3:3" ht="15.75" customHeight="1">
      <c r="C716" s="38"/>
    </row>
    <row r="717" spans="3:3" ht="15.75" customHeight="1">
      <c r="C717" s="38"/>
    </row>
    <row r="718" spans="3:3" ht="15.75" customHeight="1">
      <c r="C718" s="38"/>
    </row>
    <row r="719" spans="3:3" ht="15.75" customHeight="1">
      <c r="C719" s="38"/>
    </row>
    <row r="720" spans="3:3" ht="15.75" customHeight="1">
      <c r="C720" s="38"/>
    </row>
    <row r="721" spans="3:3" ht="15.75" customHeight="1">
      <c r="C721" s="38"/>
    </row>
    <row r="722" spans="3:3" ht="15.75" customHeight="1">
      <c r="C722" s="38"/>
    </row>
    <row r="723" spans="3:3" ht="15.75" customHeight="1">
      <c r="C723" s="38"/>
    </row>
    <row r="724" spans="3:3" ht="15.75" customHeight="1">
      <c r="C724" s="38"/>
    </row>
    <row r="725" spans="3:3" ht="15.75" customHeight="1">
      <c r="C725" s="38"/>
    </row>
    <row r="726" spans="3:3" ht="15.75" customHeight="1">
      <c r="C726" s="38"/>
    </row>
    <row r="727" spans="3:3" ht="15.75" customHeight="1">
      <c r="C727" s="38"/>
    </row>
    <row r="728" spans="3:3" ht="15.75" customHeight="1">
      <c r="C728" s="38"/>
    </row>
    <row r="729" spans="3:3" ht="15.75" customHeight="1">
      <c r="C729" s="38"/>
    </row>
    <row r="730" spans="3:3" ht="15.75" customHeight="1">
      <c r="C730" s="38"/>
    </row>
    <row r="731" spans="3:3" ht="15.75" customHeight="1">
      <c r="C731" s="38"/>
    </row>
    <row r="732" spans="3:3" ht="15.75" customHeight="1">
      <c r="C732" s="38"/>
    </row>
    <row r="733" spans="3:3" ht="15.75" customHeight="1">
      <c r="C733" s="38"/>
    </row>
    <row r="734" spans="3:3" ht="15.75" customHeight="1">
      <c r="C734" s="38"/>
    </row>
    <row r="735" spans="3:3" ht="15.75" customHeight="1">
      <c r="C735" s="38"/>
    </row>
    <row r="736" spans="3:3" ht="15.75" customHeight="1">
      <c r="C736" s="38"/>
    </row>
    <row r="737" spans="3:3" ht="15.75" customHeight="1">
      <c r="C737" s="38"/>
    </row>
    <row r="738" spans="3:3" ht="15.75" customHeight="1">
      <c r="C738" s="38"/>
    </row>
    <row r="739" spans="3:3" ht="15.75" customHeight="1">
      <c r="C739" s="38"/>
    </row>
    <row r="740" spans="3:3" ht="15.75" customHeight="1">
      <c r="C740" s="38"/>
    </row>
    <row r="741" spans="3:3" ht="15.75" customHeight="1">
      <c r="C741" s="38"/>
    </row>
    <row r="742" spans="3:3" ht="15.75" customHeight="1">
      <c r="C742" s="38"/>
    </row>
    <row r="743" spans="3:3" ht="15.75" customHeight="1">
      <c r="C743" s="38"/>
    </row>
    <row r="744" spans="3:3" ht="15.75" customHeight="1">
      <c r="C744" s="38"/>
    </row>
    <row r="745" spans="3:3" ht="15.75" customHeight="1">
      <c r="C745" s="38"/>
    </row>
    <row r="746" spans="3:3" ht="15.75" customHeight="1">
      <c r="C746" s="38"/>
    </row>
    <row r="747" spans="3:3" ht="15.75" customHeight="1">
      <c r="C747" s="38"/>
    </row>
    <row r="748" spans="3:3" ht="15.75" customHeight="1">
      <c r="C748" s="38"/>
    </row>
    <row r="749" spans="3:3" ht="15.75" customHeight="1">
      <c r="C749" s="38"/>
    </row>
    <row r="750" spans="3:3" ht="15.75" customHeight="1">
      <c r="C750" s="38"/>
    </row>
    <row r="751" spans="3:3" ht="15.75" customHeight="1">
      <c r="C751" s="38"/>
    </row>
    <row r="752" spans="3:3" ht="15.75" customHeight="1">
      <c r="C752" s="38"/>
    </row>
    <row r="753" spans="3:3" ht="15.75" customHeight="1">
      <c r="C753" s="38"/>
    </row>
    <row r="754" spans="3:3" ht="15.75" customHeight="1">
      <c r="C754" s="38"/>
    </row>
    <row r="755" spans="3:3" ht="15.75" customHeight="1">
      <c r="C755" s="38"/>
    </row>
    <row r="756" spans="3:3" ht="15.75" customHeight="1">
      <c r="C756" s="38"/>
    </row>
    <row r="757" spans="3:3" ht="15.75" customHeight="1">
      <c r="C757" s="38"/>
    </row>
    <row r="758" spans="3:3" ht="15.75" customHeight="1">
      <c r="C758" s="38"/>
    </row>
    <row r="759" spans="3:3" ht="15.75" customHeight="1">
      <c r="C759" s="38"/>
    </row>
    <row r="760" spans="3:3" ht="15.75" customHeight="1">
      <c r="C760" s="38"/>
    </row>
    <row r="761" spans="3:3" ht="15.75" customHeight="1">
      <c r="C761" s="38"/>
    </row>
    <row r="762" spans="3:3" ht="15.75" customHeight="1">
      <c r="C762" s="38"/>
    </row>
    <row r="763" spans="3:3" ht="15.75" customHeight="1">
      <c r="C763" s="38"/>
    </row>
    <row r="764" spans="3:3" ht="15.75" customHeight="1">
      <c r="C764" s="38"/>
    </row>
    <row r="765" spans="3:3" ht="15.75" customHeight="1">
      <c r="C765" s="38"/>
    </row>
    <row r="766" spans="3:3" ht="15.75" customHeight="1">
      <c r="C766" s="38"/>
    </row>
    <row r="767" spans="3:3" ht="15.75" customHeight="1">
      <c r="C767" s="38"/>
    </row>
    <row r="768" spans="3:3" ht="15.75" customHeight="1">
      <c r="C768" s="38"/>
    </row>
    <row r="769" spans="3:3" ht="15.75" customHeight="1">
      <c r="C769" s="38"/>
    </row>
    <row r="770" spans="3:3" ht="15.75" customHeight="1">
      <c r="C770" s="38"/>
    </row>
    <row r="771" spans="3:3" ht="15.75" customHeight="1">
      <c r="C771" s="38"/>
    </row>
    <row r="772" spans="3:3" ht="15.75" customHeight="1">
      <c r="C772" s="38"/>
    </row>
    <row r="773" spans="3:3" ht="15.75" customHeight="1">
      <c r="C773" s="38"/>
    </row>
    <row r="774" spans="3:3" ht="15.75" customHeight="1">
      <c r="C774" s="38"/>
    </row>
    <row r="775" spans="3:3" ht="15.75" customHeight="1">
      <c r="C775" s="38"/>
    </row>
    <row r="776" spans="3:3" ht="15.75" customHeight="1">
      <c r="C776" s="38"/>
    </row>
    <row r="777" spans="3:3" ht="15.75" customHeight="1">
      <c r="C777" s="38"/>
    </row>
    <row r="778" spans="3:3" ht="15.75" customHeight="1">
      <c r="C778" s="38"/>
    </row>
    <row r="779" spans="3:3" ht="15.75" customHeight="1">
      <c r="C779" s="38"/>
    </row>
    <row r="780" spans="3:3" ht="15.75" customHeight="1">
      <c r="C780" s="38"/>
    </row>
    <row r="781" spans="3:3" ht="15.75" customHeight="1">
      <c r="C781" s="38"/>
    </row>
    <row r="782" spans="3:3" ht="15.75" customHeight="1">
      <c r="C782" s="38"/>
    </row>
    <row r="783" spans="3:3" ht="15.75" customHeight="1">
      <c r="C783" s="38"/>
    </row>
    <row r="784" spans="3:3" ht="15.75" customHeight="1">
      <c r="C784" s="38"/>
    </row>
    <row r="785" spans="3:3" ht="15.75" customHeight="1">
      <c r="C785" s="38"/>
    </row>
    <row r="786" spans="3:3" ht="15.75" customHeight="1">
      <c r="C786" s="38"/>
    </row>
    <row r="787" spans="3:3" ht="15.75" customHeight="1">
      <c r="C787" s="38"/>
    </row>
    <row r="788" spans="3:3" ht="15.75" customHeight="1">
      <c r="C788" s="38"/>
    </row>
    <row r="789" spans="3:3" ht="15.75" customHeight="1">
      <c r="C789" s="38"/>
    </row>
    <row r="790" spans="3:3" ht="15.75" customHeight="1">
      <c r="C790" s="38"/>
    </row>
    <row r="791" spans="3:3" ht="15.75" customHeight="1">
      <c r="C791" s="38"/>
    </row>
    <row r="792" spans="3:3" ht="15.75" customHeight="1">
      <c r="C792" s="38"/>
    </row>
    <row r="793" spans="3:3" ht="15.75" customHeight="1">
      <c r="C793" s="38"/>
    </row>
    <row r="794" spans="3:3" ht="15.75" customHeight="1">
      <c r="C794" s="38"/>
    </row>
    <row r="795" spans="3:3" ht="15.75" customHeight="1">
      <c r="C795" s="38"/>
    </row>
    <row r="796" spans="3:3" ht="15.75" customHeight="1">
      <c r="C796" s="38"/>
    </row>
    <row r="797" spans="3:3" ht="15.75" customHeight="1">
      <c r="C797" s="38"/>
    </row>
    <row r="798" spans="3:3" ht="15.75" customHeight="1">
      <c r="C798" s="38"/>
    </row>
    <row r="799" spans="3:3" ht="15.75" customHeight="1">
      <c r="C799" s="38"/>
    </row>
    <row r="800" spans="3:3" ht="15.75" customHeight="1">
      <c r="C800" s="38"/>
    </row>
    <row r="801" spans="3:3" ht="15.75" customHeight="1">
      <c r="C801" s="38"/>
    </row>
    <row r="802" spans="3:3" ht="15.75" customHeight="1">
      <c r="C802" s="38"/>
    </row>
    <row r="803" spans="3:3" ht="15.75" customHeight="1">
      <c r="C803" s="38"/>
    </row>
    <row r="804" spans="3:3" ht="15.75" customHeight="1">
      <c r="C804" s="38"/>
    </row>
    <row r="805" spans="3:3" ht="15.75" customHeight="1">
      <c r="C805" s="38"/>
    </row>
    <row r="806" spans="3:3" ht="15.75" customHeight="1">
      <c r="C806" s="38"/>
    </row>
    <row r="807" spans="3:3" ht="15.75" customHeight="1">
      <c r="C807" s="38"/>
    </row>
    <row r="808" spans="3:3" ht="15.75" customHeight="1">
      <c r="C808" s="38"/>
    </row>
    <row r="809" spans="3:3" ht="15.75" customHeight="1">
      <c r="C809" s="38"/>
    </row>
    <row r="810" spans="3:3" ht="15.75" customHeight="1">
      <c r="C810" s="38"/>
    </row>
    <row r="811" spans="3:3" ht="15.75" customHeight="1">
      <c r="C811" s="38"/>
    </row>
    <row r="812" spans="3:3" ht="15.75" customHeight="1">
      <c r="C812" s="38"/>
    </row>
    <row r="813" spans="3:3" ht="15.75" customHeight="1">
      <c r="C813" s="38"/>
    </row>
    <row r="814" spans="3:3" ht="15.75" customHeight="1">
      <c r="C814" s="38"/>
    </row>
    <row r="815" spans="3:3" ht="15.75" customHeight="1">
      <c r="C815" s="38"/>
    </row>
    <row r="816" spans="3:3" ht="15.75" customHeight="1">
      <c r="C816" s="38"/>
    </row>
    <row r="817" spans="3:3" ht="15.75" customHeight="1">
      <c r="C817" s="38"/>
    </row>
    <row r="818" spans="3:3" ht="15.75" customHeight="1">
      <c r="C818" s="38"/>
    </row>
    <row r="819" spans="3:3" ht="15.75" customHeight="1">
      <c r="C819" s="38"/>
    </row>
    <row r="820" spans="3:3" ht="15.75" customHeight="1">
      <c r="C820" s="38"/>
    </row>
    <row r="821" spans="3:3" ht="15.75" customHeight="1">
      <c r="C821" s="38"/>
    </row>
    <row r="822" spans="3:3" ht="15.75" customHeight="1">
      <c r="C822" s="38"/>
    </row>
    <row r="823" spans="3:3" ht="15.75" customHeight="1">
      <c r="C823" s="38"/>
    </row>
    <row r="824" spans="3:3" ht="15.75" customHeight="1">
      <c r="C824" s="38"/>
    </row>
    <row r="825" spans="3:3" ht="15.75" customHeight="1">
      <c r="C825" s="38"/>
    </row>
    <row r="826" spans="3:3" ht="15.75" customHeight="1">
      <c r="C826" s="38"/>
    </row>
    <row r="827" spans="3:3" ht="15.75" customHeight="1">
      <c r="C827" s="38"/>
    </row>
    <row r="828" spans="3:3" ht="15.75" customHeight="1">
      <c r="C828" s="38"/>
    </row>
    <row r="829" spans="3:3" ht="15.75" customHeight="1">
      <c r="C829" s="38"/>
    </row>
    <row r="830" spans="3:3" ht="15.75" customHeight="1">
      <c r="C830" s="38"/>
    </row>
    <row r="831" spans="3:3" ht="15.75" customHeight="1">
      <c r="C831" s="38"/>
    </row>
    <row r="832" spans="3:3" ht="15.75" customHeight="1">
      <c r="C832" s="38"/>
    </row>
    <row r="833" spans="3:3" ht="15.75" customHeight="1">
      <c r="C833" s="38"/>
    </row>
    <row r="834" spans="3:3" ht="15.75" customHeight="1">
      <c r="C834" s="38"/>
    </row>
    <row r="835" spans="3:3" ht="15.75" customHeight="1">
      <c r="C835" s="38"/>
    </row>
    <row r="836" spans="3:3" ht="15.75" customHeight="1">
      <c r="C836" s="38"/>
    </row>
    <row r="837" spans="3:3" ht="15.75" customHeight="1">
      <c r="C837" s="38"/>
    </row>
    <row r="838" spans="3:3" ht="15.75" customHeight="1">
      <c r="C838" s="38"/>
    </row>
    <row r="839" spans="3:3" ht="15.75" customHeight="1">
      <c r="C839" s="38"/>
    </row>
    <row r="840" spans="3:3" ht="15.75" customHeight="1">
      <c r="C840" s="38"/>
    </row>
    <row r="841" spans="3:3" ht="15.75" customHeight="1">
      <c r="C841" s="38"/>
    </row>
    <row r="842" spans="3:3" ht="15.75" customHeight="1">
      <c r="C842" s="38"/>
    </row>
    <row r="843" spans="3:3" ht="15.75" customHeight="1">
      <c r="C843" s="38"/>
    </row>
    <row r="844" spans="3:3" ht="15.75" customHeight="1">
      <c r="C844" s="38"/>
    </row>
    <row r="845" spans="3:3" ht="15.75" customHeight="1">
      <c r="C845" s="38"/>
    </row>
    <row r="846" spans="3:3" ht="15.75" customHeight="1">
      <c r="C846" s="38"/>
    </row>
    <row r="847" spans="3:3" ht="15.75" customHeight="1">
      <c r="C847" s="38"/>
    </row>
    <row r="848" spans="3:3" ht="15.75" customHeight="1">
      <c r="C848" s="38"/>
    </row>
    <row r="849" spans="3:3" ht="15.75" customHeight="1">
      <c r="C849" s="38"/>
    </row>
    <row r="850" spans="3:3" ht="15.75" customHeight="1">
      <c r="C850" s="38"/>
    </row>
    <row r="851" spans="3:3" ht="15.75" customHeight="1">
      <c r="C851" s="38"/>
    </row>
    <row r="852" spans="3:3" ht="15.75" customHeight="1">
      <c r="C852" s="38"/>
    </row>
    <row r="853" spans="3:3" ht="15.75" customHeight="1">
      <c r="C853" s="38"/>
    </row>
    <row r="854" spans="3:3" ht="15.75" customHeight="1">
      <c r="C854" s="38"/>
    </row>
    <row r="855" spans="3:3" ht="15.75" customHeight="1">
      <c r="C855" s="38"/>
    </row>
    <row r="856" spans="3:3" ht="15.75" customHeight="1">
      <c r="C856" s="38"/>
    </row>
    <row r="857" spans="3:3" ht="15.75" customHeight="1">
      <c r="C857" s="38"/>
    </row>
    <row r="858" spans="3:3" ht="15.75" customHeight="1">
      <c r="C858" s="38"/>
    </row>
    <row r="859" spans="3:3" ht="15.75" customHeight="1">
      <c r="C859" s="38"/>
    </row>
    <row r="860" spans="3:3" ht="15.75" customHeight="1">
      <c r="C860" s="38"/>
    </row>
    <row r="861" spans="3:3" ht="15.75" customHeight="1">
      <c r="C861" s="38"/>
    </row>
    <row r="862" spans="3:3" ht="15.75" customHeight="1">
      <c r="C862" s="38"/>
    </row>
    <row r="863" spans="3:3" ht="15.75" customHeight="1">
      <c r="C863" s="38"/>
    </row>
    <row r="864" spans="3:3" ht="15.75" customHeight="1">
      <c r="C864" s="38"/>
    </row>
    <row r="865" spans="3:3" ht="15.75" customHeight="1">
      <c r="C865" s="38"/>
    </row>
    <row r="866" spans="3:3" ht="15.75" customHeight="1">
      <c r="C866" s="38"/>
    </row>
    <row r="867" spans="3:3" ht="15.75" customHeight="1">
      <c r="C867" s="38"/>
    </row>
    <row r="868" spans="3:3" ht="15.75" customHeight="1">
      <c r="C868" s="38"/>
    </row>
    <row r="869" spans="3:3" ht="15.75" customHeight="1">
      <c r="C869" s="38"/>
    </row>
    <row r="870" spans="3:3" ht="15.75" customHeight="1">
      <c r="C870" s="38"/>
    </row>
    <row r="871" spans="3:3" ht="15.75" customHeight="1">
      <c r="C871" s="38"/>
    </row>
    <row r="872" spans="3:3" ht="15.75" customHeight="1">
      <c r="C872" s="38"/>
    </row>
    <row r="873" spans="3:3" ht="15.75" customHeight="1">
      <c r="C873" s="38"/>
    </row>
    <row r="874" spans="3:3" ht="15.75" customHeight="1">
      <c r="C874" s="38"/>
    </row>
    <row r="875" spans="3:3" ht="15.75" customHeight="1">
      <c r="C875" s="38"/>
    </row>
    <row r="876" spans="3:3" ht="15.75" customHeight="1">
      <c r="C876" s="38"/>
    </row>
    <row r="877" spans="3:3" ht="15.75" customHeight="1">
      <c r="C877" s="38"/>
    </row>
    <row r="878" spans="3:3" ht="15.75" customHeight="1">
      <c r="C878" s="38"/>
    </row>
    <row r="879" spans="3:3" ht="15.75" customHeight="1">
      <c r="C879" s="38"/>
    </row>
    <row r="880" spans="3:3" ht="15.75" customHeight="1">
      <c r="C880" s="38"/>
    </row>
    <row r="881" spans="3:3" ht="15.75" customHeight="1">
      <c r="C881" s="38"/>
    </row>
    <row r="882" spans="3:3" ht="15.75" customHeight="1">
      <c r="C882" s="38"/>
    </row>
    <row r="883" spans="3:3" ht="15.75" customHeight="1">
      <c r="C883" s="38"/>
    </row>
    <row r="884" spans="3:3" ht="15.75" customHeight="1">
      <c r="C884" s="38"/>
    </row>
    <row r="885" spans="3:3" ht="15.75" customHeight="1">
      <c r="C885" s="38"/>
    </row>
    <row r="886" spans="3:3" ht="15.75" customHeight="1">
      <c r="C886" s="38"/>
    </row>
    <row r="887" spans="3:3" ht="15.75" customHeight="1">
      <c r="C887" s="38"/>
    </row>
    <row r="888" spans="3:3" ht="15.75" customHeight="1">
      <c r="C888" s="38"/>
    </row>
    <row r="889" spans="3:3" ht="15.75" customHeight="1">
      <c r="C889" s="38"/>
    </row>
    <row r="890" spans="3:3" ht="15.75" customHeight="1">
      <c r="C890" s="38"/>
    </row>
    <row r="891" spans="3:3" ht="15.75" customHeight="1">
      <c r="C891" s="38"/>
    </row>
    <row r="892" spans="3:3" ht="15.75" customHeight="1">
      <c r="C892" s="38"/>
    </row>
    <row r="893" spans="3:3" ht="15.75" customHeight="1">
      <c r="C893" s="38"/>
    </row>
    <row r="894" spans="3:3" ht="15.75" customHeight="1">
      <c r="C894" s="38"/>
    </row>
    <row r="895" spans="3:3" ht="15.75" customHeight="1">
      <c r="C895" s="38"/>
    </row>
    <row r="896" spans="3:3" ht="15.75" customHeight="1">
      <c r="C896" s="38"/>
    </row>
    <row r="897" spans="3:3" ht="15.75" customHeight="1">
      <c r="C897" s="38"/>
    </row>
    <row r="898" spans="3:3" ht="15.75" customHeight="1">
      <c r="C898" s="38"/>
    </row>
    <row r="899" spans="3:3" ht="15.75" customHeight="1">
      <c r="C899" s="38"/>
    </row>
    <row r="900" spans="3:3" ht="15.75" customHeight="1">
      <c r="C900" s="38"/>
    </row>
    <row r="901" spans="3:3" ht="15.75" customHeight="1">
      <c r="C901" s="38"/>
    </row>
    <row r="902" spans="3:3" ht="15.75" customHeight="1">
      <c r="C902" s="38"/>
    </row>
    <row r="903" spans="3:3" ht="15.75" customHeight="1">
      <c r="C903" s="38"/>
    </row>
    <row r="904" spans="3:3" ht="15.75" customHeight="1">
      <c r="C904" s="38"/>
    </row>
    <row r="905" spans="3:3" ht="15.75" customHeight="1">
      <c r="C905" s="38"/>
    </row>
    <row r="906" spans="3:3" ht="15.75" customHeight="1">
      <c r="C906" s="38"/>
    </row>
    <row r="907" spans="3:3" ht="15.75" customHeight="1">
      <c r="C907" s="38"/>
    </row>
    <row r="908" spans="3:3" ht="15.75" customHeight="1">
      <c r="C908" s="38"/>
    </row>
    <row r="909" spans="3:3" ht="15.75" customHeight="1">
      <c r="C909" s="38"/>
    </row>
    <row r="910" spans="3:3" ht="15.75" customHeight="1">
      <c r="C910" s="38"/>
    </row>
    <row r="911" spans="3:3" ht="15.75" customHeight="1">
      <c r="C911" s="38"/>
    </row>
    <row r="912" spans="3:3" ht="15.75" customHeight="1">
      <c r="C912" s="38"/>
    </row>
    <row r="913" spans="3:3" ht="15.75" customHeight="1">
      <c r="C913" s="38"/>
    </row>
    <row r="914" spans="3:3" ht="15.75" customHeight="1">
      <c r="C914" s="38"/>
    </row>
    <row r="915" spans="3:3" ht="15.75" customHeight="1">
      <c r="C915" s="38"/>
    </row>
    <row r="916" spans="3:3" ht="15.75" customHeight="1">
      <c r="C916" s="38"/>
    </row>
    <row r="917" spans="3:3" ht="15.75" customHeight="1">
      <c r="C917" s="38"/>
    </row>
    <row r="918" spans="3:3" ht="15.75" customHeight="1">
      <c r="C918" s="38"/>
    </row>
    <row r="919" spans="3:3" ht="15.75" customHeight="1">
      <c r="C919" s="38"/>
    </row>
    <row r="920" spans="3:3" ht="15.75" customHeight="1">
      <c r="C920" s="38"/>
    </row>
    <row r="921" spans="3:3" ht="15.75" customHeight="1">
      <c r="C921" s="38"/>
    </row>
    <row r="922" spans="3:3" ht="15.75" customHeight="1">
      <c r="C922" s="38"/>
    </row>
    <row r="923" spans="3:3" ht="15.75" customHeight="1">
      <c r="C923" s="38"/>
    </row>
    <row r="924" spans="3:3" ht="15.75" customHeight="1">
      <c r="C924" s="38"/>
    </row>
    <row r="925" spans="3:3" ht="15.75" customHeight="1">
      <c r="C925" s="38"/>
    </row>
    <row r="926" spans="3:3" ht="15.75" customHeight="1">
      <c r="C926" s="38"/>
    </row>
    <row r="927" spans="3:3" ht="15.75" customHeight="1">
      <c r="C927" s="38"/>
    </row>
    <row r="928" spans="3:3" ht="15.75" customHeight="1">
      <c r="C928" s="38"/>
    </row>
    <row r="929" spans="3:3" ht="15.75" customHeight="1">
      <c r="C929" s="38"/>
    </row>
    <row r="930" spans="3:3" ht="15.75" customHeight="1">
      <c r="C930" s="38"/>
    </row>
    <row r="931" spans="3:3" ht="15.75" customHeight="1">
      <c r="C931" s="38"/>
    </row>
    <row r="932" spans="3:3" ht="15.75" customHeight="1">
      <c r="C932" s="38"/>
    </row>
    <row r="933" spans="3:3" ht="15.75" customHeight="1">
      <c r="C933" s="38"/>
    </row>
    <row r="934" spans="3:3" ht="15.75" customHeight="1">
      <c r="C934" s="38"/>
    </row>
    <row r="935" spans="3:3" ht="15.75" customHeight="1">
      <c r="C935" s="38"/>
    </row>
    <row r="936" spans="3:3" ht="15.75" customHeight="1">
      <c r="C936" s="38"/>
    </row>
    <row r="937" spans="3:3" ht="15.75" customHeight="1">
      <c r="C937" s="38"/>
    </row>
    <row r="938" spans="3:3" ht="15.75" customHeight="1">
      <c r="C938" s="38"/>
    </row>
    <row r="939" spans="3:3" ht="15.75" customHeight="1">
      <c r="C939" s="38"/>
    </row>
    <row r="940" spans="3:3" ht="15.75" customHeight="1">
      <c r="C940" s="38"/>
    </row>
    <row r="941" spans="3:3" ht="15.75" customHeight="1">
      <c r="C941" s="38"/>
    </row>
    <row r="942" spans="3:3" ht="15.75" customHeight="1">
      <c r="C942" s="38"/>
    </row>
    <row r="943" spans="3:3" ht="15.75" customHeight="1">
      <c r="C943" s="38"/>
    </row>
    <row r="944" spans="3:3" ht="15.75" customHeight="1">
      <c r="C944" s="38"/>
    </row>
    <row r="945" spans="3:3" ht="15.75" customHeight="1">
      <c r="C945" s="38"/>
    </row>
    <row r="946" spans="3:3" ht="15.75" customHeight="1">
      <c r="C946" s="38"/>
    </row>
    <row r="947" spans="3:3" ht="15.75" customHeight="1">
      <c r="C947" s="38"/>
    </row>
    <row r="948" spans="3:3" ht="15.75" customHeight="1">
      <c r="C948" s="38"/>
    </row>
    <row r="949" spans="3:3" ht="15.75" customHeight="1">
      <c r="C949" s="38"/>
    </row>
    <row r="950" spans="3:3" ht="15.75" customHeight="1">
      <c r="C950" s="38"/>
    </row>
    <row r="951" spans="3:3" ht="15.75" customHeight="1">
      <c r="C951" s="38"/>
    </row>
    <row r="952" spans="3:3" ht="15.75" customHeight="1">
      <c r="C952" s="38"/>
    </row>
    <row r="953" spans="3:3" ht="15.75" customHeight="1">
      <c r="C953" s="38"/>
    </row>
    <row r="954" spans="3:3" ht="15.75" customHeight="1">
      <c r="C954" s="38"/>
    </row>
    <row r="955" spans="3:3" ht="15.75" customHeight="1">
      <c r="C955" s="38"/>
    </row>
    <row r="956" spans="3:3" ht="15.75" customHeight="1">
      <c r="C956" s="38"/>
    </row>
    <row r="957" spans="3:3" ht="15.75" customHeight="1">
      <c r="C957" s="38"/>
    </row>
    <row r="958" spans="3:3" ht="15.75" customHeight="1">
      <c r="C958" s="38"/>
    </row>
    <row r="959" spans="3:3" ht="15.75" customHeight="1">
      <c r="C959" s="38"/>
    </row>
    <row r="960" spans="3:3" ht="15.75" customHeight="1">
      <c r="C960" s="38"/>
    </row>
    <row r="961" spans="3:3" ht="15.75" customHeight="1">
      <c r="C961" s="38"/>
    </row>
    <row r="962" spans="3:3" ht="15.75" customHeight="1">
      <c r="C962" s="38"/>
    </row>
    <row r="963" spans="3:3" ht="15.75" customHeight="1">
      <c r="C963" s="38"/>
    </row>
    <row r="964" spans="3:3" ht="15.75" customHeight="1">
      <c r="C964" s="38"/>
    </row>
    <row r="965" spans="3:3" ht="15.75" customHeight="1">
      <c r="C965" s="38"/>
    </row>
    <row r="966" spans="3:3" ht="15.75" customHeight="1">
      <c r="C966" s="38"/>
    </row>
    <row r="967" spans="3:3" ht="15.75" customHeight="1">
      <c r="C967" s="38"/>
    </row>
    <row r="968" spans="3:3" ht="15.75" customHeight="1">
      <c r="C968" s="38"/>
    </row>
    <row r="969" spans="3:3" ht="15.75" customHeight="1">
      <c r="C969" s="38"/>
    </row>
    <row r="970" spans="3:3" ht="15.75" customHeight="1">
      <c r="C970" s="38"/>
    </row>
    <row r="971" spans="3:3" ht="15.75" customHeight="1">
      <c r="C971" s="38"/>
    </row>
    <row r="972" spans="3:3" ht="15.75" customHeight="1">
      <c r="C972" s="38"/>
    </row>
    <row r="973" spans="3:3" ht="15.75" customHeight="1">
      <c r="C973" s="38"/>
    </row>
    <row r="974" spans="3:3" ht="15.75" customHeight="1">
      <c r="C974" s="38"/>
    </row>
    <row r="975" spans="3:3" ht="15.75" customHeight="1">
      <c r="C975" s="38"/>
    </row>
    <row r="976" spans="3:3" ht="15.75" customHeight="1">
      <c r="C976" s="38"/>
    </row>
    <row r="977" spans="3:3" ht="15.75" customHeight="1">
      <c r="C977" s="38"/>
    </row>
    <row r="978" spans="3:3" ht="15.75" customHeight="1">
      <c r="C978" s="38"/>
    </row>
    <row r="979" spans="3:3" ht="15.75" customHeight="1">
      <c r="C979" s="38"/>
    </row>
    <row r="980" spans="3:3" ht="15.75" customHeight="1">
      <c r="C980" s="38"/>
    </row>
    <row r="981" spans="3:3" ht="15.75" customHeight="1">
      <c r="C981" s="38"/>
    </row>
    <row r="982" spans="3:3" ht="15.75" customHeight="1">
      <c r="C982" s="38"/>
    </row>
    <row r="983" spans="3:3" ht="15.75" customHeight="1">
      <c r="C983" s="38"/>
    </row>
    <row r="984" spans="3:3" ht="15.75" customHeight="1">
      <c r="C984" s="38"/>
    </row>
    <row r="985" spans="3:3" ht="15.75" customHeight="1">
      <c r="C985" s="38"/>
    </row>
    <row r="986" spans="3:3" ht="15.75" customHeight="1">
      <c r="C986" s="38"/>
    </row>
    <row r="987" spans="3:3" ht="15.75" customHeight="1">
      <c r="C987" s="38"/>
    </row>
    <row r="988" spans="3:3" ht="15.75" customHeight="1">
      <c r="C988" s="38"/>
    </row>
    <row r="989" spans="3:3" ht="15.75" customHeight="1">
      <c r="C989" s="38"/>
    </row>
    <row r="990" spans="3:3" ht="15.75" customHeight="1">
      <c r="C990" s="38"/>
    </row>
    <row r="991" spans="3:3" ht="15.75" customHeight="1">
      <c r="C991" s="38"/>
    </row>
    <row r="992" spans="3:3" ht="15.75" customHeight="1">
      <c r="C992" s="38"/>
    </row>
    <row r="993" spans="3:3" ht="15.75" customHeight="1">
      <c r="C993" s="38"/>
    </row>
    <row r="994" spans="3:3" ht="15.75" customHeight="1">
      <c r="C994" s="38"/>
    </row>
    <row r="995" spans="3:3" ht="15.75" customHeight="1">
      <c r="C995" s="38"/>
    </row>
  </sheetData>
  <mergeCells count="2">
    <mergeCell ref="F1:G2"/>
    <mergeCell ref="B2:C2"/>
  </mergeCell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8"/>
  <sheetViews>
    <sheetView showGridLines="0" workbookViewId="0">
      <selection activeCell="F4" sqref="F4"/>
    </sheetView>
  </sheetViews>
  <sheetFormatPr defaultColWidth="14.44140625" defaultRowHeight="15" customHeight="1"/>
  <cols>
    <col min="1" max="1" width="8.88671875" customWidth="1"/>
    <col min="2" max="2" width="28.5546875" customWidth="1"/>
    <col min="3" max="10" width="9.44140625" customWidth="1"/>
    <col min="11" max="11" width="8.109375" customWidth="1"/>
  </cols>
  <sheetData>
    <row r="1" spans="2:14" ht="14.25" customHeight="1">
      <c r="M1" s="52" t="s">
        <v>96</v>
      </c>
      <c r="N1" s="53"/>
    </row>
    <row r="2" spans="2:14" ht="14.25" customHeight="1">
      <c r="B2" s="18" t="s">
        <v>110</v>
      </c>
      <c r="C2" s="18"/>
      <c r="D2" s="18"/>
      <c r="E2" s="18"/>
      <c r="F2" s="18"/>
      <c r="G2" s="18"/>
      <c r="H2" s="18"/>
      <c r="I2" s="18"/>
      <c r="J2" s="18"/>
      <c r="K2" s="18"/>
      <c r="M2" s="53"/>
      <c r="N2" s="53"/>
    </row>
    <row r="3" spans="2:14" ht="14.25" customHeight="1">
      <c r="B3" s="19" t="s">
        <v>98</v>
      </c>
      <c r="C3" s="20"/>
      <c r="D3" s="20">
        <v>43830</v>
      </c>
      <c r="E3" s="20">
        <v>44196</v>
      </c>
      <c r="F3" s="20">
        <v>44561</v>
      </c>
      <c r="G3" s="21">
        <v>44926</v>
      </c>
      <c r="H3" s="21">
        <v>45291</v>
      </c>
      <c r="I3" s="21">
        <v>45657</v>
      </c>
      <c r="J3" s="21">
        <v>46022</v>
      </c>
      <c r="K3" s="21">
        <v>46387</v>
      </c>
      <c r="M3" s="24" t="s">
        <v>159</v>
      </c>
    </row>
    <row r="4" spans="2:14" ht="14.25" customHeight="1">
      <c r="B4" s="23" t="s">
        <v>139</v>
      </c>
      <c r="C4" s="14"/>
      <c r="D4" s="14">
        <f>'Free Cash Flow (2)'!C19</f>
        <v>3158</v>
      </c>
      <c r="E4" s="14">
        <f>'Free Cash Flow (2)'!D19</f>
        <v>2859</v>
      </c>
      <c r="F4" s="14">
        <f>'Free Cash Flow (2)'!E19</f>
        <v>4698</v>
      </c>
      <c r="G4" s="14">
        <f>'Free Cash Flow (2)'!F19</f>
        <v>3889.4723768138269</v>
      </c>
      <c r="H4" s="14">
        <f>'Free Cash Flow (2)'!G19</f>
        <v>5256.7944355881209</v>
      </c>
      <c r="I4" s="14">
        <f>'Free Cash Flow (2)'!H19</f>
        <v>5673.3774265298489</v>
      </c>
      <c r="J4" s="14">
        <f>'Free Cash Flow (2)'!I19</f>
        <v>5798.6939670633683</v>
      </c>
      <c r="K4" s="14">
        <f>'Free Cash Flow (2)'!J19</f>
        <v>5704.3221445909903</v>
      </c>
      <c r="M4" s="24" t="s">
        <v>160</v>
      </c>
    </row>
    <row r="5" spans="2:14" ht="14.25" customHeight="1">
      <c r="M5" s="24" t="s">
        <v>161</v>
      </c>
    </row>
    <row r="6" spans="2:14" ht="14.25" customHeight="1">
      <c r="B6" s="23" t="s">
        <v>162</v>
      </c>
      <c r="G6" s="23">
        <v>1</v>
      </c>
      <c r="H6" s="23">
        <v>2</v>
      </c>
      <c r="I6" s="23">
        <v>3</v>
      </c>
      <c r="J6" s="23">
        <v>4</v>
      </c>
      <c r="K6" s="23">
        <v>5</v>
      </c>
      <c r="M6" s="24" t="s">
        <v>163</v>
      </c>
    </row>
    <row r="7" spans="2:14" ht="14.25" customHeight="1">
      <c r="B7" s="25" t="s">
        <v>164</v>
      </c>
      <c r="C7" s="25"/>
      <c r="D7" s="25"/>
      <c r="E7" s="25"/>
      <c r="F7" s="25"/>
      <c r="G7" s="26"/>
      <c r="H7" s="26"/>
      <c r="I7" s="26"/>
      <c r="J7" s="26"/>
      <c r="K7" s="26"/>
      <c r="M7" s="24" t="s">
        <v>165</v>
      </c>
    </row>
    <row r="8" spans="2:14" ht="14.25" customHeight="1">
      <c r="M8" s="22" t="s">
        <v>166</v>
      </c>
    </row>
    <row r="9" spans="2:14" ht="14.25" customHeight="1">
      <c r="B9" s="54" t="s">
        <v>167</v>
      </c>
      <c r="C9" s="55"/>
      <c r="M9" s="24" t="s">
        <v>168</v>
      </c>
    </row>
    <row r="10" spans="2:14" ht="14.25" customHeight="1">
      <c r="B10" s="39" t="s">
        <v>169</v>
      </c>
      <c r="C10" s="14"/>
      <c r="M10" s="24" t="s">
        <v>170</v>
      </c>
    </row>
    <row r="11" spans="2:14" ht="14.25" customHeight="1">
      <c r="B11" s="39" t="s">
        <v>171</v>
      </c>
      <c r="C11" s="47">
        <v>0.03</v>
      </c>
      <c r="M11" s="24" t="s">
        <v>172</v>
      </c>
    </row>
    <row r="12" spans="2:14" ht="15" customHeight="1">
      <c r="B12" s="39" t="s">
        <v>158</v>
      </c>
      <c r="C12" s="29"/>
      <c r="M12" s="24" t="s">
        <v>173</v>
      </c>
    </row>
    <row r="13" spans="2:14" ht="14.25" customHeight="1">
      <c r="B13" s="39" t="s">
        <v>174</v>
      </c>
      <c r="C13" s="14"/>
    </row>
    <row r="14" spans="2:14" ht="14.25" customHeight="1">
      <c r="B14" s="39" t="s">
        <v>175</v>
      </c>
      <c r="C14" s="14"/>
      <c r="D14" s="14"/>
    </row>
    <row r="15" spans="2:14" ht="14.25" customHeight="1">
      <c r="B15" s="39" t="s">
        <v>176</v>
      </c>
      <c r="C15" s="14"/>
    </row>
    <row r="16" spans="2:14" ht="14.25" customHeight="1">
      <c r="B16" s="35" t="s">
        <v>177</v>
      </c>
      <c r="C16" s="14"/>
    </row>
    <row r="17" spans="1:26" ht="14.25" customHeight="1">
      <c r="B17" s="35" t="s">
        <v>178</v>
      </c>
      <c r="C17" s="14"/>
    </row>
    <row r="18" spans="1:26" ht="14.25" customHeight="1">
      <c r="B18" s="35" t="s">
        <v>179</v>
      </c>
      <c r="C18" s="14"/>
    </row>
    <row r="19" spans="1:26" ht="14.25" customHeight="1">
      <c r="A19" s="48"/>
      <c r="B19" s="49" t="s">
        <v>180</v>
      </c>
      <c r="C19" s="50"/>
      <c r="D19" s="48"/>
      <c r="E19" s="48"/>
      <c r="F19" s="48"/>
      <c r="G19" s="48"/>
      <c r="H19" s="48"/>
      <c r="I19" s="48"/>
      <c r="J19" s="48"/>
      <c r="K19" s="48"/>
      <c r="L19" s="48"/>
      <c r="M19" s="48"/>
      <c r="N19" s="48"/>
      <c r="O19" s="48"/>
      <c r="P19" s="48"/>
      <c r="Q19" s="48"/>
      <c r="R19" s="48"/>
      <c r="S19" s="48"/>
      <c r="T19" s="48"/>
      <c r="U19" s="48"/>
      <c r="V19" s="48"/>
      <c r="W19" s="48"/>
      <c r="X19" s="48"/>
      <c r="Y19" s="48"/>
      <c r="Z19" s="48"/>
    </row>
    <row r="20" spans="1:26" ht="14.25" customHeight="1"/>
    <row r="21" spans="1:26" ht="14.25" customHeight="1"/>
    <row r="22" spans="1:26" ht="14.25" customHeight="1"/>
    <row r="23" spans="1:26" ht="14.25" customHeight="1"/>
    <row r="24" spans="1:26" ht="14.25" customHeight="1"/>
    <row r="25" spans="1:26" ht="14.25" customHeight="1"/>
    <row r="26" spans="1:26" ht="14.25" customHeight="1"/>
    <row r="27" spans="1:26" ht="14.25" customHeight="1"/>
    <row r="28" spans="1:26" ht="14.25" customHeight="1"/>
    <row r="29" spans="1:26" ht="14.25" customHeight="1"/>
    <row r="30" spans="1:26" ht="14.25" customHeight="1"/>
    <row r="31" spans="1:26" ht="14.25" customHeight="1"/>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M1:N2"/>
    <mergeCell ref="B9:C9"/>
  </mergeCells>
  <pageMargins left="0.7" right="0.7" top="0.75" bottom="0.75" header="0" footer="0"/>
  <pageSetup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1DB9B-41C8-44A0-AB7D-04FCB9AA349A}">
  <dimension ref="A1:Z1000"/>
  <sheetViews>
    <sheetView topLeftCell="B1" workbookViewId="0">
      <selection activeCell="B22" activeCellId="3" sqref="B3:E3 B5:E5 B21:E21 B22:E22"/>
    </sheetView>
  </sheetViews>
  <sheetFormatPr defaultColWidth="14.44140625" defaultRowHeight="15" customHeight="1"/>
  <cols>
    <col min="1" max="1" width="8.88671875" customWidth="1"/>
    <col min="2" max="2" width="69.44140625" customWidth="1"/>
    <col min="3" max="6" width="15.44140625" customWidth="1"/>
    <col min="7" max="7" width="8.88671875" customWidth="1"/>
  </cols>
  <sheetData>
    <row r="1" spans="1:26" ht="14.25" customHeight="1"/>
    <row r="2" spans="1:26" ht="14.25" customHeight="1">
      <c r="A2" s="1"/>
      <c r="B2" s="2" t="s">
        <v>0</v>
      </c>
      <c r="C2" s="1"/>
      <c r="D2" s="1"/>
      <c r="E2" s="1"/>
      <c r="F2" s="1"/>
      <c r="G2" s="1"/>
      <c r="H2" s="1"/>
      <c r="I2" s="1"/>
      <c r="J2" s="1"/>
      <c r="K2" s="1"/>
      <c r="L2" s="1"/>
      <c r="M2" s="1"/>
      <c r="N2" s="1"/>
      <c r="O2" s="1"/>
      <c r="P2" s="1"/>
      <c r="Q2" s="1"/>
      <c r="R2" s="1"/>
      <c r="S2" s="1"/>
      <c r="T2" s="1"/>
      <c r="U2" s="1"/>
      <c r="V2" s="1"/>
      <c r="W2" s="1"/>
      <c r="X2" s="1"/>
      <c r="Y2" s="1"/>
      <c r="Z2" s="1"/>
    </row>
    <row r="3" spans="1:26" ht="14.25" customHeight="1">
      <c r="B3" s="64" t="s">
        <v>213</v>
      </c>
      <c r="C3" s="3" t="s">
        <v>1</v>
      </c>
      <c r="D3" s="3" t="s">
        <v>2</v>
      </c>
      <c r="E3" s="3" t="s">
        <v>3</v>
      </c>
    </row>
    <row r="4" spans="1:26" ht="14.25" customHeight="1">
      <c r="A4" s="4"/>
      <c r="B4" s="5" t="s">
        <v>4</v>
      </c>
      <c r="C4" s="6"/>
      <c r="D4" s="6"/>
      <c r="E4" s="6"/>
      <c r="F4" s="4"/>
      <c r="G4" s="4"/>
      <c r="H4" s="4"/>
      <c r="I4" s="4"/>
      <c r="J4" s="4"/>
      <c r="K4" s="4"/>
      <c r="L4" s="4"/>
      <c r="M4" s="4"/>
      <c r="N4" s="4"/>
      <c r="O4" s="4"/>
      <c r="P4" s="4"/>
      <c r="Q4" s="4"/>
      <c r="R4" s="4"/>
      <c r="S4" s="4"/>
      <c r="T4" s="4"/>
      <c r="U4" s="4"/>
      <c r="V4" s="4"/>
      <c r="W4" s="4"/>
      <c r="X4" s="4"/>
      <c r="Y4" s="4"/>
      <c r="Z4" s="4"/>
    </row>
    <row r="5" spans="1:26" ht="14.25" customHeight="1">
      <c r="B5" s="7" t="s">
        <v>5</v>
      </c>
      <c r="C5" s="8">
        <v>152703</v>
      </c>
      <c r="D5" s="8">
        <v>166761</v>
      </c>
      <c r="E5" s="8">
        <v>195929</v>
      </c>
    </row>
    <row r="6" spans="1:26" ht="14.25" customHeight="1">
      <c r="A6" s="4"/>
      <c r="B6" s="5" t="s">
        <v>6</v>
      </c>
      <c r="C6" s="6"/>
      <c r="D6" s="6"/>
      <c r="E6" s="6"/>
      <c r="F6" s="4"/>
      <c r="G6" s="4"/>
      <c r="H6" s="4"/>
      <c r="I6" s="4"/>
      <c r="J6" s="4"/>
      <c r="K6" s="4"/>
      <c r="L6" s="4"/>
      <c r="M6" s="4"/>
      <c r="N6" s="4"/>
      <c r="O6" s="4"/>
      <c r="P6" s="4"/>
      <c r="Q6" s="4"/>
      <c r="R6" s="4"/>
      <c r="S6" s="4"/>
      <c r="T6" s="4"/>
      <c r="U6" s="4"/>
      <c r="V6" s="4"/>
      <c r="W6" s="4"/>
      <c r="X6" s="4"/>
      <c r="Y6" s="4"/>
      <c r="Z6" s="4"/>
    </row>
    <row r="7" spans="1:26" ht="14.25" customHeight="1">
      <c r="B7" s="7" t="s">
        <v>7</v>
      </c>
      <c r="C7" s="9">
        <v>132886</v>
      </c>
      <c r="D7" s="9">
        <v>144939</v>
      </c>
      <c r="E7" s="9">
        <v>170684</v>
      </c>
    </row>
    <row r="8" spans="1:26" ht="14.25" customHeight="1">
      <c r="B8" s="7" t="s">
        <v>8</v>
      </c>
      <c r="C8" s="9">
        <v>13502</v>
      </c>
      <c r="D8" s="9">
        <v>14687</v>
      </c>
      <c r="E8" s="9">
        <v>16680</v>
      </c>
      <c r="G8" s="10"/>
    </row>
    <row r="9" spans="1:26" ht="14.25" customHeight="1">
      <c r="B9" s="7" t="s">
        <v>9</v>
      </c>
      <c r="C9" s="9">
        <v>1492</v>
      </c>
      <c r="D9" s="9">
        <v>1645</v>
      </c>
      <c r="E9" s="9">
        <v>1781</v>
      </c>
    </row>
    <row r="10" spans="1:26" ht="14.25" customHeight="1">
      <c r="B10" s="7" t="s">
        <v>10</v>
      </c>
      <c r="C10" s="9">
        <v>86</v>
      </c>
      <c r="D10" s="9">
        <v>55</v>
      </c>
      <c r="E10" s="9">
        <v>76</v>
      </c>
    </row>
    <row r="11" spans="1:26" ht="14.25" customHeight="1">
      <c r="B11" s="7" t="s">
        <v>11</v>
      </c>
      <c r="C11" s="9">
        <v>4737</v>
      </c>
      <c r="D11" s="9">
        <v>5435</v>
      </c>
      <c r="E11" s="9">
        <v>6708</v>
      </c>
    </row>
    <row r="12" spans="1:26" ht="14.25" customHeight="1">
      <c r="A12" s="4"/>
      <c r="B12" s="5" t="s">
        <v>12</v>
      </c>
      <c r="C12" s="11"/>
      <c r="D12" s="11"/>
      <c r="E12" s="11"/>
      <c r="F12" s="4"/>
      <c r="G12" s="4"/>
      <c r="H12" s="4"/>
      <c r="I12" s="4"/>
      <c r="J12" s="4"/>
      <c r="K12" s="4"/>
      <c r="L12" s="4"/>
      <c r="M12" s="4"/>
      <c r="N12" s="4"/>
      <c r="O12" s="4"/>
      <c r="P12" s="4"/>
      <c r="Q12" s="4"/>
      <c r="R12" s="4"/>
      <c r="S12" s="4"/>
      <c r="T12" s="4"/>
      <c r="U12" s="4"/>
      <c r="V12" s="4"/>
      <c r="W12" s="4"/>
      <c r="X12" s="4"/>
      <c r="Y12" s="4"/>
      <c r="Z12" s="4"/>
    </row>
    <row r="13" spans="1:26" ht="14.25" customHeight="1">
      <c r="B13" s="7" t="s">
        <v>13</v>
      </c>
      <c r="C13" s="9">
        <v>-150</v>
      </c>
      <c r="D13" s="9">
        <v>-160</v>
      </c>
      <c r="E13" s="9">
        <v>-171</v>
      </c>
    </row>
    <row r="14" spans="1:26" ht="14.25" customHeight="1">
      <c r="B14" s="7" t="s">
        <v>14</v>
      </c>
      <c r="C14" s="9">
        <v>178</v>
      </c>
      <c r="D14" s="9">
        <v>92</v>
      </c>
      <c r="E14" s="9">
        <v>143</v>
      </c>
    </row>
    <row r="15" spans="1:26" ht="14.25" customHeight="1">
      <c r="B15" s="7" t="s">
        <v>15</v>
      </c>
      <c r="C15" s="9">
        <v>4765</v>
      </c>
      <c r="D15" s="9">
        <v>5367</v>
      </c>
      <c r="E15" s="9">
        <v>6680</v>
      </c>
    </row>
    <row r="16" spans="1:26" ht="14.25" customHeight="1">
      <c r="B16" s="7" t="s">
        <v>16</v>
      </c>
      <c r="C16" s="9">
        <v>1061</v>
      </c>
      <c r="D16" s="9">
        <v>1308</v>
      </c>
      <c r="E16" s="9">
        <v>1601</v>
      </c>
    </row>
    <row r="17" spans="2:6" ht="14.25" customHeight="1">
      <c r="B17" s="7" t="s">
        <v>17</v>
      </c>
      <c r="C17" s="9">
        <v>3704</v>
      </c>
      <c r="D17" s="9">
        <v>4059</v>
      </c>
      <c r="E17" s="9">
        <v>5079</v>
      </c>
    </row>
    <row r="18" spans="2:6" ht="14.25" customHeight="1">
      <c r="B18" s="12"/>
      <c r="C18" s="9"/>
      <c r="D18" s="9"/>
      <c r="E18" s="9"/>
    </row>
    <row r="19" spans="2:6" ht="14.25" customHeight="1">
      <c r="B19" s="7" t="s">
        <v>18</v>
      </c>
      <c r="C19" s="9">
        <v>442923</v>
      </c>
      <c r="D19" s="9">
        <v>443901</v>
      </c>
      <c r="E19" s="9">
        <v>444346</v>
      </c>
    </row>
    <row r="20" spans="2:6" ht="14.25" customHeight="1">
      <c r="B20" s="12"/>
      <c r="C20" s="9"/>
      <c r="D20" s="9"/>
      <c r="E20" s="9"/>
    </row>
    <row r="21" spans="2:6" ht="14.25" customHeight="1">
      <c r="B21" s="7" t="s">
        <v>19</v>
      </c>
      <c r="C21" s="9">
        <v>149351</v>
      </c>
      <c r="D21" s="9">
        <v>163220</v>
      </c>
      <c r="E21" s="9">
        <v>192052</v>
      </c>
    </row>
    <row r="22" spans="2:6" ht="14.25" customHeight="1">
      <c r="B22" s="7" t="s">
        <v>20</v>
      </c>
      <c r="C22" s="9">
        <v>3352</v>
      </c>
      <c r="D22" s="9">
        <v>3541</v>
      </c>
      <c r="E22" s="9">
        <v>3877</v>
      </c>
    </row>
    <row r="23" spans="2:6" ht="14.25" customHeight="1">
      <c r="D23" s="13"/>
      <c r="E23" s="13"/>
      <c r="F23" s="13"/>
    </row>
    <row r="24" spans="2:6" ht="14.25" customHeight="1">
      <c r="D24" s="14"/>
      <c r="E24" s="14"/>
      <c r="F24" s="14"/>
    </row>
    <row r="25" spans="2:6" ht="14.25" customHeight="1">
      <c r="D25" s="14"/>
      <c r="E25" s="14"/>
      <c r="F25" s="14"/>
    </row>
    <row r="26" spans="2:6" ht="14.25" customHeight="1">
      <c r="D26" s="14"/>
      <c r="E26" s="14"/>
      <c r="F26" s="14"/>
    </row>
    <row r="27" spans="2:6" ht="14.25" customHeight="1">
      <c r="D27" s="14"/>
      <c r="E27" s="14"/>
      <c r="F27" s="14"/>
    </row>
    <row r="28" spans="2:6" ht="14.25" customHeight="1">
      <c r="D28" s="14"/>
      <c r="E28" s="14"/>
      <c r="F28" s="14"/>
    </row>
    <row r="29" spans="2:6" ht="14.25" customHeight="1">
      <c r="D29" s="14"/>
      <c r="E29" s="14"/>
      <c r="F29" s="14"/>
    </row>
    <row r="30" spans="2:6" ht="14.25" customHeight="1"/>
    <row r="31" spans="2:6" ht="14.25" customHeight="1"/>
    <row r="32" spans="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BBB9-EA86-401F-889B-A8D9E6720D85}">
  <dimension ref="A1:Z1001"/>
  <sheetViews>
    <sheetView topLeftCell="A17" workbookViewId="0">
      <selection activeCell="B41" sqref="B41"/>
    </sheetView>
  </sheetViews>
  <sheetFormatPr defaultColWidth="14.44140625" defaultRowHeight="15" customHeight="1"/>
  <cols>
    <col min="1" max="1" width="8.88671875" customWidth="1"/>
    <col min="2" max="2" width="104.88671875" customWidth="1"/>
    <col min="3" max="5" width="11.88671875" customWidth="1"/>
    <col min="6" max="6" width="11.5546875" customWidth="1"/>
  </cols>
  <sheetData>
    <row r="1" spans="1:26" ht="14.25" customHeight="1"/>
    <row r="2" spans="1:26" ht="14.25" customHeight="1">
      <c r="A2" s="1"/>
      <c r="B2" s="2" t="s">
        <v>21</v>
      </c>
      <c r="C2" s="2" t="s">
        <v>22</v>
      </c>
      <c r="D2" s="2" t="s">
        <v>1</v>
      </c>
      <c r="E2" s="2" t="s">
        <v>2</v>
      </c>
      <c r="F2" s="2" t="s">
        <v>3</v>
      </c>
      <c r="G2" s="1"/>
      <c r="H2" s="1"/>
      <c r="I2" s="1"/>
      <c r="J2" s="1"/>
      <c r="K2" s="1"/>
      <c r="L2" s="1"/>
      <c r="M2" s="1"/>
      <c r="N2" s="1"/>
      <c r="O2" s="1"/>
      <c r="P2" s="1"/>
      <c r="Q2" s="1"/>
      <c r="R2" s="1"/>
      <c r="S2" s="1"/>
      <c r="T2" s="1"/>
      <c r="U2" s="1"/>
      <c r="V2" s="1"/>
      <c r="W2" s="1"/>
      <c r="X2" s="1"/>
      <c r="Y2" s="1"/>
      <c r="Z2" s="1"/>
    </row>
    <row r="3" spans="1:26" ht="14.25" customHeight="1">
      <c r="A3" s="4"/>
      <c r="B3" s="5" t="s">
        <v>23</v>
      </c>
      <c r="C3" s="6"/>
      <c r="D3" s="6"/>
      <c r="E3" s="6"/>
      <c r="F3" s="6"/>
      <c r="G3" s="4"/>
      <c r="H3" s="4"/>
      <c r="I3" s="4"/>
      <c r="J3" s="4"/>
      <c r="K3" s="4"/>
      <c r="L3" s="4"/>
      <c r="M3" s="4"/>
      <c r="N3" s="4"/>
      <c r="O3" s="4"/>
      <c r="P3" s="4"/>
      <c r="Q3" s="4"/>
      <c r="R3" s="4"/>
      <c r="S3" s="4"/>
      <c r="T3" s="4"/>
      <c r="U3" s="4"/>
      <c r="V3" s="4"/>
      <c r="W3" s="4"/>
      <c r="X3" s="4"/>
      <c r="Y3" s="4"/>
      <c r="Z3" s="4"/>
    </row>
    <row r="4" spans="1:26" ht="14.25" customHeight="1">
      <c r="B4" s="7" t="s">
        <v>24</v>
      </c>
      <c r="C4" s="9">
        <v>6055</v>
      </c>
      <c r="D4" s="9">
        <v>8384</v>
      </c>
      <c r="E4" s="9">
        <v>12277</v>
      </c>
      <c r="F4" s="9">
        <v>11258</v>
      </c>
    </row>
    <row r="5" spans="1:26" ht="14.25" customHeight="1">
      <c r="B5" s="7" t="s">
        <v>25</v>
      </c>
      <c r="C5" s="9">
        <v>1204</v>
      </c>
      <c r="D5" s="9">
        <v>1060</v>
      </c>
      <c r="E5" s="9">
        <v>1028</v>
      </c>
      <c r="F5" s="9">
        <v>917</v>
      </c>
    </row>
    <row r="6" spans="1:26" ht="14.25" customHeight="1">
      <c r="B6" s="7" t="s">
        <v>26</v>
      </c>
      <c r="C6" s="9">
        <v>1669</v>
      </c>
      <c r="D6" s="9">
        <v>1535</v>
      </c>
      <c r="E6" s="9">
        <v>1550</v>
      </c>
      <c r="F6" s="9">
        <v>1803</v>
      </c>
    </row>
    <row r="7" spans="1:26" ht="14.25" customHeight="1">
      <c r="B7" s="7" t="s">
        <v>27</v>
      </c>
      <c r="C7" s="9">
        <v>11040</v>
      </c>
      <c r="D7" s="9">
        <v>11395</v>
      </c>
      <c r="E7" s="9">
        <v>12242</v>
      </c>
      <c r="F7" s="9">
        <v>14215</v>
      </c>
    </row>
    <row r="8" spans="1:26" ht="14.25" customHeight="1">
      <c r="B8" s="7" t="s">
        <v>28</v>
      </c>
      <c r="C8" s="9">
        <v>321</v>
      </c>
      <c r="D8" s="9">
        <v>1111</v>
      </c>
      <c r="E8" s="9">
        <v>1023</v>
      </c>
      <c r="F8" s="9">
        <v>1312</v>
      </c>
    </row>
    <row r="9" spans="1:26" ht="14.25" customHeight="1">
      <c r="B9" s="7" t="s">
        <v>29</v>
      </c>
      <c r="C9" s="9">
        <v>20289</v>
      </c>
      <c r="D9" s="9">
        <v>23485</v>
      </c>
      <c r="E9" s="9">
        <v>28120</v>
      </c>
      <c r="F9" s="9">
        <v>29505</v>
      </c>
    </row>
    <row r="10" spans="1:26" ht="14.25" customHeight="1">
      <c r="A10" s="4"/>
      <c r="B10" s="5" t="s">
        <v>30</v>
      </c>
      <c r="C10" s="11"/>
      <c r="D10" s="11"/>
      <c r="E10" s="11"/>
      <c r="F10" s="11"/>
      <c r="G10" s="4"/>
      <c r="H10" s="4"/>
      <c r="I10" s="4"/>
      <c r="J10" s="4"/>
      <c r="K10" s="4"/>
      <c r="L10" s="4"/>
      <c r="M10" s="4"/>
      <c r="N10" s="4"/>
      <c r="O10" s="4"/>
      <c r="P10" s="4"/>
      <c r="Q10" s="4"/>
      <c r="R10" s="4"/>
      <c r="S10" s="4"/>
      <c r="T10" s="4"/>
      <c r="U10" s="4"/>
      <c r="V10" s="4"/>
      <c r="W10" s="4"/>
      <c r="X10" s="4"/>
      <c r="Y10" s="4"/>
      <c r="Z10" s="4"/>
    </row>
    <row r="11" spans="1:26" ht="14.25" customHeight="1">
      <c r="B11" s="7" t="s">
        <v>31</v>
      </c>
      <c r="C11" s="9">
        <v>19681</v>
      </c>
      <c r="D11" s="9">
        <v>20890</v>
      </c>
      <c r="E11" s="9">
        <v>21807</v>
      </c>
      <c r="F11" s="9">
        <v>23492</v>
      </c>
    </row>
    <row r="12" spans="1:26" ht="14.25" customHeight="1">
      <c r="B12" s="7" t="s">
        <v>32</v>
      </c>
      <c r="C12" s="9"/>
      <c r="D12" s="9">
        <v>0</v>
      </c>
      <c r="E12" s="9">
        <v>2788</v>
      </c>
      <c r="F12" s="9">
        <v>2890</v>
      </c>
    </row>
    <row r="13" spans="1:26" ht="14.25" customHeight="1">
      <c r="B13" s="7" t="s">
        <v>33</v>
      </c>
      <c r="C13" s="9">
        <v>860</v>
      </c>
      <c r="D13" s="9">
        <v>1025</v>
      </c>
      <c r="E13" s="9">
        <v>2841</v>
      </c>
      <c r="F13" s="9">
        <v>3381</v>
      </c>
    </row>
    <row r="14" spans="1:26" ht="14.25" customHeight="1">
      <c r="B14" s="7" t="s">
        <v>34</v>
      </c>
      <c r="C14" s="9">
        <v>40830</v>
      </c>
      <c r="D14" s="9">
        <v>45400</v>
      </c>
      <c r="E14" s="9">
        <v>55556</v>
      </c>
      <c r="F14" s="9">
        <v>59268</v>
      </c>
    </row>
    <row r="15" spans="1:26" ht="14.25" customHeight="1">
      <c r="A15" s="4"/>
      <c r="B15" s="5" t="s">
        <v>35</v>
      </c>
      <c r="C15" s="11"/>
      <c r="D15" s="11"/>
      <c r="E15" s="11"/>
      <c r="F15" s="11"/>
      <c r="G15" s="4"/>
      <c r="H15" s="4"/>
      <c r="I15" s="4"/>
      <c r="J15" s="4"/>
      <c r="K15" s="4"/>
      <c r="L15" s="4"/>
      <c r="M15" s="4"/>
      <c r="N15" s="4"/>
      <c r="O15" s="4"/>
      <c r="P15" s="4"/>
      <c r="Q15" s="4"/>
      <c r="R15" s="4"/>
      <c r="S15" s="4"/>
      <c r="T15" s="4"/>
      <c r="U15" s="4"/>
      <c r="V15" s="4"/>
      <c r="W15" s="4"/>
      <c r="X15" s="4"/>
      <c r="Y15" s="4"/>
      <c r="Z15" s="4"/>
    </row>
    <row r="16" spans="1:26" ht="14.25" customHeight="1">
      <c r="B16" s="7" t="s">
        <v>36</v>
      </c>
      <c r="C16" s="9">
        <v>11237</v>
      </c>
      <c r="D16" s="9">
        <v>11679</v>
      </c>
      <c r="E16" s="9">
        <v>14172</v>
      </c>
      <c r="F16" s="9">
        <v>16278</v>
      </c>
    </row>
    <row r="17" spans="1:26" ht="14.25" customHeight="1">
      <c r="B17" s="7" t="s">
        <v>37</v>
      </c>
      <c r="C17" s="9">
        <v>2994</v>
      </c>
      <c r="D17" s="9">
        <v>3176</v>
      </c>
      <c r="E17" s="9">
        <v>3605</v>
      </c>
      <c r="F17" s="9">
        <v>4090</v>
      </c>
    </row>
    <row r="18" spans="1:26" ht="14.25" customHeight="1">
      <c r="B18" s="7" t="s">
        <v>38</v>
      </c>
      <c r="C18" s="9">
        <v>1057</v>
      </c>
      <c r="D18" s="9">
        <v>1180</v>
      </c>
      <c r="E18" s="9">
        <v>1393</v>
      </c>
      <c r="F18" s="9">
        <v>1671</v>
      </c>
    </row>
    <row r="19" spans="1:26" ht="14.25" customHeight="1">
      <c r="B19" s="7" t="s">
        <v>39</v>
      </c>
      <c r="C19" s="9">
        <v>1624</v>
      </c>
      <c r="D19" s="9">
        <v>1711</v>
      </c>
      <c r="E19" s="9">
        <v>1851</v>
      </c>
      <c r="F19" s="9">
        <v>2042</v>
      </c>
    </row>
    <row r="20" spans="1:26" ht="14.25" customHeight="1">
      <c r="B20" s="7" t="s">
        <v>40</v>
      </c>
      <c r="C20" s="9">
        <v>90</v>
      </c>
      <c r="D20" s="9">
        <v>1699</v>
      </c>
      <c r="E20" s="9">
        <v>95</v>
      </c>
      <c r="F20" s="9">
        <v>799</v>
      </c>
    </row>
    <row r="21" spans="1:26" ht="14.25" customHeight="1">
      <c r="B21" s="7" t="s">
        <v>41</v>
      </c>
      <c r="C21" s="9">
        <v>2924</v>
      </c>
      <c r="D21" s="9">
        <v>3792</v>
      </c>
      <c r="E21" s="9">
        <v>3728</v>
      </c>
      <c r="F21" s="9">
        <v>4561</v>
      </c>
    </row>
    <row r="22" spans="1:26" ht="14.25" customHeight="1">
      <c r="B22" s="7" t="s">
        <v>42</v>
      </c>
      <c r="C22" s="9">
        <v>19926</v>
      </c>
      <c r="D22" s="9">
        <v>23237</v>
      </c>
      <c r="E22" s="9">
        <v>24844</v>
      </c>
      <c r="F22" s="9">
        <v>29441</v>
      </c>
    </row>
    <row r="23" spans="1:26" ht="14.25" customHeight="1">
      <c r="A23" s="4"/>
      <c r="B23" s="5" t="s">
        <v>43</v>
      </c>
      <c r="C23" s="11"/>
      <c r="D23" s="11"/>
      <c r="E23" s="11"/>
      <c r="F23" s="11"/>
      <c r="G23" s="4"/>
      <c r="H23" s="4"/>
      <c r="I23" s="4"/>
      <c r="J23" s="4"/>
      <c r="K23" s="4"/>
      <c r="L23" s="4"/>
      <c r="M23" s="4"/>
      <c r="N23" s="4"/>
      <c r="O23" s="4"/>
      <c r="P23" s="4"/>
      <c r="Q23" s="4"/>
      <c r="R23" s="4"/>
      <c r="S23" s="4"/>
      <c r="T23" s="4"/>
      <c r="U23" s="4"/>
      <c r="V23" s="4"/>
      <c r="W23" s="4"/>
      <c r="X23" s="4"/>
      <c r="Y23" s="4"/>
      <c r="Z23" s="4"/>
    </row>
    <row r="24" spans="1:26" ht="14.25" customHeight="1">
      <c r="B24" s="7" t="s">
        <v>44</v>
      </c>
      <c r="C24" s="9">
        <v>6487</v>
      </c>
      <c r="D24" s="9">
        <v>5124</v>
      </c>
      <c r="E24" s="9">
        <v>7514</v>
      </c>
      <c r="F24" s="9">
        <v>6692</v>
      </c>
    </row>
    <row r="25" spans="1:26" ht="14.25" customHeight="1">
      <c r="B25" s="7" t="s">
        <v>45</v>
      </c>
      <c r="C25" s="9"/>
      <c r="D25" s="9">
        <v>0</v>
      </c>
      <c r="E25" s="9">
        <v>2558</v>
      </c>
      <c r="F25" s="9">
        <v>2642</v>
      </c>
    </row>
    <row r="26" spans="1:26" ht="14.25" customHeight="1">
      <c r="B26" s="7" t="s">
        <v>46</v>
      </c>
      <c r="C26" s="9">
        <v>1314</v>
      </c>
      <c r="D26" s="9">
        <v>1455</v>
      </c>
      <c r="E26" s="9">
        <v>1935</v>
      </c>
      <c r="F26" s="9">
        <v>2415</v>
      </c>
    </row>
    <row r="27" spans="1:26" ht="14.25" customHeight="1">
      <c r="B27" s="7" t="s">
        <v>47</v>
      </c>
      <c r="C27" s="9">
        <v>27727</v>
      </c>
      <c r="D27" s="9">
        <v>29816</v>
      </c>
      <c r="E27" s="9">
        <v>36851</v>
      </c>
      <c r="F27" s="9">
        <v>41190</v>
      </c>
    </row>
    <row r="28" spans="1:26" ht="14.25" customHeight="1">
      <c r="A28" s="4"/>
      <c r="B28" s="5" t="s">
        <v>48</v>
      </c>
      <c r="C28" s="11"/>
      <c r="D28" s="11"/>
      <c r="E28" s="11"/>
      <c r="F28" s="11"/>
      <c r="G28" s="4"/>
      <c r="H28" s="4"/>
      <c r="I28" s="4"/>
      <c r="J28" s="4"/>
      <c r="K28" s="4"/>
      <c r="L28" s="4"/>
      <c r="M28" s="4"/>
      <c r="N28" s="4"/>
      <c r="O28" s="4"/>
      <c r="P28" s="4"/>
      <c r="Q28" s="4"/>
      <c r="R28" s="4"/>
      <c r="S28" s="4"/>
      <c r="T28" s="4"/>
      <c r="U28" s="4"/>
      <c r="V28" s="4"/>
      <c r="W28" s="4"/>
      <c r="X28" s="4"/>
      <c r="Y28" s="4"/>
      <c r="Z28" s="4"/>
    </row>
    <row r="29" spans="1:26" ht="14.25" customHeight="1">
      <c r="B29" s="7" t="s">
        <v>49</v>
      </c>
      <c r="C29" s="9">
        <v>0</v>
      </c>
      <c r="D29" s="9">
        <v>0</v>
      </c>
      <c r="E29" s="9">
        <v>0</v>
      </c>
      <c r="F29" s="9">
        <v>0</v>
      </c>
    </row>
    <row r="30" spans="1:26" ht="14.25" customHeight="1">
      <c r="B30" s="7" t="s">
        <v>50</v>
      </c>
      <c r="C30" s="9">
        <v>4</v>
      </c>
      <c r="D30" s="9">
        <v>4</v>
      </c>
      <c r="E30" s="9">
        <v>4</v>
      </c>
      <c r="F30" s="9">
        <v>4</v>
      </c>
    </row>
    <row r="31" spans="1:26" ht="14.25" customHeight="1">
      <c r="B31" s="7" t="s">
        <v>51</v>
      </c>
      <c r="C31" s="9">
        <v>6107</v>
      </c>
      <c r="D31" s="9">
        <v>6417</v>
      </c>
      <c r="E31" s="9">
        <v>6698</v>
      </c>
      <c r="F31" s="9">
        <v>7031</v>
      </c>
    </row>
    <row r="32" spans="1:26" ht="14.25" customHeight="1">
      <c r="B32" s="7" t="s">
        <v>52</v>
      </c>
      <c r="C32" s="9">
        <v>-1199</v>
      </c>
      <c r="D32" s="9">
        <v>-1436</v>
      </c>
      <c r="E32" s="9">
        <v>-1297</v>
      </c>
      <c r="F32" s="9">
        <v>-1137</v>
      </c>
    </row>
    <row r="33" spans="1:26" ht="14.25" customHeight="1">
      <c r="B33" s="7" t="s">
        <v>53</v>
      </c>
      <c r="C33" s="9">
        <v>7887</v>
      </c>
      <c r="D33" s="9">
        <v>10258</v>
      </c>
      <c r="E33" s="9">
        <v>12879</v>
      </c>
      <c r="F33" s="9">
        <v>11666</v>
      </c>
    </row>
    <row r="34" spans="1:26" ht="14.25" customHeight="1">
      <c r="B34" s="7" t="s">
        <v>54</v>
      </c>
      <c r="C34" s="9">
        <v>12799</v>
      </c>
      <c r="D34" s="9">
        <v>15243</v>
      </c>
      <c r="E34" s="9">
        <v>18284</v>
      </c>
      <c r="F34" s="9">
        <v>17564</v>
      </c>
    </row>
    <row r="35" spans="1:26" ht="14.25" customHeight="1">
      <c r="B35" s="7" t="s">
        <v>55</v>
      </c>
      <c r="C35" s="9">
        <v>304</v>
      </c>
      <c r="D35" s="9">
        <v>341</v>
      </c>
      <c r="E35" s="9">
        <v>421</v>
      </c>
      <c r="F35" s="9">
        <v>514</v>
      </c>
    </row>
    <row r="36" spans="1:26" ht="14.25" customHeight="1">
      <c r="B36" s="7" t="s">
        <v>56</v>
      </c>
      <c r="C36" s="9">
        <v>13103</v>
      </c>
      <c r="D36" s="9">
        <v>15584</v>
      </c>
      <c r="E36" s="9">
        <v>18705</v>
      </c>
      <c r="F36" s="9">
        <v>18078</v>
      </c>
    </row>
    <row r="37" spans="1:26" ht="14.25" customHeight="1">
      <c r="A37" s="15"/>
      <c r="B37" s="16" t="s">
        <v>57</v>
      </c>
      <c r="C37" s="17">
        <v>40830</v>
      </c>
      <c r="D37" s="17">
        <v>45400</v>
      </c>
      <c r="E37" s="17">
        <v>55556</v>
      </c>
      <c r="F37" s="17">
        <v>59268</v>
      </c>
      <c r="G37" s="15"/>
      <c r="H37" s="15"/>
      <c r="I37" s="15"/>
      <c r="J37" s="15"/>
      <c r="K37" s="15"/>
      <c r="L37" s="15"/>
      <c r="M37" s="15"/>
      <c r="N37" s="15"/>
      <c r="O37" s="15"/>
      <c r="P37" s="15"/>
      <c r="Q37" s="15"/>
      <c r="R37" s="15"/>
      <c r="S37" s="15"/>
      <c r="T37" s="15"/>
      <c r="U37" s="15"/>
      <c r="V37" s="15"/>
      <c r="W37" s="15"/>
      <c r="X37" s="15"/>
      <c r="Y37" s="15"/>
      <c r="Z37" s="15"/>
    </row>
    <row r="38" spans="1:26" ht="14.25" customHeight="1"/>
    <row r="39" spans="1:26" ht="14.25" customHeight="1">
      <c r="B39" s="65" t="s">
        <v>233</v>
      </c>
      <c r="C39" s="66">
        <f>C27/C36</f>
        <v>2.1160802869571853</v>
      </c>
      <c r="D39" s="66">
        <f t="shared" ref="D39:F39" si="0">D27/D36</f>
        <v>1.9132443531827514</v>
      </c>
      <c r="E39" s="66">
        <f t="shared" si="0"/>
        <v>1.9701149425287356</v>
      </c>
      <c r="F39" s="66">
        <f t="shared" si="0"/>
        <v>2.2784600066379026</v>
      </c>
    </row>
    <row r="40" spans="1:26" ht="14.25" customHeight="1"/>
    <row r="41" spans="1:26" ht="14.25" customHeight="1"/>
    <row r="42" spans="1:26" ht="14.25" customHeight="1"/>
    <row r="43" spans="1:26" ht="14.25" customHeight="1"/>
    <row r="44" spans="1:26" ht="14.25" customHeight="1"/>
    <row r="45" spans="1:26" ht="14.25" customHeight="1"/>
    <row r="46" spans="1:26" ht="14.25" customHeight="1"/>
    <row r="47" spans="1:26" ht="14.25" customHeight="1"/>
    <row r="48" spans="1:26"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Income Statement</vt:lpstr>
      <vt:lpstr>Balance Sheet</vt:lpstr>
      <vt:lpstr>Cash Flow Statement</vt:lpstr>
      <vt:lpstr>Fixed Assets</vt:lpstr>
      <vt:lpstr>Free Cash Flow</vt:lpstr>
      <vt:lpstr>WACC</vt:lpstr>
      <vt:lpstr>DCF</vt:lpstr>
      <vt:lpstr>Income Statement (2)</vt:lpstr>
      <vt:lpstr>Balance Sheet (2)</vt:lpstr>
      <vt:lpstr>Fixed Assets (1)</vt:lpstr>
      <vt:lpstr>Free Cash Flow (2)</vt:lpstr>
      <vt:lpstr>DCF (2)</vt:lpstr>
      <vt:lpstr>Questions</vt:lpstr>
      <vt:lpstr>Questions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PRADHUMN ROY</dc:creator>
  <cp:lastModifiedBy>Pradhumn Roy</cp:lastModifiedBy>
  <dcterms:created xsi:type="dcterms:W3CDTF">2024-01-16T11:30:19Z</dcterms:created>
  <dcterms:modified xsi:type="dcterms:W3CDTF">2024-01-16T11:30:50Z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2024-01-10T09:13:20Z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1e2493b6-6310-46fb-9047-6e5b4ffecf92</vt:lpwstr>
  </property>
  <property fmtid="{D5CDD505-2E9C-101B-9397-08002B2CF9AE}" pid="7" name="MSIP_Label_defa4170-0d19-0005-0004-bc88714345d2_ActionId">
    <vt:lpwstr>c71b1c68-bfbb-48c8-bb68-227d92064192</vt:lpwstr>
  </property>
  <property fmtid="{D5CDD505-2E9C-101B-9397-08002B2CF9AE}" pid="8" name="MSIP_Label_defa4170-0d19-0005-0004-bc88714345d2_ContentBits">
    <vt:lpwstr>0</vt:lpwstr>
  </property>
</Properties>
</file>