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filterPrivacy="1"/>
  <xr:revisionPtr revIDLastSave="0" documentId="8_{9FCCBFB9-83E1-45B3-9FFE-01A27E532D0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7" i="1"/>
  <c r="G30" i="1"/>
  <c r="G31" i="1"/>
  <c r="G32" i="1"/>
  <c r="G33" i="1"/>
  <c r="G34" i="1"/>
  <c r="G35" i="1"/>
  <c r="G36" i="1"/>
  <c r="G29" i="1"/>
  <c r="G3" i="1"/>
  <c r="G4" i="1"/>
  <c r="G5" i="1"/>
  <c r="G6" i="1"/>
  <c r="G2" i="1"/>
  <c r="I61" i="1" l="1"/>
  <c r="I62" i="1"/>
  <c r="Q62" i="1" s="1"/>
  <c r="I63" i="1"/>
  <c r="Q63" i="1" s="1"/>
  <c r="I64" i="1"/>
  <c r="Q64" i="1" s="1"/>
  <c r="I65" i="1"/>
  <c r="Q65" i="1" s="1"/>
  <c r="I66" i="1"/>
  <c r="Q66" i="1" s="1"/>
  <c r="I67" i="1"/>
  <c r="I60" i="1"/>
  <c r="Q60" i="1" s="1"/>
  <c r="H61" i="1"/>
  <c r="H62" i="1"/>
  <c r="H63" i="1"/>
  <c r="H64" i="1"/>
  <c r="H65" i="1"/>
  <c r="H66" i="1"/>
  <c r="H67" i="1"/>
  <c r="H60" i="1"/>
  <c r="G61" i="1"/>
  <c r="R61" i="1" s="1"/>
  <c r="G62" i="1"/>
  <c r="G63" i="1"/>
  <c r="R63" i="1" s="1"/>
  <c r="G64" i="1"/>
  <c r="R64" i="1" s="1"/>
  <c r="G65" i="1"/>
  <c r="R65" i="1" s="1"/>
  <c r="G66" i="1"/>
  <c r="R66" i="1" s="1"/>
  <c r="G67" i="1"/>
  <c r="R67" i="1" s="1"/>
  <c r="G60" i="1"/>
  <c r="R60" i="1" s="1"/>
  <c r="K57" i="1"/>
  <c r="K56" i="1"/>
  <c r="H59" i="1"/>
  <c r="I59" i="1" s="1"/>
  <c r="Q59" i="1" s="1"/>
  <c r="H58" i="1"/>
  <c r="I58" i="1" s="1"/>
  <c r="Q58" i="1" s="1"/>
  <c r="G58" i="1"/>
  <c r="G59" i="1"/>
  <c r="R59" i="1" s="1"/>
  <c r="G57" i="1"/>
  <c r="H57" i="1"/>
  <c r="I57" i="1"/>
  <c r="H56" i="1"/>
  <c r="I56" i="1" s="1"/>
  <c r="Q56" i="1" s="1"/>
  <c r="G56" i="1"/>
  <c r="J63" i="1"/>
  <c r="J64" i="1"/>
  <c r="J65" i="1"/>
  <c r="J66" i="1"/>
  <c r="J67" i="1"/>
  <c r="J56" i="1"/>
  <c r="J57" i="1"/>
  <c r="J58" i="1"/>
  <c r="J59" i="1"/>
  <c r="J60" i="1"/>
  <c r="J61" i="1"/>
  <c r="J62" i="1"/>
  <c r="I54" i="1"/>
  <c r="Q54" i="1" s="1"/>
  <c r="I55" i="1"/>
  <c r="Q55" i="1" s="1"/>
  <c r="I53" i="1"/>
  <c r="Q53" i="1" s="1"/>
  <c r="H54" i="1"/>
  <c r="K54" i="1" s="1"/>
  <c r="H55" i="1"/>
  <c r="K55" i="1" s="1"/>
  <c r="H53" i="1"/>
  <c r="K53" i="1" s="1"/>
  <c r="G54" i="1"/>
  <c r="G55" i="1"/>
  <c r="G53" i="1"/>
  <c r="E54" i="1"/>
  <c r="E55" i="1"/>
  <c r="E53" i="1"/>
  <c r="F54" i="1"/>
  <c r="F55" i="1"/>
  <c r="F53" i="1"/>
  <c r="K51" i="1"/>
  <c r="K52" i="1"/>
  <c r="J48" i="1"/>
  <c r="J49" i="1"/>
  <c r="J50" i="1"/>
  <c r="J51" i="1"/>
  <c r="J52" i="1"/>
  <c r="I48" i="1"/>
  <c r="Q48" i="1" s="1"/>
  <c r="I49" i="1"/>
  <c r="Q49" i="1" s="1"/>
  <c r="I50" i="1"/>
  <c r="Q50" i="1" s="1"/>
  <c r="I51" i="1"/>
  <c r="Q51" i="1" s="1"/>
  <c r="I52" i="1"/>
  <c r="Q52" i="1" s="1"/>
  <c r="H48" i="1"/>
  <c r="K48" i="1" s="1"/>
  <c r="H49" i="1"/>
  <c r="K49" i="1" s="1"/>
  <c r="H50" i="1"/>
  <c r="K50" i="1" s="1"/>
  <c r="H51" i="1"/>
  <c r="H52" i="1"/>
  <c r="H47" i="1"/>
  <c r="K47" i="1" s="1"/>
  <c r="G48" i="1"/>
  <c r="G49" i="1"/>
  <c r="R49" i="1" s="1"/>
  <c r="G50" i="1"/>
  <c r="R50" i="1" s="1"/>
  <c r="G51" i="1"/>
  <c r="G52" i="1"/>
  <c r="G47" i="1"/>
  <c r="R47" i="1" s="1"/>
  <c r="G38" i="1"/>
  <c r="R38" i="1" s="1"/>
  <c r="G39" i="1"/>
  <c r="R39" i="1" s="1"/>
  <c r="G40" i="1"/>
  <c r="R40" i="1" s="1"/>
  <c r="G41" i="1"/>
  <c r="R41" i="1" s="1"/>
  <c r="G42" i="1"/>
  <c r="R42" i="1" s="1"/>
  <c r="G43" i="1"/>
  <c r="R43" i="1" s="1"/>
  <c r="G44" i="1"/>
  <c r="G45" i="1"/>
  <c r="R45" i="1" s="1"/>
  <c r="G46" i="1"/>
  <c r="G37" i="1"/>
  <c r="R37" i="1" s="1"/>
  <c r="R51" i="1"/>
  <c r="I47" i="1"/>
  <c r="J47" i="1"/>
  <c r="K43" i="1"/>
  <c r="J38" i="1"/>
  <c r="J39" i="1"/>
  <c r="J40" i="1"/>
  <c r="J41" i="1"/>
  <c r="J42" i="1"/>
  <c r="J43" i="1"/>
  <c r="J44" i="1"/>
  <c r="J45" i="1"/>
  <c r="J46" i="1"/>
  <c r="I38" i="1"/>
  <c r="Q38" i="1" s="1"/>
  <c r="I39" i="1"/>
  <c r="I40" i="1"/>
  <c r="I41" i="1"/>
  <c r="Q41" i="1" s="1"/>
  <c r="I42" i="1"/>
  <c r="I43" i="1"/>
  <c r="Q43" i="1" s="1"/>
  <c r="I44" i="1"/>
  <c r="Q44" i="1" s="1"/>
  <c r="I45" i="1"/>
  <c r="Q45" i="1" s="1"/>
  <c r="I46" i="1"/>
  <c r="I37" i="1"/>
  <c r="Q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H44" i="1"/>
  <c r="K44" i="1" s="1"/>
  <c r="H45" i="1"/>
  <c r="K45" i="1" s="1"/>
  <c r="H46" i="1"/>
  <c r="K46" i="1" s="1"/>
  <c r="H37" i="1"/>
  <c r="K37" i="1" s="1"/>
  <c r="R44" i="1"/>
  <c r="Q40" i="1"/>
  <c r="J37" i="1"/>
  <c r="Q39" i="1"/>
  <c r="Q42" i="1"/>
  <c r="Q46" i="1"/>
  <c r="R46" i="1"/>
  <c r="Q47" i="1"/>
  <c r="R48" i="1"/>
  <c r="R52" i="1"/>
  <c r="R53" i="1"/>
  <c r="R54" i="1"/>
  <c r="R55" i="1"/>
  <c r="R56" i="1"/>
  <c r="Q57" i="1"/>
  <c r="R57" i="1"/>
  <c r="R58" i="1"/>
  <c r="Q61" i="1"/>
  <c r="R62" i="1"/>
  <c r="Q67" i="1"/>
  <c r="R34" i="1"/>
  <c r="R35" i="1"/>
  <c r="R36" i="1"/>
  <c r="K32" i="1"/>
  <c r="K34" i="1"/>
  <c r="K35" i="1"/>
  <c r="K36" i="1"/>
  <c r="K29" i="1"/>
  <c r="I29" i="1"/>
  <c r="H30" i="1"/>
  <c r="K30" i="1" s="1"/>
  <c r="H31" i="1"/>
  <c r="K31" i="1" s="1"/>
  <c r="H32" i="1"/>
  <c r="H33" i="1"/>
  <c r="K33" i="1" s="1"/>
  <c r="H34" i="1"/>
  <c r="H35" i="1"/>
  <c r="H36" i="1"/>
  <c r="H29" i="1"/>
  <c r="R33" i="1"/>
  <c r="R29" i="1"/>
  <c r="I36" i="1"/>
  <c r="Q36" i="1" s="1"/>
  <c r="I35" i="1"/>
  <c r="Q35" i="1"/>
  <c r="I34" i="1"/>
  <c r="Q34" i="1" s="1"/>
  <c r="I33" i="1"/>
  <c r="Q33" i="1" s="1"/>
  <c r="I32" i="1"/>
  <c r="Q32" i="1" s="1"/>
  <c r="I31" i="1"/>
  <c r="Q31" i="1" s="1"/>
  <c r="I30" i="1"/>
  <c r="J29" i="1"/>
  <c r="J30" i="1"/>
  <c r="J31" i="1"/>
  <c r="J32" i="1"/>
  <c r="J33" i="1"/>
  <c r="J34" i="1"/>
  <c r="J35" i="1"/>
  <c r="J36" i="1"/>
  <c r="K27" i="1"/>
  <c r="K28" i="1"/>
  <c r="K24" i="1"/>
  <c r="J25" i="1"/>
  <c r="J26" i="1"/>
  <c r="J27" i="1"/>
  <c r="J28" i="1"/>
  <c r="I25" i="1"/>
  <c r="Q25" i="1" s="1"/>
  <c r="I26" i="1"/>
  <c r="Q26" i="1" s="1"/>
  <c r="I27" i="1"/>
  <c r="Q27" i="1" s="1"/>
  <c r="I28" i="1"/>
  <c r="Q28" i="1" s="1"/>
  <c r="H25" i="1"/>
  <c r="K25" i="1" s="1"/>
  <c r="H26" i="1"/>
  <c r="K26" i="1" s="1"/>
  <c r="H27" i="1"/>
  <c r="H28" i="1"/>
  <c r="H24" i="1"/>
  <c r="R27" i="1"/>
  <c r="R28" i="1"/>
  <c r="Q29" i="1"/>
  <c r="Q30" i="1"/>
  <c r="R30" i="1"/>
  <c r="R31" i="1"/>
  <c r="R32" i="1"/>
  <c r="G28" i="1"/>
  <c r="G27" i="1"/>
  <c r="G26" i="1"/>
  <c r="R26" i="1" s="1"/>
  <c r="G25" i="1"/>
  <c r="R25" i="1" s="1"/>
  <c r="G24" i="1"/>
  <c r="R24" i="1" s="1"/>
  <c r="J24" i="1"/>
  <c r="I24" i="1"/>
  <c r="Q24" i="1" s="1"/>
  <c r="K17" i="1"/>
  <c r="K18" i="1"/>
  <c r="K19" i="1"/>
  <c r="K22" i="1"/>
  <c r="K23" i="1"/>
  <c r="K16" i="1"/>
  <c r="Q18" i="1"/>
  <c r="Q19" i="1"/>
  <c r="R19" i="1"/>
  <c r="Q20" i="1"/>
  <c r="R22" i="1"/>
  <c r="I17" i="1"/>
  <c r="Q17" i="1" s="1"/>
  <c r="I18" i="1"/>
  <c r="I19" i="1"/>
  <c r="I20" i="1"/>
  <c r="I21" i="1"/>
  <c r="Q21" i="1" s="1"/>
  <c r="I22" i="1"/>
  <c r="Q22" i="1" s="1"/>
  <c r="I23" i="1"/>
  <c r="Q23" i="1" s="1"/>
  <c r="I16" i="1"/>
  <c r="Q16" i="1" s="1"/>
  <c r="H17" i="1"/>
  <c r="H18" i="1"/>
  <c r="H19" i="1"/>
  <c r="H20" i="1"/>
  <c r="K20" i="1" s="1"/>
  <c r="H21" i="1"/>
  <c r="K21" i="1" s="1"/>
  <c r="H22" i="1"/>
  <c r="H23" i="1"/>
  <c r="H16" i="1"/>
  <c r="G17" i="1"/>
  <c r="R17" i="1" s="1"/>
  <c r="G18" i="1"/>
  <c r="R18" i="1" s="1"/>
  <c r="G19" i="1"/>
  <c r="G20" i="1"/>
  <c r="R20" i="1" s="1"/>
  <c r="G21" i="1"/>
  <c r="R21" i="1" s="1"/>
  <c r="G22" i="1"/>
  <c r="G23" i="1"/>
  <c r="R23" i="1" s="1"/>
  <c r="G16" i="1"/>
  <c r="R16" i="1" s="1"/>
  <c r="G8" i="1"/>
  <c r="G9" i="1"/>
  <c r="G10" i="1"/>
  <c r="G11" i="1"/>
  <c r="G12" i="1"/>
  <c r="G13" i="1"/>
  <c r="G14" i="1"/>
  <c r="G15" i="1"/>
  <c r="G7" i="1"/>
  <c r="J23" i="1"/>
  <c r="J22" i="1"/>
  <c r="J21" i="1"/>
  <c r="J20" i="1"/>
  <c r="J19" i="1"/>
  <c r="J18" i="1"/>
  <c r="J17" i="1"/>
  <c r="J16" i="1"/>
  <c r="K58" i="1" l="1"/>
  <c r="K59" i="1"/>
  <c r="J55" i="1"/>
  <c r="J54" i="1"/>
  <c r="J53" i="1"/>
  <c r="R7" i="1"/>
  <c r="R8" i="1"/>
  <c r="R9" i="1"/>
  <c r="R10" i="1"/>
  <c r="R11" i="1"/>
  <c r="R12" i="1"/>
  <c r="R13" i="1"/>
  <c r="R14" i="1"/>
  <c r="R15" i="1"/>
  <c r="K8" i="1"/>
  <c r="K9" i="1"/>
  <c r="K10" i="1"/>
  <c r="K11" i="1"/>
  <c r="K12" i="1"/>
  <c r="K13" i="1"/>
  <c r="K14" i="1"/>
  <c r="K15" i="1"/>
  <c r="K7" i="1"/>
  <c r="I11" i="1"/>
  <c r="Q11" i="1" s="1"/>
  <c r="I13" i="1"/>
  <c r="Q13" i="1" s="1"/>
  <c r="I15" i="1"/>
  <c r="Q15" i="1" s="1"/>
  <c r="I7" i="1"/>
  <c r="Q7" i="1" s="1"/>
  <c r="J15" i="1"/>
  <c r="J14" i="1"/>
  <c r="I14" i="1"/>
  <c r="Q14" i="1" s="1"/>
  <c r="J13" i="1"/>
  <c r="J12" i="1"/>
  <c r="I12" i="1"/>
  <c r="Q12" i="1" s="1"/>
  <c r="J11" i="1"/>
  <c r="J10" i="1"/>
  <c r="I10" i="1"/>
  <c r="Q10" i="1" s="1"/>
  <c r="J9" i="1"/>
  <c r="I9" i="1"/>
  <c r="Q9" i="1" s="1"/>
  <c r="J8" i="1"/>
  <c r="I8" i="1"/>
  <c r="Q8" i="1" s="1"/>
  <c r="J7" i="1"/>
  <c r="R3" i="1"/>
  <c r="R4" i="1"/>
  <c r="R5" i="1"/>
  <c r="R6" i="1"/>
  <c r="R2" i="1"/>
  <c r="H3" i="1"/>
  <c r="K3" i="1" s="1"/>
  <c r="H4" i="1"/>
  <c r="I4" i="1" s="1"/>
  <c r="Q4" i="1" s="1"/>
  <c r="H5" i="1"/>
  <c r="I5" i="1" s="1"/>
  <c r="Q5" i="1" s="1"/>
  <c r="H6" i="1"/>
  <c r="I6" i="1" s="1"/>
  <c r="Q6" i="1" s="1"/>
  <c r="H2" i="1"/>
  <c r="K2" i="1" s="1"/>
  <c r="J3" i="1"/>
  <c r="J4" i="1"/>
  <c r="J5" i="1"/>
  <c r="J6" i="1"/>
  <c r="J2" i="1"/>
  <c r="I3" i="1" l="1"/>
  <c r="Q3" i="1" s="1"/>
  <c r="K5" i="1"/>
  <c r="K4" i="1"/>
  <c r="I2" i="1"/>
  <c r="Q2" i="1" s="1"/>
  <c r="K6" i="1"/>
</calcChain>
</file>

<file path=xl/sharedStrings.xml><?xml version="1.0" encoding="utf-8"?>
<sst xmlns="http://schemas.openxmlformats.org/spreadsheetml/2006/main" count="150" uniqueCount="40">
  <si>
    <t>No.</t>
  </si>
  <si>
    <t>Material</t>
  </si>
  <si>
    <t>CSF</t>
  </si>
  <si>
    <t>ψ</t>
  </si>
  <si>
    <t>Sphere</t>
  </si>
  <si>
    <t>POM</t>
  </si>
  <si>
    <t>ABS</t>
  </si>
  <si>
    <t>Circular cylinder</t>
  </si>
  <si>
    <t>PLA</t>
  </si>
  <si>
    <t>Circular disk</t>
  </si>
  <si>
    <t>Square plate</t>
  </si>
  <si>
    <t>Cube</t>
  </si>
  <si>
    <t>Square prism</t>
  </si>
  <si>
    <t>Rectangular prism</t>
  </si>
  <si>
    <t>Tetrahedron</t>
  </si>
  <si>
    <t>Fiber</t>
  </si>
  <si>
    <t>Nylon</t>
  </si>
  <si>
    <t>F</t>
  </si>
  <si>
    <t>G</t>
  </si>
  <si>
    <t>H</t>
  </si>
  <si>
    <t>-</t>
  </si>
  <si>
    <t>J</t>
  </si>
  <si>
    <t>L</t>
  </si>
  <si>
    <t>M</t>
  </si>
  <si>
    <t>N</t>
  </si>
  <si>
    <t>P</t>
  </si>
  <si>
    <r>
      <rPr>
        <b/>
        <i/>
        <sz val="11"/>
        <color theme="1"/>
        <rFont val="Calibri"/>
        <family val="2"/>
        <scheme val="minor"/>
      </rPr>
      <t>Re</t>
    </r>
    <r>
      <rPr>
        <b/>
        <i/>
        <vertAlign val="subscript"/>
        <sz val="11"/>
        <color theme="1"/>
        <rFont val="Calibri"/>
        <family val="2"/>
        <scheme val="minor"/>
      </rPr>
      <t>p</t>
    </r>
  </si>
  <si>
    <r>
      <rPr>
        <b/>
        <i/>
        <sz val="11"/>
        <color theme="1"/>
        <rFont val="Calibri"/>
        <family val="2"/>
        <scheme val="minor"/>
      </rPr>
      <t>C</t>
    </r>
    <r>
      <rPr>
        <b/>
        <i/>
        <vertAlign val="subscript"/>
        <sz val="11"/>
        <color theme="1"/>
        <rFont val="Calibri"/>
        <family val="2"/>
        <scheme val="minor"/>
      </rPr>
      <t>D</t>
    </r>
  </si>
  <si>
    <t>Shape_Particle_code</t>
  </si>
  <si>
    <t>particle_density_kg_m_3</t>
  </si>
  <si>
    <r>
      <rPr>
        <b/>
        <i/>
        <sz val="11"/>
        <color theme="1"/>
        <rFont val="Calibri"/>
        <family val="2"/>
        <scheme val="minor"/>
      </rPr>
      <t>water_density_</t>
    </r>
    <r>
      <rPr>
        <sz val="11"/>
        <color theme="1"/>
        <rFont val="Calibri"/>
        <family val="2"/>
        <scheme val="minor"/>
      </rPr>
      <t>kg_m_3</t>
    </r>
  </si>
  <si>
    <r>
      <rPr>
        <b/>
        <i/>
        <sz val="11"/>
        <color theme="1"/>
        <rFont val="Calibri"/>
        <family val="2"/>
        <scheme val="minor"/>
      </rPr>
      <t>a_</t>
    </r>
    <r>
      <rPr>
        <sz val="11"/>
        <color theme="1"/>
        <rFont val="Calibri"/>
        <family val="2"/>
        <scheme val="minor"/>
      </rPr>
      <t>mm</t>
    </r>
  </si>
  <si>
    <r>
      <rPr>
        <b/>
        <i/>
        <sz val="11"/>
        <color theme="1"/>
        <rFont val="Calibri"/>
        <family val="2"/>
        <scheme val="minor"/>
      </rPr>
      <t>b_</t>
    </r>
    <r>
      <rPr>
        <sz val="11"/>
        <color theme="1"/>
        <rFont val="Calibri"/>
        <family val="2"/>
        <scheme val="minor"/>
      </rPr>
      <t>mm</t>
    </r>
  </si>
  <si>
    <r>
      <rPr>
        <b/>
        <i/>
        <sz val="11"/>
        <color theme="1"/>
        <rFont val="Calibri"/>
        <family val="2"/>
        <scheme val="minor"/>
      </rPr>
      <t>c_</t>
    </r>
    <r>
      <rPr>
        <sz val="11"/>
        <color theme="1"/>
        <rFont val="Calibri"/>
        <family val="2"/>
        <scheme val="minor"/>
      </rPr>
      <t>mm</t>
    </r>
  </si>
  <si>
    <r>
      <rPr>
        <b/>
        <i/>
        <sz val="11"/>
        <color theme="1"/>
        <rFont val="Calibri"/>
        <family val="2"/>
        <scheme val="minor"/>
      </rPr>
      <t>d</t>
    </r>
    <r>
      <rPr>
        <b/>
        <i/>
        <vertAlign val="subscript"/>
        <sz val="11"/>
        <color theme="1"/>
        <rFont val="Calibri"/>
        <family val="2"/>
        <scheme val="minor"/>
      </rPr>
      <t>D_</t>
    </r>
    <r>
      <rPr>
        <sz val="11"/>
        <color theme="1"/>
        <rFont val="Calibri"/>
        <family val="2"/>
        <scheme val="minor"/>
      </rPr>
      <t>mm</t>
    </r>
  </si>
  <si>
    <r>
      <rPr>
        <b/>
        <i/>
        <sz val="11"/>
        <color theme="1"/>
        <rFont val="Calibri"/>
        <family val="2"/>
        <scheme val="minor"/>
      </rPr>
      <t>d</t>
    </r>
    <r>
      <rPr>
        <b/>
        <i/>
        <vertAlign val="subscript"/>
        <sz val="11"/>
        <color theme="1"/>
        <rFont val="Calibri"/>
        <family val="2"/>
        <scheme val="minor"/>
      </rPr>
      <t>n_</t>
    </r>
    <r>
      <rPr>
        <sz val="11"/>
        <color theme="1"/>
        <rFont val="Calibri"/>
        <family val="2"/>
        <scheme val="minor"/>
      </rPr>
      <t>mm</t>
    </r>
  </si>
  <si>
    <t>diameter_mm</t>
  </si>
  <si>
    <r>
      <rPr>
        <b/>
        <i/>
        <sz val="11"/>
        <color theme="1"/>
        <rFont val="Calibri"/>
        <family val="2"/>
        <scheme val="minor"/>
      </rPr>
      <t>ν</t>
    </r>
    <r>
      <rPr>
        <b/>
        <sz val="11"/>
        <color theme="1"/>
        <rFont val="Calibri"/>
        <family val="2"/>
        <scheme val="minor"/>
      </rPr>
      <t xml:space="preserve"> _</t>
    </r>
    <r>
      <rPr>
        <sz val="11"/>
        <color theme="1"/>
        <rFont val="Calibri"/>
        <family val="2"/>
        <scheme val="minor"/>
      </rPr>
      <t>m^2_s</t>
    </r>
  </si>
  <si>
    <r>
      <rPr>
        <b/>
        <i/>
        <sz val="11"/>
        <color theme="1"/>
        <rFont val="Calibri"/>
        <family val="2"/>
        <scheme val="minor"/>
      </rPr>
      <t>w</t>
    </r>
    <r>
      <rPr>
        <b/>
        <i/>
        <vertAlign val="subscript"/>
        <sz val="11"/>
        <color theme="1"/>
        <rFont val="Calibri"/>
        <family val="2"/>
        <scheme val="minor"/>
      </rPr>
      <t>s_</t>
    </r>
    <r>
      <rPr>
        <sz val="11"/>
        <color theme="1"/>
        <rFont val="Calibri"/>
        <family val="2"/>
        <scheme val="minor"/>
      </rPr>
      <t>m_s</t>
    </r>
  </si>
  <si>
    <r>
      <rPr>
        <b/>
        <i/>
        <sz val="11"/>
        <color theme="1"/>
        <rFont val="Calibri"/>
        <family val="2"/>
        <scheme val="minor"/>
      </rPr>
      <t>σ</t>
    </r>
    <r>
      <rPr>
        <b/>
        <i/>
        <vertAlign val="subscript"/>
        <sz val="11"/>
        <color theme="1"/>
        <rFont val="Calibri"/>
        <family val="2"/>
        <scheme val="minor"/>
      </rPr>
      <t>s_</t>
    </r>
    <r>
      <rPr>
        <sz val="11"/>
        <color theme="1"/>
        <rFont val="Calibri"/>
        <family val="2"/>
        <scheme val="minor"/>
      </rPr>
      <t>m_s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</si>
</sst>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11" fontId="0" fillId="0" borderId="2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11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11" fontId="0" fillId="0" borderId="7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1" fontId="0" fillId="0" borderId="7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"/>
  <sheetViews>
    <sheetView tabSelected="1" workbookViewId="0">
      <selection activeCell="S2" sqref="S2"/>
    </sheetView>
  </sheetViews>
  <sheetFormatPr defaultColWidth="9.1796875" defaultRowHeight="14.5" x14ac:dyDescent="0.35"/>
  <cols>
    <col min="1" max="1" width="4.1796875" style="5" bestFit="1" customWidth="1"/>
    <col min="2" max="2" width="19.81640625" style="5" bestFit="1" customWidth="1"/>
    <col min="3" max="3" width="8.453125" style="5" bestFit="1" customWidth="1"/>
    <col min="4" max="6" width="7.7265625" style="5" bestFit="1" customWidth="1"/>
    <col min="7" max="7" width="9.1796875" style="5" bestFit="1" customWidth="1"/>
    <col min="8" max="9" width="8.7265625" style="5" bestFit="1" customWidth="1"/>
    <col min="10" max="10" width="4.7265625" style="5" bestFit="1" customWidth="1"/>
    <col min="11" max="11" width="5" style="5" bestFit="1" customWidth="1"/>
    <col min="12" max="12" width="12.1796875" style="5" bestFit="1" customWidth="1"/>
    <col min="13" max="13" width="10.81640625" style="5" bestFit="1" customWidth="1"/>
    <col min="14" max="14" width="9.54296875" style="5" bestFit="1" customWidth="1"/>
    <col min="15" max="15" width="9" style="5" bestFit="1" customWidth="1"/>
    <col min="16" max="16" width="8.54296875" style="5" bestFit="1" customWidth="1"/>
    <col min="17" max="17" width="5" style="5" bestFit="1" customWidth="1"/>
    <col min="18" max="18" width="4.54296875" style="5" bestFit="1" customWidth="1"/>
    <col min="19" max="16384" width="9.1796875" style="5"/>
  </cols>
  <sheetData>
    <row r="1" spans="1:18" ht="17" thickBot="1" x14ac:dyDescent="0.4">
      <c r="A1" s="1" t="s">
        <v>0</v>
      </c>
      <c r="B1" s="2" t="s">
        <v>28</v>
      </c>
      <c r="C1" s="2" t="s">
        <v>1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30" t="s">
        <v>36</v>
      </c>
      <c r="J1" s="3" t="s">
        <v>2</v>
      </c>
      <c r="K1" s="3" t="s">
        <v>3</v>
      </c>
      <c r="L1" s="30" t="s">
        <v>29</v>
      </c>
      <c r="M1" s="2" t="s">
        <v>30</v>
      </c>
      <c r="N1" s="2" t="s">
        <v>37</v>
      </c>
      <c r="O1" s="4" t="s">
        <v>38</v>
      </c>
      <c r="P1" s="4" t="s">
        <v>39</v>
      </c>
      <c r="Q1" s="28" t="s">
        <v>26</v>
      </c>
      <c r="R1" s="29" t="s">
        <v>27</v>
      </c>
    </row>
    <row r="2" spans="1:18" x14ac:dyDescent="0.35">
      <c r="A2" s="1">
        <v>1</v>
      </c>
      <c r="B2" s="2" t="s">
        <v>4</v>
      </c>
      <c r="C2" s="2" t="s">
        <v>5</v>
      </c>
      <c r="D2" s="6">
        <v>2</v>
      </c>
      <c r="E2" s="6">
        <v>2</v>
      </c>
      <c r="F2" s="6">
        <v>2</v>
      </c>
      <c r="G2" s="6">
        <f>F2</f>
        <v>2</v>
      </c>
      <c r="H2" s="6">
        <f>D2</f>
        <v>2</v>
      </c>
      <c r="I2" s="6">
        <f>H2</f>
        <v>2</v>
      </c>
      <c r="J2" s="7">
        <f t="shared" ref="J2:J46" si="0">F2/SQRT(D2*E2)</f>
        <v>1</v>
      </c>
      <c r="K2" s="7">
        <f>(4*PI()*(H2/2)^2)/(4*PI()*(H2/2)^2)</f>
        <v>1</v>
      </c>
      <c r="L2" s="2">
        <v>1353</v>
      </c>
      <c r="M2" s="2">
        <v>998</v>
      </c>
      <c r="N2" s="8">
        <v>9.8420000000000004E-7</v>
      </c>
      <c r="O2" s="9">
        <v>0.11637864942887401</v>
      </c>
      <c r="P2" s="9">
        <v>2.14244421542026E-3</v>
      </c>
      <c r="Q2" s="10">
        <f>O2*(I2*10^(-3))/N2</f>
        <v>236.4939025175249</v>
      </c>
      <c r="R2" s="11">
        <f>(4*9.81*(L2/M2-1)*(G2*10^(-3))/(3*O2^2))</f>
        <v>0.68705092016285674</v>
      </c>
    </row>
    <row r="3" spans="1:18" x14ac:dyDescent="0.35">
      <c r="A3" s="12">
        <v>2</v>
      </c>
      <c r="B3" s="13" t="s">
        <v>4</v>
      </c>
      <c r="C3" s="13" t="s">
        <v>5</v>
      </c>
      <c r="D3" s="14">
        <v>3</v>
      </c>
      <c r="E3" s="14">
        <v>3</v>
      </c>
      <c r="F3" s="14">
        <v>3</v>
      </c>
      <c r="G3" s="14">
        <f t="shared" ref="G3:G6" si="1">F3</f>
        <v>3</v>
      </c>
      <c r="H3" s="14">
        <f>D3</f>
        <v>3</v>
      </c>
      <c r="I3" s="14">
        <f t="shared" ref="I3:I15" si="2">H3</f>
        <v>3</v>
      </c>
      <c r="J3" s="15">
        <f t="shared" si="0"/>
        <v>1</v>
      </c>
      <c r="K3" s="15">
        <f t="shared" ref="K3:K6" si="3">(4*PI()*(H3/2)^2)/(4*PI()*(H3/2)^2)</f>
        <v>1</v>
      </c>
      <c r="L3" s="13">
        <v>1352</v>
      </c>
      <c r="M3" s="13">
        <v>998</v>
      </c>
      <c r="N3" s="16">
        <v>9.8420000000000004E-7</v>
      </c>
      <c r="O3" s="17">
        <v>0.16111778558133599</v>
      </c>
      <c r="P3" s="17">
        <v>2.5857775861901199E-3</v>
      </c>
      <c r="Q3" s="18">
        <f t="shared" ref="Q3:Q6" si="4">O3*(I3*10^(-3))/N3</f>
        <v>491.11294121520825</v>
      </c>
      <c r="R3" s="19">
        <f t="shared" ref="R3:R6" si="5">(4*9.81*(L3/M3-1)*(G3*10^(-3))/(3*O3^2))</f>
        <v>0.53618511194282736</v>
      </c>
    </row>
    <row r="4" spans="1:18" x14ac:dyDescent="0.35">
      <c r="A4" s="12">
        <v>3</v>
      </c>
      <c r="B4" s="13" t="s">
        <v>4</v>
      </c>
      <c r="C4" s="13" t="s">
        <v>6</v>
      </c>
      <c r="D4" s="14">
        <v>3.1</v>
      </c>
      <c r="E4" s="14">
        <v>3.1</v>
      </c>
      <c r="F4" s="14">
        <v>3.1</v>
      </c>
      <c r="G4" s="14">
        <f t="shared" si="1"/>
        <v>3.1</v>
      </c>
      <c r="H4" s="14">
        <f>D4</f>
        <v>3.1</v>
      </c>
      <c r="I4" s="14">
        <f t="shared" si="2"/>
        <v>3.1</v>
      </c>
      <c r="J4" s="15">
        <f t="shared" si="0"/>
        <v>1</v>
      </c>
      <c r="K4" s="15">
        <f t="shared" si="3"/>
        <v>1</v>
      </c>
      <c r="L4" s="13">
        <v>1062</v>
      </c>
      <c r="M4" s="13">
        <v>998</v>
      </c>
      <c r="N4" s="16">
        <v>9.8420000000000004E-7</v>
      </c>
      <c r="O4" s="17">
        <v>5.8857686662633003E-2</v>
      </c>
      <c r="P4" s="17">
        <v>7.2258546755735696E-3</v>
      </c>
      <c r="Q4" s="18">
        <f t="shared" si="4"/>
        <v>185.38795839683226</v>
      </c>
      <c r="R4" s="19">
        <f t="shared" si="5"/>
        <v>0.75060679784067363</v>
      </c>
    </row>
    <row r="5" spans="1:18" x14ac:dyDescent="0.35">
      <c r="A5" s="12">
        <v>4</v>
      </c>
      <c r="B5" s="13" t="s">
        <v>4</v>
      </c>
      <c r="C5" s="13" t="s">
        <v>5</v>
      </c>
      <c r="D5" s="14">
        <v>4</v>
      </c>
      <c r="E5" s="14">
        <v>4</v>
      </c>
      <c r="F5" s="14">
        <v>4</v>
      </c>
      <c r="G5" s="14">
        <f t="shared" si="1"/>
        <v>4</v>
      </c>
      <c r="H5" s="14">
        <f>D5</f>
        <v>4</v>
      </c>
      <c r="I5" s="14">
        <f t="shared" si="2"/>
        <v>4</v>
      </c>
      <c r="J5" s="15">
        <f t="shared" si="0"/>
        <v>1</v>
      </c>
      <c r="K5" s="15">
        <f t="shared" si="3"/>
        <v>1</v>
      </c>
      <c r="L5" s="13">
        <v>1352</v>
      </c>
      <c r="M5" s="13">
        <v>998</v>
      </c>
      <c r="N5" s="16">
        <v>9.8420000000000004E-7</v>
      </c>
      <c r="O5" s="17">
        <v>0.20304648645549001</v>
      </c>
      <c r="P5" s="17">
        <v>2.2408304038765898E-3</v>
      </c>
      <c r="Q5" s="18">
        <f t="shared" si="4"/>
        <v>825.22449280833166</v>
      </c>
      <c r="R5" s="19">
        <f t="shared" si="5"/>
        <v>0.45014196088518843</v>
      </c>
    </row>
    <row r="6" spans="1:18" ht="15" thickBot="1" x14ac:dyDescent="0.4">
      <c r="A6" s="20">
        <v>5</v>
      </c>
      <c r="B6" s="21" t="s">
        <v>4</v>
      </c>
      <c r="C6" s="21" t="s">
        <v>5</v>
      </c>
      <c r="D6" s="22">
        <v>5</v>
      </c>
      <c r="E6" s="22">
        <v>5</v>
      </c>
      <c r="F6" s="22">
        <v>5</v>
      </c>
      <c r="G6" s="22">
        <f t="shared" si="1"/>
        <v>5</v>
      </c>
      <c r="H6" s="22">
        <f>D6</f>
        <v>5</v>
      </c>
      <c r="I6" s="22">
        <f t="shared" si="2"/>
        <v>5</v>
      </c>
      <c r="J6" s="23">
        <f t="shared" si="0"/>
        <v>1</v>
      </c>
      <c r="K6" s="23">
        <f t="shared" si="3"/>
        <v>1</v>
      </c>
      <c r="L6" s="21">
        <v>1358</v>
      </c>
      <c r="M6" s="21">
        <v>998</v>
      </c>
      <c r="N6" s="24">
        <v>9.8420000000000004E-7</v>
      </c>
      <c r="O6" s="25">
        <v>0.223324915186914</v>
      </c>
      <c r="P6" s="25">
        <v>3.9418462884785697E-3</v>
      </c>
      <c r="Q6" s="26">
        <f t="shared" si="4"/>
        <v>1134.5504734145195</v>
      </c>
      <c r="R6" s="27">
        <f t="shared" si="5"/>
        <v>0.47301547844370195</v>
      </c>
    </row>
    <row r="7" spans="1:18" x14ac:dyDescent="0.35">
      <c r="A7" s="12">
        <v>6</v>
      </c>
      <c r="B7" s="13" t="s">
        <v>7</v>
      </c>
      <c r="C7" s="13" t="s">
        <v>8</v>
      </c>
      <c r="D7" s="14">
        <v>3</v>
      </c>
      <c r="E7" s="14">
        <v>2</v>
      </c>
      <c r="F7" s="14">
        <v>2</v>
      </c>
      <c r="G7" s="14">
        <f>3*PI()*F7/8</f>
        <v>2.3561944901923448</v>
      </c>
      <c r="H7" s="14">
        <f>(3/2*F7^2*D7)^(1/3)</f>
        <v>2.6207413942088964</v>
      </c>
      <c r="I7" s="14">
        <f t="shared" si="2"/>
        <v>2.6207413942088964</v>
      </c>
      <c r="J7" s="15">
        <f t="shared" si="0"/>
        <v>0.81649658092772615</v>
      </c>
      <c r="K7" s="15">
        <f>(4*PI()*(H7/2)^2)/(2*PI()*(E7/2)^2+2*PI()*(E7/2)*D7)</f>
        <v>0.85853568191499863</v>
      </c>
      <c r="L7" s="13">
        <v>1181</v>
      </c>
      <c r="M7" s="13">
        <v>998</v>
      </c>
      <c r="N7" s="16">
        <v>9.8420000000000004E-7</v>
      </c>
      <c r="O7" s="17">
        <v>8.7129072607522701E-2</v>
      </c>
      <c r="P7" s="17">
        <v>2.2553746545535E-3</v>
      </c>
      <c r="Q7" s="18">
        <f t="shared" ref="Q7:Q15" si="6">O7*(I7*10^(-3))/N7</f>
        <v>232.00850154599394</v>
      </c>
      <c r="R7" s="19">
        <f t="shared" ref="R7:R15" si="7">(4*9.81*(L7/M7-1)*(G7*10^(-3))/(3*O7^2))</f>
        <v>0.74441179461865015</v>
      </c>
    </row>
    <row r="8" spans="1:18" x14ac:dyDescent="0.35">
      <c r="A8" s="12">
        <v>7</v>
      </c>
      <c r="B8" s="13" t="s">
        <v>7</v>
      </c>
      <c r="C8" s="13" t="s">
        <v>8</v>
      </c>
      <c r="D8" s="14">
        <v>4</v>
      </c>
      <c r="E8" s="14">
        <v>2</v>
      </c>
      <c r="F8" s="14">
        <v>2</v>
      </c>
      <c r="G8" s="14">
        <f t="shared" ref="G8:G15" si="8">3*PI()*F8/8</f>
        <v>2.3561944901923448</v>
      </c>
      <c r="H8" s="14">
        <f t="shared" ref="H8:H15" si="9">(3/2*F8^2*D8)^(1/3)</f>
        <v>2.8844991406148166</v>
      </c>
      <c r="I8" s="14">
        <f t="shared" si="2"/>
        <v>2.8844991406148166</v>
      </c>
      <c r="J8" s="15">
        <f t="shared" si="0"/>
        <v>0.70710678118654746</v>
      </c>
      <c r="K8" s="15">
        <f t="shared" ref="K8:K15" si="10">(4*PI()*(H8/2)^2)/(2*PI()*(E8/2)^2+2*PI()*(E8/2)*D8)</f>
        <v>0.83203352922076168</v>
      </c>
      <c r="L8" s="13">
        <v>1212</v>
      </c>
      <c r="M8" s="13">
        <v>998</v>
      </c>
      <c r="N8" s="16">
        <v>9.8420000000000004E-7</v>
      </c>
      <c r="O8" s="17">
        <v>8.98741229061676E-2</v>
      </c>
      <c r="P8" s="17">
        <v>2.1483446852388899E-3</v>
      </c>
      <c r="Q8" s="18">
        <f t="shared" si="6"/>
        <v>263.40360728139694</v>
      </c>
      <c r="R8" s="19">
        <f t="shared" si="7"/>
        <v>0.8181497122744894</v>
      </c>
    </row>
    <row r="9" spans="1:18" x14ac:dyDescent="0.35">
      <c r="A9" s="12">
        <v>8</v>
      </c>
      <c r="B9" s="13" t="s">
        <v>7</v>
      </c>
      <c r="C9" s="13" t="s">
        <v>8</v>
      </c>
      <c r="D9" s="14">
        <v>5</v>
      </c>
      <c r="E9" s="14">
        <v>2</v>
      </c>
      <c r="F9" s="14">
        <v>2</v>
      </c>
      <c r="G9" s="14">
        <f t="shared" si="8"/>
        <v>2.3561944901923448</v>
      </c>
      <c r="H9" s="14">
        <f t="shared" si="9"/>
        <v>3.1072325059538586</v>
      </c>
      <c r="I9" s="14">
        <f t="shared" si="2"/>
        <v>3.1072325059538586</v>
      </c>
      <c r="J9" s="15">
        <f t="shared" si="0"/>
        <v>0.63245553203367588</v>
      </c>
      <c r="K9" s="15">
        <f t="shared" si="10"/>
        <v>0.80457448717135804</v>
      </c>
      <c r="L9" s="13">
        <v>1215</v>
      </c>
      <c r="M9" s="13">
        <v>998</v>
      </c>
      <c r="N9" s="16">
        <v>9.8420000000000004E-7</v>
      </c>
      <c r="O9" s="17">
        <v>9.0674385826233606E-2</v>
      </c>
      <c r="P9" s="17">
        <v>2.6107042560447901E-3</v>
      </c>
      <c r="Q9" s="18">
        <f t="shared" si="6"/>
        <v>286.26945650952541</v>
      </c>
      <c r="R9" s="19">
        <f t="shared" si="7"/>
        <v>0.81503982007376485</v>
      </c>
    </row>
    <row r="10" spans="1:18" x14ac:dyDescent="0.35">
      <c r="A10" s="12">
        <v>9</v>
      </c>
      <c r="B10" s="13" t="s">
        <v>7</v>
      </c>
      <c r="C10" s="13" t="s">
        <v>8</v>
      </c>
      <c r="D10" s="14">
        <v>3</v>
      </c>
      <c r="E10" s="14">
        <v>3</v>
      </c>
      <c r="F10" s="14">
        <v>3</v>
      </c>
      <c r="G10" s="14">
        <f t="shared" si="8"/>
        <v>3.5342917352885173</v>
      </c>
      <c r="H10" s="14">
        <f t="shared" si="9"/>
        <v>3.434142727659995</v>
      </c>
      <c r="I10" s="14">
        <f t="shared" si="2"/>
        <v>3.434142727659995</v>
      </c>
      <c r="J10" s="15">
        <f t="shared" si="0"/>
        <v>1</v>
      </c>
      <c r="K10" s="15">
        <f t="shared" si="10"/>
        <v>0.87358046473629858</v>
      </c>
      <c r="L10" s="13">
        <v>1218</v>
      </c>
      <c r="M10" s="13">
        <v>998</v>
      </c>
      <c r="N10" s="16">
        <v>9.8420000000000004E-7</v>
      </c>
      <c r="O10" s="17">
        <v>0.101022806614215</v>
      </c>
      <c r="P10" s="17">
        <v>5.0692733963660797E-3</v>
      </c>
      <c r="Q10" s="18">
        <f t="shared" si="6"/>
        <v>352.49617624670645</v>
      </c>
      <c r="R10" s="19">
        <f t="shared" si="7"/>
        <v>0.99853529146803022</v>
      </c>
    </row>
    <row r="11" spans="1:18" x14ac:dyDescent="0.35">
      <c r="A11" s="12">
        <v>10</v>
      </c>
      <c r="B11" s="13" t="s">
        <v>7</v>
      </c>
      <c r="C11" s="13" t="s">
        <v>8</v>
      </c>
      <c r="D11" s="14">
        <v>4</v>
      </c>
      <c r="E11" s="14">
        <v>3</v>
      </c>
      <c r="F11" s="14">
        <v>3</v>
      </c>
      <c r="G11" s="14">
        <f t="shared" si="8"/>
        <v>3.5342917352885173</v>
      </c>
      <c r="H11" s="14">
        <f t="shared" si="9"/>
        <v>3.7797631496846198</v>
      </c>
      <c r="I11" s="14">
        <f t="shared" si="2"/>
        <v>3.7797631496846198</v>
      </c>
      <c r="J11" s="15">
        <f t="shared" si="0"/>
        <v>0.86602540378443871</v>
      </c>
      <c r="K11" s="15">
        <f t="shared" si="10"/>
        <v>0.8658551192553815</v>
      </c>
      <c r="L11" s="13">
        <v>1196</v>
      </c>
      <c r="M11" s="13">
        <v>998</v>
      </c>
      <c r="N11" s="16">
        <v>9.8420000000000004E-7</v>
      </c>
      <c r="O11" s="17">
        <v>0.10685765694235</v>
      </c>
      <c r="P11" s="17">
        <v>4.9246288352956897E-3</v>
      </c>
      <c r="Q11" s="18">
        <f t="shared" si="6"/>
        <v>410.38064821411854</v>
      </c>
      <c r="R11" s="19">
        <f t="shared" si="7"/>
        <v>0.80321811333923698</v>
      </c>
    </row>
    <row r="12" spans="1:18" x14ac:dyDescent="0.35">
      <c r="A12" s="12">
        <v>11</v>
      </c>
      <c r="B12" s="13" t="s">
        <v>7</v>
      </c>
      <c r="C12" s="13" t="s">
        <v>8</v>
      </c>
      <c r="D12" s="14">
        <v>5</v>
      </c>
      <c r="E12" s="14">
        <v>3</v>
      </c>
      <c r="F12" s="14">
        <v>3</v>
      </c>
      <c r="G12" s="14">
        <f t="shared" si="8"/>
        <v>3.5342917352885173</v>
      </c>
      <c r="H12" s="14">
        <f t="shared" si="9"/>
        <v>4.0716264248923597</v>
      </c>
      <c r="I12" s="14">
        <f t="shared" si="2"/>
        <v>4.0716264248923597</v>
      </c>
      <c r="J12" s="15">
        <f t="shared" si="0"/>
        <v>0.7745966692414834</v>
      </c>
      <c r="K12" s="15">
        <f t="shared" si="10"/>
        <v>0.85016111507085834</v>
      </c>
      <c r="L12" s="13">
        <v>1192</v>
      </c>
      <c r="M12" s="13">
        <v>998</v>
      </c>
      <c r="N12" s="16">
        <v>9.8420000000000004E-7</v>
      </c>
      <c r="O12" s="17">
        <v>0.11069964031311599</v>
      </c>
      <c r="P12" s="17">
        <v>5.8297481662822398E-3</v>
      </c>
      <c r="Q12" s="18">
        <f t="shared" si="6"/>
        <v>457.96340248421319</v>
      </c>
      <c r="R12" s="19">
        <f t="shared" si="7"/>
        <v>0.73331219645014145</v>
      </c>
    </row>
    <row r="13" spans="1:18" x14ac:dyDescent="0.35">
      <c r="A13" s="12">
        <v>12</v>
      </c>
      <c r="B13" s="13" t="s">
        <v>7</v>
      </c>
      <c r="C13" s="13" t="s">
        <v>8</v>
      </c>
      <c r="D13" s="14">
        <v>4</v>
      </c>
      <c r="E13" s="14">
        <v>4</v>
      </c>
      <c r="F13" s="14">
        <v>4</v>
      </c>
      <c r="G13" s="14">
        <f t="shared" si="8"/>
        <v>4.7123889803846897</v>
      </c>
      <c r="H13" s="14">
        <f t="shared" si="9"/>
        <v>4.5788569702133266</v>
      </c>
      <c r="I13" s="14">
        <f t="shared" si="2"/>
        <v>4.5788569702133266</v>
      </c>
      <c r="J13" s="15">
        <f t="shared" si="0"/>
        <v>1</v>
      </c>
      <c r="K13" s="15">
        <f t="shared" si="10"/>
        <v>0.87358046473629847</v>
      </c>
      <c r="L13" s="13">
        <v>1191</v>
      </c>
      <c r="M13" s="13">
        <v>998</v>
      </c>
      <c r="N13" s="16">
        <v>9.8420000000000004E-7</v>
      </c>
      <c r="O13" s="17">
        <v>0.10895632247767501</v>
      </c>
      <c r="P13" s="17">
        <v>6.6741801643260797E-3</v>
      </c>
      <c r="Q13" s="18">
        <f t="shared" si="6"/>
        <v>506.90450784973905</v>
      </c>
      <c r="R13" s="19">
        <f t="shared" si="7"/>
        <v>1.0040856738453907</v>
      </c>
    </row>
    <row r="14" spans="1:18" x14ac:dyDescent="0.35">
      <c r="A14" s="12">
        <v>13</v>
      </c>
      <c r="B14" s="13" t="s">
        <v>7</v>
      </c>
      <c r="C14" s="13" t="s">
        <v>8</v>
      </c>
      <c r="D14" s="14">
        <v>5</v>
      </c>
      <c r="E14" s="14">
        <v>4</v>
      </c>
      <c r="F14" s="14">
        <v>4</v>
      </c>
      <c r="G14" s="14">
        <f t="shared" si="8"/>
        <v>4.7123889803846897</v>
      </c>
      <c r="H14" s="14">
        <f t="shared" si="9"/>
        <v>4.9324241486609397</v>
      </c>
      <c r="I14" s="14">
        <f t="shared" si="2"/>
        <v>4.9324241486609397</v>
      </c>
      <c r="J14" s="15">
        <f t="shared" si="0"/>
        <v>0.89442719099991586</v>
      </c>
      <c r="K14" s="15">
        <f t="shared" si="10"/>
        <v>0.86888599936762845</v>
      </c>
      <c r="L14" s="13">
        <v>1195</v>
      </c>
      <c r="M14" s="13">
        <v>998</v>
      </c>
      <c r="N14" s="16">
        <v>9.8420000000000004E-7</v>
      </c>
      <c r="O14" s="17">
        <v>0.120519290175355</v>
      </c>
      <c r="P14" s="17">
        <v>7.0478202697916202E-3</v>
      </c>
      <c r="Q14" s="18">
        <f t="shared" si="6"/>
        <v>603.99538431253416</v>
      </c>
      <c r="R14" s="19">
        <f t="shared" si="7"/>
        <v>0.83766704560976912</v>
      </c>
    </row>
    <row r="15" spans="1:18" ht="15" thickBot="1" x14ac:dyDescent="0.4">
      <c r="A15" s="20">
        <v>14</v>
      </c>
      <c r="B15" s="21" t="s">
        <v>7</v>
      </c>
      <c r="C15" s="21" t="s">
        <v>8</v>
      </c>
      <c r="D15" s="22">
        <v>5</v>
      </c>
      <c r="E15" s="22">
        <v>5</v>
      </c>
      <c r="F15" s="22">
        <v>5</v>
      </c>
      <c r="G15" s="22">
        <f t="shared" si="8"/>
        <v>5.8904862254808616</v>
      </c>
      <c r="H15" s="14">
        <f t="shared" si="9"/>
        <v>5.7235712127666583</v>
      </c>
      <c r="I15" s="22">
        <f t="shared" si="2"/>
        <v>5.7235712127666583</v>
      </c>
      <c r="J15" s="23">
        <f t="shared" si="0"/>
        <v>1</v>
      </c>
      <c r="K15" s="23">
        <f t="shared" si="10"/>
        <v>0.87358046473629847</v>
      </c>
      <c r="L15" s="21">
        <v>1194</v>
      </c>
      <c r="M15" s="21">
        <v>998</v>
      </c>
      <c r="N15" s="24">
        <v>9.8420000000000004E-7</v>
      </c>
      <c r="O15" s="25">
        <v>0.125177685420479</v>
      </c>
      <c r="P15" s="25">
        <v>9.9616663157600892E-3</v>
      </c>
      <c r="Q15" s="26">
        <f t="shared" si="6"/>
        <v>727.96524766654568</v>
      </c>
      <c r="R15" s="27">
        <f t="shared" si="7"/>
        <v>0.96567410276587784</v>
      </c>
    </row>
    <row r="16" spans="1:18" x14ac:dyDescent="0.35">
      <c r="A16" s="1">
        <v>15</v>
      </c>
      <c r="B16" s="2" t="s">
        <v>9</v>
      </c>
      <c r="C16" s="2" t="s">
        <v>8</v>
      </c>
      <c r="D16" s="6">
        <v>3</v>
      </c>
      <c r="E16" s="6">
        <v>3</v>
      </c>
      <c r="F16" s="6">
        <v>2</v>
      </c>
      <c r="G16" s="6">
        <f>3*F16/2</f>
        <v>3</v>
      </c>
      <c r="H16" s="6">
        <f>(3/2*D16^2*F16)^(1/3)</f>
        <v>2.9999999999999996</v>
      </c>
      <c r="I16" s="6">
        <f>D16</f>
        <v>3</v>
      </c>
      <c r="J16" s="7">
        <f t="shared" si="0"/>
        <v>0.66666666666666663</v>
      </c>
      <c r="K16" s="7">
        <f>(4*PI()*(H16/2)^2)/(2*PI()*(D16/2)^2+2*PI()*(D16/2)*F16)</f>
        <v>0.85714285714285676</v>
      </c>
      <c r="L16" s="2">
        <v>1195</v>
      </c>
      <c r="M16" s="2">
        <v>998</v>
      </c>
      <c r="N16" s="8">
        <v>9.8420000000000004E-7</v>
      </c>
      <c r="O16" s="9">
        <v>8.6422499692163507E-2</v>
      </c>
      <c r="P16" s="9">
        <v>1.0424796299536999E-2</v>
      </c>
      <c r="Q16" s="10">
        <f t="shared" ref="Q16:Q23" si="11">O16*(I16*10^(-3))/N16</f>
        <v>263.42968814924865</v>
      </c>
      <c r="R16" s="11">
        <f t="shared" ref="R16:R23" si="12">(4*9.81*(L16/M16-1)*(G16*10^(-3))/(3*O16^2))</f>
        <v>1.037077079791515</v>
      </c>
    </row>
    <row r="17" spans="1:18" x14ac:dyDescent="0.35">
      <c r="A17" s="12">
        <v>16</v>
      </c>
      <c r="B17" s="13" t="s">
        <v>9</v>
      </c>
      <c r="C17" s="13" t="s">
        <v>8</v>
      </c>
      <c r="D17" s="14">
        <v>4</v>
      </c>
      <c r="E17" s="14">
        <v>4</v>
      </c>
      <c r="F17" s="14">
        <v>2</v>
      </c>
      <c r="G17" s="14">
        <f t="shared" ref="G17:G28" si="13">3*F17/2</f>
        <v>3</v>
      </c>
      <c r="H17" s="14">
        <f t="shared" ref="H17:H23" si="14">(3/2*D17^2*F17)^(1/3)</f>
        <v>3.6342411856642789</v>
      </c>
      <c r="I17" s="14">
        <f t="shared" ref="I17:I36" si="15">D17</f>
        <v>4</v>
      </c>
      <c r="J17" s="15">
        <f t="shared" si="0"/>
        <v>0.5</v>
      </c>
      <c r="K17" s="15">
        <f t="shared" ref="K17:K23" si="16">(4*PI()*(H17/2)^2)/(2*PI()*(D17/2)^2+2*PI()*(D17/2)*F17)</f>
        <v>0.82548181222365646</v>
      </c>
      <c r="L17" s="13">
        <v>1207</v>
      </c>
      <c r="M17" s="13">
        <v>998</v>
      </c>
      <c r="N17" s="16">
        <v>9.8420000000000004E-7</v>
      </c>
      <c r="O17" s="17">
        <v>8.9458828389494996E-2</v>
      </c>
      <c r="P17" s="17">
        <v>4.0263281537343898E-3</v>
      </c>
      <c r="Q17" s="18">
        <f t="shared" si="11"/>
        <v>363.57987559233896</v>
      </c>
      <c r="R17" s="19">
        <f t="shared" si="12"/>
        <v>1.026829486450197</v>
      </c>
    </row>
    <row r="18" spans="1:18" x14ac:dyDescent="0.35">
      <c r="A18" s="12">
        <v>17</v>
      </c>
      <c r="B18" s="13" t="s">
        <v>9</v>
      </c>
      <c r="C18" s="13" t="s">
        <v>8</v>
      </c>
      <c r="D18" s="14">
        <v>4</v>
      </c>
      <c r="E18" s="14">
        <v>4</v>
      </c>
      <c r="F18" s="14">
        <v>3</v>
      </c>
      <c r="G18" s="14">
        <f t="shared" si="13"/>
        <v>4.5</v>
      </c>
      <c r="H18" s="14">
        <f t="shared" si="14"/>
        <v>4.1601676461038073</v>
      </c>
      <c r="I18" s="14">
        <f t="shared" si="15"/>
        <v>4</v>
      </c>
      <c r="J18" s="15">
        <f t="shared" si="0"/>
        <v>0.75</v>
      </c>
      <c r="K18" s="15">
        <f t="shared" si="16"/>
        <v>0.86534974218444471</v>
      </c>
      <c r="L18" s="13">
        <v>1185</v>
      </c>
      <c r="M18" s="13">
        <v>998</v>
      </c>
      <c r="N18" s="16">
        <v>9.8420000000000004E-7</v>
      </c>
      <c r="O18" s="17">
        <v>0.100196999744481</v>
      </c>
      <c r="P18" s="17">
        <v>4.5475244158293899E-3</v>
      </c>
      <c r="Q18" s="18">
        <f t="shared" si="11"/>
        <v>407.22210828888842</v>
      </c>
      <c r="R18" s="19">
        <f t="shared" si="12"/>
        <v>1.098555210264837</v>
      </c>
    </row>
    <row r="19" spans="1:18" x14ac:dyDescent="0.35">
      <c r="A19" s="12">
        <v>18</v>
      </c>
      <c r="B19" s="13" t="s">
        <v>9</v>
      </c>
      <c r="C19" s="13" t="s">
        <v>8</v>
      </c>
      <c r="D19" s="14">
        <v>5</v>
      </c>
      <c r="E19" s="14">
        <v>5</v>
      </c>
      <c r="F19" s="14">
        <v>0.5</v>
      </c>
      <c r="G19" s="14">
        <f t="shared" si="13"/>
        <v>0.75</v>
      </c>
      <c r="H19" s="14">
        <f t="shared" si="14"/>
        <v>2.6566464229565274</v>
      </c>
      <c r="I19" s="14">
        <f t="shared" si="15"/>
        <v>5</v>
      </c>
      <c r="J19" s="15">
        <f t="shared" si="0"/>
        <v>0.1</v>
      </c>
      <c r="K19" s="15">
        <f t="shared" si="16"/>
        <v>0.47051801444051417</v>
      </c>
      <c r="L19" s="13">
        <v>1213</v>
      </c>
      <c r="M19" s="13">
        <v>998</v>
      </c>
      <c r="N19" s="16">
        <v>9.8420000000000004E-7</v>
      </c>
      <c r="O19" s="17">
        <v>4.4566169787733603E-2</v>
      </c>
      <c r="P19" s="17">
        <v>2.4758481875929101E-3</v>
      </c>
      <c r="Q19" s="18">
        <f t="shared" si="11"/>
        <v>226.40809686920139</v>
      </c>
      <c r="R19" s="19">
        <f t="shared" si="12"/>
        <v>1.0640604591900855</v>
      </c>
    </row>
    <row r="20" spans="1:18" x14ac:dyDescent="0.35">
      <c r="A20" s="12">
        <v>19</v>
      </c>
      <c r="B20" s="13" t="s">
        <v>9</v>
      </c>
      <c r="C20" s="13" t="s">
        <v>8</v>
      </c>
      <c r="D20" s="14">
        <v>5</v>
      </c>
      <c r="E20" s="14">
        <v>5</v>
      </c>
      <c r="F20" s="14">
        <v>1</v>
      </c>
      <c r="G20" s="14">
        <f t="shared" si="13"/>
        <v>1.5</v>
      </c>
      <c r="H20" s="14">
        <f t="shared" si="14"/>
        <v>3.3471647504108475</v>
      </c>
      <c r="I20" s="14">
        <f t="shared" si="15"/>
        <v>5</v>
      </c>
      <c r="J20" s="15">
        <f t="shared" si="0"/>
        <v>0.2</v>
      </c>
      <c r="K20" s="15">
        <f t="shared" si="16"/>
        <v>0.6402006780795948</v>
      </c>
      <c r="L20" s="13">
        <v>1193</v>
      </c>
      <c r="M20" s="13">
        <v>998</v>
      </c>
      <c r="N20" s="16">
        <v>9.8420000000000004E-7</v>
      </c>
      <c r="O20" s="17">
        <v>5.6332059184582499E-2</v>
      </c>
      <c r="P20" s="17">
        <v>1.7708759479440001E-3</v>
      </c>
      <c r="Q20" s="18">
        <f t="shared" si="11"/>
        <v>286.18197106575138</v>
      </c>
      <c r="R20" s="19">
        <f t="shared" si="12"/>
        <v>1.2080692202756196</v>
      </c>
    </row>
    <row r="21" spans="1:18" x14ac:dyDescent="0.35">
      <c r="A21" s="12">
        <v>20</v>
      </c>
      <c r="B21" s="13" t="s">
        <v>9</v>
      </c>
      <c r="C21" s="13" t="s">
        <v>8</v>
      </c>
      <c r="D21" s="14">
        <v>5</v>
      </c>
      <c r="E21" s="14">
        <v>5</v>
      </c>
      <c r="F21" s="14">
        <v>2</v>
      </c>
      <c r="G21" s="14">
        <f t="shared" si="13"/>
        <v>3</v>
      </c>
      <c r="H21" s="14">
        <f t="shared" si="14"/>
        <v>4.2171633265087456</v>
      </c>
      <c r="I21" s="14">
        <f t="shared" si="15"/>
        <v>5</v>
      </c>
      <c r="J21" s="15">
        <f t="shared" si="0"/>
        <v>0.4</v>
      </c>
      <c r="K21" s="15">
        <f t="shared" si="16"/>
        <v>0.79042073433112481</v>
      </c>
      <c r="L21" s="13">
        <v>1215</v>
      </c>
      <c r="M21" s="13">
        <v>998</v>
      </c>
      <c r="N21" s="16">
        <v>9.8420000000000004E-7</v>
      </c>
      <c r="O21" s="17">
        <v>8.2494761346633999E-2</v>
      </c>
      <c r="P21" s="17">
        <v>7.3281521153335796E-3</v>
      </c>
      <c r="Q21" s="18">
        <f t="shared" si="11"/>
        <v>419.09551588413939</v>
      </c>
      <c r="R21" s="19">
        <f t="shared" si="12"/>
        <v>1.2537341346747755</v>
      </c>
    </row>
    <row r="22" spans="1:18" x14ac:dyDescent="0.35">
      <c r="A22" s="12">
        <v>21</v>
      </c>
      <c r="B22" s="13" t="s">
        <v>9</v>
      </c>
      <c r="C22" s="13" t="s">
        <v>8</v>
      </c>
      <c r="D22" s="14">
        <v>5</v>
      </c>
      <c r="E22" s="14">
        <v>5</v>
      </c>
      <c r="F22" s="14">
        <v>3</v>
      </c>
      <c r="G22" s="14">
        <f t="shared" si="13"/>
        <v>4.5</v>
      </c>
      <c r="H22" s="14">
        <f t="shared" si="14"/>
        <v>4.8274469230281483</v>
      </c>
      <c r="I22" s="14">
        <f t="shared" si="15"/>
        <v>5</v>
      </c>
      <c r="J22" s="15">
        <f t="shared" si="0"/>
        <v>0.6</v>
      </c>
      <c r="K22" s="15">
        <f t="shared" si="16"/>
        <v>0.84742704707832506</v>
      </c>
      <c r="L22" s="13">
        <v>1205</v>
      </c>
      <c r="M22" s="13">
        <v>998</v>
      </c>
      <c r="N22" s="16">
        <v>9.8420000000000004E-7</v>
      </c>
      <c r="O22" s="17">
        <v>0.107316600247311</v>
      </c>
      <c r="P22" s="17">
        <v>6.6559216430889002E-3</v>
      </c>
      <c r="Q22" s="18">
        <f t="shared" si="11"/>
        <v>545.19711566404692</v>
      </c>
      <c r="R22" s="19">
        <f t="shared" si="12"/>
        <v>1.0600497552415893</v>
      </c>
    </row>
    <row r="23" spans="1:18" ht="15" thickBot="1" x14ac:dyDescent="0.4">
      <c r="A23" s="20">
        <v>22</v>
      </c>
      <c r="B23" s="21" t="s">
        <v>9</v>
      </c>
      <c r="C23" s="21" t="s">
        <v>8</v>
      </c>
      <c r="D23" s="22">
        <v>5</v>
      </c>
      <c r="E23" s="22">
        <v>5</v>
      </c>
      <c r="F23" s="22">
        <v>4</v>
      </c>
      <c r="G23" s="22">
        <f t="shared" si="13"/>
        <v>6</v>
      </c>
      <c r="H23" s="22">
        <f t="shared" si="14"/>
        <v>5.3132928459130548</v>
      </c>
      <c r="I23" s="22">
        <f t="shared" si="15"/>
        <v>5</v>
      </c>
      <c r="J23" s="23">
        <f t="shared" si="0"/>
        <v>0.8</v>
      </c>
      <c r="K23" s="23">
        <f t="shared" si="16"/>
        <v>0.86864864204402625</v>
      </c>
      <c r="L23" s="21">
        <v>1208</v>
      </c>
      <c r="M23" s="21">
        <v>998</v>
      </c>
      <c r="N23" s="24">
        <v>9.8420000000000004E-7</v>
      </c>
      <c r="O23" s="25">
        <v>0.118005012781065</v>
      </c>
      <c r="P23" s="25">
        <v>5.2172461612483498E-3</v>
      </c>
      <c r="Q23" s="26">
        <f t="shared" si="11"/>
        <v>599.49711837566042</v>
      </c>
      <c r="R23" s="27">
        <f t="shared" si="12"/>
        <v>1.1858966310276979</v>
      </c>
    </row>
    <row r="24" spans="1:18" x14ac:dyDescent="0.35">
      <c r="A24" s="1">
        <v>23</v>
      </c>
      <c r="B24" s="2" t="s">
        <v>10</v>
      </c>
      <c r="C24" s="2" t="s">
        <v>8</v>
      </c>
      <c r="D24" s="6">
        <v>5</v>
      </c>
      <c r="E24" s="6">
        <v>5</v>
      </c>
      <c r="F24" s="6">
        <v>0.5</v>
      </c>
      <c r="G24" s="6">
        <f t="shared" si="13"/>
        <v>0.75</v>
      </c>
      <c r="H24" s="6">
        <f>(6/PI()*D24^2*F24)^(1/3)</f>
        <v>2.8794119114848606</v>
      </c>
      <c r="I24" s="6">
        <f t="shared" si="15"/>
        <v>5</v>
      </c>
      <c r="J24" s="7">
        <f t="shared" si="0"/>
        <v>0.1</v>
      </c>
      <c r="K24" s="7">
        <f>(4*PI()*(H24/2)^2)/(2*D24^2+4*D24*F24)</f>
        <v>0.43411642322317029</v>
      </c>
      <c r="L24" s="2">
        <v>1206</v>
      </c>
      <c r="M24" s="2">
        <v>998</v>
      </c>
      <c r="N24" s="8">
        <v>9.8420000000000004E-7</v>
      </c>
      <c r="O24" s="9">
        <v>4.12447786774034E-2</v>
      </c>
      <c r="P24" s="9">
        <v>1.3589942222833899E-3</v>
      </c>
      <c r="Q24" s="10">
        <f t="shared" ref="Q24:Q36" si="17">O24*(I24*10^(-3))/N24</f>
        <v>209.53453910487403</v>
      </c>
      <c r="R24" s="11">
        <f t="shared" ref="R24:R36" si="18">(4*9.81*(L24/M24-1)*(G24*10^(-3))/(3*O24^2))</f>
        <v>1.2018875765881798</v>
      </c>
    </row>
    <row r="25" spans="1:18" x14ac:dyDescent="0.35">
      <c r="A25" s="12">
        <v>24</v>
      </c>
      <c r="B25" s="13" t="s">
        <v>10</v>
      </c>
      <c r="C25" s="13" t="s">
        <v>8</v>
      </c>
      <c r="D25" s="14">
        <v>5</v>
      </c>
      <c r="E25" s="14">
        <v>5</v>
      </c>
      <c r="F25" s="14">
        <v>1</v>
      </c>
      <c r="G25" s="14">
        <f t="shared" si="13"/>
        <v>1.5</v>
      </c>
      <c r="H25" s="14">
        <f t="shared" ref="H25:H28" si="19">(6/PI()*D25^2*F25)^(1/3)</f>
        <v>3.6278316785978095</v>
      </c>
      <c r="I25" s="14">
        <f t="shared" si="15"/>
        <v>5</v>
      </c>
      <c r="J25" s="15">
        <f t="shared" si="0"/>
        <v>0.2</v>
      </c>
      <c r="K25" s="15">
        <f t="shared" ref="K25:K28" si="20">(4*PI()*(H25/2)^2)/(2*D25^2+4*D25*F25)</f>
        <v>0.59067160020097087</v>
      </c>
      <c r="L25" s="13">
        <v>1197</v>
      </c>
      <c r="M25" s="13">
        <v>998</v>
      </c>
      <c r="N25" s="16">
        <v>9.8420000000000004E-7</v>
      </c>
      <c r="O25" s="17">
        <v>5.6909975278411497E-2</v>
      </c>
      <c r="P25" s="17">
        <v>1.1950985621461299E-3</v>
      </c>
      <c r="Q25" s="18">
        <f t="shared" si="17"/>
        <v>289.11793984155406</v>
      </c>
      <c r="R25" s="19">
        <f t="shared" si="18"/>
        <v>1.2079382795244742</v>
      </c>
    </row>
    <row r="26" spans="1:18" x14ac:dyDescent="0.35">
      <c r="A26" s="12">
        <v>25</v>
      </c>
      <c r="B26" s="13" t="s">
        <v>10</v>
      </c>
      <c r="C26" s="13" t="s">
        <v>8</v>
      </c>
      <c r="D26" s="14">
        <v>5</v>
      </c>
      <c r="E26" s="14">
        <v>5</v>
      </c>
      <c r="F26" s="14">
        <v>2</v>
      </c>
      <c r="G26" s="14">
        <f t="shared" si="13"/>
        <v>3</v>
      </c>
      <c r="H26" s="14">
        <f t="shared" si="19"/>
        <v>4.5707814973408318</v>
      </c>
      <c r="I26" s="14">
        <f t="shared" si="15"/>
        <v>5</v>
      </c>
      <c r="J26" s="15">
        <f t="shared" si="0"/>
        <v>0.4</v>
      </c>
      <c r="K26" s="15">
        <f t="shared" si="20"/>
        <v>0.72926989296525846</v>
      </c>
      <c r="L26" s="13">
        <v>1202</v>
      </c>
      <c r="M26" s="13">
        <v>998</v>
      </c>
      <c r="N26" s="16">
        <v>9.8420000000000004E-7</v>
      </c>
      <c r="O26" s="17">
        <v>8.0726571713944303E-2</v>
      </c>
      <c r="P26" s="17">
        <v>3.9146595993169797E-3</v>
      </c>
      <c r="Q26" s="18">
        <f t="shared" si="17"/>
        <v>410.11263825413687</v>
      </c>
      <c r="R26" s="19">
        <f t="shared" si="18"/>
        <v>1.2308230086443317</v>
      </c>
    </row>
    <row r="27" spans="1:18" x14ac:dyDescent="0.35">
      <c r="A27" s="12">
        <v>26</v>
      </c>
      <c r="B27" s="13" t="s">
        <v>10</v>
      </c>
      <c r="C27" s="13" t="s">
        <v>8</v>
      </c>
      <c r="D27" s="14">
        <v>6</v>
      </c>
      <c r="E27" s="14">
        <v>6</v>
      </c>
      <c r="F27" s="14">
        <v>0.5</v>
      </c>
      <c r="G27" s="14">
        <f t="shared" si="13"/>
        <v>0.75</v>
      </c>
      <c r="H27" s="14">
        <f t="shared" si="19"/>
        <v>3.2515564208357337</v>
      </c>
      <c r="I27" s="14">
        <f t="shared" si="15"/>
        <v>6</v>
      </c>
      <c r="J27" s="15">
        <f t="shared" si="0"/>
        <v>8.3333333333333329E-2</v>
      </c>
      <c r="K27" s="15">
        <f t="shared" si="20"/>
        <v>0.39541503185229177</v>
      </c>
      <c r="L27" s="13">
        <v>1217</v>
      </c>
      <c r="M27" s="13">
        <v>998</v>
      </c>
      <c r="N27" s="16">
        <v>9.8420000000000004E-7</v>
      </c>
      <c r="O27" s="17">
        <v>4.2334707603699402E-2</v>
      </c>
      <c r="P27" s="17">
        <v>2.1649449479945199E-3</v>
      </c>
      <c r="Q27" s="18">
        <f t="shared" si="17"/>
        <v>258.0860044931888</v>
      </c>
      <c r="R27" s="19">
        <f t="shared" si="18"/>
        <v>1.2011284445467596</v>
      </c>
    </row>
    <row r="28" spans="1:18" ht="15" thickBot="1" x14ac:dyDescent="0.4">
      <c r="A28" s="12">
        <v>27</v>
      </c>
      <c r="B28" s="13" t="s">
        <v>10</v>
      </c>
      <c r="C28" s="13" t="s">
        <v>8</v>
      </c>
      <c r="D28" s="14">
        <v>7</v>
      </c>
      <c r="E28" s="14">
        <v>7</v>
      </c>
      <c r="F28" s="14">
        <v>0.5</v>
      </c>
      <c r="G28" s="14">
        <f t="shared" si="13"/>
        <v>0.75</v>
      </c>
      <c r="H28" s="14">
        <f t="shared" si="19"/>
        <v>3.6034830813456749</v>
      </c>
      <c r="I28" s="14">
        <f t="shared" si="15"/>
        <v>7</v>
      </c>
      <c r="J28" s="15">
        <f t="shared" si="0"/>
        <v>7.1428571428571425E-2</v>
      </c>
      <c r="K28" s="15">
        <f t="shared" si="20"/>
        <v>0.36423093167676618</v>
      </c>
      <c r="L28" s="13">
        <v>1213</v>
      </c>
      <c r="M28" s="13">
        <v>998</v>
      </c>
      <c r="N28" s="16">
        <v>9.8420000000000004E-7</v>
      </c>
      <c r="O28" s="17">
        <v>4.0581710128326398E-2</v>
      </c>
      <c r="P28" s="17">
        <v>2.60698931990318E-3</v>
      </c>
      <c r="Q28" s="18">
        <f t="shared" si="17"/>
        <v>288.63236222138261</v>
      </c>
      <c r="R28" s="19">
        <f t="shared" si="18"/>
        <v>1.2832646684062232</v>
      </c>
    </row>
    <row r="29" spans="1:18" x14ac:dyDescent="0.35">
      <c r="A29" s="1">
        <v>28</v>
      </c>
      <c r="B29" s="2" t="s">
        <v>11</v>
      </c>
      <c r="C29" s="2" t="s">
        <v>8</v>
      </c>
      <c r="D29" s="6">
        <v>2</v>
      </c>
      <c r="E29" s="6">
        <v>2</v>
      </c>
      <c r="F29" s="6">
        <v>2</v>
      </c>
      <c r="G29" s="6">
        <f>3*F29/2</f>
        <v>3</v>
      </c>
      <c r="H29" s="6">
        <f>(6/PI()*D29^3)^(1/3)</f>
        <v>2.4814019635975999</v>
      </c>
      <c r="I29" s="6">
        <f>D29</f>
        <v>2</v>
      </c>
      <c r="J29" s="7">
        <f t="shared" si="0"/>
        <v>1</v>
      </c>
      <c r="K29" s="7">
        <f>(4*PI()*(H29/2)^2)/(6*D29^2)</f>
        <v>0.80599597700823467</v>
      </c>
      <c r="L29" s="2">
        <v>1195</v>
      </c>
      <c r="M29" s="2">
        <v>998</v>
      </c>
      <c r="N29" s="8">
        <v>9.8420000000000004E-7</v>
      </c>
      <c r="O29" s="9">
        <v>9.1020281402303393E-2</v>
      </c>
      <c r="P29" s="9">
        <v>5.1418683491465502E-3</v>
      </c>
      <c r="Q29" s="10">
        <f t="shared" si="17"/>
        <v>184.96297785471123</v>
      </c>
      <c r="R29" s="11">
        <f t="shared" si="18"/>
        <v>0.93494989219140634</v>
      </c>
    </row>
    <row r="30" spans="1:18" x14ac:dyDescent="0.35">
      <c r="A30" s="12">
        <v>29</v>
      </c>
      <c r="B30" s="13" t="s">
        <v>11</v>
      </c>
      <c r="C30" s="13" t="s">
        <v>8</v>
      </c>
      <c r="D30" s="14">
        <v>3</v>
      </c>
      <c r="E30" s="14">
        <v>3</v>
      </c>
      <c r="F30" s="14">
        <v>3</v>
      </c>
      <c r="G30" s="14">
        <f t="shared" ref="G30:G36" si="21">3*F30/2</f>
        <v>4.5</v>
      </c>
      <c r="H30" s="14">
        <f t="shared" ref="H30:H36" si="22">(6/PI()*D30^3)^(1/3)</f>
        <v>3.7221029453963994</v>
      </c>
      <c r="I30" s="14">
        <f t="shared" si="15"/>
        <v>3</v>
      </c>
      <c r="J30" s="15">
        <f t="shared" si="0"/>
        <v>1</v>
      </c>
      <c r="K30" s="15">
        <f t="shared" ref="K30:K36" si="23">(4*PI()*(H30/2)^2)/(6*D30^2)</f>
        <v>0.80599597700823444</v>
      </c>
      <c r="L30" s="13">
        <v>1199</v>
      </c>
      <c r="M30" s="13">
        <v>998</v>
      </c>
      <c r="N30" s="16">
        <v>9.8420000000000004E-7</v>
      </c>
      <c r="O30" s="17">
        <v>9.8054638836040903E-2</v>
      </c>
      <c r="P30" s="17">
        <v>5.4421383795995402E-3</v>
      </c>
      <c r="Q30" s="18">
        <f t="shared" si="17"/>
        <v>298.88632036996819</v>
      </c>
      <c r="R30" s="19">
        <f t="shared" si="18"/>
        <v>1.2329614132024622</v>
      </c>
    </row>
    <row r="31" spans="1:18" x14ac:dyDescent="0.35">
      <c r="A31" s="12">
        <v>30</v>
      </c>
      <c r="B31" s="13" t="s">
        <v>11</v>
      </c>
      <c r="C31" s="13" t="s">
        <v>8</v>
      </c>
      <c r="D31" s="14">
        <v>3.5</v>
      </c>
      <c r="E31" s="14">
        <v>3.5</v>
      </c>
      <c r="F31" s="14">
        <v>3.5</v>
      </c>
      <c r="G31" s="14">
        <f t="shared" si="21"/>
        <v>5.25</v>
      </c>
      <c r="H31" s="14">
        <f t="shared" si="22"/>
        <v>4.3424534362957994</v>
      </c>
      <c r="I31" s="14">
        <f t="shared" si="15"/>
        <v>3.5</v>
      </c>
      <c r="J31" s="15">
        <f t="shared" si="0"/>
        <v>1</v>
      </c>
      <c r="K31" s="15">
        <f t="shared" si="23"/>
        <v>0.80599597700823455</v>
      </c>
      <c r="L31" s="13">
        <v>1187</v>
      </c>
      <c r="M31" s="13">
        <v>998</v>
      </c>
      <c r="N31" s="16">
        <v>9.8420000000000004E-7</v>
      </c>
      <c r="O31" s="17">
        <v>0.104690291945364</v>
      </c>
      <c r="P31" s="17">
        <v>5.7021959864527096E-3</v>
      </c>
      <c r="Q31" s="18">
        <f t="shared" si="17"/>
        <v>372.29833550982931</v>
      </c>
      <c r="R31" s="19">
        <f t="shared" si="18"/>
        <v>1.1865484831412922</v>
      </c>
    </row>
    <row r="32" spans="1:18" x14ac:dyDescent="0.35">
      <c r="A32" s="12">
        <v>31</v>
      </c>
      <c r="B32" s="13" t="s">
        <v>11</v>
      </c>
      <c r="C32" s="13" t="s">
        <v>8</v>
      </c>
      <c r="D32" s="14">
        <v>3.5</v>
      </c>
      <c r="E32" s="14">
        <v>3.5</v>
      </c>
      <c r="F32" s="14">
        <v>3.5</v>
      </c>
      <c r="G32" s="14">
        <f t="shared" si="21"/>
        <v>5.25</v>
      </c>
      <c r="H32" s="14">
        <f t="shared" si="22"/>
        <v>4.3424534362957994</v>
      </c>
      <c r="I32" s="14">
        <f t="shared" si="15"/>
        <v>3.5</v>
      </c>
      <c r="J32" s="15">
        <f t="shared" si="0"/>
        <v>1</v>
      </c>
      <c r="K32" s="15">
        <f t="shared" si="23"/>
        <v>0.80599597700823455</v>
      </c>
      <c r="L32" s="13">
        <v>1143</v>
      </c>
      <c r="M32" s="13">
        <v>998</v>
      </c>
      <c r="N32" s="16">
        <v>9.8420000000000004E-7</v>
      </c>
      <c r="O32" s="17">
        <v>9.5501234224358106E-2</v>
      </c>
      <c r="P32" s="17">
        <v>5.96848361757139E-3</v>
      </c>
      <c r="Q32" s="18">
        <f t="shared" si="17"/>
        <v>339.62032085475852</v>
      </c>
      <c r="R32" s="19">
        <f t="shared" si="18"/>
        <v>1.0939224614361036</v>
      </c>
    </row>
    <row r="33" spans="1:18" x14ac:dyDescent="0.35">
      <c r="A33" s="12">
        <v>32</v>
      </c>
      <c r="B33" s="13" t="s">
        <v>11</v>
      </c>
      <c r="C33" s="13" t="s">
        <v>8</v>
      </c>
      <c r="D33" s="14">
        <v>4</v>
      </c>
      <c r="E33" s="14">
        <v>4</v>
      </c>
      <c r="F33" s="14">
        <v>4</v>
      </c>
      <c r="G33" s="14">
        <f t="shared" si="21"/>
        <v>6</v>
      </c>
      <c r="H33" s="14">
        <f t="shared" si="22"/>
        <v>4.9628039271951998</v>
      </c>
      <c r="I33" s="14">
        <f t="shared" si="15"/>
        <v>4</v>
      </c>
      <c r="J33" s="15">
        <f t="shared" si="0"/>
        <v>1</v>
      </c>
      <c r="K33" s="15">
        <f t="shared" si="23"/>
        <v>0.80599597700823467</v>
      </c>
      <c r="L33" s="13">
        <v>1192</v>
      </c>
      <c r="M33" s="13">
        <v>998</v>
      </c>
      <c r="N33" s="16">
        <v>9.8420000000000004E-7</v>
      </c>
      <c r="O33" s="17">
        <v>0.105084699770257</v>
      </c>
      <c r="P33" s="17">
        <v>5.49737771511352E-3</v>
      </c>
      <c r="Q33" s="18">
        <f t="shared" si="17"/>
        <v>427.08677004778292</v>
      </c>
      <c r="R33" s="19">
        <f t="shared" si="18"/>
        <v>1.3815010122189415</v>
      </c>
    </row>
    <row r="34" spans="1:18" x14ac:dyDescent="0.35">
      <c r="A34" s="12">
        <v>33</v>
      </c>
      <c r="B34" s="13" t="s">
        <v>11</v>
      </c>
      <c r="C34" s="13" t="s">
        <v>8</v>
      </c>
      <c r="D34" s="14">
        <v>5</v>
      </c>
      <c r="E34" s="14">
        <v>5</v>
      </c>
      <c r="F34" s="14">
        <v>5</v>
      </c>
      <c r="G34" s="14">
        <f t="shared" si="21"/>
        <v>7.5</v>
      </c>
      <c r="H34" s="14">
        <f t="shared" si="22"/>
        <v>6.2035049089939998</v>
      </c>
      <c r="I34" s="14">
        <f t="shared" si="15"/>
        <v>5</v>
      </c>
      <c r="J34" s="15">
        <f t="shared" si="0"/>
        <v>1</v>
      </c>
      <c r="K34" s="15">
        <f t="shared" si="23"/>
        <v>0.80599597700823478</v>
      </c>
      <c r="L34" s="13">
        <v>1184</v>
      </c>
      <c r="M34" s="13">
        <v>998</v>
      </c>
      <c r="N34" s="16">
        <v>9.8420000000000004E-7</v>
      </c>
      <c r="O34" s="17">
        <v>0.123788888869017</v>
      </c>
      <c r="P34" s="17">
        <v>4.3824269360092198E-3</v>
      </c>
      <c r="Q34" s="18">
        <f t="shared" si="17"/>
        <v>628.88076035875326</v>
      </c>
      <c r="R34" s="19">
        <f t="shared" si="18"/>
        <v>1.1931308657990474</v>
      </c>
    </row>
    <row r="35" spans="1:18" x14ac:dyDescent="0.35">
      <c r="A35" s="12">
        <v>34</v>
      </c>
      <c r="B35" s="13" t="s">
        <v>11</v>
      </c>
      <c r="C35" s="13" t="s">
        <v>8</v>
      </c>
      <c r="D35" s="14">
        <v>5</v>
      </c>
      <c r="E35" s="14">
        <v>5</v>
      </c>
      <c r="F35" s="14">
        <v>5</v>
      </c>
      <c r="G35" s="14">
        <f t="shared" si="21"/>
        <v>7.5</v>
      </c>
      <c r="H35" s="14">
        <f t="shared" si="22"/>
        <v>6.2035049089939998</v>
      </c>
      <c r="I35" s="14">
        <f t="shared" si="15"/>
        <v>5</v>
      </c>
      <c r="J35" s="15">
        <f t="shared" si="0"/>
        <v>1</v>
      </c>
      <c r="K35" s="15">
        <f t="shared" si="23"/>
        <v>0.80599597700823478</v>
      </c>
      <c r="L35" s="13">
        <v>1100</v>
      </c>
      <c r="M35" s="13">
        <v>998</v>
      </c>
      <c r="N35" s="16">
        <v>9.8420000000000004E-7</v>
      </c>
      <c r="O35" s="17">
        <v>0.100173956456114</v>
      </c>
      <c r="P35" s="17">
        <v>9.2820073731031596E-3</v>
      </c>
      <c r="Q35" s="18">
        <f t="shared" si="17"/>
        <v>508.91056927511681</v>
      </c>
      <c r="R35" s="19">
        <f t="shared" si="18"/>
        <v>0.99914606881478274</v>
      </c>
    </row>
    <row r="36" spans="1:18" ht="15" thickBot="1" x14ac:dyDescent="0.4">
      <c r="A36" s="20">
        <v>35</v>
      </c>
      <c r="B36" s="21" t="s">
        <v>11</v>
      </c>
      <c r="C36" s="21" t="s">
        <v>8</v>
      </c>
      <c r="D36" s="22">
        <v>5</v>
      </c>
      <c r="E36" s="22">
        <v>5</v>
      </c>
      <c r="F36" s="22">
        <v>5</v>
      </c>
      <c r="G36" s="22">
        <f t="shared" si="21"/>
        <v>7.5</v>
      </c>
      <c r="H36" s="22">
        <f t="shared" si="22"/>
        <v>6.2035049089939998</v>
      </c>
      <c r="I36" s="22">
        <f t="shared" si="15"/>
        <v>5</v>
      </c>
      <c r="J36" s="23">
        <f t="shared" si="0"/>
        <v>1</v>
      </c>
      <c r="K36" s="23">
        <f t="shared" si="23"/>
        <v>0.80599597700823478</v>
      </c>
      <c r="L36" s="21">
        <v>1076</v>
      </c>
      <c r="M36" s="21">
        <v>998</v>
      </c>
      <c r="N36" s="24">
        <v>9.8420000000000004E-7</v>
      </c>
      <c r="O36" s="25">
        <v>8.908217824188E-2</v>
      </c>
      <c r="P36" s="25">
        <v>6.9204693865575701E-3</v>
      </c>
      <c r="Q36" s="26">
        <f t="shared" si="17"/>
        <v>452.56136070859577</v>
      </c>
      <c r="R36" s="27">
        <f t="shared" si="18"/>
        <v>0.96616524961590156</v>
      </c>
    </row>
    <row r="37" spans="1:18" x14ac:dyDescent="0.35">
      <c r="A37" s="12">
        <v>36</v>
      </c>
      <c r="B37" s="13" t="s">
        <v>12</v>
      </c>
      <c r="C37" s="13" t="s">
        <v>8</v>
      </c>
      <c r="D37" s="14">
        <v>2</v>
      </c>
      <c r="E37" s="14">
        <v>1</v>
      </c>
      <c r="F37" s="14">
        <v>1</v>
      </c>
      <c r="G37" s="14">
        <f>3*F37/2</f>
        <v>1.5</v>
      </c>
      <c r="H37" s="14">
        <f>(6/PI()*D37*E37^2)^(1/3)</f>
        <v>1.563185283593544</v>
      </c>
      <c r="I37" s="14">
        <f>SQRT(D37*E37)</f>
        <v>1.4142135623730951</v>
      </c>
      <c r="J37" s="15">
        <f t="shared" si="0"/>
        <v>0.70710678118654746</v>
      </c>
      <c r="K37" s="15">
        <f>(4*PI()*(H37/2)^2)/(2*E37^2+4*D37*E37)</f>
        <v>0.7676633170710051</v>
      </c>
      <c r="L37" s="13">
        <v>1199</v>
      </c>
      <c r="M37" s="13">
        <v>998</v>
      </c>
      <c r="N37" s="16">
        <v>9.8420000000000004E-7</v>
      </c>
      <c r="O37" s="17">
        <v>5.1041479383001701E-2</v>
      </c>
      <c r="P37" s="17">
        <v>4.1896650324159002E-3</v>
      </c>
      <c r="Q37" s="18">
        <f t="shared" ref="Q37:Q67" si="24">O37*(I37*10^(-3))/N37</f>
        <v>73.342361701918037</v>
      </c>
      <c r="R37" s="19">
        <f t="shared" ref="R37:R67" si="25">(4*9.81*(L37/M37-1)*(G37*10^(-3))/(3*O37^2))</f>
        <v>1.5167640000316926</v>
      </c>
    </row>
    <row r="38" spans="1:18" x14ac:dyDescent="0.35">
      <c r="A38" s="12">
        <v>37</v>
      </c>
      <c r="B38" s="13" t="s">
        <v>12</v>
      </c>
      <c r="C38" s="13" t="s">
        <v>8</v>
      </c>
      <c r="D38" s="14">
        <v>3</v>
      </c>
      <c r="E38" s="14">
        <v>1</v>
      </c>
      <c r="F38" s="14">
        <v>1</v>
      </c>
      <c r="G38" s="14">
        <f t="shared" ref="G38:G46" si="26">3*F38/2</f>
        <v>1.5</v>
      </c>
      <c r="H38" s="14">
        <f t="shared" ref="H38:H46" si="27">(6/PI()*D38*E38^2)^(1/3)</f>
        <v>1.789400457879299</v>
      </c>
      <c r="I38" s="14">
        <f t="shared" ref="I38:I52" si="28">SQRT(D38*E38)</f>
        <v>1.7320508075688772</v>
      </c>
      <c r="J38" s="15">
        <f t="shared" si="0"/>
        <v>0.57735026918962584</v>
      </c>
      <c r="K38" s="15">
        <f t="shared" ref="K38:K46" si="29">(4*PI()*(H38/2)^2)/(2*E38^2+4*D38*E38)</f>
        <v>0.71851679709417582</v>
      </c>
      <c r="L38" s="13">
        <v>1212</v>
      </c>
      <c r="M38" s="13">
        <v>998</v>
      </c>
      <c r="N38" s="16">
        <v>9.8420000000000004E-7</v>
      </c>
      <c r="O38" s="17">
        <v>5.5878769591894799E-2</v>
      </c>
      <c r="P38" s="17">
        <v>1.1992476526396299E-3</v>
      </c>
      <c r="Q38" s="18">
        <f t="shared" si="24"/>
        <v>98.338618164597236</v>
      </c>
      <c r="R38" s="19">
        <f t="shared" si="25"/>
        <v>1.3473752505176055</v>
      </c>
    </row>
    <row r="39" spans="1:18" x14ac:dyDescent="0.35">
      <c r="A39" s="12">
        <v>38</v>
      </c>
      <c r="B39" s="13" t="s">
        <v>12</v>
      </c>
      <c r="C39" s="13" t="s">
        <v>8</v>
      </c>
      <c r="D39" s="14">
        <v>4</v>
      </c>
      <c r="E39" s="14">
        <v>1</v>
      </c>
      <c r="F39" s="14">
        <v>1</v>
      </c>
      <c r="G39" s="14">
        <f t="shared" si="26"/>
        <v>1.5</v>
      </c>
      <c r="H39" s="14">
        <f t="shared" si="27"/>
        <v>1.9694900436853928</v>
      </c>
      <c r="I39" s="14">
        <f t="shared" si="28"/>
        <v>2</v>
      </c>
      <c r="J39" s="15">
        <f t="shared" si="0"/>
        <v>0.5</v>
      </c>
      <c r="K39" s="15">
        <f t="shared" si="29"/>
        <v>0.67699419837550601</v>
      </c>
      <c r="L39" s="13">
        <v>1218</v>
      </c>
      <c r="M39" s="13">
        <v>998</v>
      </c>
      <c r="N39" s="16">
        <v>9.8420000000000004E-7</v>
      </c>
      <c r="O39" s="17">
        <v>5.3864623944703698E-2</v>
      </c>
      <c r="P39" s="17">
        <v>3.3320965162002602E-3</v>
      </c>
      <c r="Q39" s="18">
        <f t="shared" si="24"/>
        <v>109.45869527474842</v>
      </c>
      <c r="R39" s="19">
        <f t="shared" si="25"/>
        <v>1.4906781242924088</v>
      </c>
    </row>
    <row r="40" spans="1:18" x14ac:dyDescent="0.35">
      <c r="A40" s="12">
        <v>39</v>
      </c>
      <c r="B40" s="13" t="s">
        <v>12</v>
      </c>
      <c r="C40" s="13" t="s">
        <v>8</v>
      </c>
      <c r="D40" s="14">
        <v>5</v>
      </c>
      <c r="E40" s="14">
        <v>1</v>
      </c>
      <c r="F40" s="14">
        <v>1</v>
      </c>
      <c r="G40" s="14">
        <f t="shared" si="26"/>
        <v>1.5</v>
      </c>
      <c r="H40" s="14">
        <f t="shared" si="27"/>
        <v>2.1215688358941103</v>
      </c>
      <c r="I40" s="14">
        <f t="shared" si="28"/>
        <v>2.2360679774997898</v>
      </c>
      <c r="J40" s="15">
        <f t="shared" si="0"/>
        <v>0.44721359549995793</v>
      </c>
      <c r="K40" s="15">
        <f t="shared" si="29"/>
        <v>0.64274905464553289</v>
      </c>
      <c r="L40" s="13">
        <v>1208</v>
      </c>
      <c r="M40" s="13">
        <v>998</v>
      </c>
      <c r="N40" s="16">
        <v>9.8420000000000004E-7</v>
      </c>
      <c r="O40" s="17">
        <v>5.1983186637565397E-2</v>
      </c>
      <c r="P40" s="17">
        <v>3.6097445049033802E-3</v>
      </c>
      <c r="Q40" s="18">
        <f t="shared" si="24"/>
        <v>118.10398192303897</v>
      </c>
      <c r="R40" s="19">
        <f t="shared" si="25"/>
        <v>1.5277840049201643</v>
      </c>
    </row>
    <row r="41" spans="1:18" x14ac:dyDescent="0.35">
      <c r="A41" s="12">
        <v>40</v>
      </c>
      <c r="B41" s="13" t="s">
        <v>12</v>
      </c>
      <c r="C41" s="13" t="s">
        <v>8</v>
      </c>
      <c r="D41" s="14">
        <v>3</v>
      </c>
      <c r="E41" s="14">
        <v>2</v>
      </c>
      <c r="F41" s="14">
        <v>2</v>
      </c>
      <c r="G41" s="14">
        <f t="shared" si="26"/>
        <v>3</v>
      </c>
      <c r="H41" s="14">
        <f t="shared" si="27"/>
        <v>2.8404961692299766</v>
      </c>
      <c r="I41" s="14">
        <f t="shared" si="28"/>
        <v>2.4494897427831779</v>
      </c>
      <c r="J41" s="15">
        <f t="shared" si="0"/>
        <v>0.81649658092772615</v>
      </c>
      <c r="K41" s="15">
        <f t="shared" si="29"/>
        <v>0.79211513269174583</v>
      </c>
      <c r="L41" s="13">
        <v>1197</v>
      </c>
      <c r="M41" s="13">
        <v>998</v>
      </c>
      <c r="N41" s="16">
        <v>9.8420000000000004E-7</v>
      </c>
      <c r="O41" s="17">
        <v>8.3487634239764894E-2</v>
      </c>
      <c r="P41" s="17">
        <v>5.4478150329389302E-3</v>
      </c>
      <c r="Q41" s="18">
        <f t="shared" si="24"/>
        <v>207.78510843277559</v>
      </c>
      <c r="R41" s="19">
        <f t="shared" si="25"/>
        <v>1.1225539548788106</v>
      </c>
    </row>
    <row r="42" spans="1:18" x14ac:dyDescent="0.35">
      <c r="A42" s="12">
        <v>41</v>
      </c>
      <c r="B42" s="13" t="s">
        <v>12</v>
      </c>
      <c r="C42" s="13" t="s">
        <v>8</v>
      </c>
      <c r="D42" s="14">
        <v>4</v>
      </c>
      <c r="E42" s="14">
        <v>2</v>
      </c>
      <c r="F42" s="14">
        <v>2</v>
      </c>
      <c r="G42" s="14">
        <f t="shared" si="26"/>
        <v>3</v>
      </c>
      <c r="H42" s="14">
        <f t="shared" si="27"/>
        <v>3.1263705671870881</v>
      </c>
      <c r="I42" s="14">
        <f t="shared" si="28"/>
        <v>2.8284271247461903</v>
      </c>
      <c r="J42" s="15">
        <f t="shared" si="0"/>
        <v>0.70710678118654746</v>
      </c>
      <c r="K42" s="15">
        <f t="shared" si="29"/>
        <v>0.7676633170710051</v>
      </c>
      <c r="L42" s="13">
        <v>1205</v>
      </c>
      <c r="M42" s="13">
        <v>998</v>
      </c>
      <c r="N42" s="16">
        <v>9.8420000000000004E-7</v>
      </c>
      <c r="O42" s="17">
        <v>8.6289069412294805E-2</v>
      </c>
      <c r="P42" s="17">
        <v>8.5760968006446201E-3</v>
      </c>
      <c r="Q42" s="18">
        <f t="shared" si="24"/>
        <v>247.98043537374664</v>
      </c>
      <c r="R42" s="19">
        <f t="shared" si="25"/>
        <v>1.0930932995731248</v>
      </c>
    </row>
    <row r="43" spans="1:18" x14ac:dyDescent="0.35">
      <c r="A43" s="12">
        <v>42</v>
      </c>
      <c r="B43" s="13" t="s">
        <v>12</v>
      </c>
      <c r="C43" s="13" t="s">
        <v>8</v>
      </c>
      <c r="D43" s="14">
        <v>5</v>
      </c>
      <c r="E43" s="14">
        <v>2</v>
      </c>
      <c r="F43" s="14">
        <v>2</v>
      </c>
      <c r="G43" s="14">
        <f t="shared" si="26"/>
        <v>3</v>
      </c>
      <c r="H43" s="14">
        <f t="shared" si="27"/>
        <v>3.3677806019212593</v>
      </c>
      <c r="I43" s="14">
        <f t="shared" si="28"/>
        <v>3.1622776601683795</v>
      </c>
      <c r="J43" s="15">
        <f t="shared" si="0"/>
        <v>0.63245553203367588</v>
      </c>
      <c r="K43" s="15">
        <f t="shared" si="29"/>
        <v>0.74232864176894242</v>
      </c>
      <c r="L43" s="13">
        <v>1208</v>
      </c>
      <c r="M43" s="13">
        <v>998</v>
      </c>
      <c r="N43" s="16">
        <v>9.8420000000000004E-7</v>
      </c>
      <c r="O43" s="17">
        <v>8.2539026149215405E-2</v>
      </c>
      <c r="P43" s="17">
        <v>1.87294549840293E-3</v>
      </c>
      <c r="Q43" s="18">
        <f t="shared" si="24"/>
        <v>265.20150221877424</v>
      </c>
      <c r="R43" s="19">
        <f t="shared" si="25"/>
        <v>1.2119900967780191</v>
      </c>
    </row>
    <row r="44" spans="1:18" x14ac:dyDescent="0.35">
      <c r="A44" s="12">
        <v>43</v>
      </c>
      <c r="B44" s="13" t="s">
        <v>12</v>
      </c>
      <c r="C44" s="13" t="s">
        <v>8</v>
      </c>
      <c r="D44" s="14">
        <v>4</v>
      </c>
      <c r="E44" s="14">
        <v>3</v>
      </c>
      <c r="F44" s="14">
        <v>3</v>
      </c>
      <c r="G44" s="14">
        <f t="shared" si="26"/>
        <v>4.5</v>
      </c>
      <c r="H44" s="14">
        <f t="shared" si="27"/>
        <v>4.0967043795317739</v>
      </c>
      <c r="I44" s="14">
        <f t="shared" si="28"/>
        <v>3.4641016151377544</v>
      </c>
      <c r="J44" s="15">
        <f t="shared" si="0"/>
        <v>0.86602540378443871</v>
      </c>
      <c r="K44" s="15">
        <f t="shared" si="29"/>
        <v>0.79886830230628536</v>
      </c>
      <c r="L44" s="13">
        <v>1188</v>
      </c>
      <c r="M44" s="13">
        <v>998</v>
      </c>
      <c r="N44" s="16">
        <v>9.8420000000000004E-7</v>
      </c>
      <c r="O44" s="17">
        <v>9.3937296500104295E-2</v>
      </c>
      <c r="P44" s="17">
        <v>4.9602100869101202E-3</v>
      </c>
      <c r="Q44" s="18">
        <f t="shared" si="24"/>
        <v>330.6323313632243</v>
      </c>
      <c r="R44" s="19">
        <f t="shared" si="25"/>
        <v>1.2698932162983156</v>
      </c>
    </row>
    <row r="45" spans="1:18" x14ac:dyDescent="0.35">
      <c r="A45" s="12">
        <v>44</v>
      </c>
      <c r="B45" s="13" t="s">
        <v>12</v>
      </c>
      <c r="C45" s="13" t="s">
        <v>8</v>
      </c>
      <c r="D45" s="14">
        <v>5</v>
      </c>
      <c r="E45" s="14">
        <v>3</v>
      </c>
      <c r="F45" s="14">
        <v>3</v>
      </c>
      <c r="G45" s="14">
        <f t="shared" si="26"/>
        <v>4.5</v>
      </c>
      <c r="H45" s="14">
        <f t="shared" si="27"/>
        <v>4.4130410150343984</v>
      </c>
      <c r="I45" s="14">
        <f t="shared" si="28"/>
        <v>3.872983346207417</v>
      </c>
      <c r="J45" s="15">
        <f t="shared" si="0"/>
        <v>0.7745966692414834</v>
      </c>
      <c r="K45" s="15">
        <f t="shared" si="29"/>
        <v>0.78438846358908765</v>
      </c>
      <c r="L45" s="13">
        <v>1206</v>
      </c>
      <c r="M45" s="13">
        <v>998</v>
      </c>
      <c r="N45" s="16">
        <v>9.8420000000000004E-7</v>
      </c>
      <c r="O45" s="17">
        <v>9.6093261808858105E-2</v>
      </c>
      <c r="P45" s="17">
        <v>5.81255916559214E-3</v>
      </c>
      <c r="Q45" s="18">
        <f t="shared" si="24"/>
        <v>378.14225022196365</v>
      </c>
      <c r="R45" s="19">
        <f t="shared" si="25"/>
        <v>1.3285171973177223</v>
      </c>
    </row>
    <row r="46" spans="1:18" ht="15" thickBot="1" x14ac:dyDescent="0.4">
      <c r="A46" s="20">
        <v>45</v>
      </c>
      <c r="B46" s="21" t="s">
        <v>12</v>
      </c>
      <c r="C46" s="21" t="s">
        <v>8</v>
      </c>
      <c r="D46" s="22">
        <v>5</v>
      </c>
      <c r="E46" s="22">
        <v>4</v>
      </c>
      <c r="F46" s="22">
        <v>4</v>
      </c>
      <c r="G46" s="22">
        <f t="shared" si="26"/>
        <v>6</v>
      </c>
      <c r="H46" s="22">
        <f t="shared" si="27"/>
        <v>5.3460184702879028</v>
      </c>
      <c r="I46" s="22">
        <f t="shared" si="28"/>
        <v>4.4721359549995796</v>
      </c>
      <c r="J46" s="23">
        <f t="shared" si="0"/>
        <v>0.89442719099991586</v>
      </c>
      <c r="K46" s="23">
        <f t="shared" si="29"/>
        <v>0.80166469860390943</v>
      </c>
      <c r="L46" s="21">
        <v>1205</v>
      </c>
      <c r="M46" s="21">
        <v>998</v>
      </c>
      <c r="N46" s="24">
        <v>9.8420000000000004E-7</v>
      </c>
      <c r="O46" s="25">
        <v>0.10965748260432399</v>
      </c>
      <c r="P46" s="25">
        <v>4.80723241626216E-3</v>
      </c>
      <c r="Q46" s="26">
        <f t="shared" si="24"/>
        <v>498.27593038969547</v>
      </c>
      <c r="R46" s="27">
        <f t="shared" si="25"/>
        <v>1.3536994589280191</v>
      </c>
    </row>
    <row r="47" spans="1:18" x14ac:dyDescent="0.35">
      <c r="A47" s="1">
        <v>46</v>
      </c>
      <c r="B47" s="2" t="s">
        <v>13</v>
      </c>
      <c r="C47" s="2" t="s">
        <v>8</v>
      </c>
      <c r="D47" s="6">
        <v>3</v>
      </c>
      <c r="E47" s="6">
        <v>2</v>
      </c>
      <c r="F47" s="6">
        <v>1</v>
      </c>
      <c r="G47" s="6">
        <f>3*F47/2</f>
        <v>1.5</v>
      </c>
      <c r="H47" s="6">
        <f>(6/PI()*D47*E47*F47)^(1/3)</f>
        <v>2.2545033035736535</v>
      </c>
      <c r="I47" s="6">
        <f t="shared" si="28"/>
        <v>2.4494897427831779</v>
      </c>
      <c r="J47" s="7">
        <f t="shared" ref="J47:J67" si="30">F47/SQRT(D47*E47)</f>
        <v>0.40824829046386307</v>
      </c>
      <c r="K47" s="7">
        <f>(4*PI()*(H47/2)^2)/(2*D47*E47+2*D47*F47+2*E47*F47)</f>
        <v>0.72582002154080127</v>
      </c>
      <c r="L47" s="2">
        <v>1202</v>
      </c>
      <c r="M47" s="2">
        <v>998</v>
      </c>
      <c r="N47" s="8">
        <v>9.8420000000000004E-7</v>
      </c>
      <c r="O47" s="9">
        <v>5.5325883819609803E-2</v>
      </c>
      <c r="P47" s="9">
        <v>2.0097514354812901E-3</v>
      </c>
      <c r="Q47" s="10">
        <f t="shared" si="24"/>
        <v>137.69577822246291</v>
      </c>
      <c r="R47" s="11">
        <f t="shared" si="25"/>
        <v>1.3102130124712772</v>
      </c>
    </row>
    <row r="48" spans="1:18" x14ac:dyDescent="0.35">
      <c r="A48" s="12">
        <v>47</v>
      </c>
      <c r="B48" s="13" t="s">
        <v>13</v>
      </c>
      <c r="C48" s="13" t="s">
        <v>8</v>
      </c>
      <c r="D48" s="14">
        <v>4</v>
      </c>
      <c r="E48" s="14">
        <v>2</v>
      </c>
      <c r="F48" s="14">
        <v>1</v>
      </c>
      <c r="G48" s="14">
        <f t="shared" ref="G48:G52" si="31">3*F48/2</f>
        <v>1.5</v>
      </c>
      <c r="H48" s="14">
        <f t="shared" ref="H48:H52" si="32">(6/PI()*D48*E48*F48)^(1/3)</f>
        <v>2.4814019635975999</v>
      </c>
      <c r="I48" s="14">
        <f t="shared" si="28"/>
        <v>2.8284271247461903</v>
      </c>
      <c r="J48" s="15">
        <f t="shared" si="30"/>
        <v>0.35355339059327373</v>
      </c>
      <c r="K48" s="15">
        <f t="shared" ref="K48:K52" si="33">(4*PI()*(H48/2)^2)/(2*D48*E48+2*D48*F48+2*E48*F48)</f>
        <v>0.69085369457848689</v>
      </c>
      <c r="L48" s="13">
        <v>1211</v>
      </c>
      <c r="M48" s="13">
        <v>998</v>
      </c>
      <c r="N48" s="16">
        <v>9.8420000000000004E-7</v>
      </c>
      <c r="O48" s="17">
        <v>5.5814608124596501E-2</v>
      </c>
      <c r="P48" s="17">
        <v>4.8664085349255804E-3</v>
      </c>
      <c r="Q48" s="18">
        <f t="shared" si="24"/>
        <v>160.40190162232051</v>
      </c>
      <c r="R48" s="19">
        <f t="shared" si="25"/>
        <v>1.3441641412793177</v>
      </c>
    </row>
    <row r="49" spans="1:18" x14ac:dyDescent="0.35">
      <c r="A49" s="12">
        <v>48</v>
      </c>
      <c r="B49" s="13" t="s">
        <v>13</v>
      </c>
      <c r="C49" s="13" t="s">
        <v>8</v>
      </c>
      <c r="D49" s="14">
        <v>5</v>
      </c>
      <c r="E49" s="14">
        <v>2</v>
      </c>
      <c r="F49" s="14">
        <v>1</v>
      </c>
      <c r="G49" s="14">
        <f t="shared" si="31"/>
        <v>1.5</v>
      </c>
      <c r="H49" s="14">
        <f t="shared" si="32"/>
        <v>2.6730092351439514</v>
      </c>
      <c r="I49" s="14">
        <f t="shared" si="28"/>
        <v>3.1622776601683795</v>
      </c>
      <c r="J49" s="15">
        <f t="shared" si="30"/>
        <v>0.31622776601683794</v>
      </c>
      <c r="K49" s="15">
        <f t="shared" si="33"/>
        <v>0.6601944576738078</v>
      </c>
      <c r="L49" s="13">
        <v>1215</v>
      </c>
      <c r="M49" s="13">
        <v>998</v>
      </c>
      <c r="N49" s="16">
        <v>9.8420000000000004E-7</v>
      </c>
      <c r="O49" s="17">
        <v>5.4188884419155099E-2</v>
      </c>
      <c r="P49" s="17">
        <v>3.1849730712199399E-3</v>
      </c>
      <c r="Q49" s="18">
        <f t="shared" si="24"/>
        <v>174.11125648053294</v>
      </c>
      <c r="R49" s="19">
        <f t="shared" si="25"/>
        <v>1.452806502300666</v>
      </c>
    </row>
    <row r="50" spans="1:18" x14ac:dyDescent="0.35">
      <c r="A50" s="12">
        <v>49</v>
      </c>
      <c r="B50" s="13" t="s">
        <v>13</v>
      </c>
      <c r="C50" s="13" t="s">
        <v>8</v>
      </c>
      <c r="D50" s="14">
        <v>4</v>
      </c>
      <c r="E50" s="14">
        <v>3</v>
      </c>
      <c r="F50" s="14">
        <v>2</v>
      </c>
      <c r="G50" s="14">
        <f t="shared" si="31"/>
        <v>3</v>
      </c>
      <c r="H50" s="14">
        <f t="shared" si="32"/>
        <v>3.578800915758598</v>
      </c>
      <c r="I50" s="14">
        <f t="shared" si="28"/>
        <v>3.4641016151377544</v>
      </c>
      <c r="J50" s="15">
        <f t="shared" si="30"/>
        <v>0.57735026918962584</v>
      </c>
      <c r="K50" s="15">
        <f t="shared" si="33"/>
        <v>0.77378731994757399</v>
      </c>
      <c r="L50" s="13">
        <v>1205</v>
      </c>
      <c r="M50" s="13">
        <v>998</v>
      </c>
      <c r="N50" s="16">
        <v>9.8420000000000004E-7</v>
      </c>
      <c r="O50" s="17">
        <v>8.2856565411751695E-2</v>
      </c>
      <c r="P50" s="17">
        <v>5.3335501490129802E-3</v>
      </c>
      <c r="Q50" s="18">
        <f t="shared" si="24"/>
        <v>291.6313371953018</v>
      </c>
      <c r="R50" s="19">
        <f t="shared" si="25"/>
        <v>1.1855365537076321</v>
      </c>
    </row>
    <row r="51" spans="1:18" x14ac:dyDescent="0.35">
      <c r="A51" s="12">
        <v>50</v>
      </c>
      <c r="B51" s="13" t="s">
        <v>13</v>
      </c>
      <c r="C51" s="13" t="s">
        <v>8</v>
      </c>
      <c r="D51" s="14">
        <v>5</v>
      </c>
      <c r="E51" s="14">
        <v>3</v>
      </c>
      <c r="F51" s="14">
        <v>2</v>
      </c>
      <c r="G51" s="14">
        <f t="shared" si="31"/>
        <v>3</v>
      </c>
      <c r="H51" s="14">
        <f t="shared" si="32"/>
        <v>3.8551464208140982</v>
      </c>
      <c r="I51" s="14">
        <f t="shared" si="28"/>
        <v>3.872983346207417</v>
      </c>
      <c r="J51" s="15">
        <f t="shared" si="30"/>
        <v>0.5163977794943222</v>
      </c>
      <c r="K51" s="15">
        <f t="shared" si="33"/>
        <v>0.75307796113189729</v>
      </c>
      <c r="L51" s="13">
        <v>1205</v>
      </c>
      <c r="M51" s="13">
        <v>998</v>
      </c>
      <c r="N51" s="16">
        <v>9.8420000000000004E-7</v>
      </c>
      <c r="O51" s="17">
        <v>8.0992118335326796E-2</v>
      </c>
      <c r="P51" s="17">
        <v>9.01685922805949E-3</v>
      </c>
      <c r="Q51" s="18">
        <f t="shared" si="24"/>
        <v>318.71685174434168</v>
      </c>
      <c r="R51" s="19">
        <f t="shared" si="25"/>
        <v>1.2407471515836799</v>
      </c>
    </row>
    <row r="52" spans="1:18" ht="15" thickBot="1" x14ac:dyDescent="0.4">
      <c r="A52" s="20">
        <v>51</v>
      </c>
      <c r="B52" s="21" t="s">
        <v>13</v>
      </c>
      <c r="C52" s="21" t="s">
        <v>8</v>
      </c>
      <c r="D52" s="22">
        <v>5</v>
      </c>
      <c r="E52" s="22">
        <v>4</v>
      </c>
      <c r="F52" s="22">
        <v>3</v>
      </c>
      <c r="G52" s="22">
        <f t="shared" si="31"/>
        <v>4.5</v>
      </c>
      <c r="H52" s="22">
        <f t="shared" si="32"/>
        <v>4.8571801260105598</v>
      </c>
      <c r="I52" s="22">
        <f t="shared" si="28"/>
        <v>4.4721359549995796</v>
      </c>
      <c r="J52" s="23">
        <f t="shared" si="30"/>
        <v>0.67082039324993692</v>
      </c>
      <c r="K52" s="23">
        <f t="shared" si="33"/>
        <v>0.788479557003405</v>
      </c>
      <c r="L52" s="21">
        <v>1202</v>
      </c>
      <c r="M52" s="21">
        <v>998</v>
      </c>
      <c r="N52" s="24">
        <v>9.8420000000000004E-7</v>
      </c>
      <c r="O52" s="25">
        <v>0.10002625988561301</v>
      </c>
      <c r="P52" s="25">
        <v>2.5335723232186801E-3</v>
      </c>
      <c r="Q52" s="26">
        <f t="shared" si="24"/>
        <v>454.51232806196106</v>
      </c>
      <c r="R52" s="27">
        <f t="shared" si="25"/>
        <v>1.2025186576297922</v>
      </c>
    </row>
    <row r="53" spans="1:18" x14ac:dyDescent="0.35">
      <c r="A53" s="1">
        <v>52</v>
      </c>
      <c r="B53" s="2" t="s">
        <v>14</v>
      </c>
      <c r="C53" s="2" t="s">
        <v>8</v>
      </c>
      <c r="D53" s="6">
        <v>3</v>
      </c>
      <c r="E53" s="6">
        <f>SQRT(3)/2*D53</f>
        <v>2.598076211353316</v>
      </c>
      <c r="F53" s="6">
        <f>SQRT(2/3)*D53</f>
        <v>2.4494897427831779</v>
      </c>
      <c r="G53" s="6">
        <f>D53/SQRT(6)</f>
        <v>1.2247448713915892</v>
      </c>
      <c r="H53" s="6">
        <f>D53*(1/(PI()*SQRT(2)))^(1/3)</f>
        <v>1.8248743401623857</v>
      </c>
      <c r="I53" s="6">
        <f>D53</f>
        <v>3</v>
      </c>
      <c r="J53" s="7">
        <f t="shared" si="30"/>
        <v>0.87738267530166159</v>
      </c>
      <c r="K53" s="7">
        <f>(4*PI()*(H53/2)^2)/(4*D53*E53/2)</f>
        <v>0.67113929131285022</v>
      </c>
      <c r="L53" s="2">
        <v>1195</v>
      </c>
      <c r="M53" s="2">
        <v>998</v>
      </c>
      <c r="N53" s="8">
        <v>9.8420000000000004E-7</v>
      </c>
      <c r="O53" s="9">
        <v>5.3523920099462698E-2</v>
      </c>
      <c r="P53" s="9">
        <v>3.8884893329111602E-3</v>
      </c>
      <c r="Q53" s="10">
        <f t="shared" si="24"/>
        <v>163.14952275796392</v>
      </c>
      <c r="R53" s="11">
        <f t="shared" si="25"/>
        <v>1.1038072212840218</v>
      </c>
    </row>
    <row r="54" spans="1:18" x14ac:dyDescent="0.35">
      <c r="A54" s="12">
        <v>53</v>
      </c>
      <c r="B54" s="13" t="s">
        <v>14</v>
      </c>
      <c r="C54" s="13" t="s">
        <v>8</v>
      </c>
      <c r="D54" s="14">
        <v>4</v>
      </c>
      <c r="E54" s="14">
        <f t="shared" ref="E54:E55" si="34">SQRT(3)/2*D54</f>
        <v>3.4641016151377544</v>
      </c>
      <c r="F54" s="14">
        <f t="shared" ref="F54:F55" si="35">SQRT(2/3)*D54</f>
        <v>3.2659863237109041</v>
      </c>
      <c r="G54" s="14">
        <f t="shared" ref="G54:G55" si="36">D54/SQRT(6)</f>
        <v>1.6329931618554523</v>
      </c>
      <c r="H54" s="14">
        <f t="shared" ref="H54:H55" si="37">D54*(1/(PI()*SQRT(2)))^(1/3)</f>
        <v>2.4331657868831811</v>
      </c>
      <c r="I54" s="14">
        <f t="shared" ref="I54:I55" si="38">D54</f>
        <v>4</v>
      </c>
      <c r="J54" s="15">
        <f t="shared" si="30"/>
        <v>0.8773826753016617</v>
      </c>
      <c r="K54" s="15">
        <f t="shared" ref="K54:K55" si="39">(4*PI()*(H54/2)^2)/(4*D54*E54/2)</f>
        <v>0.67113929131285044</v>
      </c>
      <c r="L54" s="13">
        <v>1184</v>
      </c>
      <c r="M54" s="13">
        <v>998</v>
      </c>
      <c r="N54" s="16">
        <v>9.8420000000000004E-7</v>
      </c>
      <c r="O54" s="17">
        <v>5.7913203098366298E-2</v>
      </c>
      <c r="P54" s="17">
        <v>5.0426504994081703E-3</v>
      </c>
      <c r="Q54" s="18">
        <f t="shared" si="24"/>
        <v>235.37168501672951</v>
      </c>
      <c r="R54" s="19">
        <f t="shared" si="25"/>
        <v>1.1869142430013619</v>
      </c>
    </row>
    <row r="55" spans="1:18" ht="15" thickBot="1" x14ac:dyDescent="0.4">
      <c r="A55" s="12">
        <v>54</v>
      </c>
      <c r="B55" s="13" t="s">
        <v>14</v>
      </c>
      <c r="C55" s="13" t="s">
        <v>8</v>
      </c>
      <c r="D55" s="14">
        <v>5</v>
      </c>
      <c r="E55" s="14">
        <f t="shared" si="34"/>
        <v>4.3301270189221928</v>
      </c>
      <c r="F55" s="14">
        <f t="shared" si="35"/>
        <v>4.0824829046386304</v>
      </c>
      <c r="G55" s="14">
        <f t="shared" si="36"/>
        <v>2.0412414523193152</v>
      </c>
      <c r="H55" s="14">
        <f t="shared" si="37"/>
        <v>3.0414572336039765</v>
      </c>
      <c r="I55" s="14">
        <f t="shared" si="38"/>
        <v>5</v>
      </c>
      <c r="J55" s="15">
        <f t="shared" si="30"/>
        <v>0.87738267530166181</v>
      </c>
      <c r="K55" s="15">
        <f t="shared" si="39"/>
        <v>0.67113929131285066</v>
      </c>
      <c r="L55" s="13">
        <v>1180</v>
      </c>
      <c r="M55" s="13">
        <v>998</v>
      </c>
      <c r="N55" s="16">
        <v>9.8420000000000004E-7</v>
      </c>
      <c r="O55" s="17">
        <v>6.6024313230397105E-2</v>
      </c>
      <c r="P55" s="17">
        <v>4.0160690730072701E-3</v>
      </c>
      <c r="Q55" s="18">
        <f t="shared" si="24"/>
        <v>335.42122145090991</v>
      </c>
      <c r="R55" s="19">
        <f t="shared" si="25"/>
        <v>1.1169537354563597</v>
      </c>
    </row>
    <row r="56" spans="1:18" x14ac:dyDescent="0.35">
      <c r="A56" s="1">
        <v>55</v>
      </c>
      <c r="B56" s="2" t="s">
        <v>15</v>
      </c>
      <c r="C56" s="2" t="s">
        <v>16</v>
      </c>
      <c r="D56" s="6">
        <v>5</v>
      </c>
      <c r="E56" s="2">
        <v>0.35</v>
      </c>
      <c r="F56" s="2">
        <v>0.35</v>
      </c>
      <c r="G56" s="6">
        <f>3*PI()*F56/8</f>
        <v>0.41233403578366035</v>
      </c>
      <c r="H56" s="6">
        <f>(3/2*F56^2*D56)^(1/3)</f>
        <v>0.9721481425036923</v>
      </c>
      <c r="I56" s="6">
        <f t="shared" ref="I56" si="40">H56</f>
        <v>0.9721481425036923</v>
      </c>
      <c r="J56" s="7">
        <f t="shared" si="30"/>
        <v>0.26457513110645903</v>
      </c>
      <c r="K56" s="7">
        <f t="shared" ref="K56:K57" si="41">(4*PI()*(H56/2)^2)/(2*PI()*(E56/2)^2+2*PI()*(E56/2)*D56)</f>
        <v>0.52177888804603401</v>
      </c>
      <c r="L56" s="2">
        <v>1146</v>
      </c>
      <c r="M56" s="2">
        <v>998</v>
      </c>
      <c r="N56" s="8">
        <v>9.8420000000000004E-7</v>
      </c>
      <c r="O56" s="9">
        <v>1.6635807279348901E-2</v>
      </c>
      <c r="P56" s="9">
        <v>1E-3</v>
      </c>
      <c r="Q56" s="10">
        <f t="shared" si="24"/>
        <v>16.432096266682013</v>
      </c>
      <c r="R56" s="11">
        <f t="shared" si="25"/>
        <v>2.8900166295721563</v>
      </c>
    </row>
    <row r="57" spans="1:18" x14ac:dyDescent="0.35">
      <c r="A57" s="12">
        <v>56</v>
      </c>
      <c r="B57" s="13" t="s">
        <v>15</v>
      </c>
      <c r="C57" s="13" t="s">
        <v>16</v>
      </c>
      <c r="D57" s="14">
        <v>10</v>
      </c>
      <c r="E57" s="13">
        <v>0.35</v>
      </c>
      <c r="F57" s="13">
        <v>0.35</v>
      </c>
      <c r="G57" s="14">
        <f>3*PI()*F57/8</f>
        <v>0.41233403578366035</v>
      </c>
      <c r="H57" s="14">
        <f>(3/2*F57^2*D57)^(1/3)</f>
        <v>1.2248299083566028</v>
      </c>
      <c r="I57" s="14">
        <f t="shared" ref="I57:I59" si="42">H57</f>
        <v>1.2248299083566028</v>
      </c>
      <c r="J57" s="15">
        <f t="shared" si="30"/>
        <v>0.18708286933869706</v>
      </c>
      <c r="K57" s="15">
        <f t="shared" si="41"/>
        <v>0.42125891313579339</v>
      </c>
      <c r="L57" s="13">
        <v>1146</v>
      </c>
      <c r="M57" s="13">
        <v>998</v>
      </c>
      <c r="N57" s="16">
        <v>9.8420000000000004E-7</v>
      </c>
      <c r="O57" s="17">
        <v>1.6972116595924298E-2</v>
      </c>
      <c r="P57" s="17">
        <v>1E-3</v>
      </c>
      <c r="Q57" s="18">
        <f t="shared" si="24"/>
        <v>21.121678535667073</v>
      </c>
      <c r="R57" s="19">
        <f t="shared" si="25"/>
        <v>2.7766177113034294</v>
      </c>
    </row>
    <row r="58" spans="1:18" x14ac:dyDescent="0.35">
      <c r="A58" s="12">
        <v>57</v>
      </c>
      <c r="B58" s="13" t="s">
        <v>15</v>
      </c>
      <c r="C58" s="13" t="s">
        <v>16</v>
      </c>
      <c r="D58" s="14">
        <v>5</v>
      </c>
      <c r="E58" s="13">
        <v>0.8</v>
      </c>
      <c r="F58" s="13">
        <v>0.1</v>
      </c>
      <c r="G58" s="14">
        <f t="shared" ref="G58:G59" si="43">3*PI()*F58/8</f>
        <v>0.11780972450961724</v>
      </c>
      <c r="H58" s="14">
        <f>(3/2*F58*E58*D58)^(1/3)</f>
        <v>0.84343266530174932</v>
      </c>
      <c r="I58" s="14">
        <f t="shared" si="42"/>
        <v>0.84343266530174932</v>
      </c>
      <c r="J58" s="15">
        <f t="shared" si="30"/>
        <v>0.05</v>
      </c>
      <c r="K58" s="15">
        <f>(4*PI()*(H58/2)^2)/(PI()/2*E58*F58+D58*(PI()*(E58+F58)*(1+(3*((E58-F58)/(E58+F58))^2)/(10+SQRT(4-3*((E58-F58)/(E58+F58))^2)))))</f>
        <v>0.13546221657778254</v>
      </c>
      <c r="L58" s="13">
        <v>1134</v>
      </c>
      <c r="M58" s="13">
        <v>998</v>
      </c>
      <c r="N58" s="16">
        <v>9.8420000000000004E-7</v>
      </c>
      <c r="O58" s="17">
        <v>1.06448285829309E-2</v>
      </c>
      <c r="P58" s="17">
        <v>9.9138122188273609E-4</v>
      </c>
      <c r="Q58" s="18">
        <f t="shared" si="24"/>
        <v>9.1223289406438237</v>
      </c>
      <c r="R58" s="19">
        <f t="shared" si="25"/>
        <v>1.8531898248602647</v>
      </c>
    </row>
    <row r="59" spans="1:18" ht="15" thickBot="1" x14ac:dyDescent="0.4">
      <c r="A59" s="20">
        <v>58</v>
      </c>
      <c r="B59" s="21" t="s">
        <v>15</v>
      </c>
      <c r="C59" s="21" t="s">
        <v>16</v>
      </c>
      <c r="D59" s="22">
        <v>10</v>
      </c>
      <c r="E59" s="21">
        <v>0.8</v>
      </c>
      <c r="F59" s="21">
        <v>0.1</v>
      </c>
      <c r="G59" s="22">
        <f t="shared" si="43"/>
        <v>0.11780972450961724</v>
      </c>
      <c r="H59" s="22">
        <f>(3/2*F59*E59*D59)^(1/3)</f>
        <v>1.0626585691826111</v>
      </c>
      <c r="I59" s="22">
        <f t="shared" si="42"/>
        <v>1.0626585691826111</v>
      </c>
      <c r="J59" s="23">
        <f t="shared" si="30"/>
        <v>3.5355339059327376E-2</v>
      </c>
      <c r="K59" s="15">
        <f>(4*PI()*(H59/2)^2)/(PI()/2*E59*F59+D59*(PI()*(E59+F59)*(1+(3*((E59-F59)/(E59+F59))^2)/(10+SQRT(4-3*((E59-F59)/(E59+F59))^2)))))</f>
        <v>0.107927468045172</v>
      </c>
      <c r="L59" s="21">
        <v>1134</v>
      </c>
      <c r="M59" s="21">
        <v>998</v>
      </c>
      <c r="N59" s="24">
        <v>9.8420000000000004E-7</v>
      </c>
      <c r="O59" s="25">
        <v>1.0831127203828899E-2</v>
      </c>
      <c r="P59" s="25">
        <v>1.1448290245411499E-3</v>
      </c>
      <c r="Q59" s="26">
        <f t="shared" si="24"/>
        <v>11.694564252241083</v>
      </c>
      <c r="R59" s="27">
        <f t="shared" si="25"/>
        <v>1.7899872552713976</v>
      </c>
    </row>
    <row r="60" spans="1:18" x14ac:dyDescent="0.35">
      <c r="A60" s="1">
        <v>59</v>
      </c>
      <c r="B60" s="2" t="s">
        <v>17</v>
      </c>
      <c r="C60" s="2" t="s">
        <v>20</v>
      </c>
      <c r="D60" s="7">
        <v>3.37</v>
      </c>
      <c r="E60" s="7">
        <v>3.05</v>
      </c>
      <c r="F60" s="7">
        <v>2.48</v>
      </c>
      <c r="G60" s="7">
        <f>F60</f>
        <v>2.48</v>
      </c>
      <c r="H60" s="7">
        <f>(D60*E60*F60)^(1/3)</f>
        <v>2.9430240222437911</v>
      </c>
      <c r="I60" s="7">
        <f>SQRT(D60*E60)</f>
        <v>3.2060099812695531</v>
      </c>
      <c r="J60" s="7">
        <f t="shared" si="30"/>
        <v>0.77354718621865948</v>
      </c>
      <c r="K60" s="2">
        <v>0.84</v>
      </c>
      <c r="L60" s="2">
        <v>1027</v>
      </c>
      <c r="M60" s="2">
        <v>998</v>
      </c>
      <c r="N60" s="8">
        <v>9.8420000000000004E-7</v>
      </c>
      <c r="O60" s="9">
        <v>3.63407220885636E-2</v>
      </c>
      <c r="P60" s="9">
        <v>2.94492923807689E-3</v>
      </c>
      <c r="Q60" s="10">
        <f t="shared" si="24"/>
        <v>118.37910764324103</v>
      </c>
      <c r="R60" s="11">
        <f t="shared" si="25"/>
        <v>0.71373957263928156</v>
      </c>
    </row>
    <row r="61" spans="1:18" x14ac:dyDescent="0.35">
      <c r="A61" s="12">
        <v>60</v>
      </c>
      <c r="B61" s="13" t="s">
        <v>18</v>
      </c>
      <c r="C61" s="13" t="s">
        <v>20</v>
      </c>
      <c r="D61" s="15">
        <v>3.19</v>
      </c>
      <c r="E61" s="15">
        <v>2.94</v>
      </c>
      <c r="F61" s="15">
        <v>2.35</v>
      </c>
      <c r="G61" s="15">
        <f t="shared" ref="G61:G67" si="44">F61</f>
        <v>2.35</v>
      </c>
      <c r="H61" s="15">
        <f t="shared" ref="H61:H67" si="45">(D61*E61*F61)^(1/3)</f>
        <v>2.8037242109892517</v>
      </c>
      <c r="I61" s="15">
        <f t="shared" ref="I61:I67" si="46">SQRT(D61*E61)</f>
        <v>3.0624499995918302</v>
      </c>
      <c r="J61" s="15">
        <f t="shared" si="30"/>
        <v>0.76735946719561565</v>
      </c>
      <c r="K61" s="13">
        <v>0.84</v>
      </c>
      <c r="L61" s="13">
        <v>1051</v>
      </c>
      <c r="M61" s="13">
        <v>998</v>
      </c>
      <c r="N61" s="16">
        <v>9.8420000000000004E-7</v>
      </c>
      <c r="O61" s="17">
        <v>4.0557632334156699E-2</v>
      </c>
      <c r="P61" s="17">
        <v>4.1080165772731199E-3</v>
      </c>
      <c r="Q61" s="18">
        <f t="shared" si="24"/>
        <v>126.19967600607986</v>
      </c>
      <c r="R61" s="19">
        <f t="shared" si="25"/>
        <v>0.99237484419263822</v>
      </c>
    </row>
    <row r="62" spans="1:18" x14ac:dyDescent="0.35">
      <c r="A62" s="12">
        <v>61</v>
      </c>
      <c r="B62" s="13" t="s">
        <v>19</v>
      </c>
      <c r="C62" s="13" t="s">
        <v>20</v>
      </c>
      <c r="D62" s="15">
        <v>2.98</v>
      </c>
      <c r="E62" s="15">
        <v>2.4</v>
      </c>
      <c r="F62" s="15">
        <v>2.37</v>
      </c>
      <c r="G62" s="15">
        <f t="shared" si="44"/>
        <v>2.37</v>
      </c>
      <c r="H62" s="15">
        <f t="shared" si="45"/>
        <v>2.5687703747473725</v>
      </c>
      <c r="I62" s="15">
        <f t="shared" si="46"/>
        <v>2.6743223440714847</v>
      </c>
      <c r="J62" s="15">
        <f t="shared" si="30"/>
        <v>0.88620581032570167</v>
      </c>
      <c r="K62" s="13">
        <v>0.92</v>
      </c>
      <c r="L62" s="13">
        <v>1198</v>
      </c>
      <c r="M62" s="13">
        <v>998</v>
      </c>
      <c r="N62" s="16">
        <v>9.8420000000000004E-7</v>
      </c>
      <c r="O62" s="17">
        <v>0.112711232533279</v>
      </c>
      <c r="P62" s="17">
        <v>1.8273714085607601E-2</v>
      </c>
      <c r="Q62" s="18">
        <f t="shared" si="24"/>
        <v>306.26515707334369</v>
      </c>
      <c r="R62" s="19">
        <f t="shared" si="25"/>
        <v>0.48901383529500281</v>
      </c>
    </row>
    <row r="63" spans="1:18" x14ac:dyDescent="0.35">
      <c r="A63" s="12">
        <v>62</v>
      </c>
      <c r="B63" s="13" t="s">
        <v>21</v>
      </c>
      <c r="C63" s="13" t="s">
        <v>20</v>
      </c>
      <c r="D63" s="15">
        <v>3.89</v>
      </c>
      <c r="E63" s="15">
        <v>3.06</v>
      </c>
      <c r="F63" s="15">
        <v>2.16</v>
      </c>
      <c r="G63" s="15">
        <f t="shared" si="44"/>
        <v>2.16</v>
      </c>
      <c r="H63" s="15">
        <f t="shared" si="45"/>
        <v>2.9514918816102447</v>
      </c>
      <c r="I63" s="15">
        <f t="shared" si="46"/>
        <v>3.4501304323170161</v>
      </c>
      <c r="J63" s="15">
        <f t="shared" si="30"/>
        <v>0.6260632872796642</v>
      </c>
      <c r="K63" s="13">
        <v>0.73</v>
      </c>
      <c r="L63" s="13">
        <v>1343</v>
      </c>
      <c r="M63" s="13">
        <v>998</v>
      </c>
      <c r="N63" s="16">
        <v>9.8420000000000004E-7</v>
      </c>
      <c r="O63" s="17">
        <v>0.115013136064685</v>
      </c>
      <c r="P63" s="17">
        <v>6.1884904635754103E-3</v>
      </c>
      <c r="Q63" s="18">
        <f t="shared" si="24"/>
        <v>403.18057392093829</v>
      </c>
      <c r="R63" s="19">
        <f t="shared" si="25"/>
        <v>0.73833789301316877</v>
      </c>
    </row>
    <row r="64" spans="1:18" x14ac:dyDescent="0.35">
      <c r="A64" s="12">
        <v>63</v>
      </c>
      <c r="B64" s="13" t="s">
        <v>22</v>
      </c>
      <c r="C64" s="13" t="s">
        <v>20</v>
      </c>
      <c r="D64" s="15">
        <v>3.59</v>
      </c>
      <c r="E64" s="15">
        <v>2.77</v>
      </c>
      <c r="F64" s="15">
        <v>2.62</v>
      </c>
      <c r="G64" s="15">
        <f t="shared" si="44"/>
        <v>2.62</v>
      </c>
      <c r="H64" s="15">
        <f t="shared" si="45"/>
        <v>2.9645481122259412</v>
      </c>
      <c r="I64" s="15">
        <f t="shared" si="46"/>
        <v>3.153458418942606</v>
      </c>
      <c r="J64" s="15">
        <f t="shared" si="30"/>
        <v>0.83083385030918488</v>
      </c>
      <c r="K64" s="13">
        <v>0.88</v>
      </c>
      <c r="L64" s="13">
        <v>1637</v>
      </c>
      <c r="M64" s="13">
        <v>998</v>
      </c>
      <c r="N64" s="16">
        <v>9.8420000000000004E-7</v>
      </c>
      <c r="O64" s="17">
        <v>0.17970310537536599</v>
      </c>
      <c r="P64" s="17">
        <v>9.9655503236182105E-3</v>
      </c>
      <c r="Q64" s="18">
        <f t="shared" si="24"/>
        <v>575.78365226181484</v>
      </c>
      <c r="R64" s="19">
        <f t="shared" si="25"/>
        <v>0.67946671699379868</v>
      </c>
    </row>
    <row r="65" spans="1:18" x14ac:dyDescent="0.35">
      <c r="A65" s="12">
        <v>64</v>
      </c>
      <c r="B65" s="13" t="s">
        <v>23</v>
      </c>
      <c r="C65" s="13" t="s">
        <v>20</v>
      </c>
      <c r="D65" s="15">
        <v>4.78</v>
      </c>
      <c r="E65" s="15">
        <v>3.37</v>
      </c>
      <c r="F65" s="15">
        <v>2.93</v>
      </c>
      <c r="G65" s="15">
        <f t="shared" si="44"/>
        <v>2.93</v>
      </c>
      <c r="H65" s="15">
        <f t="shared" si="45"/>
        <v>3.6138917471262602</v>
      </c>
      <c r="I65" s="15">
        <f t="shared" si="46"/>
        <v>4.0135520427671052</v>
      </c>
      <c r="J65" s="15">
        <f t="shared" si="30"/>
        <v>0.73002666186432197</v>
      </c>
      <c r="K65" s="13">
        <v>0.81</v>
      </c>
      <c r="L65" s="13">
        <v>1263</v>
      </c>
      <c r="M65" s="13">
        <v>998</v>
      </c>
      <c r="N65" s="16">
        <v>9.8420000000000004E-7</v>
      </c>
      <c r="O65" s="17">
        <v>0.114997700447106</v>
      </c>
      <c r="P65" s="17">
        <v>2.22619977992955E-2</v>
      </c>
      <c r="Q65" s="18">
        <f t="shared" si="24"/>
        <v>468.95880465657581</v>
      </c>
      <c r="R65" s="19">
        <f t="shared" si="25"/>
        <v>0.76950666337229723</v>
      </c>
    </row>
    <row r="66" spans="1:18" x14ac:dyDescent="0.35">
      <c r="A66" s="12">
        <v>65</v>
      </c>
      <c r="B66" s="13" t="s">
        <v>24</v>
      </c>
      <c r="C66" s="13" t="s">
        <v>20</v>
      </c>
      <c r="D66" s="15">
        <v>3.82</v>
      </c>
      <c r="E66" s="15">
        <v>3.47</v>
      </c>
      <c r="F66" s="15">
        <v>3.21</v>
      </c>
      <c r="G66" s="15">
        <f t="shared" si="44"/>
        <v>3.21</v>
      </c>
      <c r="H66" s="15">
        <f t="shared" si="45"/>
        <v>3.4911294828354045</v>
      </c>
      <c r="I66" s="15">
        <f t="shared" si="46"/>
        <v>3.6407966161267509</v>
      </c>
      <c r="J66" s="15">
        <f t="shared" si="30"/>
        <v>0.88167517674056384</v>
      </c>
      <c r="K66" s="13">
        <v>0.92</v>
      </c>
      <c r="L66" s="13">
        <v>1133</v>
      </c>
      <c r="M66" s="13">
        <v>998</v>
      </c>
      <c r="N66" s="16">
        <v>9.8420000000000004E-7</v>
      </c>
      <c r="O66" s="17">
        <v>9.8480589713519001E-2</v>
      </c>
      <c r="P66" s="17">
        <v>7.1863395954319103E-3</v>
      </c>
      <c r="Q66" s="18">
        <f t="shared" si="24"/>
        <v>364.30379778820048</v>
      </c>
      <c r="R66" s="19">
        <f t="shared" si="25"/>
        <v>0.58561841189793629</v>
      </c>
    </row>
    <row r="67" spans="1:18" ht="15" thickBot="1" x14ac:dyDescent="0.4">
      <c r="A67" s="20">
        <v>66</v>
      </c>
      <c r="B67" s="21" t="s">
        <v>25</v>
      </c>
      <c r="C67" s="21" t="s">
        <v>20</v>
      </c>
      <c r="D67" s="23">
        <v>5.0199999999999996</v>
      </c>
      <c r="E67" s="23">
        <v>3.98</v>
      </c>
      <c r="F67" s="23">
        <v>2.86</v>
      </c>
      <c r="G67" s="23">
        <f t="shared" si="44"/>
        <v>2.86</v>
      </c>
      <c r="H67" s="23">
        <f t="shared" si="45"/>
        <v>3.8516865832461735</v>
      </c>
      <c r="I67" s="23">
        <f t="shared" si="46"/>
        <v>4.4698545837644428</v>
      </c>
      <c r="J67" s="23">
        <f t="shared" si="30"/>
        <v>0.63984184415935785</v>
      </c>
      <c r="K67" s="21">
        <v>0.74</v>
      </c>
      <c r="L67" s="21">
        <v>1983</v>
      </c>
      <c r="M67" s="21">
        <v>998</v>
      </c>
      <c r="N67" s="24">
        <v>9.8420000000000004E-7</v>
      </c>
      <c r="O67" s="25">
        <v>0.204465704261836</v>
      </c>
      <c r="P67" s="25">
        <v>2.04149510320524E-2</v>
      </c>
      <c r="Q67" s="26">
        <f t="shared" si="24"/>
        <v>928.6039071503684</v>
      </c>
      <c r="R67" s="27">
        <f t="shared" si="25"/>
        <v>0.88315823089828882</v>
      </c>
    </row>
  </sheetData>
  <pageMargins left="0.7" right="0.7" top="0.75" bottom="0.75" header="0.3" footer="0.3"/>
  <pageSetup orientation="portrait" r:id="rId1"/>
  <ignoredErrors>
    <ignoredError sqref="H2: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2025-06-25T12:04:47Z</dcterms:modified>
</cp:coreProperties>
</file>