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work/personal_umassd_assignments/pom_500/Assignment_10/"/>
    </mc:Choice>
  </mc:AlternateContent>
  <xr:revisionPtr revIDLastSave="0" documentId="13_ncr:1_{E3900E30-5643-8642-BCD4-1EFF794F48E5}" xr6:coauthVersionLast="47" xr6:coauthVersionMax="47" xr10:uidLastSave="{00000000-0000-0000-0000-000000000000}"/>
  <bookViews>
    <workbookView xWindow="0" yWindow="760" windowWidth="34200" windowHeight="21380" activeTab="3" xr2:uid="{2094AB01-56E6-CD4A-9466-47A0FD5909AE}"/>
  </bookViews>
  <sheets>
    <sheet name="Problem - 1" sheetId="1" r:id="rId1"/>
    <sheet name="Problem - 2" sheetId="2" r:id="rId2"/>
    <sheet name="Problem - 3" sheetId="5" r:id="rId3"/>
    <sheet name="Problem - 4" sheetId="6" r:id="rId4"/>
    <sheet name="Case Study" sheetId="10" r:id="rId5"/>
  </sheets>
  <externalReferences>
    <externalReference r:id="rId6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" i="2" l="1"/>
  <c r="B15" i="2"/>
  <c r="B14" i="2"/>
  <c r="C11" i="2"/>
  <c r="B11" i="2"/>
  <c r="G11" i="2"/>
  <c r="G3" i="2"/>
  <c r="G4" i="2"/>
  <c r="G5" i="2"/>
  <c r="G6" i="2"/>
  <c r="G7" i="2"/>
  <c r="G8" i="2"/>
  <c r="G9" i="2"/>
  <c r="G2" i="2"/>
  <c r="E11" i="2"/>
  <c r="E3" i="2"/>
  <c r="E4" i="2"/>
  <c r="E5" i="2"/>
  <c r="E6" i="2"/>
  <c r="E7" i="2"/>
  <c r="E8" i="2"/>
  <c r="E9" i="2"/>
  <c r="E2" i="2"/>
  <c r="C10" i="2"/>
  <c r="F3" i="2" s="1"/>
  <c r="B10" i="2"/>
  <c r="D3" i="2" s="1"/>
  <c r="D6" i="2" l="1"/>
  <c r="D2" i="2"/>
  <c r="D9" i="2"/>
  <c r="D8" i="2"/>
  <c r="D7" i="2"/>
  <c r="D5" i="2"/>
  <c r="F2" i="2"/>
  <c r="D4" i="2"/>
  <c r="F5" i="2"/>
  <c r="F9" i="2"/>
  <c r="F8" i="2"/>
  <c r="F7" i="2"/>
  <c r="F6" i="2"/>
  <c r="F4" i="2"/>
  <c r="G7" i="6" l="1"/>
  <c r="H7" i="6" s="1"/>
  <c r="F7" i="6"/>
  <c r="E7" i="6"/>
  <c r="D7" i="6"/>
  <c r="G6" i="6"/>
  <c r="H6" i="6" s="1"/>
  <c r="F6" i="6"/>
  <c r="E6" i="6"/>
  <c r="D6" i="6"/>
  <c r="H5" i="6"/>
  <c r="G5" i="6"/>
  <c r="F5" i="6"/>
  <c r="E5" i="6"/>
  <c r="D5" i="6"/>
  <c r="G4" i="6"/>
  <c r="H4" i="6" s="1"/>
  <c r="F4" i="6"/>
  <c r="E4" i="6"/>
  <c r="D4" i="6"/>
  <c r="H3" i="6"/>
  <c r="G3" i="6"/>
  <c r="F3" i="6"/>
  <c r="E3" i="6"/>
  <c r="E9" i="6" s="1"/>
  <c r="B11" i="6" s="1"/>
  <c r="D3" i="6"/>
  <c r="G2" i="6"/>
  <c r="F2" i="6"/>
  <c r="E2" i="6"/>
  <c r="D2" i="6"/>
  <c r="C8" i="6"/>
  <c r="B8" i="6"/>
  <c r="B12" i="1"/>
  <c r="B10" i="1"/>
  <c r="H2" i="6" l="1"/>
  <c r="H9" i="6" s="1"/>
  <c r="B12" i="6" s="1"/>
  <c r="B14" i="6" s="1"/>
  <c r="B15" i="6" s="1"/>
  <c r="B13" i="6" l="1"/>
</calcChain>
</file>

<file path=xl/sharedStrings.xml><?xml version="1.0" encoding="utf-8"?>
<sst xmlns="http://schemas.openxmlformats.org/spreadsheetml/2006/main" count="95" uniqueCount="70">
  <si>
    <t>Temperature</t>
  </si>
  <si>
    <t>Cups of Coffee Sold</t>
  </si>
  <si>
    <t>r_xy</t>
  </si>
  <si>
    <t>y cap</t>
  </si>
  <si>
    <t>Year</t>
  </si>
  <si>
    <t>Sales (Millions of Dollars)</t>
  </si>
  <si>
    <t>Advertising ($10,000)</t>
  </si>
  <si>
    <t>Shelf Space (Sq in)</t>
  </si>
  <si>
    <t>Sales ($)</t>
  </si>
  <si>
    <t>Brand</t>
  </si>
  <si>
    <t>Price</t>
  </si>
  <si>
    <t>Score</t>
  </si>
  <si>
    <t>Bose</t>
  </si>
  <si>
    <t>Skullcandy</t>
  </si>
  <si>
    <t>Koss</t>
  </si>
  <si>
    <t>Phillips/O'Neill</t>
  </si>
  <si>
    <t>Denon</t>
  </si>
  <si>
    <t>JVC</t>
  </si>
  <si>
    <t>Total</t>
  </si>
  <si>
    <t>Mean</t>
  </si>
  <si>
    <t>mean</t>
  </si>
  <si>
    <t>(Xi-x_bar)^2</t>
  </si>
  <si>
    <t>(Xi-x_bar)(Yi-y_bar)</t>
  </si>
  <si>
    <t>SST</t>
  </si>
  <si>
    <t>SSR</t>
  </si>
  <si>
    <t>SSE</t>
  </si>
  <si>
    <t>R Square</t>
  </si>
  <si>
    <t>Correlation co-efficient</t>
  </si>
  <si>
    <t>(y_cap-y_bar)^2</t>
  </si>
  <si>
    <t>y_cap</t>
  </si>
  <si>
    <t>(Yi-y_bar)^2</t>
  </si>
  <si>
    <t>Percent Under 21</t>
  </si>
  <si>
    <t>Fatal Accidents per 1000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</si>
  <si>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</si>
  <si>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</si>
  <si>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</si>
  <si>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</si>
  <si>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</si>
  <si>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</si>
  <si>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</si>
  <si>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</si>
  <si>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</si>
  <si>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</si>
  <si>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</si>
  <si>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</si>
  <si>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SUMMARY OUTPUT</t>
  </si>
  <si>
    <t>Regression Statistics</t>
  </si>
  <si>
    <t>Multiple R</t>
  </si>
  <si>
    <t>Adjusted R Square</t>
  </si>
  <si>
    <t>Observations</t>
  </si>
  <si>
    <t>ANOVA</t>
  </si>
  <si>
    <t>df</t>
  </si>
  <si>
    <t>SS</t>
  </si>
  <si>
    <t>MS</t>
  </si>
  <si>
    <t>F</t>
  </si>
  <si>
    <t>Significance F</t>
  </si>
  <si>
    <t>Regression</t>
  </si>
  <si>
    <t>Residual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</si>
  <si>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</si>
  <si>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</si>
  <si>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</si>
  <si>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</si>
  <si>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</si>
  <si>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</si>
  <si>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</si>
  <si>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Intercept</t>
  </si>
  <si>
    <t>(Xi-x_bar)</t>
  </si>
  <si>
    <t>(Yi-y_bar)</t>
  </si>
  <si>
    <t>b1</t>
  </si>
  <si>
    <t>b0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</si>
</sst>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0.000"/>
    <numFmt numFmtId="169" formatCode="0.000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Times New Roman"/>
      <family val="1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68" fontId="0" fillId="0" borderId="1" xfId="0" applyNumberFormat="1" applyBorder="1"/>
    <xf numFmtId="168" fontId="0" fillId="0" borderId="1" xfId="0" applyNumberForma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2" xfId="0" applyFont="1" applyBorder="1" applyAlignment="1">
      <alignment horizontal="center"/>
    </xf>
    <xf numFmtId="0" fontId="2" fillId="0" borderId="0" xfId="0" applyFont="1"/>
    <xf numFmtId="168" fontId="3" fillId="0" borderId="0" xfId="0" applyNumberFormat="1" applyFont="1"/>
    <xf numFmtId="0" fontId="3" fillId="0" borderId="3" xfId="0" applyFont="1" applyBorder="1"/>
    <xf numFmtId="0" fontId="4" fillId="0" borderId="2" xfId="0" applyFont="1" applyBorder="1" applyAlignment="1">
      <alignment horizontal="centerContinuous"/>
    </xf>
    <xf numFmtId="169" fontId="3" fillId="0" borderId="0" xfId="0" applyNumberFormat="1" applyFont="1"/>
    <xf numFmtId="0" fontId="3" fillId="0" borderId="0" xfId="0" applyNumberFormat="1" applyFont="1"/>
    <xf numFmtId="168" fontId="3" fillId="0" borderId="3" xfId="0" applyNumberFormat="1" applyFont="1" applyBorder="1"/>
    <xf numFmtId="0" fontId="3" fillId="0" borderId="3" xfId="0" applyNumberFormat="1" applyFont="1" applyBorder="1"/>
    <xf numFmtId="0" fontId="0" fillId="0" borderId="4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4" xfId="0" applyBorder="1"/>
    <xf numFmtId="168" fontId="0" fillId="0" borderId="4" xfId="0" applyNumberFormat="1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1" fillId="0" borderId="9" xfId="0" applyFont="1" applyBorder="1"/>
    <xf numFmtId="168" fontId="0" fillId="0" borderId="9" xfId="0" applyNumberFormat="1" applyBorder="1"/>
    <xf numFmtId="168" fontId="1" fillId="0" borderId="1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Coffee Sold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'Problem - 1'!$B$1</c:f>
              <c:strCache>
                <c:ptCount val="1"/>
                <c:pt idx="0">
                  <c:v>Temperature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2045341207349082"/>
                  <c:y val="-0.4653762029746281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'Problem - 1'!$A$2:$A$7</c:f>
              <c:numCache>
                <c:formatCode>General</c:formatCode>
                <c:ptCount val="6"/>
                <c:pt idx="0">
                  <c:v>350</c:v>
                </c:pt>
                <c:pt idx="1">
                  <c:v>200</c:v>
                </c:pt>
                <c:pt idx="2">
                  <c:v>210</c:v>
                </c:pt>
                <c:pt idx="3">
                  <c:v>100</c:v>
                </c:pt>
                <c:pt idx="4">
                  <c:v>60</c:v>
                </c:pt>
                <c:pt idx="5">
                  <c:v>40</c:v>
                </c:pt>
              </c:numCache>
            </c:numRef>
          </c:xVal>
          <c:yVal>
            <c:numRef>
              <c:f>'Problem - 1'!$B$2:$B$7</c:f>
              <c:numCache>
                <c:formatCode>General</c:formatCode>
                <c:ptCount val="6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EAD-3344-9264-3D7AAE4147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3867407"/>
        <c:axId val="1439937423"/>
      </c:scatterChart>
      <c:valAx>
        <c:axId val="15438674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Cups of Coffee Sold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9937423"/>
        <c:crosses val="autoZero"/>
        <c:crossBetween val="midCat"/>
      </c:valAx>
      <c:valAx>
        <c:axId val="1439937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Temperature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38674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'Problem - 2'!$C$1</c:f>
              <c:strCache>
                <c:ptCount val="1"/>
                <c:pt idx="0">
                  <c:v>Sales (Millions of Dollars)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9.4447287839020122E-2"/>
                  <c:y val="-0.2230085301837270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'Problem - 2'!$B$2:$B$9</c:f>
              <c:numCache>
                <c:formatCode>General</c:formatCode>
                <c:ptCount val="8"/>
                <c:pt idx="0">
                  <c:v>32</c:v>
                </c:pt>
                <c:pt idx="1">
                  <c:v>33</c:v>
                </c:pt>
                <c:pt idx="2">
                  <c:v>35</c:v>
                </c:pt>
                <c:pt idx="3">
                  <c:v>34</c:v>
                </c:pt>
                <c:pt idx="4">
                  <c:v>36</c:v>
                </c:pt>
                <c:pt idx="5">
                  <c:v>37</c:v>
                </c:pt>
                <c:pt idx="6">
                  <c:v>39</c:v>
                </c:pt>
                <c:pt idx="7">
                  <c:v>42</c:v>
                </c:pt>
              </c:numCache>
            </c:numRef>
          </c:xVal>
          <c:yVal>
            <c:numRef>
              <c:f>'Problem - 2'!$C$2:$C$9</c:f>
              <c:numCache>
                <c:formatCode>General</c:formatCode>
                <c:ptCount val="8"/>
                <c:pt idx="0">
                  <c:v>15</c:v>
                </c:pt>
                <c:pt idx="1">
                  <c:v>16</c:v>
                </c:pt>
                <c:pt idx="2">
                  <c:v>18</c:v>
                </c:pt>
                <c:pt idx="3">
                  <c:v>17</c:v>
                </c:pt>
                <c:pt idx="4">
                  <c:v>16</c:v>
                </c:pt>
                <c:pt idx="5">
                  <c:v>19</c:v>
                </c:pt>
                <c:pt idx="6">
                  <c:v>19</c:v>
                </c:pt>
                <c:pt idx="7">
                  <c:v>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970-C44B-9BF4-DDD58D3493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1503935"/>
        <c:axId val="158675087"/>
      </c:scatterChart>
      <c:valAx>
        <c:axId val="5815039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Advertising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675087"/>
        <c:crosses val="autoZero"/>
        <c:crossBetween val="midCat"/>
      </c:valAx>
      <c:valAx>
        <c:axId val="158675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15039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 ($) vs </a:t>
            </a:r>
            <a:r>
              <a:rPr lang="en-US" sz="1400" b="0" i="0" u="none" strike="noStrike" kern="120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Shelf Space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'Problem - 3'!$B$1</c:f>
              <c:strCache>
                <c:ptCount val="1"/>
                <c:pt idx="0">
                  <c:v>Sales ($)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7.3401137357830271E-2"/>
                  <c:y val="-0.1624537037037037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'Problem - 3'!$A$2:$A$13</c:f>
              <c:numCache>
                <c:formatCode>General</c:formatCode>
                <c:ptCount val="12"/>
                <c:pt idx="0">
                  <c:v>574</c:v>
                </c:pt>
                <c:pt idx="1">
                  <c:v>635</c:v>
                </c:pt>
                <c:pt idx="2">
                  <c:v>533</c:v>
                </c:pt>
                <c:pt idx="3">
                  <c:v>560</c:v>
                </c:pt>
                <c:pt idx="4">
                  <c:v>628</c:v>
                </c:pt>
                <c:pt idx="5">
                  <c:v>615</c:v>
                </c:pt>
                <c:pt idx="6">
                  <c:v>540</c:v>
                </c:pt>
                <c:pt idx="7">
                  <c:v>587</c:v>
                </c:pt>
                <c:pt idx="8">
                  <c:v>656</c:v>
                </c:pt>
                <c:pt idx="9">
                  <c:v>594</c:v>
                </c:pt>
                <c:pt idx="10">
                  <c:v>622</c:v>
                </c:pt>
                <c:pt idx="11">
                  <c:v>567</c:v>
                </c:pt>
              </c:numCache>
            </c:numRef>
          </c:xVal>
          <c:yVal>
            <c:numRef>
              <c:f>'Problem - 3'!$B$2:$B$13</c:f>
              <c:numCache>
                <c:formatCode>General</c:formatCode>
                <c:ptCount val="12"/>
                <c:pt idx="0">
                  <c:v>960</c:v>
                </c:pt>
                <c:pt idx="1">
                  <c:v>1779</c:v>
                </c:pt>
                <c:pt idx="2">
                  <c:v>651</c:v>
                </c:pt>
                <c:pt idx="3">
                  <c:v>831</c:v>
                </c:pt>
                <c:pt idx="4">
                  <c:v>1460</c:v>
                </c:pt>
                <c:pt idx="5">
                  <c:v>1370</c:v>
                </c:pt>
                <c:pt idx="6">
                  <c:v>851</c:v>
                </c:pt>
                <c:pt idx="7">
                  <c:v>1220</c:v>
                </c:pt>
                <c:pt idx="8">
                  <c:v>1889</c:v>
                </c:pt>
                <c:pt idx="9">
                  <c:v>1370</c:v>
                </c:pt>
                <c:pt idx="10">
                  <c:v>1609</c:v>
                </c:pt>
                <c:pt idx="11">
                  <c:v>1120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DB6-7A4D-9781-EFE43FE5A0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5320511"/>
        <c:axId val="159191983"/>
      </c:scatterChart>
      <c:valAx>
        <c:axId val="5053205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Shelf Space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191983"/>
        <c:crosses val="autoZero"/>
        <c:crossBetween val="midCat"/>
      </c:valAx>
      <c:valAx>
        <c:axId val="159191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53205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Score vs Price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'Problem - 4'!$C$1</c:f>
              <c:strCache>
                <c:ptCount val="1"/>
                <c:pt idx="0">
                  <c:v>Score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9.6537620297462823E-2"/>
                  <c:y val="-0.1670833333333333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'Problem - 4'!$B$2:$B$7</c:f>
              <c:numCache>
                <c:formatCode>General</c:formatCode>
                <c:ptCount val="6"/>
                <c:pt idx="0">
                  <c:v>180</c:v>
                </c:pt>
                <c:pt idx="1">
                  <c:v>150</c:v>
                </c:pt>
                <c:pt idx="2">
                  <c:v>95</c:v>
                </c:pt>
                <c:pt idx="3">
                  <c:v>70</c:v>
                </c:pt>
                <c:pt idx="4">
                  <c:v>70</c:v>
                </c:pt>
                <c:pt idx="5">
                  <c:v>35</c:v>
                </c:pt>
              </c:numCache>
            </c:numRef>
          </c:xVal>
          <c:yVal>
            <c:numRef>
              <c:f>'Problem - 4'!$C$2:$C$7</c:f>
              <c:numCache>
                <c:formatCode>General</c:formatCode>
                <c:ptCount val="6"/>
                <c:pt idx="0">
                  <c:v>76</c:v>
                </c:pt>
                <c:pt idx="1">
                  <c:v>71</c:v>
                </c:pt>
                <c:pt idx="2">
                  <c:v>61</c:v>
                </c:pt>
                <c:pt idx="3">
                  <c:v>56</c:v>
                </c:pt>
                <c:pt idx="4">
                  <c:v>40</c:v>
                </c:pt>
                <c:pt idx="5">
                  <c:v>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9E6-3D48-B690-5FBB9BF227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5495343"/>
        <c:axId val="1366183535"/>
      </c:scatterChart>
      <c:valAx>
        <c:axId val="13654953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6183535"/>
        <c:crosses val="autoZero"/>
        <c:crossBetween val="midCat"/>
      </c:valAx>
      <c:valAx>
        <c:axId val="1366183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54953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1400" b="1" i="0" u="none" strike="noStrike" baseline="0">
                <a:solidFill>
                  <a:sysClr val="windowText" lastClr="000000"/>
                </a:solidFill>
                <a:effectLst/>
                <a:latin typeface="Arial" panose="020B0604020202020204" pitchFamily="34" charset="0"/>
                <a:cs typeface="Arial" panose="020B0604020202020204" pitchFamily="34" charset="0"/>
              </a:rPr>
              <a:t>U.S. Department of Transportation</a:t>
            </a:r>
            <a:endParaRPr lang="en-US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layout>
        <c:manualLayout>
          <c:xMode val="edge"/>
          <c:yMode val="edge"/>
          <c:x val="0.1052024319744842"/>
          <c:y val="2.26757369614512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[1]Sheet1!$B$1</c:f>
              <c:strCache>
                <c:ptCount val="1"/>
                <c:pt idx="0">
                  <c:v>Fatal Accidents per 1000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1453722715040367"/>
                  <c:y val="-0.21487492634849215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105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Arial" panose="020B0604020202020204" pitchFamily="34" charset="0"/>
                        <a:ea typeface="+mn-ea"/>
                        <a:cs typeface="Arial" panose="020B0604020202020204" pitchFamily="34" charset="0"/>
                      </a:defRPr>
                    </a:pPr>
                    <a:r>
                      <a:rPr lang="en-US" sz="1050" baseline="0">
                        <a:latin typeface="Arial" panose="020B0604020202020204" pitchFamily="34" charset="0"/>
                        <a:cs typeface="Arial" panose="020B0604020202020204" pitchFamily="34" charset="0"/>
                      </a:rPr>
                      <a:t>y = 0.287x - 1.597</a:t>
                    </a:r>
                    <a:br>
                      <a:rPr lang="en-US" sz="1050" baseline="0">
                        <a:latin typeface="Arial" panose="020B0604020202020204" pitchFamily="34" charset="0"/>
                        <a:cs typeface="Arial" panose="020B0604020202020204" pitchFamily="34" charset="0"/>
                      </a:rPr>
                    </a:br>
                    <a:r>
                      <a:rPr lang="en-US" sz="1050" baseline="0">
                        <a:latin typeface="Arial" panose="020B0604020202020204" pitchFamily="34" charset="0"/>
                        <a:cs typeface="Arial" panose="020B0604020202020204" pitchFamily="34" charset="0"/>
                      </a:rPr>
                      <a:t>R² = 0.7046</a:t>
                    </a:r>
                    <a:endParaRPr lang="en-US" sz="1050">
                      <a:latin typeface="Arial" panose="020B0604020202020204" pitchFamily="34" charset="0"/>
                      <a:cs typeface="Arial" panose="020B0604020202020204" pitchFamily="34" charset="0"/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5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defRPr>
                  </a:pPr>
                  <a:endParaRPr lang="en-US"/>
                </a:p>
              </c:txPr>
            </c:trendlineLbl>
          </c:trendline>
          <c:xVal>
            <c:numRef>
              <c:f>[1]Sheet1!$A$2:$A$43</c:f>
              <c:numCache>
                <c:formatCode>General</c:formatCode>
                <c:ptCount val="42"/>
                <c:pt idx="0">
                  <c:v>13</c:v>
                </c:pt>
                <c:pt idx="1">
                  <c:v>12</c:v>
                </c:pt>
                <c:pt idx="2">
                  <c:v>8</c:v>
                </c:pt>
                <c:pt idx="3">
                  <c:v>12</c:v>
                </c:pt>
                <c:pt idx="4">
                  <c:v>11</c:v>
                </c:pt>
                <c:pt idx="5">
                  <c:v>17</c:v>
                </c:pt>
                <c:pt idx="6">
                  <c:v>18</c:v>
                </c:pt>
                <c:pt idx="7">
                  <c:v>8</c:v>
                </c:pt>
                <c:pt idx="8">
                  <c:v>13</c:v>
                </c:pt>
                <c:pt idx="9">
                  <c:v>8</c:v>
                </c:pt>
                <c:pt idx="10">
                  <c:v>9</c:v>
                </c:pt>
                <c:pt idx="11">
                  <c:v>16</c:v>
                </c:pt>
                <c:pt idx="12">
                  <c:v>12</c:v>
                </c:pt>
                <c:pt idx="13">
                  <c:v>9</c:v>
                </c:pt>
                <c:pt idx="14">
                  <c:v>10</c:v>
                </c:pt>
                <c:pt idx="15">
                  <c:v>9</c:v>
                </c:pt>
                <c:pt idx="16">
                  <c:v>11</c:v>
                </c:pt>
                <c:pt idx="17">
                  <c:v>12</c:v>
                </c:pt>
                <c:pt idx="18">
                  <c:v>14</c:v>
                </c:pt>
                <c:pt idx="19">
                  <c:v>14</c:v>
                </c:pt>
                <c:pt idx="20">
                  <c:v>11</c:v>
                </c:pt>
                <c:pt idx="21">
                  <c:v>17</c:v>
                </c:pt>
                <c:pt idx="22">
                  <c:v>8</c:v>
                </c:pt>
                <c:pt idx="23">
                  <c:v>16</c:v>
                </c:pt>
                <c:pt idx="24">
                  <c:v>15</c:v>
                </c:pt>
                <c:pt idx="25">
                  <c:v>9</c:v>
                </c:pt>
                <c:pt idx="26">
                  <c:v>8</c:v>
                </c:pt>
                <c:pt idx="27">
                  <c:v>14</c:v>
                </c:pt>
                <c:pt idx="28">
                  <c:v>8</c:v>
                </c:pt>
                <c:pt idx="29">
                  <c:v>15</c:v>
                </c:pt>
                <c:pt idx="30">
                  <c:v>10</c:v>
                </c:pt>
                <c:pt idx="31">
                  <c:v>10</c:v>
                </c:pt>
                <c:pt idx="32">
                  <c:v>14</c:v>
                </c:pt>
                <c:pt idx="33">
                  <c:v>18</c:v>
                </c:pt>
                <c:pt idx="34">
                  <c:v>10</c:v>
                </c:pt>
                <c:pt idx="35">
                  <c:v>14</c:v>
                </c:pt>
                <c:pt idx="36">
                  <c:v>16</c:v>
                </c:pt>
                <c:pt idx="37">
                  <c:v>12</c:v>
                </c:pt>
                <c:pt idx="38">
                  <c:v>15</c:v>
                </c:pt>
                <c:pt idx="39">
                  <c:v>13</c:v>
                </c:pt>
                <c:pt idx="40">
                  <c:v>9</c:v>
                </c:pt>
                <c:pt idx="41">
                  <c:v>17</c:v>
                </c:pt>
              </c:numCache>
            </c:numRef>
          </c:xVal>
          <c:yVal>
            <c:numRef>
              <c:f>[1]Sheet1!$B$2:$B$43</c:f>
              <c:numCache>
                <c:formatCode>General</c:formatCode>
                <c:ptCount val="42"/>
                <c:pt idx="0">
                  <c:v>2.9620000000000002</c:v>
                </c:pt>
                <c:pt idx="1">
                  <c:v>0.70799999999999996</c:v>
                </c:pt>
                <c:pt idx="2">
                  <c:v>0.88500000000000001</c:v>
                </c:pt>
                <c:pt idx="3">
                  <c:v>1.6519999999999999</c:v>
                </c:pt>
                <c:pt idx="4">
                  <c:v>2.0910000000000002</c:v>
                </c:pt>
                <c:pt idx="5">
                  <c:v>2.6269999999999998</c:v>
                </c:pt>
                <c:pt idx="6">
                  <c:v>3.83</c:v>
                </c:pt>
                <c:pt idx="7">
                  <c:v>0.36799999999999999</c:v>
                </c:pt>
                <c:pt idx="8">
                  <c:v>1.1419999999999999</c:v>
                </c:pt>
                <c:pt idx="9">
                  <c:v>0.64500000000000002</c:v>
                </c:pt>
                <c:pt idx="10">
                  <c:v>1.028</c:v>
                </c:pt>
                <c:pt idx="11">
                  <c:v>2.8010000000000002</c:v>
                </c:pt>
                <c:pt idx="12">
                  <c:v>1.405</c:v>
                </c:pt>
                <c:pt idx="13">
                  <c:v>1.4330000000000001</c:v>
                </c:pt>
                <c:pt idx="14">
                  <c:v>3.9E-2</c:v>
                </c:pt>
                <c:pt idx="15">
                  <c:v>0.33800000000000002</c:v>
                </c:pt>
                <c:pt idx="16">
                  <c:v>1.849</c:v>
                </c:pt>
                <c:pt idx="17">
                  <c:v>2.246</c:v>
                </c:pt>
                <c:pt idx="18">
                  <c:v>2.855</c:v>
                </c:pt>
                <c:pt idx="19">
                  <c:v>2.3519999999999999</c:v>
                </c:pt>
                <c:pt idx="20">
                  <c:v>1.294</c:v>
                </c:pt>
                <c:pt idx="21">
                  <c:v>4.0999999999999996</c:v>
                </c:pt>
                <c:pt idx="22">
                  <c:v>2.19</c:v>
                </c:pt>
                <c:pt idx="23">
                  <c:v>3.6230000000000002</c:v>
                </c:pt>
                <c:pt idx="24">
                  <c:v>2.6230000000000002</c:v>
                </c:pt>
                <c:pt idx="25">
                  <c:v>0.83499999999999996</c:v>
                </c:pt>
                <c:pt idx="26">
                  <c:v>0.82</c:v>
                </c:pt>
                <c:pt idx="27">
                  <c:v>2.89</c:v>
                </c:pt>
                <c:pt idx="28">
                  <c:v>1.2669999999999999</c:v>
                </c:pt>
                <c:pt idx="29">
                  <c:v>3.2240000000000002</c:v>
                </c:pt>
                <c:pt idx="30">
                  <c:v>1.014</c:v>
                </c:pt>
                <c:pt idx="31">
                  <c:v>0.49299999999999999</c:v>
                </c:pt>
                <c:pt idx="32">
                  <c:v>1.4430000000000001</c:v>
                </c:pt>
                <c:pt idx="33">
                  <c:v>3.6139999999999999</c:v>
                </c:pt>
                <c:pt idx="34">
                  <c:v>1.9259999999999999</c:v>
                </c:pt>
                <c:pt idx="35">
                  <c:v>1.643</c:v>
                </c:pt>
                <c:pt idx="36">
                  <c:v>2.9430000000000001</c:v>
                </c:pt>
                <c:pt idx="37">
                  <c:v>1.913</c:v>
                </c:pt>
                <c:pt idx="38">
                  <c:v>2.8140000000000001</c:v>
                </c:pt>
                <c:pt idx="39">
                  <c:v>2.6339999999999999</c:v>
                </c:pt>
                <c:pt idx="40">
                  <c:v>0.92600000000000005</c:v>
                </c:pt>
                <c:pt idx="41">
                  <c:v>3.2559999999999998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13D-0941-A47C-A562A1A946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9830928"/>
        <c:axId val="1869839568"/>
      </c:scatterChart>
      <c:valAx>
        <c:axId val="1869830928"/>
        <c:scaling>
          <c:orientation val="minMax"/>
          <c:min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1100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Percent Under 21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9839568"/>
        <c:crosses val="autoZero"/>
        <c:crossBetween val="midCat"/>
      </c:valAx>
      <c:valAx>
        <c:axId val="1869839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1100">
                    <a:solidFill>
                      <a:sysClr val="windowText" lastClr="000000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Fatal Accidents per 1000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98309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19050</xdr:colOff>
      <xdr:row>0</xdr:row>
      <xdr:rowOff>12700</xdr:rowOff>
    </xdr:from>
    <xdr:to>
      <xdr:col>10</xdr:col>
      <xdr:colOff>12700</xdr:colOff>
      <xdr:row>14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C06D582-FE07-BED6-0769-D63657B1D2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883229</xdr:colOff>
      <xdr:row>0</xdr:row>
      <xdr:rowOff>0</xdr:rowOff>
    </xdr:from>
    <xdr:to>
      <xdr:col>13</xdr:col>
      <xdr:colOff>51956</xdr:colOff>
      <xdr:row>12</xdr:row>
      <xdr:rowOff>53109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05EDA3A-7A4F-2A47-F065-E7B5220030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25400</xdr:colOff>
      <xdr:row>0</xdr:row>
      <xdr:rowOff>0</xdr:rowOff>
    </xdr:from>
    <xdr:to>
      <xdr:col>8</xdr:col>
      <xdr:colOff>469900</xdr:colOff>
      <xdr:row>13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F5C41B0-294F-DE1F-D771-9B7A5DFEB8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25400</xdr:colOff>
      <xdr:row>0</xdr:row>
      <xdr:rowOff>0</xdr:rowOff>
    </xdr:from>
    <xdr:to>
      <xdr:col>16</xdr:col>
      <xdr:colOff>469900</xdr:colOff>
      <xdr:row>13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F841C3F-BABF-DB56-16B1-4FD0577281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101600</xdr:colOff>
      <xdr:row>12</xdr:row>
      <xdr:rowOff>50800</xdr:rowOff>
    </xdr:from>
    <xdr:to>
      <xdr:col>18</xdr:col>
      <xdr:colOff>165100</xdr:colOff>
      <xdr:row>25</xdr:row>
      <xdr:rowOff>196850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EB9B306-FA1C-D8A9-EF23-89DD26A4C5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Volumes/work/personal_umassd_assignments/pom_500/Assignment_10/Safety%20Data(2).xlsx" TargetMode="External"/><Relationship Id="rId1" Type="http://schemas.openxmlformats.org/officeDocument/2006/relationships/externalLinkPath" Target="Safety%20Data(2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1">
          <cell r="B1" t="str">
            <v>Fatal Accidents per 1000</v>
          </cell>
        </row>
        <row r="2">
          <cell r="A2">
            <v>13</v>
          </cell>
          <cell r="B2">
            <v>2.9620000000000002</v>
          </cell>
        </row>
        <row r="3">
          <cell r="A3">
            <v>12</v>
          </cell>
          <cell r="B3">
            <v>0.70799999999999996</v>
          </cell>
        </row>
        <row r="4">
          <cell r="A4">
            <v>8</v>
          </cell>
          <cell r="B4">
            <v>0.88500000000000001</v>
          </cell>
        </row>
        <row r="5">
          <cell r="A5">
            <v>12</v>
          </cell>
          <cell r="B5">
            <v>1.6519999999999999</v>
          </cell>
        </row>
        <row r="6">
          <cell r="A6">
            <v>11</v>
          </cell>
          <cell r="B6">
            <v>2.0910000000000002</v>
          </cell>
        </row>
        <row r="7">
          <cell r="A7">
            <v>17</v>
          </cell>
          <cell r="B7">
            <v>2.6269999999999998</v>
          </cell>
        </row>
        <row r="8">
          <cell r="A8">
            <v>18</v>
          </cell>
          <cell r="B8">
            <v>3.83</v>
          </cell>
        </row>
        <row r="9">
          <cell r="A9">
            <v>8</v>
          </cell>
          <cell r="B9">
            <v>0.36799999999999999</v>
          </cell>
        </row>
        <row r="10">
          <cell r="A10">
            <v>13</v>
          </cell>
          <cell r="B10">
            <v>1.1419999999999999</v>
          </cell>
        </row>
        <row r="11">
          <cell r="A11">
            <v>8</v>
          </cell>
          <cell r="B11">
            <v>0.64500000000000002</v>
          </cell>
        </row>
        <row r="12">
          <cell r="A12">
            <v>9</v>
          </cell>
          <cell r="B12">
            <v>1.028</v>
          </cell>
        </row>
        <row r="13">
          <cell r="A13">
            <v>16</v>
          </cell>
          <cell r="B13">
            <v>2.8010000000000002</v>
          </cell>
        </row>
        <row r="14">
          <cell r="A14">
            <v>12</v>
          </cell>
          <cell r="B14">
            <v>1.405</v>
          </cell>
        </row>
        <row r="15">
          <cell r="A15">
            <v>9</v>
          </cell>
          <cell r="B15">
            <v>1.4330000000000001</v>
          </cell>
        </row>
        <row r="16">
          <cell r="A16">
            <v>10</v>
          </cell>
          <cell r="B16">
            <v>3.9E-2</v>
          </cell>
        </row>
        <row r="17">
          <cell r="A17">
            <v>9</v>
          </cell>
          <cell r="B17">
            <v>0.33800000000000002</v>
          </cell>
        </row>
        <row r="18">
          <cell r="A18">
            <v>11</v>
          </cell>
          <cell r="B18">
            <v>1.849</v>
          </cell>
        </row>
        <row r="19">
          <cell r="A19">
            <v>12</v>
          </cell>
          <cell r="B19">
            <v>2.246</v>
          </cell>
        </row>
        <row r="20">
          <cell r="A20">
            <v>14</v>
          </cell>
          <cell r="B20">
            <v>2.855</v>
          </cell>
        </row>
        <row r="21">
          <cell r="A21">
            <v>14</v>
          </cell>
          <cell r="B21">
            <v>2.3519999999999999</v>
          </cell>
        </row>
        <row r="22">
          <cell r="A22">
            <v>11</v>
          </cell>
          <cell r="B22">
            <v>1.294</v>
          </cell>
        </row>
        <row r="23">
          <cell r="A23">
            <v>17</v>
          </cell>
          <cell r="B23">
            <v>4.0999999999999996</v>
          </cell>
        </row>
        <row r="24">
          <cell r="A24">
            <v>8</v>
          </cell>
          <cell r="B24">
            <v>2.19</v>
          </cell>
        </row>
        <row r="25">
          <cell r="A25">
            <v>16</v>
          </cell>
          <cell r="B25">
            <v>3.6230000000000002</v>
          </cell>
        </row>
        <row r="26">
          <cell r="A26">
            <v>15</v>
          </cell>
          <cell r="B26">
            <v>2.6230000000000002</v>
          </cell>
        </row>
        <row r="27">
          <cell r="A27">
            <v>9</v>
          </cell>
          <cell r="B27">
            <v>0.83499999999999996</v>
          </cell>
        </row>
        <row r="28">
          <cell r="A28">
            <v>8</v>
          </cell>
          <cell r="B28">
            <v>0.82</v>
          </cell>
        </row>
        <row r="29">
          <cell r="A29">
            <v>14</v>
          </cell>
          <cell r="B29">
            <v>2.89</v>
          </cell>
        </row>
        <row r="30">
          <cell r="A30">
            <v>8</v>
          </cell>
          <cell r="B30">
            <v>1.2669999999999999</v>
          </cell>
        </row>
        <row r="31">
          <cell r="A31">
            <v>15</v>
          </cell>
          <cell r="B31">
            <v>3.2240000000000002</v>
          </cell>
        </row>
        <row r="32">
          <cell r="A32">
            <v>10</v>
          </cell>
          <cell r="B32">
            <v>1.014</v>
          </cell>
        </row>
        <row r="33">
          <cell r="A33">
            <v>10</v>
          </cell>
          <cell r="B33">
            <v>0.49299999999999999</v>
          </cell>
        </row>
        <row r="34">
          <cell r="A34">
            <v>14</v>
          </cell>
          <cell r="B34">
            <v>1.4430000000000001</v>
          </cell>
        </row>
        <row r="35">
          <cell r="A35">
            <v>18</v>
          </cell>
          <cell r="B35">
            <v>3.6139999999999999</v>
          </cell>
        </row>
        <row r="36">
          <cell r="A36">
            <v>10</v>
          </cell>
          <cell r="B36">
            <v>1.9259999999999999</v>
          </cell>
        </row>
        <row r="37">
          <cell r="A37">
            <v>14</v>
          </cell>
          <cell r="B37">
            <v>1.643</v>
          </cell>
        </row>
        <row r="38">
          <cell r="A38">
            <v>16</v>
          </cell>
          <cell r="B38">
            <v>2.9430000000000001</v>
          </cell>
        </row>
        <row r="39">
          <cell r="A39">
            <v>12</v>
          </cell>
          <cell r="B39">
            <v>1.913</v>
          </cell>
        </row>
        <row r="40">
          <cell r="A40">
            <v>15</v>
          </cell>
          <cell r="B40">
            <v>2.8140000000000001</v>
          </cell>
        </row>
        <row r="41">
          <cell r="A41">
            <v>13</v>
          </cell>
          <cell r="B41">
            <v>2.6339999999999999</v>
          </cell>
        </row>
        <row r="42">
          <cell r="A42">
            <v>9</v>
          </cell>
          <cell r="B42">
            <v>0.92600000000000005</v>
          </cell>
        </row>
        <row r="43">
          <cell r="A43">
            <v>17</v>
          </cell>
          <cell r="B43">
            <v>3.2559999999999998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EAD79-CA56-9549-80C9-30B4091192A4}">
  <dimension ref="A1:B12"/>
  <sheetViews>
    <sheetView workbookViewId="0">
      <selection activeCell="G32" sqref="G32"/>
    </sheetView>
  </sheetViews>
  <sheetFormatPr baseColWidth="10" defaultRowHeight="16" x14ac:dyDescent="0.2"/>
  <cols>
    <col min="1" max="1" width="19.83203125" customWidth="1"/>
    <col min="2" max="2" width="15.83203125" customWidth="1"/>
  </cols>
  <sheetData>
    <row r="1" spans="1:2" x14ac:dyDescent="0.2">
      <c r="A1" s="3" t="s">
        <v>1</v>
      </c>
      <c r="B1" s="3" t="s">
        <v>0</v>
      </c>
    </row>
    <row r="2" spans="1:2" x14ac:dyDescent="0.2">
      <c r="A2" s="4">
        <v>350</v>
      </c>
      <c r="B2" s="4">
        <v>50</v>
      </c>
    </row>
    <row r="3" spans="1:2" x14ac:dyDescent="0.2">
      <c r="A3" s="4">
        <v>200</v>
      </c>
      <c r="B3" s="4">
        <v>60</v>
      </c>
    </row>
    <row r="4" spans="1:2" x14ac:dyDescent="0.2">
      <c r="A4" s="4">
        <v>210</v>
      </c>
      <c r="B4" s="4">
        <v>70</v>
      </c>
    </row>
    <row r="5" spans="1:2" x14ac:dyDescent="0.2">
      <c r="A5" s="4">
        <v>100</v>
      </c>
      <c r="B5" s="4">
        <v>80</v>
      </c>
    </row>
    <row r="6" spans="1:2" x14ac:dyDescent="0.2">
      <c r="A6" s="4">
        <v>60</v>
      </c>
      <c r="B6" s="4">
        <v>90</v>
      </c>
    </row>
    <row r="7" spans="1:2" x14ac:dyDescent="0.2">
      <c r="A7" s="4">
        <v>40</v>
      </c>
      <c r="B7" s="4">
        <v>100</v>
      </c>
    </row>
    <row r="10" spans="1:2" x14ac:dyDescent="0.2">
      <c r="A10" t="s">
        <v>2</v>
      </c>
      <c r="B10">
        <f>SQRT(0.9062)</f>
        <v>0.95194537658418199</v>
      </c>
    </row>
    <row r="12" spans="1:2" x14ac:dyDescent="0.2">
      <c r="A12" t="s">
        <v>3</v>
      </c>
      <c r="B12">
        <f>-(5.9429*90) + 605.71</f>
        <v>70.849000000000046</v>
      </c>
    </row>
  </sheetData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32732-560E-154C-8CEA-3F6BF686AB4B}">
  <dimension ref="A1:G16"/>
  <sheetViews>
    <sheetView zoomScale="110" workbookViewId="0">
      <selection activeCell="G9" sqref="G9"/>
    </sheetView>
  </sheetViews>
  <sheetFormatPr baseColWidth="10" defaultColWidth="11.83203125" defaultRowHeight="16" x14ac:dyDescent="0.2"/>
  <cols>
    <col min="1" max="1" width="11.83203125" style="2"/>
    <col min="2" max="2" width="20.33203125" style="2" customWidth="1"/>
    <col min="3" max="3" width="28.33203125" style="2" customWidth="1"/>
    <col min="4" max="6" width="11.83203125" style="2"/>
    <col min="7" max="7" width="23.5" style="2" customWidth="1"/>
    <col min="8" max="16384" width="11.83203125" style="2"/>
  </cols>
  <sheetData>
    <row r="1" spans="1:7" ht="32" customHeight="1" x14ac:dyDescent="0.2">
      <c r="A1" s="5" t="s">
        <v>4</v>
      </c>
      <c r="B1" s="5" t="s">
        <v>6</v>
      </c>
      <c r="C1" s="5" t="s">
        <v>5</v>
      </c>
      <c r="D1" s="5" t="s">
        <v>66</v>
      </c>
      <c r="E1" s="5" t="s">
        <v>21</v>
      </c>
      <c r="F1" s="5" t="s">
        <v>67</v>
      </c>
      <c r="G1" s="5" t="s">
        <v>22</v>
      </c>
    </row>
    <row r="2" spans="1:7" x14ac:dyDescent="0.2">
      <c r="A2" s="6">
        <v>1994</v>
      </c>
      <c r="B2" s="6">
        <v>32</v>
      </c>
      <c r="C2" s="6">
        <v>15</v>
      </c>
      <c r="D2" s="4">
        <f>B2-$B$10</f>
        <v>-4</v>
      </c>
      <c r="E2" s="4">
        <f>D2^2</f>
        <v>16</v>
      </c>
      <c r="F2" s="4">
        <f>C2-$C$10</f>
        <v>-3</v>
      </c>
      <c r="G2" s="4">
        <f>D2*F2</f>
        <v>12</v>
      </c>
    </row>
    <row r="3" spans="1:7" x14ac:dyDescent="0.2">
      <c r="A3" s="6">
        <v>1995</v>
      </c>
      <c r="B3" s="6">
        <v>33</v>
      </c>
      <c r="C3" s="6">
        <v>16</v>
      </c>
      <c r="D3" s="4">
        <f t="shared" ref="D3:D9" si="0">B3-$B$10</f>
        <v>-3</v>
      </c>
      <c r="E3" s="4">
        <f t="shared" ref="E3:E9" si="1">D3^2</f>
        <v>9</v>
      </c>
      <c r="F3" s="4">
        <f t="shared" ref="F3:F9" si="2">C3-$C$10</f>
        <v>-2</v>
      </c>
      <c r="G3" s="4">
        <f t="shared" ref="G3:G9" si="3">D3*F3</f>
        <v>6</v>
      </c>
    </row>
    <row r="4" spans="1:7" x14ac:dyDescent="0.2">
      <c r="A4" s="6">
        <v>1996</v>
      </c>
      <c r="B4" s="6">
        <v>35</v>
      </c>
      <c r="C4" s="6">
        <v>18</v>
      </c>
      <c r="D4" s="4">
        <f t="shared" si="0"/>
        <v>-1</v>
      </c>
      <c r="E4" s="4">
        <f t="shared" si="1"/>
        <v>1</v>
      </c>
      <c r="F4" s="4">
        <f t="shared" si="2"/>
        <v>0</v>
      </c>
      <c r="G4" s="4">
        <f t="shared" si="3"/>
        <v>0</v>
      </c>
    </row>
    <row r="5" spans="1:7" x14ac:dyDescent="0.2">
      <c r="A5" s="6">
        <v>1997</v>
      </c>
      <c r="B5" s="6">
        <v>34</v>
      </c>
      <c r="C5" s="6">
        <v>17</v>
      </c>
      <c r="D5" s="4">
        <f t="shared" si="0"/>
        <v>-2</v>
      </c>
      <c r="E5" s="4">
        <f t="shared" si="1"/>
        <v>4</v>
      </c>
      <c r="F5" s="4">
        <f t="shared" si="2"/>
        <v>-1</v>
      </c>
      <c r="G5" s="4">
        <f t="shared" si="3"/>
        <v>2</v>
      </c>
    </row>
    <row r="6" spans="1:7" x14ac:dyDescent="0.2">
      <c r="A6" s="6">
        <v>1998</v>
      </c>
      <c r="B6" s="6">
        <v>36</v>
      </c>
      <c r="C6" s="6">
        <v>16</v>
      </c>
      <c r="D6" s="4">
        <f t="shared" si="0"/>
        <v>0</v>
      </c>
      <c r="E6" s="4">
        <f t="shared" si="1"/>
        <v>0</v>
      </c>
      <c r="F6" s="4">
        <f t="shared" si="2"/>
        <v>-2</v>
      </c>
      <c r="G6" s="4">
        <f t="shared" si="3"/>
        <v>0</v>
      </c>
    </row>
    <row r="7" spans="1:7" x14ac:dyDescent="0.2">
      <c r="A7" s="6">
        <v>1999</v>
      </c>
      <c r="B7" s="6">
        <v>37</v>
      </c>
      <c r="C7" s="6">
        <v>19</v>
      </c>
      <c r="D7" s="4">
        <f t="shared" si="0"/>
        <v>1</v>
      </c>
      <c r="E7" s="4">
        <f t="shared" si="1"/>
        <v>1</v>
      </c>
      <c r="F7" s="4">
        <f t="shared" si="2"/>
        <v>1</v>
      </c>
      <c r="G7" s="4">
        <f t="shared" si="3"/>
        <v>1</v>
      </c>
    </row>
    <row r="8" spans="1:7" x14ac:dyDescent="0.2">
      <c r="A8" s="6">
        <v>2000</v>
      </c>
      <c r="B8" s="6">
        <v>39</v>
      </c>
      <c r="C8" s="6">
        <v>19</v>
      </c>
      <c r="D8" s="4">
        <f t="shared" si="0"/>
        <v>3</v>
      </c>
      <c r="E8" s="4">
        <f t="shared" si="1"/>
        <v>9</v>
      </c>
      <c r="F8" s="4">
        <f t="shared" si="2"/>
        <v>1</v>
      </c>
      <c r="G8" s="4">
        <f t="shared" si="3"/>
        <v>3</v>
      </c>
    </row>
    <row r="9" spans="1:7" ht="17" thickBot="1" x14ac:dyDescent="0.25">
      <c r="A9" s="20">
        <v>2001</v>
      </c>
      <c r="B9" s="20">
        <v>42</v>
      </c>
      <c r="C9" s="20">
        <v>24</v>
      </c>
      <c r="D9" s="22">
        <f t="shared" si="0"/>
        <v>6</v>
      </c>
      <c r="E9" s="22">
        <f t="shared" si="1"/>
        <v>36</v>
      </c>
      <c r="F9" s="22">
        <f t="shared" si="2"/>
        <v>6</v>
      </c>
      <c r="G9" s="22">
        <f t="shared" si="3"/>
        <v>36</v>
      </c>
    </row>
    <row r="10" spans="1:7" x14ac:dyDescent="0.2">
      <c r="A10" s="23" t="s">
        <v>19</v>
      </c>
      <c r="B10" s="24">
        <f>AVERAGE(B2:B9)</f>
        <v>36</v>
      </c>
      <c r="C10" s="24">
        <f>AVERAGE(C2:C9)</f>
        <v>18</v>
      </c>
      <c r="D10" s="25"/>
      <c r="E10" s="25"/>
      <c r="F10" s="25"/>
      <c r="G10" s="26"/>
    </row>
    <row r="11" spans="1:7" ht="17" thickBot="1" x14ac:dyDescent="0.25">
      <c r="A11" s="27" t="s">
        <v>18</v>
      </c>
      <c r="B11" s="28">
        <f>SUM(B2:B9)</f>
        <v>288</v>
      </c>
      <c r="C11" s="28">
        <f>SUM(C2:C9)</f>
        <v>144</v>
      </c>
      <c r="D11" s="29"/>
      <c r="E11" s="28">
        <f>SUM(E2:E9)</f>
        <v>76</v>
      </c>
      <c r="F11" s="29"/>
      <c r="G11" s="30">
        <f>SUM(G2:G9)</f>
        <v>60</v>
      </c>
    </row>
    <row r="14" spans="1:7" x14ac:dyDescent="0.2">
      <c r="A14" s="21" t="s">
        <v>68</v>
      </c>
      <c r="B14" s="4">
        <f>G11/E11</f>
        <v>0.78947368421052633</v>
      </c>
    </row>
    <row r="15" spans="1:7" x14ac:dyDescent="0.2">
      <c r="A15" s="21" t="s">
        <v>69</v>
      </c>
      <c r="B15" s="4">
        <f>C10-(B14*B10)</f>
        <v>-10.421052631578949</v>
      </c>
    </row>
    <row r="16" spans="1:7" x14ac:dyDescent="0.2">
      <c r="A16" s="21" t="s">
        <v>3</v>
      </c>
      <c r="B16" s="4">
        <f>B14*40 + B15</f>
        <v>21.157894736842106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ABFC1-E8CB-534A-84FF-3EC62BBFC6C4}">
  <dimension ref="A1:B13"/>
  <sheetViews>
    <sheetView workbookViewId="0">
      <selection activeCell="J24" sqref="J24"/>
    </sheetView>
  </sheetViews>
  <sheetFormatPr baseColWidth="10" defaultRowHeight="16" x14ac:dyDescent="0.2"/>
  <cols>
    <col min="1" max="1" width="18.33203125" style="2" customWidth="1"/>
    <col min="2" max="2" width="12.5" style="2" customWidth="1"/>
    <col min="3" max="16384" width="10.83203125" style="2"/>
  </cols>
  <sheetData>
    <row r="1" spans="1:2" ht="34" x14ac:dyDescent="0.2">
      <c r="A1" s="5" t="s">
        <v>7</v>
      </c>
      <c r="B1" s="5" t="s">
        <v>8</v>
      </c>
    </row>
    <row r="2" spans="1:2" x14ac:dyDescent="0.2">
      <c r="A2" s="4">
        <v>574</v>
      </c>
      <c r="B2" s="4">
        <v>960</v>
      </c>
    </row>
    <row r="3" spans="1:2" x14ac:dyDescent="0.2">
      <c r="A3" s="4">
        <v>635</v>
      </c>
      <c r="B3" s="4">
        <v>1779</v>
      </c>
    </row>
    <row r="4" spans="1:2" x14ac:dyDescent="0.2">
      <c r="A4" s="4">
        <v>533</v>
      </c>
      <c r="B4" s="4">
        <v>651</v>
      </c>
    </row>
    <row r="5" spans="1:2" x14ac:dyDescent="0.2">
      <c r="A5" s="4">
        <v>560</v>
      </c>
      <c r="B5" s="4">
        <v>831</v>
      </c>
    </row>
    <row r="6" spans="1:2" x14ac:dyDescent="0.2">
      <c r="A6" s="4">
        <v>628</v>
      </c>
      <c r="B6" s="4">
        <v>1460</v>
      </c>
    </row>
    <row r="7" spans="1:2" x14ac:dyDescent="0.2">
      <c r="A7" s="4">
        <v>615</v>
      </c>
      <c r="B7" s="4">
        <v>1370</v>
      </c>
    </row>
    <row r="8" spans="1:2" x14ac:dyDescent="0.2">
      <c r="A8" s="4">
        <v>540</v>
      </c>
      <c r="B8" s="4">
        <v>851</v>
      </c>
    </row>
    <row r="9" spans="1:2" x14ac:dyDescent="0.2">
      <c r="A9" s="4">
        <v>587</v>
      </c>
      <c r="B9" s="4">
        <v>1220</v>
      </c>
    </row>
    <row r="10" spans="1:2" x14ac:dyDescent="0.2">
      <c r="A10" s="4">
        <v>656</v>
      </c>
      <c r="B10" s="4">
        <v>1889</v>
      </c>
    </row>
    <row r="11" spans="1:2" x14ac:dyDescent="0.2">
      <c r="A11" s="4">
        <v>594</v>
      </c>
      <c r="B11" s="4">
        <v>1370</v>
      </c>
    </row>
    <row r="12" spans="1:2" x14ac:dyDescent="0.2">
      <c r="A12" s="4">
        <v>622</v>
      </c>
      <c r="B12" s="4">
        <v>1609</v>
      </c>
    </row>
    <row r="13" spans="1:2" x14ac:dyDescent="0.2">
      <c r="A13" s="4">
        <v>567</v>
      </c>
      <c r="B13" s="4">
        <v>1120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6BCA7-E5A7-F74C-B8DF-695889ADA1A2}">
  <dimension ref="A1:H15"/>
  <sheetViews>
    <sheetView tabSelected="1" workbookViewId="0">
      <selection activeCell="B14" sqref="B14"/>
    </sheetView>
  </sheetViews>
  <sheetFormatPr baseColWidth="10" defaultRowHeight="16" x14ac:dyDescent="0.2"/>
  <cols>
    <col min="1" max="1" width="20.33203125" style="2" customWidth="1"/>
    <col min="2" max="2" width="11.6640625" style="2" bestFit="1" customWidth="1"/>
    <col min="3" max="3" width="10.83203125" style="2"/>
    <col min="4" max="4" width="15.83203125" style="2" customWidth="1"/>
    <col min="5" max="5" width="14.33203125" style="2" customWidth="1"/>
    <col min="6" max="6" width="19.6640625" style="2" customWidth="1"/>
    <col min="7" max="7" width="10.83203125" style="2"/>
    <col min="8" max="8" width="18.1640625" style="2" customWidth="1"/>
    <col min="9" max="16384" width="10.83203125" style="2"/>
  </cols>
  <sheetData>
    <row r="1" spans="1:8" ht="34" x14ac:dyDescent="0.2">
      <c r="A1" s="5" t="s">
        <v>9</v>
      </c>
      <c r="B1" s="5" t="s">
        <v>10</v>
      </c>
      <c r="C1" s="5" t="s">
        <v>11</v>
      </c>
      <c r="D1" s="5" t="s">
        <v>21</v>
      </c>
      <c r="E1" s="5" t="s">
        <v>30</v>
      </c>
      <c r="F1" s="5" t="s">
        <v>22</v>
      </c>
      <c r="G1" s="5" t="s">
        <v>29</v>
      </c>
      <c r="H1" s="5" t="s">
        <v>28</v>
      </c>
    </row>
    <row r="2" spans="1:8" x14ac:dyDescent="0.2">
      <c r="A2" s="4" t="s">
        <v>12</v>
      </c>
      <c r="B2" s="4">
        <v>180</v>
      </c>
      <c r="C2" s="4">
        <v>76</v>
      </c>
      <c r="D2" s="1">
        <f>(B2-$B$8)^2</f>
        <v>6400</v>
      </c>
      <c r="E2" s="1">
        <f>(C2-$C$8)^2</f>
        <v>441</v>
      </c>
      <c r="F2" s="1">
        <f>(B2-$B$8)*(C2-$C$8)</f>
        <v>1680</v>
      </c>
      <c r="G2" s="7">
        <f>23.194 + (0.3181 * B2)</f>
        <v>80.451999999999998</v>
      </c>
      <c r="H2" s="7">
        <f>(G2-$C$8)^2</f>
        <v>647.80430399999989</v>
      </c>
    </row>
    <row r="3" spans="1:8" x14ac:dyDescent="0.2">
      <c r="A3" s="4" t="s">
        <v>13</v>
      </c>
      <c r="B3" s="4">
        <v>150</v>
      </c>
      <c r="C3" s="4">
        <v>71</v>
      </c>
      <c r="D3" s="1">
        <f t="shared" ref="D3:D7" si="0">(B3-$B$8)^2</f>
        <v>2500</v>
      </c>
      <c r="E3" s="1">
        <f t="shared" ref="E3:E7" si="1">(C3-$C$8)^2</f>
        <v>256</v>
      </c>
      <c r="F3" s="1">
        <f t="shared" ref="F3:F7" si="2">(B3-$B$8)*(C3-$C$8)</f>
        <v>800</v>
      </c>
      <c r="G3" s="7">
        <f t="shared" ref="G3:G7" si="3">23.194 + (0.3181 * B3)</f>
        <v>70.908999999999992</v>
      </c>
      <c r="H3" s="7">
        <f t="shared" ref="H3:H7" si="4">(G3-$C$8)^2</f>
        <v>253.09628099999975</v>
      </c>
    </row>
    <row r="4" spans="1:8" x14ac:dyDescent="0.2">
      <c r="A4" s="4" t="s">
        <v>14</v>
      </c>
      <c r="B4" s="4">
        <v>95</v>
      </c>
      <c r="C4" s="4">
        <v>61</v>
      </c>
      <c r="D4" s="1">
        <f t="shared" si="0"/>
        <v>25</v>
      </c>
      <c r="E4" s="1">
        <f t="shared" si="1"/>
        <v>36</v>
      </c>
      <c r="F4" s="1">
        <f t="shared" si="2"/>
        <v>-30</v>
      </c>
      <c r="G4" s="7">
        <f t="shared" si="3"/>
        <v>53.413499999999999</v>
      </c>
      <c r="H4" s="7">
        <f t="shared" si="4"/>
        <v>2.516982250000003</v>
      </c>
    </row>
    <row r="5" spans="1:8" x14ac:dyDescent="0.2">
      <c r="A5" s="4" t="s">
        <v>15</v>
      </c>
      <c r="B5" s="4">
        <v>70</v>
      </c>
      <c r="C5" s="4">
        <v>56</v>
      </c>
      <c r="D5" s="1">
        <f t="shared" si="0"/>
        <v>900</v>
      </c>
      <c r="E5" s="1">
        <f t="shared" si="1"/>
        <v>1</v>
      </c>
      <c r="F5" s="1">
        <f t="shared" si="2"/>
        <v>-30</v>
      </c>
      <c r="G5" s="7">
        <f t="shared" si="3"/>
        <v>45.460999999999999</v>
      </c>
      <c r="H5" s="7">
        <f t="shared" si="4"/>
        <v>90.992521000000025</v>
      </c>
    </row>
    <row r="6" spans="1:8" x14ac:dyDescent="0.2">
      <c r="A6" s="4" t="s">
        <v>16</v>
      </c>
      <c r="B6" s="4">
        <v>70</v>
      </c>
      <c r="C6" s="4">
        <v>40</v>
      </c>
      <c r="D6" s="1">
        <f t="shared" si="0"/>
        <v>900</v>
      </c>
      <c r="E6" s="1">
        <f t="shared" si="1"/>
        <v>225</v>
      </c>
      <c r="F6" s="1">
        <f t="shared" si="2"/>
        <v>450</v>
      </c>
      <c r="G6" s="7">
        <f t="shared" si="3"/>
        <v>45.460999999999999</v>
      </c>
      <c r="H6" s="7">
        <f t="shared" si="4"/>
        <v>90.992521000000025</v>
      </c>
    </row>
    <row r="7" spans="1:8" ht="17" thickBot="1" x14ac:dyDescent="0.25">
      <c r="A7" s="22" t="s">
        <v>17</v>
      </c>
      <c r="B7" s="22">
        <v>35</v>
      </c>
      <c r="C7" s="22">
        <v>26</v>
      </c>
      <c r="D7" s="31">
        <f t="shared" si="0"/>
        <v>4225</v>
      </c>
      <c r="E7" s="31">
        <f t="shared" si="1"/>
        <v>841</v>
      </c>
      <c r="F7" s="31">
        <f t="shared" si="2"/>
        <v>1885</v>
      </c>
      <c r="G7" s="32">
        <f t="shared" si="3"/>
        <v>34.327500000000001</v>
      </c>
      <c r="H7" s="32">
        <f t="shared" si="4"/>
        <v>427.35225624999998</v>
      </c>
    </row>
    <row r="8" spans="1:8" x14ac:dyDescent="0.2">
      <c r="A8" s="23" t="s">
        <v>20</v>
      </c>
      <c r="B8" s="25">
        <f>AVERAGE(B2:B7)</f>
        <v>100</v>
      </c>
      <c r="C8" s="25">
        <f>AVERAGE(C2:C7)</f>
        <v>55</v>
      </c>
      <c r="D8" s="33"/>
      <c r="E8" s="33"/>
      <c r="F8" s="33"/>
      <c r="G8" s="33"/>
      <c r="H8" s="34"/>
    </row>
    <row r="9" spans="1:8" ht="17" thickBot="1" x14ac:dyDescent="0.25">
      <c r="A9" s="27" t="s">
        <v>18</v>
      </c>
      <c r="B9" s="29"/>
      <c r="C9" s="29"/>
      <c r="D9" s="35"/>
      <c r="E9" s="36">
        <f>SUM(E2:E7)</f>
        <v>1800</v>
      </c>
      <c r="F9" s="35"/>
      <c r="G9" s="37"/>
      <c r="H9" s="38">
        <f>SUM(H2:H7)</f>
        <v>1512.7548654999996</v>
      </c>
    </row>
    <row r="11" spans="1:8" x14ac:dyDescent="0.2">
      <c r="A11" s="21" t="s">
        <v>23</v>
      </c>
      <c r="B11" s="4">
        <f>E9</f>
        <v>1800</v>
      </c>
    </row>
    <row r="12" spans="1:8" x14ac:dyDescent="0.2">
      <c r="A12" s="21" t="s">
        <v>24</v>
      </c>
      <c r="B12" s="7">
        <f>H9</f>
        <v>1512.7548654999996</v>
      </c>
    </row>
    <row r="13" spans="1:8" x14ac:dyDescent="0.2">
      <c r="A13" s="21" t="s">
        <v>25</v>
      </c>
      <c r="B13" s="8">
        <f>B11-B12</f>
        <v>287.2451345000004</v>
      </c>
    </row>
    <row r="14" spans="1:8" x14ac:dyDescent="0.2">
      <c r="A14" s="21" t="s">
        <v>26</v>
      </c>
      <c r="B14" s="8">
        <f>B12/B11</f>
        <v>0.84041936972222198</v>
      </c>
    </row>
    <row r="15" spans="1:8" x14ac:dyDescent="0.2">
      <c r="A15" s="21" t="s">
        <v>27</v>
      </c>
      <c r="B15" s="4">
        <f>SQRT(B14)</f>
        <v>0.91674389538312273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402BF-A262-A343-B435-56CF17D78AFA}">
  <dimension ref="A1:T48"/>
  <sheetViews>
    <sheetView workbookViewId="0">
      <selection activeCell="J19" sqref="J19"/>
    </sheetView>
  </sheetViews>
  <sheetFormatPr baseColWidth="10" defaultRowHeight="16" x14ac:dyDescent="0.2"/>
  <cols>
    <col min="1" max="1" width="24" customWidth="1"/>
    <col min="2" max="2" width="24.6640625" customWidth="1"/>
    <col min="4" max="4" width="22.1640625" customWidth="1"/>
  </cols>
  <sheetData>
    <row r="1" spans="1:20" x14ac:dyDescent="0.2">
      <c r="A1" s="9" t="s">
        <v>31</v>
      </c>
      <c r="B1" s="9" t="s">
        <v>32</v>
      </c>
      <c r="C1" s="10"/>
      <c r="D1" s="11" t="s">
        <v>31</v>
      </c>
      <c r="E1" s="11"/>
      <c r="F1" s="11" t="s">
        <v>32</v>
      </c>
      <c r="G1" s="11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</row>
    <row r="2" spans="1:20" x14ac:dyDescent="0.2">
      <c r="A2" s="12">
        <v>13</v>
      </c>
      <c r="B2" s="12">
        <v>2.9620000000000002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</row>
    <row r="3" spans="1:20" x14ac:dyDescent="0.2">
      <c r="A3" s="12">
        <v>12</v>
      </c>
      <c r="B3" s="12">
        <v>0.70799999999999996</v>
      </c>
      <c r="C3" s="10"/>
      <c r="D3" s="10" t="s">
        <v>19</v>
      </c>
      <c r="E3" s="13">
        <v>12.262</v>
      </c>
      <c r="F3" s="10" t="s">
        <v>19</v>
      </c>
      <c r="G3" s="13">
        <v>1.9219999999999999</v>
      </c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</row>
    <row r="4" spans="1:20" x14ac:dyDescent="0.2">
      <c r="A4" s="12">
        <v>8</v>
      </c>
      <c r="B4" s="12">
        <v>0.88500000000000001</v>
      </c>
      <c r="C4" s="10"/>
      <c r="D4" s="10" t="s">
        <v>33</v>
      </c>
      <c r="E4" s="13">
        <v>0.48299999999999998</v>
      </c>
      <c r="F4" s="10" t="s">
        <v>33</v>
      </c>
      <c r="G4" s="13">
        <v>0.16500000000000001</v>
      </c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</row>
    <row r="5" spans="1:20" x14ac:dyDescent="0.2">
      <c r="A5" s="12">
        <v>12</v>
      </c>
      <c r="B5" s="12">
        <v>1.6519999999999999</v>
      </c>
      <c r="C5" s="10"/>
      <c r="D5" s="10" t="s">
        <v>34</v>
      </c>
      <c r="E5" s="10">
        <v>12</v>
      </c>
      <c r="F5" s="10" t="s">
        <v>34</v>
      </c>
      <c r="G5" s="10">
        <v>1.881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</row>
    <row r="6" spans="1:20" x14ac:dyDescent="0.2">
      <c r="A6" s="12">
        <v>11</v>
      </c>
      <c r="B6" s="12">
        <v>2.0910000000000002</v>
      </c>
      <c r="C6" s="10"/>
      <c r="D6" s="10" t="s">
        <v>35</v>
      </c>
      <c r="E6" s="10">
        <v>8</v>
      </c>
      <c r="F6" s="10" t="s">
        <v>35</v>
      </c>
      <c r="G6" s="10" t="e">
        <v>#N/A</v>
      </c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</row>
    <row r="7" spans="1:20" x14ac:dyDescent="0.2">
      <c r="A7" s="12">
        <v>17</v>
      </c>
      <c r="B7" s="12">
        <v>2.6269999999999998</v>
      </c>
      <c r="C7" s="10"/>
      <c r="D7" s="10" t="s">
        <v>36</v>
      </c>
      <c r="E7" s="13">
        <v>3.1320000000000001</v>
      </c>
      <c r="F7" s="10" t="s">
        <v>36</v>
      </c>
      <c r="G7" s="13">
        <v>1.071</v>
      </c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</row>
    <row r="8" spans="1:20" x14ac:dyDescent="0.2">
      <c r="A8" s="12">
        <v>18</v>
      </c>
      <c r="B8" s="12">
        <v>3.83</v>
      </c>
      <c r="C8" s="10"/>
      <c r="D8" s="10" t="s">
        <v>37</v>
      </c>
      <c r="E8" s="13">
        <v>9.8079999999999998</v>
      </c>
      <c r="F8" s="10" t="s">
        <v>37</v>
      </c>
      <c r="G8" s="13">
        <v>1.147</v>
      </c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</row>
    <row r="9" spans="1:20" x14ac:dyDescent="0.2">
      <c r="A9" s="12">
        <v>8</v>
      </c>
      <c r="B9" s="12">
        <v>0.36799999999999999</v>
      </c>
      <c r="C9" s="10"/>
      <c r="D9" s="10" t="s">
        <v>38</v>
      </c>
      <c r="E9" s="13">
        <v>-1.137</v>
      </c>
      <c r="F9" s="10" t="s">
        <v>38</v>
      </c>
      <c r="G9" s="13">
        <v>-0.97499999999999998</v>
      </c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</row>
    <row r="10" spans="1:20" x14ac:dyDescent="0.2">
      <c r="A10" s="12">
        <v>13</v>
      </c>
      <c r="B10" s="12">
        <v>1.1419999999999999</v>
      </c>
      <c r="C10" s="10"/>
      <c r="D10" s="10" t="s">
        <v>39</v>
      </c>
      <c r="E10" s="13">
        <v>0.21</v>
      </c>
      <c r="F10" s="10" t="s">
        <v>39</v>
      </c>
      <c r="G10" s="13">
        <v>0.193</v>
      </c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</row>
    <row r="11" spans="1:20" x14ac:dyDescent="0.2">
      <c r="A11" s="12">
        <v>8</v>
      </c>
      <c r="B11" s="12">
        <v>0.64500000000000002</v>
      </c>
      <c r="C11" s="10"/>
      <c r="D11" s="10" t="s">
        <v>40</v>
      </c>
      <c r="E11" s="10">
        <v>10</v>
      </c>
      <c r="F11" s="10" t="s">
        <v>40</v>
      </c>
      <c r="G11" s="10">
        <v>4.0609999999999999</v>
      </c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</row>
    <row r="12" spans="1:20" x14ac:dyDescent="0.2">
      <c r="A12" s="12">
        <v>9</v>
      </c>
      <c r="B12" s="12">
        <v>1.028</v>
      </c>
      <c r="C12" s="10"/>
      <c r="D12" s="10" t="s">
        <v>41</v>
      </c>
      <c r="E12" s="10">
        <v>8</v>
      </c>
      <c r="F12" s="10" t="s">
        <v>41</v>
      </c>
      <c r="G12" s="10">
        <v>3.9E-2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</row>
    <row r="13" spans="1:20" x14ac:dyDescent="0.2">
      <c r="A13" s="12">
        <v>16</v>
      </c>
      <c r="B13" s="12">
        <v>2.8010000000000002</v>
      </c>
      <c r="C13" s="10"/>
      <c r="D13" s="10" t="s">
        <v>42</v>
      </c>
      <c r="E13" s="10">
        <v>18</v>
      </c>
      <c r="F13" s="10" t="s">
        <v>42</v>
      </c>
      <c r="G13" s="10">
        <v>4.0999999999999996</v>
      </c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</row>
    <row r="14" spans="1:20" x14ac:dyDescent="0.2">
      <c r="A14" s="12">
        <v>12</v>
      </c>
      <c r="B14" s="12">
        <v>1.405</v>
      </c>
      <c r="C14" s="10"/>
      <c r="D14" s="10" t="s">
        <v>43</v>
      </c>
      <c r="E14" s="10">
        <v>515</v>
      </c>
      <c r="F14" s="10" t="s">
        <v>43</v>
      </c>
      <c r="G14" s="10">
        <v>80.741</v>
      </c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</row>
    <row r="15" spans="1:20" ht="17" thickBot="1" x14ac:dyDescent="0.25">
      <c r="A15" s="12">
        <v>9</v>
      </c>
      <c r="B15" s="12">
        <v>1.4330000000000001</v>
      </c>
      <c r="C15" s="10"/>
      <c r="D15" s="14" t="s">
        <v>44</v>
      </c>
      <c r="E15" s="14">
        <v>42</v>
      </c>
      <c r="F15" s="14" t="s">
        <v>44</v>
      </c>
      <c r="G15" s="14">
        <v>42</v>
      </c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</row>
    <row r="16" spans="1:20" x14ac:dyDescent="0.2">
      <c r="A16" s="12">
        <v>10</v>
      </c>
      <c r="B16" s="12">
        <v>3.9E-2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</row>
    <row r="17" spans="1:20" x14ac:dyDescent="0.2">
      <c r="A17" s="12">
        <v>9</v>
      </c>
      <c r="B17" s="12">
        <v>0.33800000000000002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</row>
    <row r="18" spans="1:20" x14ac:dyDescent="0.2">
      <c r="A18" s="12">
        <v>11</v>
      </c>
      <c r="B18" s="12">
        <v>1.849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</row>
    <row r="19" spans="1:20" x14ac:dyDescent="0.2">
      <c r="A19" s="12">
        <v>12</v>
      </c>
      <c r="B19" s="12">
        <v>2.246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</row>
    <row r="20" spans="1:20" x14ac:dyDescent="0.2">
      <c r="A20" s="12">
        <v>14</v>
      </c>
      <c r="B20" s="12">
        <v>2.855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</row>
    <row r="21" spans="1:20" x14ac:dyDescent="0.2">
      <c r="A21" s="12">
        <v>14</v>
      </c>
      <c r="B21" s="12">
        <v>2.3519999999999999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</row>
    <row r="22" spans="1:20" x14ac:dyDescent="0.2">
      <c r="A22" s="12">
        <v>11</v>
      </c>
      <c r="B22" s="12">
        <v>1.294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</row>
    <row r="23" spans="1:20" x14ac:dyDescent="0.2">
      <c r="A23" s="12">
        <v>17</v>
      </c>
      <c r="B23" s="12">
        <v>4.0999999999999996</v>
      </c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</row>
    <row r="24" spans="1:20" x14ac:dyDescent="0.2">
      <c r="A24" s="12">
        <v>8</v>
      </c>
      <c r="B24" s="12">
        <v>2.19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</row>
    <row r="25" spans="1:20" x14ac:dyDescent="0.2">
      <c r="A25" s="12">
        <v>16</v>
      </c>
      <c r="B25" s="12">
        <v>3.6230000000000002</v>
      </c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</row>
    <row r="26" spans="1:20" x14ac:dyDescent="0.2">
      <c r="A26" s="12">
        <v>15</v>
      </c>
      <c r="B26" s="12">
        <v>2.6230000000000002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</row>
    <row r="27" spans="1:20" x14ac:dyDescent="0.2">
      <c r="A27" s="12">
        <v>9</v>
      </c>
      <c r="B27" s="12">
        <v>0.83499999999999996</v>
      </c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</row>
    <row r="28" spans="1:20" x14ac:dyDescent="0.2">
      <c r="A28" s="12">
        <v>8</v>
      </c>
      <c r="B28" s="12">
        <v>0.82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</row>
    <row r="29" spans="1:20" x14ac:dyDescent="0.2">
      <c r="A29" s="12">
        <v>14</v>
      </c>
      <c r="B29" s="12">
        <v>2.89</v>
      </c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</row>
    <row r="30" spans="1:20" x14ac:dyDescent="0.2">
      <c r="A30" s="12">
        <v>8</v>
      </c>
      <c r="B30" s="12">
        <v>1.2669999999999999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</row>
    <row r="31" spans="1:20" x14ac:dyDescent="0.2">
      <c r="A31" s="12">
        <v>15</v>
      </c>
      <c r="B31" s="12">
        <v>3.2240000000000002</v>
      </c>
      <c r="C31" s="10"/>
      <c r="D31" s="10" t="s">
        <v>45</v>
      </c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</row>
    <row r="32" spans="1:20" ht="17" thickBot="1" x14ac:dyDescent="0.25">
      <c r="A32" s="12">
        <v>10</v>
      </c>
      <c r="B32" s="12">
        <v>1.014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</row>
    <row r="33" spans="1:20" x14ac:dyDescent="0.2">
      <c r="A33" s="12">
        <v>10</v>
      </c>
      <c r="B33" s="12">
        <v>0.49299999999999999</v>
      </c>
      <c r="C33" s="10"/>
      <c r="D33" s="15" t="s">
        <v>46</v>
      </c>
      <c r="E33" s="15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</row>
    <row r="34" spans="1:20" x14ac:dyDescent="0.2">
      <c r="A34" s="12">
        <v>14</v>
      </c>
      <c r="B34" s="12">
        <v>1.4430000000000001</v>
      </c>
      <c r="C34" s="10"/>
      <c r="D34" s="10" t="s">
        <v>47</v>
      </c>
      <c r="E34" s="16">
        <v>0.83940000000000003</v>
      </c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</row>
    <row r="35" spans="1:20" x14ac:dyDescent="0.2">
      <c r="A35" s="12">
        <v>18</v>
      </c>
      <c r="B35" s="12">
        <v>3.6139999999999999</v>
      </c>
      <c r="C35" s="10"/>
      <c r="D35" s="10" t="s">
        <v>26</v>
      </c>
      <c r="E35" s="16">
        <v>0.7046</v>
      </c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</row>
    <row r="36" spans="1:20" x14ac:dyDescent="0.2">
      <c r="A36" s="12">
        <v>10</v>
      </c>
      <c r="B36" s="12">
        <v>1.9259999999999999</v>
      </c>
      <c r="C36" s="10"/>
      <c r="D36" s="10" t="s">
        <v>48</v>
      </c>
      <c r="E36" s="16">
        <v>0.69720000000000004</v>
      </c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</row>
    <row r="37" spans="1:20" x14ac:dyDescent="0.2">
      <c r="A37" s="12">
        <v>14</v>
      </c>
      <c r="B37" s="12">
        <v>1.643</v>
      </c>
      <c r="C37" s="10"/>
      <c r="D37" s="10" t="s">
        <v>33</v>
      </c>
      <c r="E37" s="16">
        <v>0.58940000000000003</v>
      </c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</row>
    <row r="38" spans="1:20" ht="17" thickBot="1" x14ac:dyDescent="0.25">
      <c r="A38" s="12">
        <v>16</v>
      </c>
      <c r="B38" s="12">
        <v>2.9430000000000001</v>
      </c>
      <c r="C38" s="10"/>
      <c r="D38" s="14" t="s">
        <v>49</v>
      </c>
      <c r="E38" s="14">
        <v>42</v>
      </c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</row>
    <row r="39" spans="1:20" x14ac:dyDescent="0.2">
      <c r="A39" s="12">
        <v>12</v>
      </c>
      <c r="B39" s="12">
        <v>1.913</v>
      </c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</row>
    <row r="40" spans="1:20" ht="17" thickBot="1" x14ac:dyDescent="0.25">
      <c r="A40" s="12">
        <v>15</v>
      </c>
      <c r="B40" s="12">
        <v>2.8140000000000001</v>
      </c>
      <c r="C40" s="10"/>
      <c r="D40" s="10" t="s">
        <v>50</v>
      </c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</row>
    <row r="41" spans="1:20" x14ac:dyDescent="0.2">
      <c r="A41" s="12">
        <v>13</v>
      </c>
      <c r="B41" s="12">
        <v>2.6339999999999999</v>
      </c>
      <c r="C41" s="10"/>
      <c r="D41" s="11"/>
      <c r="E41" s="11" t="s">
        <v>51</v>
      </c>
      <c r="F41" s="11" t="s">
        <v>52</v>
      </c>
      <c r="G41" s="11" t="s">
        <v>53</v>
      </c>
      <c r="H41" s="11" t="s">
        <v>54</v>
      </c>
      <c r="I41" s="11" t="s">
        <v>55</v>
      </c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</row>
    <row r="42" spans="1:20" x14ac:dyDescent="0.2">
      <c r="A42" s="12">
        <v>9</v>
      </c>
      <c r="B42" s="12">
        <v>0.92600000000000005</v>
      </c>
      <c r="C42" s="10"/>
      <c r="D42" s="10" t="s">
        <v>56</v>
      </c>
      <c r="E42" s="10">
        <v>1</v>
      </c>
      <c r="F42" s="13">
        <v>33.134</v>
      </c>
      <c r="G42" s="13">
        <v>33.134</v>
      </c>
      <c r="H42" s="13">
        <v>95.396000000000001</v>
      </c>
      <c r="I42" s="17">
        <v>3.7899999999999998E-12</v>
      </c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</row>
    <row r="43" spans="1:20" x14ac:dyDescent="0.2">
      <c r="A43" s="12">
        <v>17</v>
      </c>
      <c r="B43" s="12">
        <v>3.2559999999999998</v>
      </c>
      <c r="C43" s="10"/>
      <c r="D43" s="10" t="s">
        <v>57</v>
      </c>
      <c r="E43" s="10">
        <v>40</v>
      </c>
      <c r="F43" s="13">
        <v>13.893000000000001</v>
      </c>
      <c r="G43" s="13">
        <v>0.34699999999999998</v>
      </c>
      <c r="H43" s="13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</row>
    <row r="44" spans="1:20" ht="17" thickBot="1" x14ac:dyDescent="0.25">
      <c r="A44" s="10"/>
      <c r="B44" s="10"/>
      <c r="C44" s="10"/>
      <c r="D44" s="14" t="s">
        <v>18</v>
      </c>
      <c r="E44" s="14">
        <v>41</v>
      </c>
      <c r="F44" s="18">
        <v>47.027999999999999</v>
      </c>
      <c r="G44" s="14"/>
      <c r="H44" s="14"/>
      <c r="I44" s="14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</row>
    <row r="45" spans="1:20" ht="17" thickBot="1" x14ac:dyDescent="0.2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</row>
    <row r="46" spans="1:20" x14ac:dyDescent="0.2">
      <c r="A46" s="10"/>
      <c r="B46" s="10"/>
      <c r="C46" s="10"/>
      <c r="D46" s="11"/>
      <c r="E46" s="11" t="s">
        <v>58</v>
      </c>
      <c r="F46" s="11" t="s">
        <v>33</v>
      </c>
      <c r="G46" s="11" t="s">
        <v>59</v>
      </c>
      <c r="H46" s="11" t="s">
        <v>60</v>
      </c>
      <c r="I46" s="11" t="s">
        <v>61</v>
      </c>
      <c r="J46" s="11" t="s">
        <v>62</v>
      </c>
      <c r="K46" s="11" t="s">
        <v>63</v>
      </c>
      <c r="L46" s="11" t="s">
        <v>64</v>
      </c>
      <c r="M46" s="10"/>
      <c r="N46" s="10"/>
      <c r="O46" s="10"/>
      <c r="P46" s="10"/>
      <c r="Q46" s="10"/>
      <c r="R46" s="10"/>
      <c r="S46" s="10"/>
      <c r="T46" s="10"/>
    </row>
    <row r="47" spans="1:20" x14ac:dyDescent="0.2">
      <c r="A47" s="10"/>
      <c r="B47" s="10"/>
      <c r="C47" s="10"/>
      <c r="D47" s="10" t="s">
        <v>65</v>
      </c>
      <c r="E47" s="13">
        <v>-1.597</v>
      </c>
      <c r="F47" s="13">
        <v>0.372</v>
      </c>
      <c r="G47" s="13">
        <v>-4.298</v>
      </c>
      <c r="H47" s="10">
        <v>1.07E-4</v>
      </c>
      <c r="I47" s="10">
        <v>-2.3485900000000002</v>
      </c>
      <c r="J47" s="10">
        <v>-0.84623999999999999</v>
      </c>
      <c r="K47" s="10">
        <v>-2.3485900000000002</v>
      </c>
      <c r="L47" s="10">
        <v>-0.84623999999999999</v>
      </c>
      <c r="M47" s="10"/>
      <c r="N47" s="10"/>
      <c r="O47" s="10"/>
      <c r="P47" s="10"/>
      <c r="Q47" s="10"/>
      <c r="R47" s="10"/>
      <c r="S47" s="10"/>
      <c r="T47" s="10"/>
    </row>
    <row r="48" spans="1:20" ht="17" thickBot="1" x14ac:dyDescent="0.25">
      <c r="A48" s="10"/>
      <c r="B48" s="10"/>
      <c r="C48" s="10"/>
      <c r="D48" s="14" t="s">
        <v>31</v>
      </c>
      <c r="E48" s="18">
        <v>0.28699999999999998</v>
      </c>
      <c r="F48" s="18">
        <v>2.9000000000000001E-2</v>
      </c>
      <c r="G48" s="18">
        <v>9.7669999999999995</v>
      </c>
      <c r="H48" s="19">
        <v>3.7899999999999998E-12</v>
      </c>
      <c r="I48" s="14">
        <v>0.227654</v>
      </c>
      <c r="J48" s="14">
        <v>0.34645199999999998</v>
      </c>
      <c r="K48" s="14">
        <v>0.227654</v>
      </c>
      <c r="L48" s="14">
        <v>0.34645199999999998</v>
      </c>
      <c r="M48" s="10"/>
      <c r="N48" s="10"/>
      <c r="O48" s="10"/>
      <c r="P48" s="10"/>
      <c r="Q48" s="10"/>
      <c r="R48" s="10"/>
      <c r="S48" s="10"/>
      <c r="T48" s="1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Problem - 1</vt:lpstr>
      <vt:lpstr>Problem - 2</vt:lpstr>
      <vt:lpstr>Problem - 3</vt:lpstr>
      <vt:lpstr>Problem - 4</vt:lpstr>
      <vt:lpstr>Case Study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Pradyoth SingenahalliPrabhu</dc:creator>
  <cp:lastModifiedBy>Pradyoth SingenahalliPrabhu</cp:lastModifiedBy>
  <dcterms:created xsi:type="dcterms:W3CDTF">2023-12-16T19:07:42Z</dcterms:created>
  <dcterms:modified xsi:type="dcterms:W3CDTF">2023-12-17T06:15:26Z</dcterms:modified>
</cp:coreProperties>
</file>