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4/"/>
    </mc:Choice>
  </mc:AlternateContent>
  <xr:revisionPtr revIDLastSave="0" documentId="13_ncr:1_{974A17B9-E4BB-0546-B4FD-3FA6EFD2B3EB}" xr6:coauthVersionLast="47" xr6:coauthVersionMax="47" xr10:uidLastSave="{00000000-0000-0000-0000-000000000000}"/>
  <bookViews>
    <workbookView xWindow="0" yWindow="760" windowWidth="34200" windowHeight="21380" xr2:uid="{13C38E93-7D2C-8445-8B13-21F87AB6A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P34" i="1"/>
  <c r="P33" i="1"/>
  <c r="P32" i="1"/>
  <c r="Q30" i="1"/>
  <c r="Q29" i="1"/>
  <c r="Q28" i="1"/>
  <c r="Q26" i="1"/>
  <c r="Q25" i="1"/>
  <c r="Q24" i="1"/>
  <c r="Q22" i="1"/>
  <c r="Q21" i="1"/>
  <c r="Q20" i="1"/>
  <c r="Q18" i="1"/>
  <c r="Q17" i="1"/>
  <c r="Q16" i="1"/>
  <c r="P3" i="1"/>
  <c r="P4" i="1" s="1"/>
  <c r="P7" i="1" l="1"/>
  <c r="P9" i="1"/>
  <c r="P10" i="1"/>
  <c r="P8" i="1"/>
  <c r="L2" i="1"/>
  <c r="L3" i="1"/>
  <c r="I3" i="1"/>
  <c r="I2" i="1"/>
  <c r="F2" i="1"/>
  <c r="F3" i="1" s="1"/>
  <c r="F5" i="1" s="1"/>
  <c r="B6" i="1"/>
  <c r="B5" i="1"/>
  <c r="B4" i="1"/>
  <c r="B3" i="1"/>
  <c r="B2" i="1"/>
  <c r="F4" i="1" l="1"/>
</calcChain>
</file>

<file path=xl/sharedStrings.xml><?xml version="1.0" encoding="utf-8"?>
<sst xmlns="http://schemas.openxmlformats.org/spreadsheetml/2006/main" count="50" uniqueCount="34">
  <si>
    <t>Problem - 1</t>
  </si>
  <si>
    <t>a</t>
  </si>
  <si>
    <t>b</t>
  </si>
  <si>
    <t>c</t>
  </si>
  <si>
    <t>d</t>
  </si>
  <si>
    <t>e</t>
  </si>
  <si>
    <t>Problem - 2</t>
  </si>
  <si>
    <t>Finding z score</t>
  </si>
  <si>
    <t>Standard Deviation</t>
  </si>
  <si>
    <t>Probability</t>
  </si>
  <si>
    <t>Range of spending</t>
  </si>
  <si>
    <t>Problem - 3</t>
  </si>
  <si>
    <t>Problem - 4</t>
  </si>
  <si>
    <t>Average number of arrivals per hour</t>
  </si>
  <si>
    <t>Probability that less than 5 minutes will elapse between any two arrivals</t>
  </si>
  <si>
    <t>Case Study</t>
  </si>
  <si>
    <t>Mean</t>
  </si>
  <si>
    <t>Z - value</t>
  </si>
  <si>
    <t>Orders</t>
  </si>
  <si>
    <t>`</t>
  </si>
  <si>
    <t>Selling price per unit</t>
  </si>
  <si>
    <t>Cost per unit</t>
  </si>
  <si>
    <r>
      <t xml:space="preserve">For an order quantity of </t>
    </r>
    <r>
      <rPr>
        <sz val="12"/>
        <color theme="1"/>
        <rFont val="Calibri"/>
        <family val="2"/>
        <scheme val="minor"/>
      </rPr>
      <t>15,000</t>
    </r>
    <r>
      <rPr>
        <sz val="12"/>
        <color theme="1"/>
        <rFont val="Calibri"/>
        <family val="2"/>
        <scheme val="minor"/>
      </rPr>
      <t xml:space="preserve"> units:</t>
    </r>
  </si>
  <si>
    <r>
      <t xml:space="preserve">For an order quantity of </t>
    </r>
    <r>
      <rPr>
        <sz val="12"/>
        <color theme="1"/>
        <rFont val="Calibri"/>
        <family val="2"/>
        <scheme val="minor"/>
      </rPr>
      <t>18,000</t>
    </r>
    <r>
      <rPr>
        <sz val="12"/>
        <color theme="1"/>
        <rFont val="Calibri"/>
        <family val="2"/>
        <scheme val="minor"/>
      </rPr>
      <t xml:space="preserve"> units:</t>
    </r>
  </si>
  <si>
    <t>Scenario 1 - 10000</t>
  </si>
  <si>
    <t>Scenario 2 - 20000</t>
  </si>
  <si>
    <t>Scenario 3 - 30000</t>
  </si>
  <si>
    <t>Selling price per unit of surplus</t>
  </si>
  <si>
    <t>Calculating the order quantity</t>
  </si>
  <si>
    <t>Best-case scenario (30,000 units sold):</t>
  </si>
  <si>
    <t>Expected case (20,000 units sold):</t>
  </si>
  <si>
    <t>Worst-case scenario (10,000 units sold):</t>
  </si>
  <si>
    <r>
      <t xml:space="preserve">For an order quantity of </t>
    </r>
    <r>
      <rPr>
        <b/>
        <sz val="12"/>
        <color theme="1"/>
        <rFont val="Calibri"/>
        <family val="2"/>
        <scheme val="minor"/>
      </rPr>
      <t>24,000</t>
    </r>
    <r>
      <rPr>
        <sz val="12"/>
        <color theme="1"/>
        <rFont val="Calibri"/>
        <family val="2"/>
        <scheme val="minor"/>
      </rPr>
      <t xml:space="preserve"> units:</t>
    </r>
  </si>
  <si>
    <r>
      <t xml:space="preserve">For an order quantity of </t>
    </r>
    <r>
      <rPr>
        <b/>
        <sz val="12"/>
        <color rgb="FF000000"/>
        <rFont val="Calibri"/>
        <family val="2"/>
        <scheme val="minor"/>
      </rPr>
      <t>28,000</t>
    </r>
    <r>
      <rPr>
        <sz val="12"/>
        <color rgb="FF000000"/>
        <rFont val="Calibri"/>
        <family val="2"/>
        <scheme val="minor"/>
      </rPr>
      <t xml:space="preserve"> units: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</si>
</sst>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5B53-FD48-044E-BE2C-075AEDFFDA74}">
  <dimension ref="A1:Q35"/>
  <sheetViews>
    <sheetView tabSelected="1" workbookViewId="0">
      <selection activeCell="O14" sqref="O14"/>
    </sheetView>
  </sheetViews>
  <sheetFormatPr baseColWidth="10" defaultRowHeight="16" x14ac:dyDescent="0.2"/>
  <cols>
    <col min="1" max="2" width="10.83203125" style="1"/>
    <col min="3" max="3" width="11.6640625" style="1" bestFit="1" customWidth="1"/>
    <col min="4" max="4" width="10.83203125" style="1"/>
    <col min="5" max="5" width="18.5" style="1" customWidth="1"/>
    <col min="6" max="6" width="11.6640625" style="1" bestFit="1" customWidth="1"/>
    <col min="7" max="8" width="10.83203125" style="1"/>
    <col min="9" max="9" width="11.6640625" style="1" bestFit="1" customWidth="1"/>
    <col min="10" max="10" width="10.83203125" style="1"/>
    <col min="11" max="11" width="37.83203125" style="1" customWidth="1"/>
    <col min="12" max="14" width="10.83203125" style="1"/>
    <col min="15" max="15" width="20.5" style="1" customWidth="1"/>
    <col min="16" max="16" width="16.6640625" style="1" customWidth="1"/>
    <col min="17" max="17" width="18.6640625" style="1" customWidth="1"/>
    <col min="18" max="16384" width="10.83203125" style="1"/>
  </cols>
  <sheetData>
    <row r="1" spans="1:17" s="2" customFormat="1" ht="32" customHeight="1" x14ac:dyDescent="0.2">
      <c r="A1" s="3" t="s">
        <v>0</v>
      </c>
      <c r="B1" s="3"/>
      <c r="D1" s="3" t="s">
        <v>6</v>
      </c>
      <c r="E1" s="3"/>
      <c r="F1" s="3"/>
      <c r="H1" s="3" t="s">
        <v>11</v>
      </c>
      <c r="I1" s="3"/>
      <c r="K1" s="3" t="s">
        <v>12</v>
      </c>
      <c r="L1" s="3"/>
      <c r="N1" s="3" t="s">
        <v>15</v>
      </c>
      <c r="O1" s="3"/>
      <c r="P1" s="3"/>
      <c r="Q1" s="3"/>
    </row>
    <row r="2" spans="1:17" ht="17" x14ac:dyDescent="0.2">
      <c r="A2" s="4" t="s">
        <v>1</v>
      </c>
      <c r="B2" s="4">
        <f>_xlfn.NORM.S.DIST(0.83,TRUE)-_xlfn.NORM.S.DIST(0,TRUE)</f>
        <v>0.29673060817193153</v>
      </c>
      <c r="D2" s="5" t="s">
        <v>1</v>
      </c>
      <c r="E2" s="4" t="s">
        <v>7</v>
      </c>
      <c r="F2" s="4">
        <f>_xlfn.NORM.S.INV(0.05)</f>
        <v>-1.6448536269514726</v>
      </c>
      <c r="H2" s="4" t="s">
        <v>1</v>
      </c>
      <c r="I2" s="4">
        <f>_xlfn.NORM.DIST(700, 670, 30, TRUE)</f>
        <v>0.84134474606854304</v>
      </c>
      <c r="K2" s="4" t="s">
        <v>13</v>
      </c>
      <c r="L2" s="4">
        <f>60/(10)</f>
        <v>6</v>
      </c>
      <c r="N2" s="5">
        <v>1</v>
      </c>
      <c r="O2" s="4" t="s">
        <v>16</v>
      </c>
      <c r="P2" s="4">
        <v>20000</v>
      </c>
      <c r="Q2" s="8" t="s">
        <v>19</v>
      </c>
    </row>
    <row r="3" spans="1:17" ht="34" x14ac:dyDescent="0.2">
      <c r="A3" s="4" t="s">
        <v>2</v>
      </c>
      <c r="B3" s="4">
        <f>_xlfn.NORM.S.DIST(0,TRUE)-_xlfn.NORM.S.DIST(-1.57,TRUE)</f>
        <v>0.44179244436144699</v>
      </c>
      <c r="D3" s="5"/>
      <c r="E3" s="4" t="s">
        <v>8</v>
      </c>
      <c r="F3" s="4">
        <f>(1000-6312)/F2</f>
        <v>3229.4666911153167</v>
      </c>
      <c r="H3" s="4" t="s">
        <v>2</v>
      </c>
      <c r="I3" s="4">
        <f>1 - NORMDIST(650, 670, 30, TRUE)</f>
        <v>0.74750746245307709</v>
      </c>
      <c r="K3" s="4" t="s">
        <v>14</v>
      </c>
      <c r="L3" s="4">
        <f>EXPONDIST(5, 0.1, TRUE)</f>
        <v>0.39346934028736658</v>
      </c>
      <c r="N3" s="5"/>
      <c r="O3" s="4" t="s">
        <v>17</v>
      </c>
      <c r="P3" s="4">
        <f>_xlfn.NORM.S.INV(0.95)</f>
        <v>1.6448536269514715</v>
      </c>
      <c r="Q3" s="12"/>
    </row>
    <row r="4" spans="1:17" ht="17" x14ac:dyDescent="0.2">
      <c r="A4" s="4" t="s">
        <v>3</v>
      </c>
      <c r="B4" s="4">
        <f>1 - _xlfn.NORM.S.DIST(0.44, TRUE)</f>
        <v>0.32996855366059363</v>
      </c>
      <c r="D4" s="4" t="s">
        <v>2</v>
      </c>
      <c r="E4" s="4" t="s">
        <v>9</v>
      </c>
      <c r="F4" s="4">
        <f>_xlfn.NORM.DIST(6000,6312,F3,TRUE)-_xlfn.NORM.DIST(4000,6312,F3,TRUE)</f>
        <v>0.22449372843659782</v>
      </c>
      <c r="N4" s="5"/>
      <c r="O4" s="4" t="s">
        <v>8</v>
      </c>
      <c r="P4" s="4">
        <f>(30000-20000)/P3</f>
        <v>6079.568319117694</v>
      </c>
      <c r="Q4" s="12"/>
    </row>
    <row r="5" spans="1:17" ht="17" x14ac:dyDescent="0.2">
      <c r="A5" s="4" t="s">
        <v>4</v>
      </c>
      <c r="B5" s="4">
        <f>_xlfn.NORM.S.INV(0.975)</f>
        <v>1.9599639845400536</v>
      </c>
      <c r="D5" s="4" t="s">
        <v>3</v>
      </c>
      <c r="E5" s="4" t="s">
        <v>10</v>
      </c>
      <c r="F5" s="4">
        <f>6312 + _xlfn.NORM.INV(0.97, 0, 1) * F3</f>
        <v>12385.960310387056</v>
      </c>
      <c r="N5" s="5"/>
      <c r="O5" s="5"/>
      <c r="P5" s="5"/>
      <c r="Q5" s="12"/>
    </row>
    <row r="6" spans="1:17" ht="17" x14ac:dyDescent="0.2">
      <c r="A6" s="4" t="s">
        <v>5</v>
      </c>
      <c r="B6" s="4">
        <f>_xlfn.NORM.S.INV(0.65)</f>
        <v>0.38532046640756784</v>
      </c>
      <c r="N6" s="5">
        <v>2</v>
      </c>
      <c r="O6" s="7" t="s">
        <v>18</v>
      </c>
      <c r="P6" s="7" t="s">
        <v>9</v>
      </c>
      <c r="Q6" s="12"/>
    </row>
    <row r="7" spans="1:17" x14ac:dyDescent="0.2">
      <c r="N7" s="5"/>
      <c r="O7" s="4">
        <v>15000</v>
      </c>
      <c r="P7" s="4">
        <f>1-_xlfn.NORM.DIST(15000,P2,P4,TRUE)</f>
        <v>0.79458298800144778</v>
      </c>
      <c r="Q7" s="12"/>
    </row>
    <row r="8" spans="1:17" ht="17" customHeight="1" x14ac:dyDescent="0.2">
      <c r="N8" s="5"/>
      <c r="O8" s="4">
        <v>18000</v>
      </c>
      <c r="P8" s="4">
        <f>1-_xlfn.NORM.DIST(18000,P2,P4,TRUE)</f>
        <v>0.62891109231764675</v>
      </c>
      <c r="Q8" s="12"/>
    </row>
    <row r="9" spans="1:17" x14ac:dyDescent="0.2">
      <c r="N9" s="5"/>
      <c r="O9" s="4">
        <v>24000</v>
      </c>
      <c r="P9" s="4">
        <f>1-_xlfn.NORM.DIST(24000,P2,P4,TRUE)</f>
        <v>0.2552878770415723</v>
      </c>
      <c r="Q9" s="12"/>
    </row>
    <row r="10" spans="1:17" x14ac:dyDescent="0.2">
      <c r="N10" s="5"/>
      <c r="O10" s="4">
        <v>28000</v>
      </c>
      <c r="P10" s="4">
        <f>1-_xlfn.NORM.DIST(28000,P2,P4,TRUE)</f>
        <v>9.4106674245304722E-2</v>
      </c>
      <c r="Q10" s="12"/>
    </row>
    <row r="11" spans="1:17" x14ac:dyDescent="0.2">
      <c r="N11" s="5"/>
      <c r="O11" s="5"/>
      <c r="P11" s="5"/>
      <c r="Q11" s="12"/>
    </row>
    <row r="12" spans="1:17" ht="17" x14ac:dyDescent="0.2">
      <c r="N12" s="5">
        <v>3</v>
      </c>
      <c r="O12" s="4" t="s">
        <v>20</v>
      </c>
      <c r="P12" s="4">
        <v>24</v>
      </c>
      <c r="Q12" s="12"/>
    </row>
    <row r="13" spans="1:17" ht="17" x14ac:dyDescent="0.2">
      <c r="N13" s="5"/>
      <c r="O13" s="4" t="s">
        <v>21</v>
      </c>
      <c r="P13" s="4">
        <v>16</v>
      </c>
      <c r="Q13" s="12"/>
    </row>
    <row r="14" spans="1:17" ht="34" x14ac:dyDescent="0.2">
      <c r="N14" s="5"/>
      <c r="O14" s="4" t="s">
        <v>27</v>
      </c>
      <c r="P14" s="4">
        <v>5</v>
      </c>
      <c r="Q14" s="9"/>
    </row>
    <row r="15" spans="1:17" ht="22" customHeight="1" x14ac:dyDescent="0.2">
      <c r="N15" s="5"/>
      <c r="O15" s="5"/>
      <c r="P15" s="5"/>
      <c r="Q15" s="6"/>
    </row>
    <row r="16" spans="1:17" ht="17" x14ac:dyDescent="0.2">
      <c r="N16" s="5"/>
      <c r="O16" s="5" t="s">
        <v>22</v>
      </c>
      <c r="P16" s="4" t="s">
        <v>24</v>
      </c>
      <c r="Q16" s="4">
        <f>((P12*10000)+(P14*5000))-(P13*15000)</f>
        <v>25000</v>
      </c>
    </row>
    <row r="17" spans="14:17" ht="17" x14ac:dyDescent="0.2">
      <c r="N17" s="5"/>
      <c r="O17" s="5"/>
      <c r="P17" s="4" t="s">
        <v>25</v>
      </c>
      <c r="Q17" s="4">
        <f>(P12*20000)-(P13*15000)</f>
        <v>240000</v>
      </c>
    </row>
    <row r="18" spans="14:17" ht="17" x14ac:dyDescent="0.2">
      <c r="N18" s="5"/>
      <c r="O18" s="5"/>
      <c r="P18" s="4" t="s">
        <v>26</v>
      </c>
      <c r="Q18" s="4">
        <f>(P12*30000)-(P13*15000)</f>
        <v>480000</v>
      </c>
    </row>
    <row r="19" spans="14:17" x14ac:dyDescent="0.2">
      <c r="N19" s="5"/>
      <c r="O19" s="5"/>
      <c r="P19" s="5"/>
      <c r="Q19" s="5"/>
    </row>
    <row r="20" spans="14:17" ht="17" x14ac:dyDescent="0.2">
      <c r="N20" s="5"/>
      <c r="O20" s="5" t="s">
        <v>23</v>
      </c>
      <c r="P20" s="4" t="s">
        <v>24</v>
      </c>
      <c r="Q20" s="4">
        <f>(P12*10000)+(P14*8000)-(P13 * 18000)</f>
        <v>-8000</v>
      </c>
    </row>
    <row r="21" spans="14:17" ht="17" x14ac:dyDescent="0.2">
      <c r="N21" s="5"/>
      <c r="O21" s="5"/>
      <c r="P21" s="4" t="s">
        <v>25</v>
      </c>
      <c r="Q21" s="4">
        <f>(P12 * 20000)-(P13 * 18000)</f>
        <v>192000</v>
      </c>
    </row>
    <row r="22" spans="14:17" ht="17" x14ac:dyDescent="0.2">
      <c r="N22" s="5"/>
      <c r="O22" s="5"/>
      <c r="P22" s="4" t="s">
        <v>26</v>
      </c>
      <c r="Q22" s="4">
        <f>(P12 * 30000) - (P13 * 18000)</f>
        <v>432000</v>
      </c>
    </row>
    <row r="23" spans="14:17" x14ac:dyDescent="0.2">
      <c r="N23" s="5"/>
      <c r="O23" s="5"/>
      <c r="P23" s="5"/>
      <c r="Q23" s="5"/>
    </row>
    <row r="24" spans="14:17" ht="17" x14ac:dyDescent="0.2">
      <c r="N24" s="5"/>
      <c r="O24" s="5" t="s">
        <v>32</v>
      </c>
      <c r="P24" s="4" t="s">
        <v>24</v>
      </c>
      <c r="Q24" s="4">
        <f>(P12 * 10000) + (P14 * 14000) - (P13 * 24000)</f>
        <v>-74000</v>
      </c>
    </row>
    <row r="25" spans="14:17" ht="17" x14ac:dyDescent="0.2">
      <c r="N25" s="5"/>
      <c r="O25" s="5"/>
      <c r="P25" s="4" t="s">
        <v>25</v>
      </c>
      <c r="Q25" s="4">
        <f>(P12 * 20000) + (P14 * 4000) - (P13 * 24000)</f>
        <v>116000</v>
      </c>
    </row>
    <row r="26" spans="14:17" ht="17" x14ac:dyDescent="0.2">
      <c r="N26" s="5"/>
      <c r="O26" s="5"/>
      <c r="P26" s="4" t="s">
        <v>26</v>
      </c>
      <c r="Q26" s="4">
        <f>(P12 * 30000) - (P13 * 24000)</f>
        <v>336000</v>
      </c>
    </row>
    <row r="27" spans="14:17" x14ac:dyDescent="0.2">
      <c r="N27" s="5"/>
      <c r="O27" s="5"/>
      <c r="P27" s="5"/>
      <c r="Q27" s="5"/>
    </row>
    <row r="28" spans="14:17" ht="17" x14ac:dyDescent="0.2">
      <c r="N28" s="5"/>
      <c r="O28" s="10" t="s">
        <v>33</v>
      </c>
      <c r="P28" s="4" t="s">
        <v>24</v>
      </c>
      <c r="Q28" s="4">
        <f>(P12 * 10000) + (P14 * 18000) - (P13 * 28000)</f>
        <v>-118000</v>
      </c>
    </row>
    <row r="29" spans="14:17" ht="17" x14ac:dyDescent="0.2">
      <c r="N29" s="5"/>
      <c r="O29" s="10"/>
      <c r="P29" s="4" t="s">
        <v>25</v>
      </c>
      <c r="Q29" s="4">
        <f>(P12 * 20000) + (P14 * 8000) - (P13 * 28000)</f>
        <v>72000</v>
      </c>
    </row>
    <row r="30" spans="14:17" ht="17" x14ac:dyDescent="0.2">
      <c r="N30" s="5"/>
      <c r="O30" s="10"/>
      <c r="P30" s="4" t="s">
        <v>26</v>
      </c>
      <c r="Q30" s="4">
        <f>(P12 * 30000) - (P13 * 28000)</f>
        <v>272000</v>
      </c>
    </row>
    <row r="31" spans="14:17" x14ac:dyDescent="0.2">
      <c r="N31" s="5"/>
      <c r="O31" s="5"/>
      <c r="P31" s="5"/>
      <c r="Q31" s="6"/>
    </row>
    <row r="32" spans="14:17" ht="34" x14ac:dyDescent="0.2">
      <c r="N32" s="5">
        <v>4</v>
      </c>
      <c r="O32" s="4" t="s">
        <v>28</v>
      </c>
      <c r="P32" s="4">
        <f>_xlfn.NORM.INV(0.7,P2,P4)</f>
        <v>23188.128743588881</v>
      </c>
      <c r="Q32" s="8"/>
    </row>
    <row r="33" spans="14:17" ht="34" x14ac:dyDescent="0.2">
      <c r="N33" s="5"/>
      <c r="O33" s="11" t="s">
        <v>29</v>
      </c>
      <c r="P33" s="4">
        <f>MIN(23188, 30000) * (24 - 16) + MAX(0, (MIN(23188, 30000) - 30000)) * (5 - 16)</f>
        <v>185504</v>
      </c>
      <c r="Q33" s="12"/>
    </row>
    <row r="34" spans="14:17" ht="34" x14ac:dyDescent="0.2">
      <c r="N34" s="5"/>
      <c r="O34" s="11" t="s">
        <v>30</v>
      </c>
      <c r="P34" s="4">
        <f>MIN(23188, 20000) * (24 - 16) + MAX(0, (MIN(23188, 20000) - 20000)) * (5 - 16)</f>
        <v>160000</v>
      </c>
      <c r="Q34" s="12"/>
    </row>
    <row r="35" spans="14:17" ht="34" x14ac:dyDescent="0.2">
      <c r="N35" s="5"/>
      <c r="O35" s="11" t="s">
        <v>31</v>
      </c>
      <c r="P35" s="4">
        <f>MIN(23188, 10000) * (24 - 16) + MAX(0, (MIN(23188, 10000) - 10000)) * (5 - 16)</f>
        <v>80000</v>
      </c>
      <c r="Q35" s="9"/>
    </row>
  </sheetData>
  <mergeCells count="23">
    <mergeCell ref="Q32:Q35"/>
    <mergeCell ref="N32:N35"/>
    <mergeCell ref="N11:P11"/>
    <mergeCell ref="O15:P15"/>
    <mergeCell ref="N31:P31"/>
    <mergeCell ref="O16:O18"/>
    <mergeCell ref="O20:O22"/>
    <mergeCell ref="O24:O26"/>
    <mergeCell ref="O28:O30"/>
    <mergeCell ref="O19:Q19"/>
    <mergeCell ref="O23:Q23"/>
    <mergeCell ref="O27:Q27"/>
    <mergeCell ref="N12:N30"/>
    <mergeCell ref="Q2:Q14"/>
    <mergeCell ref="K1:L1"/>
    <mergeCell ref="N2:N4"/>
    <mergeCell ref="N6:N10"/>
    <mergeCell ref="N5:P5"/>
    <mergeCell ref="N1:Q1"/>
    <mergeCell ref="D1:F1"/>
    <mergeCell ref="A1:B1"/>
    <mergeCell ref="D2:D3"/>
    <mergeCell ref="H1:I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2023-10-16T00:50:09Z</dcterms:created>
  <dcterms:modified xsi:type="dcterms:W3CDTF">2023-10-19T00:18:28Z</dcterms:modified>
</cp:coreProperties>
</file>