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ragathee.B\Downloads\"/>
    </mc:Choice>
  </mc:AlternateContent>
  <xr:revisionPtr revIDLastSave="0" documentId="8_{1338D27A-763B-4731-9BB7-F48CA8C23DBE}" xr6:coauthVersionLast="47" xr6:coauthVersionMax="47" xr10:uidLastSave="{00000000-0000-0000-0000-000000000000}"/>
  <bookViews>
    <workbookView xWindow="-110" yWindow="-110" windowWidth="19420" windowHeight="10300" activeTab="2" xr2:uid="{951194C4-9D61-46BE-B0AE-7170A8ED2BCE}"/>
  </bookViews>
  <sheets>
    <sheet name="Glossary" sheetId="2" r:id="rId1"/>
    <sheet name="Forecast Assumptions" sheetId="1" r:id="rId2"/>
    <sheet name="P&amp;L Forecast" sheetId="3" r:id="rId3"/>
  </sheets>
  <definedNames>
    <definedName name="_xlnm.Print_Area" localSheetId="1">'Forecast Assumptions'!$A$1:$J$48</definedName>
    <definedName name="_xlnm.Print_Area" localSheetId="0">Glossary!$A$1:$D$18</definedName>
    <definedName name="_xlnm.Print_Area" localSheetId="2">'P&amp;L Forecast'!$A$1:$J$66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5" i="3" l="1"/>
  <c r="F10" i="3"/>
  <c r="E11" i="3"/>
  <c r="F11" i="3"/>
  <c r="E7" i="3"/>
  <c r="I63" i="3"/>
  <c r="H63" i="3"/>
  <c r="G63" i="3"/>
  <c r="F63" i="3"/>
  <c r="E63" i="3"/>
  <c r="I60" i="3"/>
  <c r="H60" i="3"/>
  <c r="G60" i="3"/>
  <c r="F60" i="3"/>
  <c r="E60" i="3"/>
  <c r="I59" i="3"/>
  <c r="H59" i="3"/>
  <c r="G59" i="3"/>
  <c r="F59" i="3"/>
  <c r="E59" i="3"/>
  <c r="F48" i="3"/>
  <c r="G48" i="3" s="1"/>
  <c r="H48" i="3" s="1"/>
  <c r="I48" i="3" s="1"/>
  <c r="E42" i="3"/>
  <c r="F41" i="3"/>
  <c r="G41" i="3" s="1"/>
  <c r="H41" i="3" s="1"/>
  <c r="I41" i="3" s="1"/>
  <c r="F40" i="3"/>
  <c r="G40" i="3" s="1"/>
  <c r="H40" i="3" s="1"/>
  <c r="I40" i="3" s="1"/>
  <c r="F39" i="3"/>
  <c r="G39" i="3" s="1"/>
  <c r="H39" i="3" s="1"/>
  <c r="I39" i="3" s="1"/>
  <c r="F38" i="3"/>
  <c r="G38" i="3" s="1"/>
  <c r="H38" i="3" s="1"/>
  <c r="I38" i="3" s="1"/>
  <c r="E31" i="3"/>
  <c r="F30" i="3"/>
  <c r="G30" i="3" s="1"/>
  <c r="H30" i="3" s="1"/>
  <c r="I30" i="3" s="1"/>
  <c r="F29" i="3"/>
  <c r="G29" i="3" s="1"/>
  <c r="H29" i="3" s="1"/>
  <c r="I29" i="3" s="1"/>
  <c r="E27" i="3"/>
  <c r="F26" i="3"/>
  <c r="G26" i="3" s="1"/>
  <c r="H26" i="3" s="1"/>
  <c r="I26" i="3" s="1"/>
  <c r="F25" i="3"/>
  <c r="G25" i="3" s="1"/>
  <c r="H25" i="3" s="1"/>
  <c r="I25" i="3" s="1"/>
  <c r="E23" i="3"/>
  <c r="F22" i="3"/>
  <c r="G22" i="3" s="1"/>
  <c r="H22" i="3" s="1"/>
  <c r="I22" i="3" s="1"/>
  <c r="F21" i="3"/>
  <c r="F14" i="3"/>
  <c r="G14" i="3" s="1"/>
  <c r="H14" i="3" s="1"/>
  <c r="I14" i="3" s="1"/>
  <c r="F13" i="3"/>
  <c r="G13" i="3" s="1"/>
  <c r="H13" i="3" s="1"/>
  <c r="I13" i="3" s="1"/>
  <c r="G10" i="3"/>
  <c r="H10" i="3" s="1"/>
  <c r="I10" i="3" s="1"/>
  <c r="F9" i="3"/>
  <c r="G9" i="3" s="1"/>
  <c r="F6" i="3"/>
  <c r="G6" i="3" s="1"/>
  <c r="H6" i="3" s="1"/>
  <c r="I6" i="3" s="1"/>
  <c r="F5" i="3"/>
  <c r="G33" i="1"/>
  <c r="H33" i="1"/>
  <c r="I33" i="1" s="1"/>
  <c r="F33" i="1"/>
  <c r="E33" i="3" l="1"/>
  <c r="I42" i="3"/>
  <c r="G42" i="3"/>
  <c r="H42" i="3"/>
  <c r="F42" i="3"/>
  <c r="I31" i="3"/>
  <c r="G31" i="3"/>
  <c r="F31" i="3"/>
  <c r="H31" i="3"/>
  <c r="F23" i="3"/>
  <c r="I27" i="3"/>
  <c r="F27" i="3"/>
  <c r="G27" i="3"/>
  <c r="H27" i="3"/>
  <c r="G21" i="3"/>
  <c r="H21" i="3" s="1"/>
  <c r="I15" i="3"/>
  <c r="E17" i="3"/>
  <c r="F15" i="3"/>
  <c r="G15" i="3"/>
  <c r="H15" i="3"/>
  <c r="H9" i="3"/>
  <c r="G11" i="3"/>
  <c r="F7" i="3"/>
  <c r="G5" i="3"/>
  <c r="E3" i="3"/>
  <c r="F3" i="3" s="1"/>
  <c r="G3" i="3" s="1"/>
  <c r="H3" i="3" s="1"/>
  <c r="I3" i="3" s="1"/>
  <c r="E34" i="3" l="1"/>
  <c r="E44" i="3" s="1"/>
  <c r="E49" i="3"/>
  <c r="F33" i="3"/>
  <c r="I21" i="3"/>
  <c r="I23" i="3" s="1"/>
  <c r="I33" i="3" s="1"/>
  <c r="H23" i="3"/>
  <c r="H33" i="3" s="1"/>
  <c r="G23" i="3"/>
  <c r="G33" i="3" s="1"/>
  <c r="F17" i="3"/>
  <c r="F49" i="3" s="1"/>
  <c r="I9" i="3"/>
  <c r="I11" i="3" s="1"/>
  <c r="H11" i="3"/>
  <c r="G7" i="3"/>
  <c r="G17" i="3" s="1"/>
  <c r="G49" i="3" s="1"/>
  <c r="H5" i="3"/>
  <c r="F17" i="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E45" i="3" l="1"/>
  <c r="E51" i="3"/>
  <c r="E52" i="3" s="1"/>
  <c r="E35" i="3"/>
  <c r="F18" i="3"/>
  <c r="F34" i="3"/>
  <c r="G34" i="3"/>
  <c r="G18" i="3"/>
  <c r="H7" i="3"/>
  <c r="H17" i="3" s="1"/>
  <c r="H49" i="3" s="1"/>
  <c r="I5" i="3"/>
  <c r="I7" i="3" s="1"/>
  <c r="I17" i="3" s="1"/>
  <c r="G37" i="1"/>
  <c r="F37" i="1"/>
  <c r="H37" i="1"/>
  <c r="E3" i="1"/>
  <c r="I34" i="3" l="1"/>
  <c r="I49" i="3"/>
  <c r="G35" i="3"/>
  <c r="G44" i="3"/>
  <c r="F35" i="3"/>
  <c r="F44" i="3"/>
  <c r="I35" i="3"/>
  <c r="I44" i="3"/>
  <c r="H18" i="3"/>
  <c r="H34" i="3"/>
  <c r="I18" i="3"/>
  <c r="F3" i="1"/>
  <c r="I45" i="3" l="1"/>
  <c r="I51" i="3"/>
  <c r="I52" i="3" s="1"/>
  <c r="F45" i="3"/>
  <c r="F51" i="3"/>
  <c r="F52" i="3" s="1"/>
  <c r="G45" i="3"/>
  <c r="G51" i="3"/>
  <c r="G52" i="3" s="1"/>
  <c r="H35" i="3"/>
  <c r="H44" i="3"/>
  <c r="G3" i="1"/>
  <c r="H45" i="3" l="1"/>
  <c r="H51" i="3"/>
  <c r="H52" i="3" s="1"/>
  <c r="H3" i="1"/>
  <c r="I3" i="1" l="1"/>
  <c r="E55" i="3" l="1"/>
  <c r="E56" i="3" l="1"/>
  <c r="G55" i="3" l="1"/>
  <c r="F55" i="3" l="1"/>
  <c r="H55" i="3"/>
  <c r="G56" i="3"/>
  <c r="I55" i="3" l="1"/>
  <c r="H56" i="3"/>
  <c r="F56" i="3"/>
  <c r="I56" i="3" l="1"/>
</calcChain>
</file>

<file path=xl/sharedStrings.xml><?xml version="1.0" encoding="utf-8"?>
<sst xmlns="http://schemas.openxmlformats.org/spreadsheetml/2006/main" count="178" uniqueCount="81">
  <si>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</si>
  <si>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</si>
  <si>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</si>
  <si>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</si>
  <si>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</si>
  <si>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</si>
  <si>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</si>
  <si>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</si>
  <si>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</si>
  <si>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</si>
  <si>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</si>
  <si>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</si>
  <si>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</si>
  <si>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</si>
  <si>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</si>
  <si>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</si>
  <si>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</si>
  <si>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</si>
  <si>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</si>
  <si>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</si>
  <si>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</si>
  <si>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</si>
  <si>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</si>
  <si>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</si>
  <si>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</si>
  <si>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</si>
  <si>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</si>
  <si>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</si>
  <si>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</si>
  <si>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</si>
  <si>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</si>
  <si>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</si>
  <si>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</si>
  <si>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</si>
  <si>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</si>
  <si>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</si>
  <si>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</si>
  <si>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</si>
  <si>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</si>
  <si>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</si>
  <si>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</si>
  <si>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</si>
  <si>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</si>
  <si>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</si>
  <si>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</si>
  <si>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</si>
  <si>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</si>
  <si>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</si>
  <si>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</si>
  <si>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</si>
  <si>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</si>
  <si>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</si>
  <si>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</si>
  <si>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</si>
  <si>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</si>
  <si>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</si>
  <si>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</si>
  <si>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</si>
  <si>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P&amp;L Forecast</t>
  </si>
  <si>
    <t>Total Revenue</t>
  </si>
  <si>
    <t>Growth</t>
  </si>
  <si>
    <t>Gross Profit</t>
  </si>
  <si>
    <t>Margin</t>
  </si>
  <si>
    <t>EBIT (Operating Income)</t>
  </si>
  <si>
    <t>Net Interest</t>
  </si>
  <si>
    <t>Profit Before Tax (PBT)</t>
  </si>
  <si>
    <t>Net Profit After Tax (NPAT)</t>
  </si>
  <si>
    <t>Gross Dividends</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</si>
  <si>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</si>
  <si>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</si>
  <si>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</si>
  <si>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Net Revenue</t>
  </si>
  <si>
    <t>Number of Cupcakes Sold</t>
  </si>
  <si>
    <t>Net COGS</t>
  </si>
  <si>
    <t>COGS per Drinks</t>
  </si>
  <si>
    <t>Number of Drinks Sold</t>
  </si>
  <si>
    <t>Total COGS</t>
  </si>
  <si>
    <t>Net OpEx</t>
  </si>
  <si>
    <t>Depreciation &amp; Amortization(D&amp;A)</t>
  </si>
  <si>
    <t>Net D&amp;A Value</t>
  </si>
  <si>
    <t>Dividend Payout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</si>
</sst>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2"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color rgb="FF0000FF"/>
      <name val="Arial"/>
      <family val="2"/>
    </font>
    <font>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59">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4" fontId="3" fillId="0" borderId="0" xfId="0" applyNumberFormat="1" applyFont="1" applyFill="1" applyAlignment="1">
      <alignment horizontal="right"/>
    </xf>
    <xf numFmtId="0" fontId="4" fillId="4" borderId="0" xfId="0" applyFont="1" applyFill="1" applyAlignment="1">
      <alignment vertical="center"/>
    </xf>
    <xf numFmtId="0" fontId="3" fillId="0" borderId="0" xfId="0" applyFont="1" applyAlignment="1">
      <alignment horizontal="left" vertical="center" wrapText="1"/>
    </xf>
    <xf numFmtId="0" fontId="3" fillId="6" borderId="0" xfId="0" applyFont="1" applyFill="1"/>
    <xf numFmtId="0" fontId="3" fillId="6" borderId="0" xfId="0" applyFont="1" applyFill="1" applyAlignment="1">
      <alignment horizontal="center"/>
    </xf>
    <xf numFmtId="0" fontId="7" fillId="6" borderId="0" xfId="0" applyFont="1" applyFill="1"/>
    <xf numFmtId="164" fontId="6" fillId="6" borderId="0" xfId="0" applyNumberFormat="1" applyFont="1" applyFill="1" applyBorder="1" applyAlignment="1">
      <alignment horizontal="right"/>
    </xf>
    <xf numFmtId="0" fontId="9" fillId="6" borderId="0" xfId="0" applyFont="1" applyFill="1" applyAlignment="1">
      <alignment horizontal="center"/>
    </xf>
    <xf numFmtId="164" fontId="10" fillId="5" borderId="4" xfId="0" applyNumberFormat="1" applyFont="1" applyFill="1" applyBorder="1" applyAlignment="1">
      <alignment horizontal="right"/>
    </xf>
    <xf numFmtId="169" fontId="9" fillId="0" borderId="2" xfId="0" applyNumberFormat="1" applyFont="1" applyFill="1" applyBorder="1" applyAlignment="1">
      <alignment horizontal="right"/>
    </xf>
    <xf numFmtId="169" fontId="9" fillId="5" borderId="2" xfId="0" applyNumberFormat="1" applyFont="1" applyFill="1" applyBorder="1" applyAlignment="1">
      <alignment horizontal="right"/>
    </xf>
    <xf numFmtId="0" fontId="9" fillId="0" borderId="0" xfId="0" applyFont="1" applyBorder="1" applyAlignment="1">
      <alignment horizontal="left" indent="1"/>
    </xf>
    <xf numFmtId="0" fontId="3" fillId="0" borderId="5" xfId="0" applyFont="1" applyBorder="1"/>
    <xf numFmtId="0" fontId="3" fillId="0" borderId="0" xfId="0" applyFont="1" applyBorder="1" applyAlignment="1">
      <alignment horizontal="center"/>
    </xf>
    <xf numFmtId="0" fontId="9" fillId="0" borderId="1" xfId="0" applyFont="1" applyBorder="1" applyAlignment="1">
      <alignment horizontal="left" indent="1"/>
    </xf>
    <xf numFmtId="0" fontId="3" fillId="0" borderId="1" xfId="0" applyFont="1" applyBorder="1" applyAlignment="1">
      <alignment horizontal="center"/>
    </xf>
    <xf numFmtId="0" fontId="3" fillId="0" borderId="0" xfId="0" applyFont="1" applyBorder="1"/>
    <xf numFmtId="169" fontId="9" fillId="0" borderId="0" xfId="0" applyNumberFormat="1" applyFont="1" applyFill="1" applyBorder="1" applyAlignment="1">
      <alignment horizontal="right"/>
    </xf>
    <xf numFmtId="164" fontId="3" fillId="6" borderId="0" xfId="0" applyNumberFormat="1" applyFont="1" applyFill="1" applyAlignment="1">
      <alignment horizontal="right"/>
    </xf>
    <xf numFmtId="0" fontId="4" fillId="0" borderId="0" xfId="0" applyFont="1"/>
    <xf numFmtId="164" fontId="4" fillId="0" borderId="0" xfId="0" applyNumberFormat="1" applyFont="1" applyBorder="1" applyAlignment="1">
      <alignment horizontal="right"/>
    </xf>
    <xf numFmtId="164" fontId="11" fillId="6" borderId="0" xfId="0" applyNumberFormat="1" applyFont="1" applyFill="1" applyBorder="1" applyAlignment="1">
      <alignment horizontal="right"/>
    </xf>
    <xf numFmtId="169" fontId="9" fillId="6" borderId="0"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244929</xdr:colOff>
      <xdr:row>4</xdr:row>
      <xdr:rowOff>13607</xdr:rowOff>
    </xdr:from>
    <xdr:to>
      <xdr:col>17</xdr:col>
      <xdr:colOff>1311731</xdr:colOff>
      <xdr:row>7</xdr:row>
      <xdr:rowOff>69850</xdr:rowOff>
    </xdr:to>
    <xdr:sp macro="" textlink="">
      <xdr:nvSpPr>
        <xdr:cNvPr id="2" name="Rectangle: Rounded Corners 1">
          <a:extLst>
            <a:ext uri="{FF2B5EF4-FFF2-40B4-BE49-F238E27FC236}">
              <a16:creationId xmlns:a16="http://schemas.microsoft.com/office/drawing/2014/main" id="{83AD2FBF-E98C-456F-91D1-5689BF3267B3}"/>
            </a:ext>
          </a:extLst>
        </xdr:cNvPr>
        <xdr:cNvSpPr/>
      </xdr:nvSpPr>
      <xdr:spPr>
        <a:xfrm>
          <a:off x="12849679" y="1029607"/>
          <a:ext cx="11156952" cy="62774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Revenue: </a:t>
          </a:r>
          <a:r>
            <a:rPr lang="en-GB" sz="1100" b="0" u="none">
              <a:latin typeface="Arial" panose="020B0604020202020204" pitchFamily="34" charset="0"/>
              <a:cs typeface="Arial" panose="020B0604020202020204" pitchFamily="34" charset="0"/>
            </a:rPr>
            <a:t>Use Price x Volume</a:t>
          </a:r>
          <a:r>
            <a:rPr lang="en-GB" sz="1100" b="0" u="none" baseline="0">
              <a:latin typeface="Arial" panose="020B0604020202020204" pitchFamily="34" charset="0"/>
              <a:cs typeface="Arial" panose="020B0604020202020204" pitchFamily="34" charset="0"/>
            </a:rPr>
            <a:t> to calculate revenue for each product. Then sum the product revenues to calculate total revenue. Thereafter, calculate the annual revenue growth rate for FY21E-FY24E. Be sure to include the unit for each line item throughout this sheet!</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19</xdr:row>
      <xdr:rowOff>68036</xdr:rowOff>
    </xdr:from>
    <xdr:to>
      <xdr:col>17</xdr:col>
      <xdr:colOff>1311731</xdr:colOff>
      <xdr:row>28</xdr:row>
      <xdr:rowOff>40821</xdr:rowOff>
    </xdr:to>
    <xdr:sp macro="" textlink="">
      <xdr:nvSpPr>
        <xdr:cNvPr id="3" name="Rectangle: Rounded Corners 2">
          <a:extLst>
            <a:ext uri="{FF2B5EF4-FFF2-40B4-BE49-F238E27FC236}">
              <a16:creationId xmlns:a16="http://schemas.microsoft.com/office/drawing/2014/main" id="{FA3B9A37-9ACB-46C4-BB06-0622C8A9689A}"/>
            </a:ext>
          </a:extLst>
        </xdr:cNvPr>
        <xdr:cNvSpPr/>
      </xdr:nvSpPr>
      <xdr:spPr>
        <a:xfrm>
          <a:off x="13784036" y="2027465"/>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a:t>
          </a:r>
          <a:r>
            <a:rPr lang="en-GB" sz="1100" b="1" u="none" baseline="0">
              <a:latin typeface="Arial" panose="020B0604020202020204" pitchFamily="34" charset="0"/>
              <a:cs typeface="Arial" panose="020B0604020202020204" pitchFamily="34" charset="0"/>
            </a:rPr>
            <a:t> &amp; Gross Profit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COGS per Unit x Volume</a:t>
          </a:r>
          <a:r>
            <a:rPr lang="en-GB" sz="1100" b="0" u="none" baseline="0">
              <a:latin typeface="Arial" panose="020B0604020202020204" pitchFamily="34" charset="0"/>
              <a:cs typeface="Arial" panose="020B0604020202020204" pitchFamily="34" charset="0"/>
            </a:rPr>
            <a:t> to calculate COGS for each product. The difference between Total Revenue and Gross Profit is COGS. Thereafter, calculate the gross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36</xdr:row>
      <xdr:rowOff>27215</xdr:rowOff>
    </xdr:from>
    <xdr:to>
      <xdr:col>17</xdr:col>
      <xdr:colOff>1311731</xdr:colOff>
      <xdr:row>39</xdr:row>
      <xdr:rowOff>0</xdr:rowOff>
    </xdr:to>
    <xdr:sp macro="" textlink="">
      <xdr:nvSpPr>
        <xdr:cNvPr id="4" name="Rectangle: Rounded Corners 3">
          <a:extLst>
            <a:ext uri="{FF2B5EF4-FFF2-40B4-BE49-F238E27FC236}">
              <a16:creationId xmlns:a16="http://schemas.microsoft.com/office/drawing/2014/main" id="{E0B0F3D9-53FF-42FA-B1F3-F71063B7C070}"/>
            </a:ext>
          </a:extLst>
        </xdr:cNvPr>
        <xdr:cNvSpPr/>
      </xdr:nvSpPr>
      <xdr:spPr>
        <a:xfrm>
          <a:off x="13784036" y="3320144"/>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&amp; EBITDA: </a:t>
          </a:r>
          <a:r>
            <a:rPr lang="en-GB" sz="1100" b="0" u="none">
              <a:latin typeface="Arial" panose="020B0604020202020204" pitchFamily="34" charset="0"/>
              <a:cs typeface="Arial" panose="020B0604020202020204" pitchFamily="34" charset="0"/>
            </a:rPr>
            <a:t>Use the assumptions for each opex line item</a:t>
          </a:r>
          <a:r>
            <a:rPr lang="en-GB" sz="1100" b="0" u="none" baseline="0">
              <a:latin typeface="Arial" panose="020B0604020202020204" pitchFamily="34" charset="0"/>
              <a:cs typeface="Arial" panose="020B0604020202020204" pitchFamily="34" charset="0"/>
            </a:rPr>
            <a:t> for each year. The difference between Gross Profit and EBITDA is Opex. Thereafter, calculate the EBITDA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48</xdr:row>
      <xdr:rowOff>13608</xdr:rowOff>
    </xdr:from>
    <xdr:to>
      <xdr:col>17</xdr:col>
      <xdr:colOff>1311731</xdr:colOff>
      <xdr:row>51</xdr:row>
      <xdr:rowOff>176893</xdr:rowOff>
    </xdr:to>
    <xdr:sp macro="" textlink="">
      <xdr:nvSpPr>
        <xdr:cNvPr id="5" name="Rectangle: Rounded Corners 4">
          <a:extLst>
            <a:ext uri="{FF2B5EF4-FFF2-40B4-BE49-F238E27FC236}">
              <a16:creationId xmlns:a16="http://schemas.microsoft.com/office/drawing/2014/main" id="{33CFC212-B196-4866-B998-C4C07A9CAF8E}"/>
            </a:ext>
          </a:extLst>
        </xdr:cNvPr>
        <xdr:cNvSpPr/>
      </xdr:nvSpPr>
      <xdr:spPr>
        <a:xfrm>
          <a:off x="13784036" y="4640037"/>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 &amp; EBIT: </a:t>
          </a:r>
          <a:r>
            <a:rPr lang="en-GB" sz="1100" b="0" u="none">
              <a:latin typeface="Arial" panose="020B0604020202020204" pitchFamily="34" charset="0"/>
              <a:cs typeface="Arial" panose="020B0604020202020204" pitchFamily="34" charset="0"/>
            </a:rPr>
            <a:t>Use the % of revenue assumption to calculate D&amp;A</a:t>
          </a:r>
          <a:r>
            <a:rPr lang="en-GB" sz="1100" b="0" u="none" baseline="0">
              <a:latin typeface="Arial" panose="020B0604020202020204" pitchFamily="34" charset="0"/>
              <a:cs typeface="Arial" panose="020B0604020202020204" pitchFamily="34" charset="0"/>
            </a:rPr>
            <a:t> for each year. The difference EBITDA and EBIT is D&amp;A. Thereafter, calculate the EBIT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53</xdr:row>
      <xdr:rowOff>2</xdr:rowOff>
    </xdr:from>
    <xdr:to>
      <xdr:col>17</xdr:col>
      <xdr:colOff>1311731</xdr:colOff>
      <xdr:row>54</xdr:row>
      <xdr:rowOff>163286</xdr:rowOff>
    </xdr:to>
    <xdr:sp macro="" textlink="">
      <xdr:nvSpPr>
        <xdr:cNvPr id="6" name="Rectangle: Rounded Corners 5">
          <a:extLst>
            <a:ext uri="{FF2B5EF4-FFF2-40B4-BE49-F238E27FC236}">
              <a16:creationId xmlns:a16="http://schemas.microsoft.com/office/drawing/2014/main" id="{B2A6C2CF-FCEA-4CAE-BF93-E346366D5E9F}"/>
            </a:ext>
          </a:extLst>
        </xdr:cNvPr>
        <xdr:cNvSpPr/>
      </xdr:nvSpPr>
      <xdr:spPr>
        <a:xfrm>
          <a:off x="13784036" y="5388431"/>
          <a:ext cx="10782302" cy="3537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Leave this blank for now.</a:t>
          </a:r>
          <a:r>
            <a:rPr lang="en-GB" sz="1100" b="0" u="none" baseline="0">
              <a:latin typeface="Arial" panose="020B0604020202020204" pitchFamily="34" charset="0"/>
              <a:cs typeface="Arial" panose="020B0604020202020204" pitchFamily="34" charset="0"/>
            </a:rPr>
            <a:t> We will fill this out in later modules.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56</xdr:row>
      <xdr:rowOff>163287</xdr:rowOff>
    </xdr:from>
    <xdr:to>
      <xdr:col>17</xdr:col>
      <xdr:colOff>1311731</xdr:colOff>
      <xdr:row>59</xdr:row>
      <xdr:rowOff>136072</xdr:rowOff>
    </xdr:to>
    <xdr:sp macro="" textlink="">
      <xdr:nvSpPr>
        <xdr:cNvPr id="7" name="Rectangle: Rounded Corners 6">
          <a:extLst>
            <a:ext uri="{FF2B5EF4-FFF2-40B4-BE49-F238E27FC236}">
              <a16:creationId xmlns:a16="http://schemas.microsoft.com/office/drawing/2014/main" id="{AC796EFC-5884-4986-8586-48DBFC51D2D2}"/>
            </a:ext>
          </a:extLst>
        </xdr:cNvPr>
        <xdr:cNvSpPr/>
      </xdr:nvSpPr>
      <xdr:spPr>
        <a:xfrm>
          <a:off x="13784036" y="6123216"/>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Tax Expense</a:t>
          </a:r>
          <a:r>
            <a:rPr lang="en-GB" sz="1100" b="1" u="none" baseline="0">
              <a:latin typeface="Arial" panose="020B0604020202020204" pitchFamily="34" charset="0"/>
              <a:cs typeface="Arial" panose="020B0604020202020204" pitchFamily="34" charset="0"/>
            </a:rPr>
            <a:t> &amp; NPAT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PBT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tax rate from the assumptions tab</a:t>
          </a:r>
          <a:r>
            <a:rPr lang="en-GB" sz="1100" b="0" u="none" baseline="0">
              <a:latin typeface="Arial" panose="020B0604020202020204" pitchFamily="34" charset="0"/>
              <a:cs typeface="Arial" panose="020B0604020202020204" pitchFamily="34" charset="0"/>
            </a:rPr>
            <a:t> to calculate NPAT. Thereafter, calculate the NPAT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60</xdr:row>
      <xdr:rowOff>176894</xdr:rowOff>
    </xdr:from>
    <xdr:to>
      <xdr:col>17</xdr:col>
      <xdr:colOff>1311731</xdr:colOff>
      <xdr:row>63</xdr:row>
      <xdr:rowOff>13607</xdr:rowOff>
    </xdr:to>
    <xdr:sp macro="" textlink="">
      <xdr:nvSpPr>
        <xdr:cNvPr id="8" name="Rectangle: Rounded Corners 7">
          <a:extLst>
            <a:ext uri="{FF2B5EF4-FFF2-40B4-BE49-F238E27FC236}">
              <a16:creationId xmlns:a16="http://schemas.microsoft.com/office/drawing/2014/main" id="{289CEA44-B449-4DE8-885B-2F05D74E7EA0}"/>
            </a:ext>
          </a:extLst>
        </xdr:cNvPr>
        <xdr:cNvSpPr/>
      </xdr:nvSpPr>
      <xdr:spPr>
        <a:xfrm>
          <a:off x="13784036" y="6898823"/>
          <a:ext cx="10782302" cy="4082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Dividends: </a:t>
          </a:r>
          <a:r>
            <a:rPr lang="en-GB" sz="1100" b="0" u="none">
              <a:latin typeface="Arial" panose="020B0604020202020204" pitchFamily="34" charset="0"/>
              <a:cs typeface="Arial" panose="020B0604020202020204" pitchFamily="34" charset="0"/>
            </a:rPr>
            <a:t>Use NPAT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Dividend Payout Ratio from the assumptions tab</a:t>
          </a:r>
          <a:r>
            <a:rPr lang="en-GB" sz="1100" b="0" u="none" baseline="0">
              <a:latin typeface="Arial" panose="020B0604020202020204" pitchFamily="34" charset="0"/>
              <a:cs typeface="Arial" panose="020B0604020202020204" pitchFamily="34" charset="0"/>
            </a:rPr>
            <a:t> to calculate Gross Dividends. </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15" zoomScaleNormal="100" zoomScaleSheetLayoutView="85" workbookViewId="0"/>
  </sheetViews>
  <sheetFormatPr defaultColWidth="20.6328125" defaultRowHeight="15" customHeight="1" x14ac:dyDescent="0.25"/>
  <cols>
    <col min="1" max="1" width="2.6328125" style="4" customWidth="1"/>
    <col min="2" max="3" width="50.6328125" style="4" customWidth="1"/>
    <col min="4" max="4" width="1.6328125" style="4" customWidth="1"/>
    <col min="5" max="16384" width="20.6328125" style="4"/>
  </cols>
  <sheetData>
    <row r="1" spans="2:3" s="1" customFormat="1" ht="35.25" customHeight="1" x14ac:dyDescent="0.4">
      <c r="B1" s="6" t="s">
        <v>28</v>
      </c>
    </row>
    <row r="3" spans="2:3" ht="40" customHeight="1" x14ac:dyDescent="0.3">
      <c r="B3" s="11" t="s">
        <v>29</v>
      </c>
      <c r="C3" s="12" t="s">
        <v>30</v>
      </c>
    </row>
    <row r="4" spans="2:3" ht="25" x14ac:dyDescent="0.25">
      <c r="B4" s="37" t="s">
        <v>32</v>
      </c>
      <c r="C4" s="38" t="s">
        <v>47</v>
      </c>
    </row>
    <row r="5" spans="2:3" ht="25" x14ac:dyDescent="0.25">
      <c r="B5" s="37" t="s">
        <v>34</v>
      </c>
      <c r="C5" s="38" t="s">
        <v>46</v>
      </c>
    </row>
    <row r="6" spans="2:3" ht="50.5" x14ac:dyDescent="0.25">
      <c r="B6" s="37" t="s">
        <v>13</v>
      </c>
      <c r="C6" s="38" t="s">
        <v>68</v>
      </c>
    </row>
    <row r="7" spans="2:3" ht="25" x14ac:dyDescent="0.25">
      <c r="B7" s="37" t="s">
        <v>31</v>
      </c>
      <c r="C7" s="38" t="s">
        <v>48</v>
      </c>
    </row>
    <row r="8" spans="2:3" ht="62.5" x14ac:dyDescent="0.25">
      <c r="B8" s="37" t="s">
        <v>38</v>
      </c>
      <c r="C8" s="38" t="s">
        <v>40</v>
      </c>
    </row>
    <row r="9" spans="2:3" ht="87.5" x14ac:dyDescent="0.25">
      <c r="B9" s="37" t="s">
        <v>4</v>
      </c>
      <c r="C9" s="38" t="s">
        <v>50</v>
      </c>
    </row>
    <row r="10" spans="2:3" ht="50" x14ac:dyDescent="0.25">
      <c r="B10" s="37" t="s">
        <v>5</v>
      </c>
      <c r="C10" s="38" t="s">
        <v>49</v>
      </c>
    </row>
    <row r="11" spans="2:3" ht="50" x14ac:dyDescent="0.25">
      <c r="B11" s="37" t="s">
        <v>69</v>
      </c>
      <c r="C11" s="38" t="s">
        <v>41</v>
      </c>
    </row>
    <row r="12" spans="2:3" ht="37.5" x14ac:dyDescent="0.25">
      <c r="B12" s="37" t="s">
        <v>26</v>
      </c>
      <c r="C12" s="38" t="s">
        <v>42</v>
      </c>
    </row>
    <row r="13" spans="2:3" ht="200" x14ac:dyDescent="0.25">
      <c r="B13" s="37" t="s">
        <v>35</v>
      </c>
      <c r="C13" s="38" t="s">
        <v>45</v>
      </c>
    </row>
    <row r="14" spans="2:3" ht="50" x14ac:dyDescent="0.25">
      <c r="B14" s="37" t="s">
        <v>21</v>
      </c>
      <c r="C14" s="38" t="s">
        <v>70</v>
      </c>
    </row>
    <row r="15" spans="2:3" ht="50" x14ac:dyDescent="0.25">
      <c r="B15" s="37" t="s">
        <v>25</v>
      </c>
      <c r="C15" s="38" t="s">
        <v>43</v>
      </c>
    </row>
    <row r="16" spans="2:3" ht="50" x14ac:dyDescent="0.25">
      <c r="B16" s="37" t="s">
        <v>39</v>
      </c>
      <c r="C16" s="38"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F35" activePane="bottomRight" state="frozenSplit"/>
      <selection pane="topRight" activeCell="C1" sqref="C1"/>
      <selection pane="bottomLeft" activeCell="A3" sqref="A3"/>
      <selection pane="bottomRight" activeCell="E39" sqref="E39:I39"/>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hidden="1" customWidth="1" outlineLevel="1"/>
    <col min="5" max="5" width="23.36328125" style="4" bestFit="1" customWidth="1" collapsed="1"/>
    <col min="6" max="9" width="23.36328125" style="4" bestFit="1" customWidth="1"/>
    <col min="10" max="10" width="1.6328125" style="4" customWidth="1"/>
    <col min="11" max="16384" width="20.6328125" style="4"/>
  </cols>
  <sheetData>
    <row r="1" spans="1:9" s="1" customFormat="1" ht="35.25" customHeight="1" x14ac:dyDescent="0.4">
      <c r="B1" s="6" t="s">
        <v>51</v>
      </c>
      <c r="C1" s="2"/>
      <c r="D1" s="2"/>
      <c r="E1" s="2"/>
    </row>
    <row r="3" spans="1: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3">
      <c r="A5" s="7" t="s">
        <v>0</v>
      </c>
      <c r="B5" s="7" t="s">
        <v>52</v>
      </c>
      <c r="D5" s="18"/>
      <c r="E5" s="18"/>
      <c r="F5" s="18"/>
      <c r="G5" s="18"/>
      <c r="H5" s="18"/>
      <c r="I5" s="18"/>
    </row>
    <row r="6" spans="1:9" ht="15" customHeight="1" x14ac:dyDescent="0.25">
      <c r="D6" s="17"/>
      <c r="E6" s="17"/>
      <c r="F6" s="17"/>
      <c r="G6" s="17"/>
      <c r="H6" s="17"/>
      <c r="I6" s="17"/>
    </row>
    <row r="7" spans="1:9" ht="15" customHeight="1" x14ac:dyDescent="0.3">
      <c r="B7" s="5" t="s">
        <v>7</v>
      </c>
      <c r="D7" s="17"/>
      <c r="E7" s="17"/>
      <c r="F7" s="17"/>
      <c r="G7" s="17"/>
      <c r="H7" s="17"/>
      <c r="I7" s="17"/>
    </row>
    <row r="8" spans="1:9" ht="15" customHeight="1" x14ac:dyDescent="0.3">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3">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3">
      <c r="B11" s="5" t="s">
        <v>8</v>
      </c>
      <c r="D11" s="17"/>
      <c r="E11" s="17"/>
      <c r="F11" s="17"/>
      <c r="G11" s="17"/>
      <c r="H11" s="17"/>
      <c r="I11" s="17"/>
    </row>
    <row r="12" spans="1:9" ht="15" customHeight="1" x14ac:dyDescent="0.3">
      <c r="B12" s="4" t="s">
        <v>12</v>
      </c>
      <c r="C12" s="15" t="s">
        <v>3</v>
      </c>
      <c r="D12" s="19"/>
      <c r="E12" s="21">
        <v>60000</v>
      </c>
      <c r="F12" s="21">
        <f>E12*1.1</f>
        <v>66000</v>
      </c>
      <c r="G12" s="21">
        <f>F12*1.09</f>
        <v>71940</v>
      </c>
      <c r="H12" s="21">
        <f>G12*1.08</f>
        <v>77695.200000000012</v>
      </c>
      <c r="I12" s="21">
        <f>H12*1.07</f>
        <v>83133.864000000016</v>
      </c>
    </row>
    <row r="13" spans="1:9" ht="15" customHeight="1" x14ac:dyDescent="0.3">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3">
      <c r="B15" s="5" t="s">
        <v>6</v>
      </c>
      <c r="D15" s="17"/>
      <c r="E15" s="17"/>
      <c r="F15" s="17"/>
      <c r="G15" s="17"/>
      <c r="H15" s="17"/>
      <c r="I15" s="17"/>
    </row>
    <row r="16" spans="1:9" ht="15" customHeight="1" x14ac:dyDescent="0.3">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3">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3">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3">
      <c r="B21" s="5" t="s">
        <v>13</v>
      </c>
      <c r="D21" s="17"/>
      <c r="E21" s="17"/>
      <c r="F21" s="17"/>
      <c r="G21" s="17"/>
      <c r="H21" s="17"/>
      <c r="I21" s="17"/>
    </row>
    <row r="22" spans="1:9" ht="15" customHeight="1" x14ac:dyDescent="0.3">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3">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3">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3">
      <c r="B26" s="5" t="s">
        <v>21</v>
      </c>
      <c r="D26" s="17"/>
      <c r="E26" s="17"/>
      <c r="F26" s="17"/>
      <c r="G26" s="17"/>
      <c r="H26" s="17"/>
      <c r="I26" s="17"/>
    </row>
    <row r="27" spans="1:9" ht="15" customHeight="1" x14ac:dyDescent="0.3">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3">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3">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3">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3">
      <c r="B32" s="5" t="s">
        <v>33</v>
      </c>
      <c r="D32" s="17"/>
      <c r="E32" s="17"/>
      <c r="F32" s="17"/>
      <c r="G32" s="17"/>
      <c r="H32" s="17"/>
      <c r="I32" s="17"/>
    </row>
    <row r="33" spans="1:9" ht="15" customHeight="1" x14ac:dyDescent="0.3">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3">
      <c r="A35" s="7" t="s">
        <v>0</v>
      </c>
      <c r="B35" s="7" t="s">
        <v>56</v>
      </c>
      <c r="D35" s="18"/>
      <c r="E35" s="18"/>
      <c r="F35" s="18"/>
      <c r="G35" s="18"/>
      <c r="H35" s="18"/>
      <c r="I35" s="18"/>
    </row>
    <row r="36" spans="1:9" ht="15" customHeight="1" x14ac:dyDescent="0.25">
      <c r="D36" s="17"/>
      <c r="E36" s="17"/>
      <c r="F36" s="17"/>
      <c r="G36" s="17"/>
      <c r="H36" s="17"/>
      <c r="I36" s="17"/>
    </row>
    <row r="37" spans="1:9" ht="15" customHeight="1" x14ac:dyDescent="0.3">
      <c r="B37" s="4" t="s">
        <v>55</v>
      </c>
      <c r="C37" s="15" t="s">
        <v>23</v>
      </c>
      <c r="D37" s="19"/>
      <c r="E37" s="2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3">
      <c r="B38" s="4" t="s">
        <v>54</v>
      </c>
      <c r="C38" s="15" t="s">
        <v>23</v>
      </c>
      <c r="D38" s="19"/>
      <c r="E38" s="23">
        <v>-0.01</v>
      </c>
      <c r="F38" s="23">
        <v>-0.01</v>
      </c>
      <c r="G38" s="23">
        <v>-0.01</v>
      </c>
      <c r="H38" s="23">
        <v>-0.01</v>
      </c>
      <c r="I38" s="23">
        <v>-0.01</v>
      </c>
    </row>
    <row r="39" spans="1:9" ht="15" customHeight="1" x14ac:dyDescent="0.3">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3">
      <c r="A41" s="7" t="s">
        <v>0</v>
      </c>
      <c r="B41" s="7" t="s">
        <v>57</v>
      </c>
      <c r="D41" s="18"/>
      <c r="E41" s="18"/>
      <c r="F41" s="18"/>
      <c r="G41" s="18"/>
      <c r="H41" s="18"/>
      <c r="I41" s="18"/>
    </row>
    <row r="42" spans="1:9" ht="15" customHeight="1" x14ac:dyDescent="0.25">
      <c r="D42" s="17"/>
      <c r="E42" s="17"/>
      <c r="F42" s="17"/>
      <c r="G42" s="17"/>
      <c r="H42" s="17"/>
      <c r="I42" s="17"/>
    </row>
    <row r="43" spans="1:9" ht="15" customHeight="1" x14ac:dyDescent="0.3">
      <c r="B43" s="4" t="s">
        <v>2</v>
      </c>
      <c r="C43" s="15" t="s">
        <v>1</v>
      </c>
      <c r="D43" s="19"/>
      <c r="E43" s="23">
        <v>0.21</v>
      </c>
      <c r="F43" s="23">
        <v>0.21</v>
      </c>
      <c r="G43" s="23">
        <v>0.21</v>
      </c>
      <c r="H43" s="23">
        <v>0.21</v>
      </c>
      <c r="I43" s="23">
        <v>0.21</v>
      </c>
    </row>
    <row r="44" spans="1:9" ht="15" customHeight="1" x14ac:dyDescent="0.3">
      <c r="B44" s="4" t="s">
        <v>24</v>
      </c>
      <c r="C44" s="15" t="s">
        <v>1</v>
      </c>
      <c r="D44" s="19"/>
      <c r="E44" s="23">
        <v>0.04</v>
      </c>
      <c r="F44" s="23">
        <v>0.04</v>
      </c>
      <c r="G44" s="23">
        <v>0.04</v>
      </c>
      <c r="H44" s="23">
        <v>0.04</v>
      </c>
      <c r="I44" s="23">
        <v>0.04</v>
      </c>
    </row>
    <row r="45" spans="1:9" ht="15" customHeight="1" x14ac:dyDescent="0.3">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3">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K65"/>
  <sheetViews>
    <sheetView showGridLines="0" tabSelected="1" zoomScaleNormal="100" zoomScaleSheetLayoutView="70" workbookViewId="0">
      <pane xSplit="3" ySplit="3" topLeftCell="E4" activePane="bottomRight" state="frozenSplit"/>
      <selection pane="topRight" activeCell="C1" sqref="C1"/>
      <selection pane="bottomLeft" activeCell="A3" sqref="A3"/>
      <selection pane="bottomRight" activeCell="E56" sqref="E56"/>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hidden="1" customWidth="1" outlineLevel="1"/>
    <col min="5" max="5" width="23.36328125" style="4" bestFit="1" customWidth="1" collapsed="1"/>
    <col min="6" max="9" width="23.36328125" style="4" bestFit="1" customWidth="1"/>
    <col min="10" max="10" width="1.6328125" style="4" customWidth="1"/>
    <col min="11" max="16384" width="20.6328125" style="4"/>
  </cols>
  <sheetData>
    <row r="1" spans="2:9" s="1" customFormat="1" ht="35.25" customHeight="1" x14ac:dyDescent="0.4">
      <c r="B1" s="6" t="s">
        <v>58</v>
      </c>
      <c r="C1" s="2"/>
      <c r="D1" s="2"/>
      <c r="E1" s="2"/>
    </row>
    <row r="3" spans="2: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3">
      <c r="B4" s="5" t="s">
        <v>7</v>
      </c>
      <c r="D4" s="17"/>
      <c r="E4" s="17"/>
      <c r="F4" s="17"/>
      <c r="G4" s="17"/>
      <c r="H4" s="17"/>
      <c r="I4" s="17"/>
    </row>
    <row r="5" spans="2:9" ht="15" customHeight="1" x14ac:dyDescent="0.25">
      <c r="B5" s="39" t="s">
        <v>12</v>
      </c>
      <c r="C5" s="40" t="s">
        <v>3</v>
      </c>
      <c r="E5" s="21">
        <v>100000</v>
      </c>
      <c r="F5" s="21">
        <f>E5*1.1</f>
        <v>110000.00000000001</v>
      </c>
      <c r="G5" s="21">
        <f>F5*1.09</f>
        <v>119900.00000000003</v>
      </c>
      <c r="H5" s="21">
        <f>G5*1.08</f>
        <v>129492.00000000004</v>
      </c>
      <c r="I5" s="21">
        <f>H5*1.07</f>
        <v>138556.44000000006</v>
      </c>
    </row>
    <row r="6" spans="2:9" ht="15" customHeight="1" x14ac:dyDescent="0.25">
      <c r="B6" s="39" t="s">
        <v>10</v>
      </c>
      <c r="C6" s="40" t="s">
        <v>11</v>
      </c>
      <c r="E6" s="22">
        <v>4</v>
      </c>
      <c r="F6" s="22">
        <f>E6*1.04</f>
        <v>4.16</v>
      </c>
      <c r="G6" s="22">
        <f t="shared" ref="G6:I6" si="1">F6*1.04</f>
        <v>4.3264000000000005</v>
      </c>
      <c r="H6" s="22">
        <f t="shared" si="1"/>
        <v>4.4994560000000003</v>
      </c>
      <c r="I6" s="22">
        <f t="shared" si="1"/>
        <v>4.6794342400000009</v>
      </c>
    </row>
    <row r="7" spans="2:9" ht="15" customHeight="1" x14ac:dyDescent="0.25">
      <c r="B7" s="39" t="s">
        <v>71</v>
      </c>
      <c r="C7" s="40" t="s">
        <v>11</v>
      </c>
      <c r="E7" s="57">
        <f>E5*E6</f>
        <v>400000</v>
      </c>
      <c r="F7" s="57">
        <f>F5*F6</f>
        <v>457600.00000000006</v>
      </c>
      <c r="G7" s="57">
        <f>G5*G6</f>
        <v>518735.36000000016</v>
      </c>
      <c r="H7" s="57">
        <f>H5*H6</f>
        <v>582643.55635200022</v>
      </c>
      <c r="I7" s="57">
        <f>I5*I6</f>
        <v>648365.74950850604</v>
      </c>
    </row>
    <row r="8" spans="2:9" ht="15" customHeight="1" x14ac:dyDescent="0.3">
      <c r="B8" s="41" t="s">
        <v>8</v>
      </c>
      <c r="C8" s="40"/>
      <c r="E8" s="42"/>
      <c r="F8" s="42"/>
      <c r="G8" s="42"/>
      <c r="H8" s="42"/>
      <c r="I8" s="42"/>
    </row>
    <row r="9" spans="2:9" ht="15" customHeight="1" x14ac:dyDescent="0.25">
      <c r="B9" s="39" t="s">
        <v>12</v>
      </c>
      <c r="C9" s="40" t="s">
        <v>3</v>
      </c>
      <c r="E9" s="21">
        <v>60000</v>
      </c>
      <c r="F9" s="21">
        <f>E9*1.1</f>
        <v>66000</v>
      </c>
      <c r="G9" s="21">
        <f>F9*1.09</f>
        <v>71940</v>
      </c>
      <c r="H9" s="21">
        <f>G9*1.08</f>
        <v>77695.200000000012</v>
      </c>
      <c r="I9" s="21">
        <f>H9*1.07</f>
        <v>83133.864000000016</v>
      </c>
    </row>
    <row r="10" spans="2:9" ht="15" customHeight="1" x14ac:dyDescent="0.25">
      <c r="B10" s="39" t="s">
        <v>10</v>
      </c>
      <c r="C10" s="40" t="s">
        <v>11</v>
      </c>
      <c r="E10" s="22">
        <v>3</v>
      </c>
      <c r="F10" s="22">
        <f>E10*1.04</f>
        <v>3.12</v>
      </c>
      <c r="G10" s="22">
        <f t="shared" ref="G10:I10" si="2">F10*1.04</f>
        <v>3.2448000000000001</v>
      </c>
      <c r="H10" s="22">
        <f t="shared" si="2"/>
        <v>3.3745920000000003</v>
      </c>
      <c r="I10" s="22">
        <f t="shared" si="2"/>
        <v>3.5095756800000002</v>
      </c>
    </row>
    <row r="11" spans="2:9" ht="15" customHeight="1" x14ac:dyDescent="0.25">
      <c r="B11" s="39" t="s">
        <v>71</v>
      </c>
      <c r="C11" s="40" t="s">
        <v>11</v>
      </c>
      <c r="E11" s="57">
        <f>E9*E10</f>
        <v>180000</v>
      </c>
      <c r="F11" s="57">
        <f>F9*F10</f>
        <v>205920</v>
      </c>
      <c r="G11" s="57">
        <f>G9*G10</f>
        <v>233430.91200000001</v>
      </c>
      <c r="H11" s="57">
        <f>H9*H10</f>
        <v>262189.60035840009</v>
      </c>
      <c r="I11" s="57">
        <f>I9*I10</f>
        <v>291764.58727882762</v>
      </c>
    </row>
    <row r="12" spans="2:9" ht="15" customHeight="1" x14ac:dyDescent="0.3">
      <c r="B12" s="41" t="s">
        <v>6</v>
      </c>
      <c r="C12" s="40"/>
      <c r="D12" s="39"/>
      <c r="E12" s="42"/>
      <c r="F12" s="42"/>
      <c r="G12" s="42"/>
      <c r="H12" s="42"/>
      <c r="I12" s="42"/>
    </row>
    <row r="13" spans="2:9" ht="15" customHeight="1" x14ac:dyDescent="0.25">
      <c r="B13" s="39" t="s">
        <v>12</v>
      </c>
      <c r="C13" s="40" t="s">
        <v>3</v>
      </c>
      <c r="D13" s="39"/>
      <c r="E13" s="21">
        <v>50000</v>
      </c>
      <c r="F13" s="21">
        <f>E13*1.1</f>
        <v>55000.000000000007</v>
      </c>
      <c r="G13" s="21">
        <f>F13*1.09</f>
        <v>59950.000000000015</v>
      </c>
      <c r="H13" s="21">
        <f>G13*1.08</f>
        <v>64746.000000000022</v>
      </c>
      <c r="I13" s="21">
        <f>H13*1.07</f>
        <v>69278.22000000003</v>
      </c>
    </row>
    <row r="14" spans="2:9" ht="15" customHeight="1" x14ac:dyDescent="0.25">
      <c r="B14" s="39" t="s">
        <v>10</v>
      </c>
      <c r="C14" s="40" t="s">
        <v>11</v>
      </c>
      <c r="D14" s="39"/>
      <c r="E14" s="22">
        <v>2.5</v>
      </c>
      <c r="F14" s="22">
        <f>E14*1.04</f>
        <v>2.6</v>
      </c>
      <c r="G14" s="22">
        <f t="shared" ref="G14:I14" si="3">F14*1.04</f>
        <v>2.7040000000000002</v>
      </c>
      <c r="H14" s="22">
        <f t="shared" si="3"/>
        <v>2.8121600000000004</v>
      </c>
      <c r="I14" s="22">
        <f t="shared" si="3"/>
        <v>2.9246464000000008</v>
      </c>
    </row>
    <row r="15" spans="2:9" ht="15" customHeight="1" x14ac:dyDescent="0.25">
      <c r="B15" s="39" t="s">
        <v>71</v>
      </c>
      <c r="C15" s="40" t="s">
        <v>11</v>
      </c>
      <c r="D15" s="39"/>
      <c r="E15" s="57">
        <f>E13*E14</f>
        <v>125000</v>
      </c>
      <c r="F15" s="57">
        <f>F13*F14</f>
        <v>143000.00000000003</v>
      </c>
      <c r="G15" s="57">
        <f>G13*G14</f>
        <v>162104.80000000005</v>
      </c>
      <c r="H15" s="57">
        <f>H13*H14</f>
        <v>182076.1113600001</v>
      </c>
      <c r="I15" s="57">
        <f>I13*I14</f>
        <v>202614.29672140814</v>
      </c>
    </row>
    <row r="16" spans="2:9" ht="15" customHeight="1" x14ac:dyDescent="0.25">
      <c r="B16" s="39"/>
      <c r="C16" s="40"/>
      <c r="E16" s="42"/>
      <c r="F16" s="42"/>
      <c r="G16" s="42"/>
      <c r="H16" s="42"/>
      <c r="I16" s="42"/>
    </row>
    <row r="17" spans="2:9" ht="15" customHeight="1" x14ac:dyDescent="0.3">
      <c r="B17" s="24" t="s">
        <v>59</v>
      </c>
      <c r="C17" s="25" t="s">
        <v>11</v>
      </c>
      <c r="D17" s="33"/>
      <c r="E17" s="44">
        <f>E7+E11+E15</f>
        <v>705000</v>
      </c>
      <c r="F17" s="44">
        <f>F7+F11+F15</f>
        <v>806520</v>
      </c>
      <c r="G17" s="44">
        <f>G7+G11+G15</f>
        <v>914271.07200000016</v>
      </c>
      <c r="H17" s="44">
        <f>H7+H11+H15</f>
        <v>1026909.2680704003</v>
      </c>
      <c r="I17" s="44">
        <f>I7+I11+I15</f>
        <v>1142744.6335087419</v>
      </c>
    </row>
    <row r="18" spans="2:9" ht="15" customHeight="1" x14ac:dyDescent="0.3">
      <c r="B18" s="50" t="s">
        <v>60</v>
      </c>
      <c r="C18" s="51" t="s">
        <v>1</v>
      </c>
      <c r="D18" s="48"/>
      <c r="E18" s="45"/>
      <c r="F18" s="46">
        <f>(F17-E17)/E17</f>
        <v>0.14399999999999999</v>
      </c>
      <c r="G18" s="46">
        <f>(G17-F17)/F17</f>
        <v>0.13360000000000019</v>
      </c>
      <c r="H18" s="46">
        <f>(H17-G17)/G17</f>
        <v>0.12320000000000018</v>
      </c>
      <c r="I18" s="46">
        <f>(I17-H17)/H17</f>
        <v>0.11280000000000034</v>
      </c>
    </row>
    <row r="19" spans="2:9" ht="15" customHeight="1" x14ac:dyDescent="0.3">
      <c r="B19" s="47"/>
      <c r="C19" s="49"/>
      <c r="D19" s="52"/>
      <c r="E19" s="53"/>
      <c r="F19" s="58"/>
      <c r="G19" s="58"/>
      <c r="H19" s="58"/>
      <c r="I19" s="58"/>
    </row>
    <row r="20" spans="2:9" ht="15" customHeight="1" x14ac:dyDescent="0.3">
      <c r="B20" s="5" t="s">
        <v>13</v>
      </c>
    </row>
    <row r="21" spans="2:9" ht="15" customHeight="1" x14ac:dyDescent="0.25">
      <c r="B21" s="4" t="s">
        <v>14</v>
      </c>
      <c r="C21" s="15" t="s">
        <v>11</v>
      </c>
      <c r="E21" s="22">
        <v>1.5</v>
      </c>
      <c r="F21" s="22">
        <f>E21*1.02</f>
        <v>1.53</v>
      </c>
      <c r="G21" s="22">
        <f t="shared" ref="G21:I21" si="4">F21*1.02</f>
        <v>1.5606</v>
      </c>
      <c r="H21" s="22">
        <f t="shared" si="4"/>
        <v>1.591812</v>
      </c>
      <c r="I21" s="22">
        <f t="shared" si="4"/>
        <v>1.6236482400000001</v>
      </c>
    </row>
    <row r="22" spans="2:9" ht="15" customHeight="1" x14ac:dyDescent="0.3">
      <c r="B22" s="4" t="s">
        <v>72</v>
      </c>
      <c r="C22" s="43" t="s">
        <v>3</v>
      </c>
      <c r="E22" s="21">
        <v>100000</v>
      </c>
      <c r="F22" s="21">
        <f>E22*1.1</f>
        <v>110000.00000000001</v>
      </c>
      <c r="G22" s="21">
        <f>F22*1.09</f>
        <v>119900.00000000003</v>
      </c>
      <c r="H22" s="21">
        <f>G22*1.08</f>
        <v>129492.00000000004</v>
      </c>
      <c r="I22" s="21">
        <f>H22*1.07</f>
        <v>138556.44000000006</v>
      </c>
    </row>
    <row r="23" spans="2:9" ht="15" customHeight="1" x14ac:dyDescent="0.25">
      <c r="B23" s="4" t="s">
        <v>73</v>
      </c>
      <c r="C23" s="40" t="s">
        <v>11</v>
      </c>
      <c r="E23" s="54">
        <f>E21*E22</f>
        <v>150000</v>
      </c>
      <c r="F23" s="54">
        <f>F21*F22</f>
        <v>168300.00000000003</v>
      </c>
      <c r="G23" s="54">
        <f>G22*G21</f>
        <v>187115.94000000003</v>
      </c>
      <c r="H23" s="54">
        <f>H22*H21</f>
        <v>206126.91950400008</v>
      </c>
      <c r="I23" s="54">
        <f>I22*I21</f>
        <v>224966.9199466657</v>
      </c>
    </row>
    <row r="24" spans="2:9" ht="15" customHeight="1" x14ac:dyDescent="0.25">
      <c r="C24" s="40"/>
      <c r="E24" s="54"/>
      <c r="F24" s="54"/>
      <c r="G24" s="54"/>
      <c r="H24" s="54"/>
      <c r="I24" s="54"/>
    </row>
    <row r="25" spans="2:9" ht="15" customHeight="1" x14ac:dyDescent="0.25">
      <c r="B25" s="4" t="s">
        <v>15</v>
      </c>
      <c r="C25" s="40" t="s">
        <v>11</v>
      </c>
      <c r="E25" s="22">
        <v>0.8</v>
      </c>
      <c r="F25" s="22">
        <f t="shared" ref="F25:I25" si="5">E25*1.02</f>
        <v>0.81600000000000006</v>
      </c>
      <c r="G25" s="22">
        <f t="shared" si="5"/>
        <v>0.83232000000000006</v>
      </c>
      <c r="H25" s="22">
        <f t="shared" si="5"/>
        <v>0.84896640000000012</v>
      </c>
      <c r="I25" s="22">
        <f t="shared" si="5"/>
        <v>0.86594572800000014</v>
      </c>
    </row>
    <row r="26" spans="2:9" ht="15" customHeight="1" x14ac:dyDescent="0.25">
      <c r="B26" s="4" t="s">
        <v>72</v>
      </c>
      <c r="C26" s="40" t="s">
        <v>3</v>
      </c>
      <c r="E26" s="21">
        <v>60000</v>
      </c>
      <c r="F26" s="21">
        <f>E26*1.1</f>
        <v>66000</v>
      </c>
      <c r="G26" s="21">
        <f>F26*1.09</f>
        <v>71940</v>
      </c>
      <c r="H26" s="21">
        <f>G26*1.08</f>
        <v>77695.200000000012</v>
      </c>
      <c r="I26" s="21">
        <f>H26*1.07</f>
        <v>83133.864000000016</v>
      </c>
    </row>
    <row r="27" spans="2:9" ht="15" customHeight="1" x14ac:dyDescent="0.25">
      <c r="B27" s="4" t="s">
        <v>73</v>
      </c>
      <c r="C27" s="40" t="s">
        <v>11</v>
      </c>
      <c r="E27" s="54">
        <f>E26*E25</f>
        <v>48000</v>
      </c>
      <c r="F27" s="54">
        <f>F26*F25</f>
        <v>53856.000000000007</v>
      </c>
      <c r="G27" s="54">
        <f>G26*G25</f>
        <v>59877.100800000007</v>
      </c>
      <c r="H27" s="54">
        <f>H26*H25</f>
        <v>65960.614241280025</v>
      </c>
      <c r="I27" s="54">
        <f>I26*I25</f>
        <v>71989.414382933013</v>
      </c>
    </row>
    <row r="28" spans="2:9" ht="15" customHeight="1" x14ac:dyDescent="0.25">
      <c r="C28" s="40"/>
      <c r="E28" s="54"/>
      <c r="F28" s="54"/>
      <c r="G28" s="54"/>
      <c r="H28" s="54"/>
      <c r="I28" s="54"/>
    </row>
    <row r="29" spans="2:9" ht="15" customHeight="1" x14ac:dyDescent="0.25">
      <c r="B29" s="4" t="s">
        <v>74</v>
      </c>
      <c r="C29" s="40" t="s">
        <v>11</v>
      </c>
      <c r="E29" s="22">
        <v>1.1000000000000001</v>
      </c>
      <c r="F29" s="22">
        <f t="shared" ref="F29:I29" si="6">E29*1.02</f>
        <v>1.1220000000000001</v>
      </c>
      <c r="G29" s="22">
        <f t="shared" si="6"/>
        <v>1.1444400000000001</v>
      </c>
      <c r="H29" s="22">
        <f t="shared" si="6"/>
        <v>1.1673288000000002</v>
      </c>
      <c r="I29" s="22">
        <f t="shared" si="6"/>
        <v>1.1906753760000002</v>
      </c>
    </row>
    <row r="30" spans="2:9" ht="15" customHeight="1" x14ac:dyDescent="0.25">
      <c r="B30" s="4" t="s">
        <v>75</v>
      </c>
      <c r="C30" s="40" t="s">
        <v>3</v>
      </c>
      <c r="E30" s="21">
        <v>50000</v>
      </c>
      <c r="F30" s="21">
        <f>E30*1.1</f>
        <v>55000.000000000007</v>
      </c>
      <c r="G30" s="21">
        <f>F30*1.09</f>
        <v>59950.000000000015</v>
      </c>
      <c r="H30" s="21">
        <f>G30*1.08</f>
        <v>64746.000000000022</v>
      </c>
      <c r="I30" s="21">
        <f>H30*1.07</f>
        <v>69278.22000000003</v>
      </c>
    </row>
    <row r="31" spans="2:9" ht="15" customHeight="1" x14ac:dyDescent="0.25">
      <c r="B31" s="4" t="s">
        <v>73</v>
      </c>
      <c r="C31" s="40" t="s">
        <v>11</v>
      </c>
      <c r="E31" s="54">
        <f>E30*E29</f>
        <v>55000.000000000007</v>
      </c>
      <c r="F31" s="54">
        <f>F30*F29</f>
        <v>61710.000000000015</v>
      </c>
      <c r="G31" s="54">
        <f>G30*G29</f>
        <v>68609.178000000029</v>
      </c>
      <c r="H31" s="54">
        <f>H30*H29</f>
        <v>75579.870484800034</v>
      </c>
      <c r="I31" s="54">
        <f>I30*I29</f>
        <v>82487.870647110773</v>
      </c>
    </row>
    <row r="32" spans="2:9" ht="15" customHeight="1" x14ac:dyDescent="0.25">
      <c r="C32" s="40"/>
      <c r="E32" s="54"/>
      <c r="F32" s="54"/>
      <c r="G32" s="54"/>
      <c r="H32" s="54"/>
      <c r="I32" s="54"/>
    </row>
    <row r="33" spans="2:9" ht="15" customHeight="1" x14ac:dyDescent="0.3">
      <c r="B33" s="55" t="s">
        <v>76</v>
      </c>
      <c r="C33" s="40" t="s">
        <v>11</v>
      </c>
      <c r="E33" s="54">
        <f>E31+E27+E23</f>
        <v>253000</v>
      </c>
      <c r="F33" s="54">
        <f>F31+F27+F23</f>
        <v>283866.00000000006</v>
      </c>
      <c r="G33" s="54">
        <f>G31+G27+G23</f>
        <v>315602.21880000003</v>
      </c>
      <c r="H33" s="54">
        <f>H31+H27+H23</f>
        <v>347667.40423008014</v>
      </c>
      <c r="I33" s="54">
        <f>I31+I27+I23</f>
        <v>379444.2049767095</v>
      </c>
    </row>
    <row r="34" spans="2:9" ht="15" customHeight="1" x14ac:dyDescent="0.3">
      <c r="B34" s="24" t="s">
        <v>61</v>
      </c>
      <c r="C34" s="25" t="s">
        <v>11</v>
      </c>
      <c r="D34" s="33"/>
      <c r="E34" s="31">
        <f>E17-E33</f>
        <v>452000</v>
      </c>
      <c r="F34" s="31">
        <f>F17-F33</f>
        <v>522653.99999999994</v>
      </c>
      <c r="G34" s="31">
        <f>G17-G33</f>
        <v>598668.85320000013</v>
      </c>
      <c r="H34" s="31">
        <f>H17-H33</f>
        <v>679241.86384032015</v>
      </c>
      <c r="I34" s="31">
        <f>I17-I33</f>
        <v>763300.4285320323</v>
      </c>
    </row>
    <row r="35" spans="2:9" ht="15" customHeight="1" x14ac:dyDescent="0.3">
      <c r="B35" s="27" t="s">
        <v>62</v>
      </c>
      <c r="C35" s="15" t="s">
        <v>1</v>
      </c>
      <c r="E35" s="29">
        <f>E34/E17</f>
        <v>0.64113475177304968</v>
      </c>
      <c r="F35" s="29">
        <f>F34/F17</f>
        <v>0.64803600654664473</v>
      </c>
      <c r="G35" s="29">
        <f>G34/G17</f>
        <v>0.65480454488228634</v>
      </c>
      <c r="H35" s="29">
        <f>H34/H17</f>
        <v>0.6614429190191653</v>
      </c>
      <c r="I35" s="29">
        <f>I34/I17</f>
        <v>0.66795363211495062</v>
      </c>
    </row>
    <row r="37" spans="2:9" ht="15" customHeight="1" x14ac:dyDescent="0.3">
      <c r="B37" s="5" t="s">
        <v>21</v>
      </c>
      <c r="E37" s="54"/>
      <c r="F37" s="54"/>
      <c r="G37" s="54"/>
      <c r="H37" s="54"/>
      <c r="I37" s="54"/>
    </row>
    <row r="38" spans="2:9" ht="15" customHeight="1" x14ac:dyDescent="0.25">
      <c r="B38" s="4" t="s">
        <v>17</v>
      </c>
      <c r="C38" s="15" t="s">
        <v>11</v>
      </c>
      <c r="E38" s="21">
        <v>150000</v>
      </c>
      <c r="F38" s="21">
        <f>E38*1.05</f>
        <v>157500</v>
      </c>
      <c r="G38" s="21">
        <f t="shared" ref="G38:I38" si="7">F38*1.05</f>
        <v>165375</v>
      </c>
      <c r="H38" s="21">
        <f t="shared" si="7"/>
        <v>173643.75</v>
      </c>
      <c r="I38" s="21">
        <f t="shared" si="7"/>
        <v>182325.9375</v>
      </c>
    </row>
    <row r="39" spans="2:9" ht="15" customHeight="1" x14ac:dyDescent="0.25">
      <c r="B39" s="4" t="s">
        <v>19</v>
      </c>
      <c r="C39" s="15" t="s">
        <v>11</v>
      </c>
      <c r="E39" s="21">
        <v>60000</v>
      </c>
      <c r="F39" s="21">
        <f>E39*1.03</f>
        <v>61800</v>
      </c>
      <c r="G39" s="21">
        <f t="shared" ref="G39:I39" si="8">F39*1.03</f>
        <v>63654</v>
      </c>
      <c r="H39" s="21">
        <f t="shared" si="8"/>
        <v>65563.62</v>
      </c>
      <c r="I39" s="21">
        <f t="shared" si="8"/>
        <v>67530.528599999991</v>
      </c>
    </row>
    <row r="40" spans="2:9" ht="15" customHeight="1" x14ac:dyDescent="0.25">
      <c r="B40" s="4" t="s">
        <v>18</v>
      </c>
      <c r="C40" s="15" t="s">
        <v>11</v>
      </c>
      <c r="E40" s="21">
        <v>10000</v>
      </c>
      <c r="F40" s="21">
        <f>E40*1.05</f>
        <v>10500</v>
      </c>
      <c r="G40" s="21">
        <f t="shared" ref="G40:I41" si="9">F40*1.05</f>
        <v>11025</v>
      </c>
      <c r="H40" s="21">
        <f t="shared" si="9"/>
        <v>11576.25</v>
      </c>
      <c r="I40" s="21">
        <f t="shared" si="9"/>
        <v>12155.0625</v>
      </c>
    </row>
    <row r="41" spans="2:9" ht="15" customHeight="1" x14ac:dyDescent="0.3">
      <c r="B41" s="4" t="s">
        <v>20</v>
      </c>
      <c r="C41" s="15" t="s">
        <v>11</v>
      </c>
      <c r="D41" s="26"/>
      <c r="E41" s="21">
        <v>5000</v>
      </c>
      <c r="F41" s="21">
        <f>E41*1.05</f>
        <v>5250</v>
      </c>
      <c r="G41" s="21">
        <f t="shared" si="9"/>
        <v>5512.5</v>
      </c>
      <c r="H41" s="21">
        <f t="shared" si="9"/>
        <v>5788.125</v>
      </c>
      <c r="I41" s="21">
        <f t="shared" si="9"/>
        <v>6077.53125</v>
      </c>
    </row>
    <row r="42" spans="2:9" ht="15" customHeight="1" x14ac:dyDescent="0.3">
      <c r="B42" s="55" t="s">
        <v>77</v>
      </c>
      <c r="C42" s="15"/>
      <c r="D42" s="56"/>
      <c r="E42" s="57">
        <f>SUM(E38:E41)</f>
        <v>225000</v>
      </c>
      <c r="F42" s="57">
        <f>SUM(F38:F41)</f>
        <v>235050</v>
      </c>
      <c r="G42" s="57">
        <f>SUM(G38:G41)</f>
        <v>245566.5</v>
      </c>
      <c r="H42" s="57">
        <f>SUM(H38:H41)</f>
        <v>256571.745</v>
      </c>
      <c r="I42" s="57">
        <f>SUM(I38:I41)</f>
        <v>268089.05984999996</v>
      </c>
    </row>
    <row r="43" spans="2:9" ht="15" customHeight="1" x14ac:dyDescent="0.3">
      <c r="B43" s="55"/>
      <c r="C43" s="15"/>
      <c r="D43" s="56"/>
      <c r="E43" s="42"/>
      <c r="F43" s="42"/>
      <c r="G43" s="42"/>
      <c r="H43" s="42"/>
      <c r="I43" s="42"/>
    </row>
    <row r="44" spans="2:9" ht="15" customHeight="1" x14ac:dyDescent="0.3">
      <c r="B44" s="55" t="s">
        <v>4</v>
      </c>
      <c r="C44" s="15" t="s">
        <v>11</v>
      </c>
      <c r="D44" s="56"/>
      <c r="E44" s="42">
        <f>E34-E42</f>
        <v>227000</v>
      </c>
      <c r="F44" s="42">
        <f>F34-F42</f>
        <v>287603.99999999994</v>
      </c>
      <c r="G44" s="42">
        <f>G34-G42</f>
        <v>353102.35320000013</v>
      </c>
      <c r="H44" s="42">
        <f>H34-H42</f>
        <v>422670.11884032015</v>
      </c>
      <c r="I44" s="42">
        <f>I34-I42</f>
        <v>495211.36868203233</v>
      </c>
    </row>
    <row r="45" spans="2:9" ht="15" customHeight="1" x14ac:dyDescent="0.3">
      <c r="B45" s="27" t="s">
        <v>62</v>
      </c>
      <c r="C45" s="15" t="s">
        <v>1</v>
      </c>
      <c r="E45" s="32">
        <f>E44/E17</f>
        <v>0.3219858156028369</v>
      </c>
      <c r="F45" s="32">
        <f>F44/F17</f>
        <v>0.3565987204285076</v>
      </c>
      <c r="G45" s="32">
        <f>G44/G17</f>
        <v>0.38621188399582229</v>
      </c>
      <c r="H45" s="32">
        <f>H44/H17</f>
        <v>0.41159441440676897</v>
      </c>
      <c r="I45" s="32">
        <f>I44/I17</f>
        <v>0.43335260928901492</v>
      </c>
    </row>
    <row r="46" spans="2:9" ht="15" customHeight="1" x14ac:dyDescent="0.3">
      <c r="B46" s="27"/>
      <c r="C46" s="15"/>
      <c r="E46" s="32"/>
      <c r="F46" s="32"/>
      <c r="G46" s="32"/>
      <c r="H46" s="32"/>
      <c r="I46" s="32"/>
    </row>
    <row r="47" spans="2:9" ht="15" customHeight="1" x14ac:dyDescent="0.3">
      <c r="B47" s="5" t="s">
        <v>78</v>
      </c>
    </row>
    <row r="48" spans="2:9" ht="15" customHeight="1" x14ac:dyDescent="0.25">
      <c r="B48" s="34" t="s">
        <v>22</v>
      </c>
      <c r="E48" s="23">
        <v>-0.05</v>
      </c>
      <c r="F48" s="23">
        <f>E48+0.25%</f>
        <v>-4.7500000000000001E-2</v>
      </c>
      <c r="G48" s="23">
        <f t="shared" ref="G48:I48" si="10">F48+0.25%</f>
        <v>-4.4999999999999998E-2</v>
      </c>
      <c r="H48" s="23">
        <f t="shared" si="10"/>
        <v>-4.2499999999999996E-2</v>
      </c>
      <c r="I48" s="23">
        <f t="shared" si="10"/>
        <v>-3.9999999999999994E-2</v>
      </c>
    </row>
    <row r="49" spans="2:11" ht="15" customHeight="1" x14ac:dyDescent="0.25">
      <c r="B49" s="34" t="s">
        <v>79</v>
      </c>
      <c r="C49" s="35"/>
      <c r="E49" s="30">
        <f>E48*E17</f>
        <v>-35250</v>
      </c>
      <c r="F49" s="30">
        <f>F48*F17</f>
        <v>-38309.699999999997</v>
      </c>
      <c r="G49" s="30">
        <f>G48*G17</f>
        <v>-41142.198240000005</v>
      </c>
      <c r="H49" s="30">
        <f>H48*H17</f>
        <v>-43643.643892992011</v>
      </c>
      <c r="I49" s="30">
        <f>I48*I17</f>
        <v>-45709.78534034967</v>
      </c>
      <c r="J49" s="34"/>
    </row>
    <row r="50" spans="2:11" ht="15" customHeight="1" x14ac:dyDescent="0.25">
      <c r="B50" s="39"/>
      <c r="C50" s="40"/>
      <c r="D50" s="39"/>
      <c r="E50" s="54"/>
      <c r="F50" s="54"/>
      <c r="G50" s="54"/>
      <c r="H50" s="54"/>
      <c r="I50" s="54"/>
      <c r="J50" s="39"/>
      <c r="K50" s="39"/>
    </row>
    <row r="51" spans="2:11" ht="15" customHeight="1" x14ac:dyDescent="0.3">
      <c r="B51" s="24" t="s">
        <v>63</v>
      </c>
      <c r="C51" s="25" t="s">
        <v>11</v>
      </c>
      <c r="D51" s="26"/>
      <c r="E51" s="31">
        <f>E44+E49</f>
        <v>191750</v>
      </c>
      <c r="F51" s="31">
        <f>F44+F49</f>
        <v>249294.29999999993</v>
      </c>
      <c r="G51" s="31">
        <f>G44+G49</f>
        <v>311960.15496000013</v>
      </c>
      <c r="H51" s="31">
        <f>H44+H49</f>
        <v>379026.47494732816</v>
      </c>
      <c r="I51" s="31">
        <f>I44+I49</f>
        <v>449501.58334168268</v>
      </c>
      <c r="J51" s="34"/>
    </row>
    <row r="52" spans="2:11" ht="15" customHeight="1" x14ac:dyDescent="0.3">
      <c r="B52" s="27" t="s">
        <v>62</v>
      </c>
      <c r="C52" s="15" t="s">
        <v>1</v>
      </c>
      <c r="E52" s="32">
        <f>E51/E17</f>
        <v>0.27198581560283686</v>
      </c>
      <c r="F52" s="32">
        <f>F51/F17</f>
        <v>0.30909872042850756</v>
      </c>
      <c r="G52" s="32">
        <f>G51/G17</f>
        <v>0.34121188399582225</v>
      </c>
      <c r="H52" s="32">
        <f>H51/H17</f>
        <v>0.36909441440676899</v>
      </c>
      <c r="I52" s="32">
        <f>I51/I17</f>
        <v>0.39335260928901494</v>
      </c>
      <c r="J52" s="34"/>
    </row>
    <row r="54" spans="2:11" ht="15" customHeight="1" x14ac:dyDescent="0.25">
      <c r="B54" s="4" t="s">
        <v>64</v>
      </c>
      <c r="C54" s="15" t="s">
        <v>11</v>
      </c>
      <c r="E54" s="36"/>
      <c r="F54" s="36"/>
      <c r="G54" s="36"/>
      <c r="H54" s="36"/>
      <c r="I54" s="36"/>
    </row>
    <row r="55" spans="2:11" ht="15" customHeight="1" x14ac:dyDescent="0.3">
      <c r="B55" s="24" t="s">
        <v>65</v>
      </c>
      <c r="C55" s="25" t="s">
        <v>11</v>
      </c>
      <c r="D55" s="26"/>
      <c r="E55" s="26">
        <f t="shared" ref="E55" si="11">SUM(E51,E54)</f>
        <v>191750</v>
      </c>
      <c r="F55" s="26">
        <f>SUM(F51,F54)</f>
        <v>249294.29999999993</v>
      </c>
      <c r="G55" s="26">
        <f t="shared" ref="G55:I55" si="12">SUM(G51,G54)</f>
        <v>311960.15496000013</v>
      </c>
      <c r="H55" s="26">
        <f t="shared" si="12"/>
        <v>379026.47494732816</v>
      </c>
      <c r="I55" s="26">
        <f t="shared" si="12"/>
        <v>449501.58334168268</v>
      </c>
    </row>
    <row r="56" spans="2:11" ht="15" customHeight="1" x14ac:dyDescent="0.3">
      <c r="B56" s="27" t="s">
        <v>62</v>
      </c>
      <c r="C56" s="15" t="s">
        <v>1</v>
      </c>
      <c r="E56" s="28">
        <f>E55/E$17</f>
        <v>0.27198581560283686</v>
      </c>
      <c r="F56" s="28">
        <f t="shared" ref="F56:I56" si="13">F55/F$17</f>
        <v>0.30909872042850756</v>
      </c>
      <c r="G56" s="28">
        <f t="shared" si="13"/>
        <v>0.34121188399582225</v>
      </c>
      <c r="H56" s="28">
        <f t="shared" si="13"/>
        <v>0.36909441440676899</v>
      </c>
      <c r="I56" s="28">
        <f t="shared" si="13"/>
        <v>0.39335260928901494</v>
      </c>
    </row>
    <row r="58" spans="2:11" ht="15" customHeight="1" x14ac:dyDescent="0.25">
      <c r="B58" s="39" t="s">
        <v>2</v>
      </c>
      <c r="C58" s="40"/>
      <c r="E58" s="23">
        <v>0.21</v>
      </c>
      <c r="F58" s="23">
        <v>0.21</v>
      </c>
      <c r="G58" s="23">
        <v>0.21</v>
      </c>
      <c r="H58" s="23">
        <v>0.21</v>
      </c>
      <c r="I58" s="23">
        <v>0.21</v>
      </c>
    </row>
    <row r="59" spans="2:11" ht="15" customHeight="1" x14ac:dyDescent="0.3">
      <c r="B59" s="24" t="s">
        <v>66</v>
      </c>
      <c r="C59" s="25" t="s">
        <v>11</v>
      </c>
      <c r="D59" s="26"/>
      <c r="E59" s="31">
        <f>E55-E58*E55</f>
        <v>151482.5</v>
      </c>
      <c r="F59" s="31">
        <f>F55-F58*F55</f>
        <v>196942.49699999994</v>
      </c>
      <c r="G59" s="31">
        <f>G55-G58*G55</f>
        <v>246448.5224184001</v>
      </c>
      <c r="H59" s="31">
        <f>H55-H58*H55</f>
        <v>299430.91520838923</v>
      </c>
      <c r="I59" s="31">
        <f>I55-I58*I55</f>
        <v>355106.25083992933</v>
      </c>
    </row>
    <row r="60" spans="2:11" ht="15" customHeight="1" x14ac:dyDescent="0.3">
      <c r="B60" s="27" t="s">
        <v>62</v>
      </c>
      <c r="C60" s="15" t="s">
        <v>1</v>
      </c>
      <c r="E60" s="32">
        <f>E59/E17</f>
        <v>0.21486879432624115</v>
      </c>
      <c r="F60" s="32">
        <f>F59/F17</f>
        <v>0.24418798913852099</v>
      </c>
      <c r="G60" s="32">
        <f>G59/G17</f>
        <v>0.26955738835669957</v>
      </c>
      <c r="H60" s="32">
        <f>H59/H17</f>
        <v>0.29158458738134746</v>
      </c>
      <c r="I60" s="32">
        <f>I59/I17</f>
        <v>0.31074856133832179</v>
      </c>
    </row>
    <row r="62" spans="2:11" ht="15" customHeight="1" x14ac:dyDescent="0.25">
      <c r="B62" s="34" t="s">
        <v>80</v>
      </c>
      <c r="C62" s="35"/>
      <c r="E62" s="23">
        <v>0.6</v>
      </c>
      <c r="F62" s="23">
        <v>0.6</v>
      </c>
      <c r="G62" s="23">
        <v>0.6</v>
      </c>
      <c r="H62" s="23">
        <v>0.6</v>
      </c>
      <c r="I62" s="23">
        <v>0.6</v>
      </c>
    </row>
    <row r="63" spans="2:11" ht="15" customHeight="1" x14ac:dyDescent="0.3">
      <c r="B63" s="24" t="s">
        <v>67</v>
      </c>
      <c r="C63" s="25" t="s">
        <v>11</v>
      </c>
      <c r="D63" s="26"/>
      <c r="E63" s="31">
        <f>E59*E62</f>
        <v>90889.5</v>
      </c>
      <c r="F63" s="31">
        <f>F59*F62</f>
        <v>118165.49819999996</v>
      </c>
      <c r="G63" s="31">
        <f>G59*G62</f>
        <v>147869.11345104006</v>
      </c>
      <c r="H63" s="31">
        <f>H59*H62</f>
        <v>179658.54912503352</v>
      </c>
      <c r="I63" s="31">
        <f>I59*I62</f>
        <v>213063.75050395759</v>
      </c>
    </row>
    <row r="64" spans="2:11" ht="15" customHeight="1" x14ac:dyDescent="0.25">
      <c r="D64" s="17"/>
      <c r="E64" s="17"/>
      <c r="F64" s="17"/>
      <c r="G64" s="17"/>
      <c r="H64" s="17"/>
      <c r="I64" s="17"/>
    </row>
    <row r="65" spans="1:2" s="3" customFormat="1" ht="15" customHeight="1" x14ac:dyDescent="0.3">
      <c r="A65" s="2" t="s">
        <v>0</v>
      </c>
      <c r="B6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Glossary</vt:lpstr>
      <vt:lpstr>Forecast Assumptions</vt:lpstr>
      <vt:lpstr>P&amp;L Forecast</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Pragathee Badrachalam</cp:lastModifiedBy>
  <dcterms:created xsi:type="dcterms:W3CDTF">2020-07-20T11:12:49Z</dcterms:created>
  <dcterms:modified xsi:type="dcterms:W3CDTF">2024-06-25T06:52:30Z</dcterms:modified>
</cp:coreProperties>
</file>