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goreg\OneDrive\Desktop\Data Analyst\"/>
    </mc:Choice>
  </mc:AlternateContent>
  <xr:revisionPtr revIDLastSave="0" documentId="8_{079CB58A-C640-4E25-9DE8-E994153D04C3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Sheet1" sheetId="1" r:id="rId1"/>
    <sheet name="Sheet2" sheetId="2" r:id="rId2"/>
    <sheet name="Index,Match" sheetId="3" r:id="rId3"/>
    <sheet name="Mean ,Median &amp; Mode" sheetId="4" r:id="rId4"/>
    <sheet name="sorting" sheetId="5" r:id="rId5"/>
    <sheet name="Sheet5" sheetId="6" r:id="rId6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5" i="4" l="1"/>
  <c r="C14" i="4"/>
  <c r="C13" i="4"/>
  <c r="E5" i="3"/>
  <c r="D5" i="3"/>
  <c r="E4" i="3"/>
  <c r="D4" i="3"/>
  <c r="E3" i="3"/>
  <c r="D3" i="3"/>
  <c r="E2" i="3"/>
  <c r="D2" i="3"/>
  <c r="S11" i="2"/>
  <c r="R11" i="2"/>
  <c r="Q11" i="2"/>
  <c r="P11" i="2"/>
  <c r="O11" i="2"/>
  <c r="N11" i="2"/>
  <c r="M11" i="2"/>
  <c r="J11" i="2"/>
  <c r="K11" i="2" s="1"/>
  <c r="L11" i="2" s="1"/>
  <c r="I11" i="2"/>
  <c r="H11" i="2"/>
  <c r="S10" i="2"/>
  <c r="R10" i="2"/>
  <c r="Q10" i="2"/>
  <c r="P10" i="2"/>
  <c r="O10" i="2"/>
  <c r="N10" i="2"/>
  <c r="M10" i="2"/>
  <c r="J10" i="2"/>
  <c r="K10" i="2" s="1"/>
  <c r="L10" i="2" s="1"/>
  <c r="I10" i="2"/>
  <c r="H10" i="2"/>
  <c r="S9" i="2"/>
  <c r="R9" i="2"/>
  <c r="Q9" i="2"/>
  <c r="P9" i="2"/>
  <c r="O9" i="2"/>
  <c r="N9" i="2"/>
  <c r="M9" i="2"/>
  <c r="J9" i="2"/>
  <c r="K9" i="2" s="1"/>
  <c r="L9" i="2" s="1"/>
  <c r="I9" i="2"/>
  <c r="H9" i="2"/>
  <c r="S8" i="2"/>
  <c r="R8" i="2"/>
  <c r="Q8" i="2"/>
  <c r="P8" i="2"/>
  <c r="O8" i="2"/>
  <c r="N8" i="2"/>
  <c r="M8" i="2"/>
  <c r="J8" i="2"/>
  <c r="K8" i="2" s="1"/>
  <c r="L8" i="2" s="1"/>
  <c r="I8" i="2"/>
  <c r="H8" i="2"/>
  <c r="S7" i="2"/>
  <c r="R7" i="2"/>
  <c r="Q7" i="2"/>
  <c r="P7" i="2"/>
  <c r="O7" i="2"/>
  <c r="N7" i="2"/>
  <c r="M7" i="2"/>
  <c r="J7" i="2"/>
  <c r="K7" i="2" s="1"/>
  <c r="L7" i="2" s="1"/>
  <c r="I7" i="2"/>
  <c r="H7" i="2"/>
  <c r="S6" i="2"/>
  <c r="R6" i="2"/>
  <c r="Q6" i="2"/>
  <c r="P6" i="2"/>
  <c r="O6" i="2"/>
  <c r="N6" i="2"/>
  <c r="M6" i="2"/>
  <c r="J6" i="2"/>
  <c r="K6" i="2" s="1"/>
  <c r="L6" i="2" s="1"/>
  <c r="I6" i="2"/>
  <c r="H6" i="2"/>
  <c r="S5" i="2"/>
  <c r="R5" i="2"/>
  <c r="Q5" i="2"/>
  <c r="P5" i="2"/>
  <c r="O5" i="2"/>
  <c r="N5" i="2"/>
  <c r="M5" i="2"/>
  <c r="J5" i="2"/>
  <c r="K5" i="2" s="1"/>
  <c r="L5" i="2" s="1"/>
  <c r="I5" i="2"/>
  <c r="H5" i="2"/>
  <c r="S4" i="2"/>
  <c r="R4" i="2"/>
  <c r="Q4" i="2"/>
  <c r="P4" i="2"/>
  <c r="O4" i="2"/>
  <c r="N4" i="2"/>
  <c r="M4" i="2"/>
  <c r="J4" i="2"/>
  <c r="K4" i="2" s="1"/>
  <c r="L4" i="2" s="1"/>
  <c r="I4" i="2"/>
  <c r="H4" i="2"/>
  <c r="S3" i="2"/>
  <c r="R3" i="2"/>
  <c r="Q3" i="2"/>
  <c r="P3" i="2"/>
  <c r="O3" i="2"/>
  <c r="N3" i="2"/>
  <c r="M3" i="2"/>
  <c r="J3" i="2"/>
  <c r="K3" i="2" s="1"/>
  <c r="L3" i="2" s="1"/>
  <c r="I3" i="2"/>
  <c r="H3" i="2"/>
  <c r="S2" i="2"/>
  <c r="R2" i="2"/>
  <c r="Q2" i="2"/>
  <c r="P2" i="2"/>
  <c r="O2" i="2"/>
  <c r="N2" i="2"/>
  <c r="M2" i="2"/>
  <c r="J2" i="2"/>
  <c r="K2" i="2" s="1"/>
  <c r="L2" i="2" s="1"/>
  <c r="I2" i="2"/>
  <c r="H2" i="2"/>
  <c r="Q11" i="1"/>
  <c r="P11" i="1"/>
  <c r="O11" i="1"/>
  <c r="L11" i="1"/>
  <c r="K11" i="1"/>
  <c r="J11" i="1"/>
  <c r="I11" i="1"/>
  <c r="H11" i="1"/>
  <c r="Q10" i="1"/>
  <c r="P10" i="1"/>
  <c r="O10" i="1"/>
  <c r="K10" i="1"/>
  <c r="J10" i="1"/>
  <c r="I10" i="1"/>
  <c r="H10" i="1"/>
  <c r="Q9" i="1"/>
  <c r="P9" i="1"/>
  <c r="O9" i="1"/>
  <c r="L9" i="1"/>
  <c r="K9" i="1"/>
  <c r="I9" i="1"/>
  <c r="H9" i="1"/>
  <c r="Q8" i="1"/>
  <c r="P8" i="1"/>
  <c r="O8" i="1"/>
  <c r="L8" i="1"/>
  <c r="K8" i="1"/>
  <c r="J8" i="1"/>
  <c r="I8" i="1"/>
  <c r="M8" i="1" s="1"/>
  <c r="H8" i="1"/>
  <c r="Q7" i="1"/>
  <c r="P7" i="1"/>
  <c r="O7" i="1"/>
  <c r="L7" i="1"/>
  <c r="K7" i="1"/>
  <c r="J7" i="1"/>
  <c r="I7" i="1"/>
  <c r="H7" i="1"/>
  <c r="Q6" i="1"/>
  <c r="P6" i="1"/>
  <c r="O6" i="1"/>
  <c r="K6" i="1"/>
  <c r="J6" i="1"/>
  <c r="H6" i="1"/>
  <c r="Q5" i="1"/>
  <c r="P5" i="1"/>
  <c r="O5" i="1"/>
  <c r="L5" i="1"/>
  <c r="K5" i="1"/>
  <c r="J5" i="1"/>
  <c r="I5" i="1"/>
  <c r="M5" i="1" s="1"/>
  <c r="H5" i="1"/>
  <c r="N5" i="1" s="1"/>
  <c r="Q4" i="1"/>
  <c r="P4" i="1"/>
  <c r="O4" i="1"/>
  <c r="L4" i="1"/>
  <c r="J4" i="1"/>
  <c r="I4" i="1"/>
  <c r="H4" i="1"/>
  <c r="Q3" i="1"/>
  <c r="P3" i="1"/>
  <c r="O3" i="1"/>
  <c r="L3" i="1"/>
  <c r="K3" i="1"/>
  <c r="J3" i="1"/>
  <c r="I3" i="1"/>
  <c r="H3" i="1"/>
  <c r="Q2" i="1"/>
  <c r="P2" i="1"/>
  <c r="O2" i="1"/>
  <c r="L2" i="1"/>
  <c r="K2" i="1"/>
  <c r="J2" i="1"/>
  <c r="I2" i="1"/>
  <c r="H2" i="1"/>
  <c r="N7" i="1" l="1"/>
  <c r="N2" i="1"/>
  <c r="N6" i="1"/>
  <c r="N11" i="1"/>
  <c r="M9" i="1"/>
  <c r="N9" i="1" s="1"/>
  <c r="M3" i="1"/>
  <c r="N3" i="1" s="1"/>
  <c r="N8" i="1"/>
  <c r="M4" i="1"/>
  <c r="N4" i="1" s="1"/>
  <c r="M7" i="1"/>
  <c r="M2" i="1"/>
  <c r="M11" i="1"/>
  <c r="M6" i="1"/>
  <c r="M10" i="1"/>
  <c r="N10" i="1" s="1"/>
</calcChain>
</file>

<file path=xl/sharedStrings.xml><?xml version="1.0" encoding="utf-8"?>
<sst xmlns="http://schemas.openxmlformats.org/spreadsheetml/2006/main" count="149" uniqueCount="88">
  <si>
    <t>Sr.No</t>
  </si>
  <si>
    <t>AF Code- Student ID</t>
  </si>
  <si>
    <t>Full Name</t>
  </si>
  <si>
    <t>Gender</t>
  </si>
  <si>
    <t>age</t>
  </si>
  <si>
    <t>height</t>
  </si>
  <si>
    <t>width</t>
  </si>
  <si>
    <t>SUM</t>
  </si>
  <si>
    <t>SUMIF</t>
  </si>
  <si>
    <t>MIN</t>
  </si>
  <si>
    <t>MAX</t>
  </si>
  <si>
    <t>AVERAGE</t>
  </si>
  <si>
    <t>COUNT</t>
  </si>
  <si>
    <t>COUNTBLANK</t>
  </si>
  <si>
    <t>POWER</t>
  </si>
  <si>
    <t>CONCAT</t>
  </si>
  <si>
    <t>TRIM</t>
  </si>
  <si>
    <t>AF0414608</t>
  </si>
  <si>
    <t>Sneha Ajaykumar Shukla</t>
  </si>
  <si>
    <t>F</t>
  </si>
  <si>
    <t>AF0418181</t>
  </si>
  <si>
    <t>Aarya Sharma</t>
  </si>
  <si>
    <t>AF0415277</t>
  </si>
  <si>
    <t>Aniket Santosh Chile</t>
  </si>
  <si>
    <t>M</t>
  </si>
  <si>
    <t>AF0418309</t>
  </si>
  <si>
    <t>Harsh kailash sen</t>
  </si>
  <si>
    <t>AF0414529</t>
  </si>
  <si>
    <t>Akash Singh</t>
  </si>
  <si>
    <t>AF0414528</t>
  </si>
  <si>
    <t>Snehal Suhas Kadam</t>
  </si>
  <si>
    <t>AF0414527</t>
  </si>
  <si>
    <t>Tejas Shivaji Belote</t>
  </si>
  <si>
    <t>AF0416771</t>
  </si>
  <si>
    <t>Munshi Mohd. Fazal Rafique</t>
  </si>
  <si>
    <t>AF0417025</t>
  </si>
  <si>
    <t>Sonali Raghunath Thule</t>
  </si>
  <si>
    <t>AF0415249</t>
  </si>
  <si>
    <t>Gaurav Yadav</t>
  </si>
  <si>
    <t>REPLACE</t>
  </si>
  <si>
    <t>LEFT</t>
  </si>
  <si>
    <t>RIGHT</t>
  </si>
  <si>
    <t>UPPER</t>
  </si>
  <si>
    <t>LOWER</t>
  </si>
  <si>
    <t>MID</t>
  </si>
  <si>
    <t>IF</t>
  </si>
  <si>
    <t>DATE</t>
  </si>
  <si>
    <t>SECOND</t>
  </si>
  <si>
    <t xml:space="preserve">DAY </t>
  </si>
  <si>
    <t xml:space="preserve">MONTH </t>
  </si>
  <si>
    <t>YEAR</t>
  </si>
  <si>
    <t>Product</t>
  </si>
  <si>
    <t>Price</t>
  </si>
  <si>
    <t>Stock</t>
  </si>
  <si>
    <t>Index</t>
  </si>
  <si>
    <t>Match</t>
  </si>
  <si>
    <t>Laptop</t>
  </si>
  <si>
    <t>TV</t>
  </si>
  <si>
    <t>Mobile</t>
  </si>
  <si>
    <t>Camera</t>
  </si>
  <si>
    <t xml:space="preserve">Item </t>
  </si>
  <si>
    <t>Amount</t>
  </si>
  <si>
    <t>Sell</t>
  </si>
  <si>
    <t xml:space="preserve">Pen </t>
  </si>
  <si>
    <t>Book</t>
  </si>
  <si>
    <t>Pencil</t>
  </si>
  <si>
    <t xml:space="preserve">Table </t>
  </si>
  <si>
    <t>Chair</t>
  </si>
  <si>
    <t xml:space="preserve">mobile </t>
  </si>
  <si>
    <t>AC</t>
  </si>
  <si>
    <t>Washing Machin</t>
  </si>
  <si>
    <t>Beed</t>
  </si>
  <si>
    <t>Mean=&gt;</t>
  </si>
  <si>
    <t>Median=&gt;</t>
  </si>
  <si>
    <t>Mode=&gt;</t>
  </si>
  <si>
    <t>Name</t>
  </si>
  <si>
    <t>Age</t>
  </si>
  <si>
    <t>Score</t>
  </si>
  <si>
    <t>Alice</t>
  </si>
  <si>
    <t>Bob</t>
  </si>
  <si>
    <t>Carlo</t>
  </si>
  <si>
    <t>Dave</t>
  </si>
  <si>
    <t>Eve</t>
  </si>
  <si>
    <t>Sort by Age in Ascending Order</t>
  </si>
  <si>
    <t xml:space="preserve">Name </t>
  </si>
  <si>
    <t>Sort by Score in Ascending Order, then by Name in Ascending Order</t>
  </si>
  <si>
    <t xml:space="preserve"> Score </t>
  </si>
  <si>
    <t>Name	Age	Score
Alice	30	85
Bob	25	90
Carol	28	95
Dave	22	80
Eve	25	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</si>
</sst>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7" x14ac:knownFonts="1">
    <font>
      <sz val="10"/>
      <color rgb="FF000000"/>
      <name val="Arial"/>
      <scheme val="minor"/>
    </font>
    <font>
      <b/>
      <u/>
      <sz val="10"/>
      <color rgb="FF1155CC"/>
      <name val="Arial"/>
    </font>
    <font>
      <b/>
      <sz val="10"/>
      <color theme="1"/>
      <name val="Arial"/>
    </font>
    <font>
      <sz val="10"/>
      <color theme="1"/>
      <name val="Arial"/>
    </font>
    <font>
      <sz val="10"/>
      <color theme="1"/>
      <name val="Arial"/>
      <scheme val="minor"/>
    </font>
    <font>
      <sz val="11"/>
      <color theme="1"/>
      <name val="Calibri"/>
    </font>
    <font>
      <sz val="11"/>
      <color theme="1"/>
      <name val="Roboto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  <fill>
      <patternFill patternType="solid">
        <fgColor rgb="FFF1C232"/>
        <bgColor rgb="FFF1C232"/>
      </patternFill>
    </fill>
    <fill>
      <patternFill patternType="solid">
        <fgColor rgb="FF93C47D"/>
        <bgColor rgb="FF93C47D"/>
      </patternFill>
    </fill>
    <fill>
      <patternFill patternType="solid">
        <fgColor rgb="FF6D9EEB"/>
        <bgColor rgb="FF6D9EEB"/>
      </patternFill>
    </fill>
    <fill>
      <patternFill patternType="solid">
        <fgColor rgb="FFC27BA0"/>
        <bgColor rgb="FFC27BA0"/>
      </patternFill>
    </fill>
  </fills>
  <borders count="6"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4" fillId="3" borderId="3" xfId="0" applyFont="1" applyFill="1" applyBorder="1"/>
    <xf numFmtId="0" fontId="5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4" fillId="0" borderId="3" xfId="0" applyFont="1" applyBorder="1"/>
    <xf numFmtId="0" fontId="5" fillId="0" borderId="3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164" fontId="4" fillId="0" borderId="3" xfId="0" applyNumberFormat="1" applyFont="1" applyBorder="1"/>
    <xf numFmtId="0" fontId="4" fillId="4" borderId="3" xfId="0" applyFont="1" applyFill="1" applyBorder="1"/>
    <xf numFmtId="3" fontId="4" fillId="0" borderId="3" xfId="0" applyNumberFormat="1" applyFont="1" applyBorder="1"/>
    <xf numFmtId="0" fontId="4" fillId="5" borderId="3" xfId="0" applyFont="1" applyFill="1" applyBorder="1"/>
    <xf numFmtId="0" fontId="3" fillId="0" borderId="0" xfId="0" applyFont="1" applyAlignment="1">
      <alignment horizontal="right"/>
    </xf>
    <xf numFmtId="0" fontId="4" fillId="0" borderId="0" xfId="0" applyFont="1"/>
    <xf numFmtId="0" fontId="4" fillId="6" borderId="3" xfId="0" applyFont="1" applyFill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7" borderId="3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sr.no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sr.n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Q11"/>
  <sheetViews>
    <sheetView workbookViewId="0"/>
  </sheetViews>
  <sheetFormatPr defaultColWidth="12.6640625" defaultRowHeight="15.75" customHeight="1" x14ac:dyDescent="0.25"/>
  <cols>
    <col min="1" max="1" width="5.77734375" customWidth="1"/>
    <col min="2" max="2" width="18.88671875" customWidth="1"/>
    <col min="3" max="3" width="23.109375" customWidth="1"/>
    <col min="8" max="8" width="9.6640625" customWidth="1"/>
    <col min="9" max="9" width="8.33203125" customWidth="1"/>
    <col min="10" max="10" width="8.109375" customWidth="1"/>
    <col min="11" max="11" width="8.21875" customWidth="1"/>
    <col min="12" max="12" width="10.109375" customWidth="1"/>
    <col min="13" max="13" width="8.44140625" customWidth="1"/>
    <col min="15" max="15" width="10.77734375" customWidth="1"/>
    <col min="16" max="16" width="24.88671875" customWidth="1"/>
    <col min="17" max="17" width="22.21875" customWidth="1"/>
  </cols>
  <sheetData>
    <row r="1" spans="1:17" x14ac:dyDescent="0.25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</row>
    <row r="2" spans="1:17" ht="15.75" customHeight="1" x14ac:dyDescent="0.3">
      <c r="A2" s="6">
        <v>1</v>
      </c>
      <c r="B2" s="7" t="s">
        <v>17</v>
      </c>
      <c r="C2" s="8" t="s">
        <v>18</v>
      </c>
      <c r="D2" s="9" t="s">
        <v>19</v>
      </c>
      <c r="E2" s="9">
        <v>34</v>
      </c>
      <c r="F2" s="9">
        <v>170</v>
      </c>
      <c r="G2" s="9">
        <v>80</v>
      </c>
      <c r="H2" s="10">
        <f t="shared" ref="H2:H11" si="0">SUM(E2:G2)</f>
        <v>284</v>
      </c>
      <c r="I2" s="10">
        <f t="shared" ref="I2:I5" si="1">SUMIF(E2:G2,"&gt;28")</f>
        <v>284</v>
      </c>
      <c r="J2" s="10">
        <f t="shared" ref="J2:J8" si="2">MIN(E2,G2)</f>
        <v>34</v>
      </c>
      <c r="K2" s="10">
        <f t="shared" ref="K2:K3" si="3">MAX(E2,F2)</f>
        <v>170</v>
      </c>
      <c r="L2" s="10">
        <f t="shared" ref="L2:L5" si="4">AVERAGE(F2:G2)</f>
        <v>125</v>
      </c>
      <c r="M2" s="10">
        <f t="shared" ref="M2:M11" si="5">COUNT(E2:L2)</f>
        <v>8</v>
      </c>
      <c r="N2" s="10">
        <f t="shared" ref="N2:N11" si="6">COUNTBLANK(D2:M2)</f>
        <v>0</v>
      </c>
      <c r="O2" s="10">
        <f t="shared" ref="O2:O11" si="7">POWER(E2,2)</f>
        <v>1156</v>
      </c>
      <c r="P2" s="10" t="e">
        <f ca="1">_xludf.CONCAT(C2,E2)</f>
        <v>#NAME?</v>
      </c>
      <c r="Q2" s="10" t="str">
        <f t="shared" ref="Q2:Q11" si="8">TRIM(C2)</f>
        <v>Sneha Ajaykumar Shukla</v>
      </c>
    </row>
    <row r="3" spans="1:17" ht="15.75" customHeight="1" x14ac:dyDescent="0.3">
      <c r="A3" s="6">
        <v>2</v>
      </c>
      <c r="B3" s="7" t="s">
        <v>20</v>
      </c>
      <c r="C3" s="8" t="s">
        <v>21</v>
      </c>
      <c r="D3" s="9" t="s">
        <v>19</v>
      </c>
      <c r="E3" s="9">
        <v>23</v>
      </c>
      <c r="F3" s="9">
        <v>171</v>
      </c>
      <c r="G3" s="9">
        <v>62</v>
      </c>
      <c r="H3" s="10">
        <f t="shared" si="0"/>
        <v>256</v>
      </c>
      <c r="I3" s="10">
        <f t="shared" si="1"/>
        <v>233</v>
      </c>
      <c r="J3" s="10">
        <f t="shared" si="2"/>
        <v>23</v>
      </c>
      <c r="K3" s="10">
        <f t="shared" si="3"/>
        <v>171</v>
      </c>
      <c r="L3" s="10">
        <f t="shared" si="4"/>
        <v>116.5</v>
      </c>
      <c r="M3" s="10">
        <f t="shared" si="5"/>
        <v>8</v>
      </c>
      <c r="N3" s="10">
        <f t="shared" si="6"/>
        <v>0</v>
      </c>
      <c r="O3" s="10">
        <f t="shared" si="7"/>
        <v>529</v>
      </c>
      <c r="P3" s="10" t="str">
        <f>C3&amp;E3</f>
        <v>Aarya Sharma23</v>
      </c>
      <c r="Q3" s="10" t="str">
        <f t="shared" si="8"/>
        <v>Aarya Sharma</v>
      </c>
    </row>
    <row r="4" spans="1:17" ht="15.75" customHeight="1" x14ac:dyDescent="0.3">
      <c r="A4" s="6">
        <v>3</v>
      </c>
      <c r="B4" s="7" t="s">
        <v>22</v>
      </c>
      <c r="C4" s="8" t="s">
        <v>23</v>
      </c>
      <c r="D4" s="9" t="s">
        <v>24</v>
      </c>
      <c r="E4" s="9">
        <v>25</v>
      </c>
      <c r="F4" s="9">
        <v>174</v>
      </c>
      <c r="G4" s="9">
        <v>74</v>
      </c>
      <c r="H4" s="10">
        <f t="shared" si="0"/>
        <v>273</v>
      </c>
      <c r="I4" s="10">
        <f t="shared" si="1"/>
        <v>248</v>
      </c>
      <c r="J4" s="10">
        <f t="shared" si="2"/>
        <v>25</v>
      </c>
      <c r="K4" s="10"/>
      <c r="L4" s="10">
        <f t="shared" si="4"/>
        <v>124</v>
      </c>
      <c r="M4" s="10">
        <f t="shared" si="5"/>
        <v>7</v>
      </c>
      <c r="N4" s="10">
        <f t="shared" si="6"/>
        <v>1</v>
      </c>
      <c r="O4" s="10">
        <f t="shared" si="7"/>
        <v>625</v>
      </c>
      <c r="P4" s="10" t="e">
        <f t="shared" ref="P4:P11" ca="1" si="9">_xludf.CONCAT(C4,E4)</f>
        <v>#NAME?</v>
      </c>
      <c r="Q4" s="10" t="str">
        <f t="shared" si="8"/>
        <v>Aniket Santosh Chile</v>
      </c>
    </row>
    <row r="5" spans="1:17" ht="15.75" customHeight="1" x14ac:dyDescent="0.3">
      <c r="A5" s="6">
        <v>4</v>
      </c>
      <c r="B5" s="7" t="s">
        <v>25</v>
      </c>
      <c r="C5" s="8" t="s">
        <v>26</v>
      </c>
      <c r="D5" s="9" t="s">
        <v>24</v>
      </c>
      <c r="E5" s="9">
        <v>21</v>
      </c>
      <c r="F5" s="9">
        <v>173</v>
      </c>
      <c r="G5" s="9">
        <v>73</v>
      </c>
      <c r="H5" s="10">
        <f t="shared" si="0"/>
        <v>267</v>
      </c>
      <c r="I5" s="10">
        <f t="shared" si="1"/>
        <v>246</v>
      </c>
      <c r="J5" s="10">
        <f t="shared" si="2"/>
        <v>21</v>
      </c>
      <c r="K5" s="10">
        <f t="shared" ref="K5:K11" si="10">MAX(E5,F5)</f>
        <v>173</v>
      </c>
      <c r="L5" s="10">
        <f t="shared" si="4"/>
        <v>123</v>
      </c>
      <c r="M5" s="10">
        <f t="shared" si="5"/>
        <v>8</v>
      </c>
      <c r="N5" s="10">
        <f t="shared" si="6"/>
        <v>0</v>
      </c>
      <c r="O5" s="10">
        <f t="shared" si="7"/>
        <v>441</v>
      </c>
      <c r="P5" s="10" t="e">
        <f t="shared" ca="1" si="9"/>
        <v>#NAME?</v>
      </c>
      <c r="Q5" s="10" t="str">
        <f t="shared" si="8"/>
        <v>Harsh kailash sen</v>
      </c>
    </row>
    <row r="6" spans="1:17" ht="15.75" customHeight="1" x14ac:dyDescent="0.3">
      <c r="A6" s="6">
        <v>5</v>
      </c>
      <c r="B6" s="7" t="s">
        <v>27</v>
      </c>
      <c r="C6" s="8" t="s">
        <v>28</v>
      </c>
      <c r="D6" s="9" t="s">
        <v>24</v>
      </c>
      <c r="E6" s="9">
        <v>20</v>
      </c>
      <c r="F6" s="9">
        <v>178</v>
      </c>
      <c r="G6" s="9">
        <v>78</v>
      </c>
      <c r="H6" s="10">
        <f t="shared" si="0"/>
        <v>276</v>
      </c>
      <c r="I6" s="10"/>
      <c r="J6" s="10">
        <f t="shared" si="2"/>
        <v>20</v>
      </c>
      <c r="K6" s="10">
        <f t="shared" si="10"/>
        <v>178</v>
      </c>
      <c r="L6" s="10"/>
      <c r="M6" s="10">
        <f t="shared" si="5"/>
        <v>6</v>
      </c>
      <c r="N6" s="10">
        <f t="shared" si="6"/>
        <v>2</v>
      </c>
      <c r="O6" s="10">
        <f t="shared" si="7"/>
        <v>400</v>
      </c>
      <c r="P6" s="10" t="e">
        <f t="shared" ca="1" si="9"/>
        <v>#NAME?</v>
      </c>
      <c r="Q6" s="10" t="str">
        <f t="shared" si="8"/>
        <v>Akash Singh</v>
      </c>
    </row>
    <row r="7" spans="1:17" ht="15.75" customHeight="1" x14ac:dyDescent="0.3">
      <c r="A7" s="6">
        <v>6</v>
      </c>
      <c r="B7" s="7" t="s">
        <v>29</v>
      </c>
      <c r="C7" s="8" t="s">
        <v>30</v>
      </c>
      <c r="D7" s="9" t="s">
        <v>19</v>
      </c>
      <c r="E7" s="9">
        <v>19</v>
      </c>
      <c r="F7" s="9">
        <v>170</v>
      </c>
      <c r="G7" s="9">
        <v>78</v>
      </c>
      <c r="H7" s="10">
        <f t="shared" si="0"/>
        <v>267</v>
      </c>
      <c r="I7" s="10">
        <f t="shared" ref="I7:I11" si="11">SUMIF(E7:G7,"&gt;28")</f>
        <v>248</v>
      </c>
      <c r="J7" s="10">
        <f t="shared" si="2"/>
        <v>19</v>
      </c>
      <c r="K7" s="10">
        <f t="shared" si="10"/>
        <v>170</v>
      </c>
      <c r="L7" s="10">
        <f t="shared" ref="L7:L9" si="12">AVERAGE(F7:G7)</f>
        <v>124</v>
      </c>
      <c r="M7" s="10">
        <f t="shared" si="5"/>
        <v>8</v>
      </c>
      <c r="N7" s="10">
        <f t="shared" si="6"/>
        <v>0</v>
      </c>
      <c r="O7" s="10">
        <f t="shared" si="7"/>
        <v>361</v>
      </c>
      <c r="P7" s="10" t="e">
        <f t="shared" ca="1" si="9"/>
        <v>#NAME?</v>
      </c>
      <c r="Q7" s="10" t="str">
        <f t="shared" si="8"/>
        <v>Snehal Suhas Kadam</v>
      </c>
    </row>
    <row r="8" spans="1:17" ht="15.75" customHeight="1" x14ac:dyDescent="0.3">
      <c r="A8" s="6">
        <v>7</v>
      </c>
      <c r="B8" s="7" t="s">
        <v>31</v>
      </c>
      <c r="C8" s="8" t="s">
        <v>32</v>
      </c>
      <c r="D8" s="9" t="s">
        <v>24</v>
      </c>
      <c r="E8" s="9">
        <v>18</v>
      </c>
      <c r="F8" s="9">
        <v>171</v>
      </c>
      <c r="G8" s="9">
        <v>71</v>
      </c>
      <c r="H8" s="10">
        <f t="shared" si="0"/>
        <v>260</v>
      </c>
      <c r="I8" s="10">
        <f t="shared" si="11"/>
        <v>242</v>
      </c>
      <c r="J8" s="10">
        <f t="shared" si="2"/>
        <v>18</v>
      </c>
      <c r="K8" s="10">
        <f t="shared" si="10"/>
        <v>171</v>
      </c>
      <c r="L8" s="10">
        <f t="shared" si="12"/>
        <v>121</v>
      </c>
      <c r="M8" s="10">
        <f t="shared" si="5"/>
        <v>8</v>
      </c>
      <c r="N8" s="10">
        <f t="shared" si="6"/>
        <v>0</v>
      </c>
      <c r="O8" s="10">
        <f t="shared" si="7"/>
        <v>324</v>
      </c>
      <c r="P8" s="10" t="e">
        <f t="shared" ca="1" si="9"/>
        <v>#NAME?</v>
      </c>
      <c r="Q8" s="10" t="str">
        <f t="shared" si="8"/>
        <v>Tejas Shivaji Belote</v>
      </c>
    </row>
    <row r="9" spans="1:17" ht="15.75" customHeight="1" x14ac:dyDescent="0.3">
      <c r="A9" s="6">
        <v>8</v>
      </c>
      <c r="B9" s="7" t="s">
        <v>33</v>
      </c>
      <c r="C9" s="8" t="s">
        <v>34</v>
      </c>
      <c r="D9" s="9" t="s">
        <v>24</v>
      </c>
      <c r="E9" s="9">
        <v>22</v>
      </c>
      <c r="F9" s="9">
        <v>174</v>
      </c>
      <c r="G9" s="9">
        <v>73</v>
      </c>
      <c r="H9" s="10">
        <f t="shared" si="0"/>
        <v>269</v>
      </c>
      <c r="I9" s="10">
        <f t="shared" si="11"/>
        <v>247</v>
      </c>
      <c r="J9" s="10"/>
      <c r="K9" s="10">
        <f t="shared" si="10"/>
        <v>174</v>
      </c>
      <c r="L9" s="10">
        <f t="shared" si="12"/>
        <v>123.5</v>
      </c>
      <c r="M9" s="10">
        <f t="shared" si="5"/>
        <v>7</v>
      </c>
      <c r="N9" s="10">
        <f t="shared" si="6"/>
        <v>1</v>
      </c>
      <c r="O9" s="10">
        <f t="shared" si="7"/>
        <v>484</v>
      </c>
      <c r="P9" s="10" t="e">
        <f t="shared" ca="1" si="9"/>
        <v>#NAME?</v>
      </c>
      <c r="Q9" s="10" t="str">
        <f t="shared" si="8"/>
        <v>Munshi Mohd. Fazal Rafique</v>
      </c>
    </row>
    <row r="10" spans="1:17" ht="15.75" customHeight="1" x14ac:dyDescent="0.3">
      <c r="A10" s="6">
        <v>9</v>
      </c>
      <c r="B10" s="7" t="s">
        <v>35</v>
      </c>
      <c r="C10" s="8" t="s">
        <v>36</v>
      </c>
      <c r="D10" s="9" t="s">
        <v>19</v>
      </c>
      <c r="E10" s="9">
        <v>10</v>
      </c>
      <c r="F10" s="9">
        <v>173</v>
      </c>
      <c r="G10" s="9">
        <v>74</v>
      </c>
      <c r="H10" s="10">
        <f t="shared" si="0"/>
        <v>257</v>
      </c>
      <c r="I10" s="10">
        <f t="shared" si="11"/>
        <v>247</v>
      </c>
      <c r="J10" s="10">
        <f t="shared" ref="J10:J11" si="13">MIN(E10,G10)</f>
        <v>10</v>
      </c>
      <c r="K10" s="10">
        <f t="shared" si="10"/>
        <v>173</v>
      </c>
      <c r="L10" s="10"/>
      <c r="M10" s="10">
        <f t="shared" si="5"/>
        <v>7</v>
      </c>
      <c r="N10" s="10">
        <f t="shared" si="6"/>
        <v>1</v>
      </c>
      <c r="O10" s="10">
        <f t="shared" si="7"/>
        <v>100</v>
      </c>
      <c r="P10" s="10" t="e">
        <f t="shared" ca="1" si="9"/>
        <v>#NAME?</v>
      </c>
      <c r="Q10" s="10" t="str">
        <f t="shared" si="8"/>
        <v>Sonali Raghunath Thule</v>
      </c>
    </row>
    <row r="11" spans="1:17" ht="15.75" customHeight="1" x14ac:dyDescent="0.3">
      <c r="A11" s="11">
        <v>10</v>
      </c>
      <c r="B11" s="12" t="s">
        <v>37</v>
      </c>
      <c r="C11" s="13" t="s">
        <v>38</v>
      </c>
      <c r="D11" s="9" t="s">
        <v>24</v>
      </c>
      <c r="E11" s="9">
        <v>27</v>
      </c>
      <c r="F11" s="9">
        <v>178</v>
      </c>
      <c r="G11" s="9">
        <v>75</v>
      </c>
      <c r="H11" s="10">
        <f t="shared" si="0"/>
        <v>280</v>
      </c>
      <c r="I11" s="10">
        <f t="shared" si="11"/>
        <v>253</v>
      </c>
      <c r="J11" s="10">
        <f t="shared" si="13"/>
        <v>27</v>
      </c>
      <c r="K11" s="10">
        <f t="shared" si="10"/>
        <v>178</v>
      </c>
      <c r="L11" s="10">
        <f>AVERAGE(F11:G11)</f>
        <v>126.5</v>
      </c>
      <c r="M11" s="10">
        <f t="shared" si="5"/>
        <v>8</v>
      </c>
      <c r="N11" s="10">
        <f t="shared" si="6"/>
        <v>0</v>
      </c>
      <c r="O11" s="10">
        <f t="shared" si="7"/>
        <v>729</v>
      </c>
      <c r="P11" s="10" t="e">
        <f t="shared" ca="1" si="9"/>
        <v>#NAME?</v>
      </c>
      <c r="Q11" s="10" t="str">
        <f t="shared" si="8"/>
        <v>Gaurav Yadav</v>
      </c>
    </row>
  </sheetData>
  <hyperlinks>
    <hyperlink ref="A1" r:id="rId1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S11"/>
  <sheetViews>
    <sheetView workbookViewId="0"/>
  </sheetViews>
  <sheetFormatPr defaultColWidth="12.6640625" defaultRowHeight="15.75" customHeight="1" x14ac:dyDescent="0.25"/>
  <cols>
    <col min="2" max="2" width="18.6640625" customWidth="1"/>
    <col min="3" max="3" width="21.109375" customWidth="1"/>
    <col min="8" max="8" width="21.109375" customWidth="1"/>
  </cols>
  <sheetData>
    <row r="1" spans="1:19" x14ac:dyDescent="0.25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5" t="s">
        <v>39</v>
      </c>
      <c r="I1" s="5" t="s">
        <v>40</v>
      </c>
      <c r="J1" s="5" t="s">
        <v>41</v>
      </c>
      <c r="K1" s="5" t="s">
        <v>42</v>
      </c>
      <c r="L1" s="5" t="s">
        <v>43</v>
      </c>
      <c r="M1" s="5" t="s">
        <v>44</v>
      </c>
      <c r="N1" s="5" t="s">
        <v>45</v>
      </c>
      <c r="O1" s="5" t="s">
        <v>46</v>
      </c>
      <c r="P1" s="5" t="s">
        <v>47</v>
      </c>
      <c r="Q1" s="5" t="s">
        <v>48</v>
      </c>
      <c r="R1" s="5" t="s">
        <v>49</v>
      </c>
      <c r="S1" s="5" t="s">
        <v>50</v>
      </c>
    </row>
    <row r="2" spans="1:19" ht="15.75" customHeight="1" x14ac:dyDescent="0.3">
      <c r="A2" s="6">
        <v>1</v>
      </c>
      <c r="B2" s="7" t="s">
        <v>17</v>
      </c>
      <c r="C2" s="8" t="s">
        <v>18</v>
      </c>
      <c r="D2" s="9" t="s">
        <v>19</v>
      </c>
      <c r="E2" s="9">
        <v>34</v>
      </c>
      <c r="F2" s="9">
        <v>170</v>
      </c>
      <c r="G2" s="9">
        <v>80</v>
      </c>
      <c r="H2" s="10" t="str">
        <f>REPLACE(C2,1,1,"K")</f>
        <v>Kneha Ajaykumar Shukla</v>
      </c>
      <c r="I2" s="10" t="str">
        <f>LEFT(B2,4)</f>
        <v>AF04</v>
      </c>
      <c r="J2" s="10" t="str">
        <f t="shared" ref="J2:J11" si="0">RIGHT(C2,6)</f>
        <v>Shukla</v>
      </c>
      <c r="K2" s="10" t="str">
        <f t="shared" ref="K2:K11" si="1">UPPER(J2)</f>
        <v>SHUKLA</v>
      </c>
      <c r="L2" s="10" t="str">
        <f t="shared" ref="L2:L11" si="2">LOWER(K2)</f>
        <v>shukla</v>
      </c>
      <c r="M2" s="10" t="str">
        <f t="shared" ref="M2:M11" si="3">MID(B2,3,6)</f>
        <v>041460</v>
      </c>
      <c r="N2" s="10" t="str">
        <f t="shared" ref="N2:N11" si="4">IF(E2&gt;18,"eligible","not eligible")</f>
        <v>eligible</v>
      </c>
      <c r="O2" s="14">
        <f t="shared" ref="O2:O11" ca="1" si="5">NOW()</f>
        <v>45505.930008333336</v>
      </c>
      <c r="P2" s="10">
        <f t="shared" ref="P2:P11" ca="1" si="6">SECOND(NOW())</f>
        <v>13</v>
      </c>
      <c r="Q2" s="10">
        <f t="shared" ref="Q2:Q11" ca="1" si="7">DAY(TODAY())</f>
        <v>1</v>
      </c>
      <c r="R2" s="10">
        <f t="shared" ref="R2:R11" ca="1" si="8">MONTH(TODAY())</f>
        <v>8</v>
      </c>
      <c r="S2" s="10">
        <f t="shared" ref="S2:S11" ca="1" si="9">YEAR(TODAY())</f>
        <v>2024</v>
      </c>
    </row>
    <row r="3" spans="1:19" ht="15.75" customHeight="1" x14ac:dyDescent="0.3">
      <c r="A3" s="6">
        <v>2</v>
      </c>
      <c r="B3" s="7" t="s">
        <v>20</v>
      </c>
      <c r="C3" s="8" t="s">
        <v>21</v>
      </c>
      <c r="D3" s="9" t="s">
        <v>19</v>
      </c>
      <c r="E3" s="9">
        <v>23</v>
      </c>
      <c r="F3" s="9">
        <v>171</v>
      </c>
      <c r="G3" s="9">
        <v>62</v>
      </c>
      <c r="H3" s="10" t="str">
        <f>REPLACE(C3,3,3,"HMR")</f>
        <v>AaHMR Sharma</v>
      </c>
      <c r="I3" s="10" t="str">
        <f>LEFT(B3,5)</f>
        <v>AF041</v>
      </c>
      <c r="J3" s="10" t="str">
        <f t="shared" si="0"/>
        <v>Sharma</v>
      </c>
      <c r="K3" s="10" t="str">
        <f t="shared" si="1"/>
        <v>SHARMA</v>
      </c>
      <c r="L3" s="10" t="str">
        <f t="shared" si="2"/>
        <v>sharma</v>
      </c>
      <c r="M3" s="10" t="str">
        <f t="shared" si="3"/>
        <v>041818</v>
      </c>
      <c r="N3" s="10" t="str">
        <f t="shared" si="4"/>
        <v>eligible</v>
      </c>
      <c r="O3" s="14">
        <f t="shared" ca="1" si="5"/>
        <v>45505.930008333336</v>
      </c>
      <c r="P3" s="10">
        <f t="shared" ca="1" si="6"/>
        <v>13</v>
      </c>
      <c r="Q3" s="10">
        <f t="shared" ca="1" si="7"/>
        <v>1</v>
      </c>
      <c r="R3" s="10">
        <f t="shared" ca="1" si="8"/>
        <v>8</v>
      </c>
      <c r="S3" s="10">
        <f t="shared" ca="1" si="9"/>
        <v>2024</v>
      </c>
    </row>
    <row r="4" spans="1:19" ht="15.75" customHeight="1" x14ac:dyDescent="0.3">
      <c r="A4" s="6">
        <v>3</v>
      </c>
      <c r="B4" s="7" t="s">
        <v>22</v>
      </c>
      <c r="C4" s="8" t="s">
        <v>23</v>
      </c>
      <c r="D4" s="9" t="s">
        <v>24</v>
      </c>
      <c r="E4" s="9">
        <v>25</v>
      </c>
      <c r="F4" s="9">
        <v>174</v>
      </c>
      <c r="G4" s="9">
        <v>74</v>
      </c>
      <c r="H4" s="10" t="str">
        <f>REPLACE(C4,3,1,"Y")</f>
        <v>AnYket Santosh Chile</v>
      </c>
      <c r="I4" s="10" t="str">
        <f>LEFT(B4,2)</f>
        <v>AF</v>
      </c>
      <c r="J4" s="10" t="str">
        <f t="shared" si="0"/>
        <v xml:space="preserve"> Chile</v>
      </c>
      <c r="K4" s="10" t="str">
        <f t="shared" si="1"/>
        <v xml:space="preserve"> CHILE</v>
      </c>
      <c r="L4" s="10" t="str">
        <f t="shared" si="2"/>
        <v xml:space="preserve"> chile</v>
      </c>
      <c r="M4" s="10" t="str">
        <f t="shared" si="3"/>
        <v>041527</v>
      </c>
      <c r="N4" s="10" t="str">
        <f t="shared" si="4"/>
        <v>eligible</v>
      </c>
      <c r="O4" s="14">
        <f t="shared" ca="1" si="5"/>
        <v>45505.930008333336</v>
      </c>
      <c r="P4" s="10">
        <f t="shared" ca="1" si="6"/>
        <v>13</v>
      </c>
      <c r="Q4" s="10">
        <f t="shared" ca="1" si="7"/>
        <v>1</v>
      </c>
      <c r="R4" s="10">
        <f t="shared" ca="1" si="8"/>
        <v>8</v>
      </c>
      <c r="S4" s="10">
        <f t="shared" ca="1" si="9"/>
        <v>2024</v>
      </c>
    </row>
    <row r="5" spans="1:19" ht="15.75" customHeight="1" x14ac:dyDescent="0.3">
      <c r="A5" s="6">
        <v>4</v>
      </c>
      <c r="B5" s="7" t="s">
        <v>25</v>
      </c>
      <c r="C5" s="8" t="s">
        <v>26</v>
      </c>
      <c r="D5" s="9" t="s">
        <v>24</v>
      </c>
      <c r="E5" s="9">
        <v>21</v>
      </c>
      <c r="F5" s="9">
        <v>173</v>
      </c>
      <c r="G5" s="9">
        <v>73</v>
      </c>
      <c r="H5" s="10" t="str">
        <f>REPLACE(C5,6,1,"M")</f>
        <v>HarshMkailash sen</v>
      </c>
      <c r="I5" s="10" t="str">
        <f>LEFT(B5,6)</f>
        <v>AF0418</v>
      </c>
      <c r="J5" s="10" t="str">
        <f t="shared" si="0"/>
        <v>sh sen</v>
      </c>
      <c r="K5" s="10" t="str">
        <f t="shared" si="1"/>
        <v>SH SEN</v>
      </c>
      <c r="L5" s="10" t="str">
        <f t="shared" si="2"/>
        <v>sh sen</v>
      </c>
      <c r="M5" s="10" t="str">
        <f t="shared" si="3"/>
        <v>041830</v>
      </c>
      <c r="N5" s="10" t="str">
        <f t="shared" si="4"/>
        <v>eligible</v>
      </c>
      <c r="O5" s="14">
        <f t="shared" ca="1" si="5"/>
        <v>45505.930008333336</v>
      </c>
      <c r="P5" s="10">
        <f t="shared" ca="1" si="6"/>
        <v>13</v>
      </c>
      <c r="Q5" s="10">
        <f t="shared" ca="1" si="7"/>
        <v>1</v>
      </c>
      <c r="R5" s="10">
        <f t="shared" ca="1" si="8"/>
        <v>8</v>
      </c>
      <c r="S5" s="10">
        <f t="shared" ca="1" si="9"/>
        <v>2024</v>
      </c>
    </row>
    <row r="6" spans="1:19" ht="15.75" customHeight="1" x14ac:dyDescent="0.3">
      <c r="A6" s="6">
        <v>5</v>
      </c>
      <c r="B6" s="7" t="s">
        <v>27</v>
      </c>
      <c r="C6" s="8" t="s">
        <v>28</v>
      </c>
      <c r="D6" s="9" t="s">
        <v>24</v>
      </c>
      <c r="E6" s="9">
        <v>20</v>
      </c>
      <c r="F6" s="9">
        <v>178</v>
      </c>
      <c r="G6" s="9">
        <v>78</v>
      </c>
      <c r="H6" s="10" t="str">
        <f>REPLACE(C6,1,2,"KM")</f>
        <v>KMash Singh</v>
      </c>
      <c r="I6" s="10" t="str">
        <f>LEFT(B6,3)</f>
        <v>AF0</v>
      </c>
      <c r="J6" s="10" t="str">
        <f t="shared" si="0"/>
        <v xml:space="preserve"> Singh</v>
      </c>
      <c r="K6" s="10" t="str">
        <f t="shared" si="1"/>
        <v xml:space="preserve"> SINGH</v>
      </c>
      <c r="L6" s="10" t="str">
        <f t="shared" si="2"/>
        <v xml:space="preserve"> singh</v>
      </c>
      <c r="M6" s="10" t="str">
        <f t="shared" si="3"/>
        <v>041452</v>
      </c>
      <c r="N6" s="10" t="str">
        <f t="shared" si="4"/>
        <v>eligible</v>
      </c>
      <c r="O6" s="14">
        <f t="shared" ca="1" si="5"/>
        <v>45505.930008333336</v>
      </c>
      <c r="P6" s="10">
        <f t="shared" ca="1" si="6"/>
        <v>13</v>
      </c>
      <c r="Q6" s="10">
        <f t="shared" ca="1" si="7"/>
        <v>1</v>
      </c>
      <c r="R6" s="10">
        <f t="shared" ca="1" si="8"/>
        <v>8</v>
      </c>
      <c r="S6" s="10">
        <f t="shared" ca="1" si="9"/>
        <v>2024</v>
      </c>
    </row>
    <row r="7" spans="1:19" ht="15.75" customHeight="1" x14ac:dyDescent="0.3">
      <c r="A7" s="6">
        <v>6</v>
      </c>
      <c r="B7" s="7" t="s">
        <v>29</v>
      </c>
      <c r="C7" s="8" t="s">
        <v>30</v>
      </c>
      <c r="D7" s="9" t="s">
        <v>19</v>
      </c>
      <c r="E7" s="9">
        <v>19</v>
      </c>
      <c r="F7" s="9">
        <v>170</v>
      </c>
      <c r="G7" s="9">
        <v>78</v>
      </c>
      <c r="H7" s="10" t="str">
        <f>REPLACE(C7,4,1,"L")</f>
        <v>SneLal Suhas Kadam</v>
      </c>
      <c r="I7" s="10" t="str">
        <f t="shared" ref="I7:I8" si="10">LEFT(B7,7)</f>
        <v>AF04145</v>
      </c>
      <c r="J7" s="10" t="str">
        <f t="shared" si="0"/>
        <v xml:space="preserve"> Kadam</v>
      </c>
      <c r="K7" s="10" t="str">
        <f t="shared" si="1"/>
        <v xml:space="preserve"> KADAM</v>
      </c>
      <c r="L7" s="10" t="str">
        <f t="shared" si="2"/>
        <v xml:space="preserve"> kadam</v>
      </c>
      <c r="M7" s="10" t="str">
        <f t="shared" si="3"/>
        <v>041452</v>
      </c>
      <c r="N7" s="10" t="str">
        <f t="shared" si="4"/>
        <v>eligible</v>
      </c>
      <c r="O7" s="14">
        <f t="shared" ca="1" si="5"/>
        <v>45505.930008333336</v>
      </c>
      <c r="P7" s="10">
        <f t="shared" ca="1" si="6"/>
        <v>13</v>
      </c>
      <c r="Q7" s="10">
        <f t="shared" ca="1" si="7"/>
        <v>1</v>
      </c>
      <c r="R7" s="10">
        <f t="shared" ca="1" si="8"/>
        <v>8</v>
      </c>
      <c r="S7" s="10">
        <f t="shared" ca="1" si="9"/>
        <v>2024</v>
      </c>
    </row>
    <row r="8" spans="1:19" ht="15.75" customHeight="1" x14ac:dyDescent="0.3">
      <c r="A8" s="6">
        <v>7</v>
      </c>
      <c r="B8" s="7" t="s">
        <v>31</v>
      </c>
      <c r="C8" s="8" t="s">
        <v>32</v>
      </c>
      <c r="D8" s="9" t="s">
        <v>24</v>
      </c>
      <c r="E8" s="9">
        <v>18</v>
      </c>
      <c r="F8" s="9">
        <v>171</v>
      </c>
      <c r="G8" s="9">
        <v>71</v>
      </c>
      <c r="H8" s="10" t="str">
        <f>REPLACE(C8,1,1,"A")</f>
        <v>Aejas Shivaji Belote</v>
      </c>
      <c r="I8" s="10" t="str">
        <f t="shared" si="10"/>
        <v>AF04145</v>
      </c>
      <c r="J8" s="10" t="str">
        <f t="shared" si="0"/>
        <v>Belote</v>
      </c>
      <c r="K8" s="10" t="str">
        <f t="shared" si="1"/>
        <v>BELOTE</v>
      </c>
      <c r="L8" s="10" t="str">
        <f t="shared" si="2"/>
        <v>belote</v>
      </c>
      <c r="M8" s="10" t="str">
        <f t="shared" si="3"/>
        <v>041452</v>
      </c>
      <c r="N8" s="10" t="str">
        <f t="shared" si="4"/>
        <v>not eligible</v>
      </c>
      <c r="O8" s="14">
        <f t="shared" ca="1" si="5"/>
        <v>45505.930008333336</v>
      </c>
      <c r="P8" s="10">
        <f t="shared" ca="1" si="6"/>
        <v>13</v>
      </c>
      <c r="Q8" s="10">
        <f t="shared" ca="1" si="7"/>
        <v>1</v>
      </c>
      <c r="R8" s="10">
        <f t="shared" ca="1" si="8"/>
        <v>8</v>
      </c>
      <c r="S8" s="10">
        <f t="shared" ca="1" si="9"/>
        <v>2024</v>
      </c>
    </row>
    <row r="9" spans="1:19" ht="15.75" customHeight="1" x14ac:dyDescent="0.3">
      <c r="A9" s="6">
        <v>8</v>
      </c>
      <c r="B9" s="7" t="s">
        <v>33</v>
      </c>
      <c r="C9" s="8" t="s">
        <v>34</v>
      </c>
      <c r="D9" s="9" t="s">
        <v>24</v>
      </c>
      <c r="E9" s="9">
        <v>22</v>
      </c>
      <c r="F9" s="9">
        <v>174</v>
      </c>
      <c r="G9" s="9">
        <v>73</v>
      </c>
      <c r="H9" s="10" t="str">
        <f>REPLACE(C9,1,1,"J")</f>
        <v>Junshi Mohd. Fazal Rafique</v>
      </c>
      <c r="I9" s="10" t="str">
        <f t="shared" ref="I9:I11" si="11">LEFT(B9,4)</f>
        <v>AF04</v>
      </c>
      <c r="J9" s="10" t="str">
        <f t="shared" si="0"/>
        <v>afique</v>
      </c>
      <c r="K9" s="10" t="str">
        <f t="shared" si="1"/>
        <v>AFIQUE</v>
      </c>
      <c r="L9" s="10" t="str">
        <f t="shared" si="2"/>
        <v>afique</v>
      </c>
      <c r="M9" s="10" t="str">
        <f t="shared" si="3"/>
        <v>041677</v>
      </c>
      <c r="N9" s="10" t="str">
        <f t="shared" si="4"/>
        <v>eligible</v>
      </c>
      <c r="O9" s="14">
        <f t="shared" ca="1" si="5"/>
        <v>45505.930008333336</v>
      </c>
      <c r="P9" s="10">
        <f t="shared" ca="1" si="6"/>
        <v>13</v>
      </c>
      <c r="Q9" s="10">
        <f t="shared" ca="1" si="7"/>
        <v>1</v>
      </c>
      <c r="R9" s="10">
        <f t="shared" ca="1" si="8"/>
        <v>8</v>
      </c>
      <c r="S9" s="10">
        <f t="shared" ca="1" si="9"/>
        <v>2024</v>
      </c>
    </row>
    <row r="10" spans="1:19" ht="15.75" customHeight="1" x14ac:dyDescent="0.3">
      <c r="A10" s="6">
        <v>9</v>
      </c>
      <c r="B10" s="7" t="s">
        <v>35</v>
      </c>
      <c r="C10" s="8" t="s">
        <v>36</v>
      </c>
      <c r="D10" s="9" t="s">
        <v>19</v>
      </c>
      <c r="E10" s="9">
        <v>10</v>
      </c>
      <c r="F10" s="9">
        <v>173</v>
      </c>
      <c r="G10" s="9">
        <v>74</v>
      </c>
      <c r="H10" s="10" t="str">
        <f>REPLACE(C10,1,1,"O")</f>
        <v>Oonali Raghunath Thule</v>
      </c>
      <c r="I10" s="10" t="str">
        <f t="shared" si="11"/>
        <v>AF04</v>
      </c>
      <c r="J10" s="10" t="str">
        <f t="shared" si="0"/>
        <v xml:space="preserve"> Thule</v>
      </c>
      <c r="K10" s="10" t="str">
        <f t="shared" si="1"/>
        <v xml:space="preserve"> THULE</v>
      </c>
      <c r="L10" s="10" t="str">
        <f t="shared" si="2"/>
        <v xml:space="preserve"> thule</v>
      </c>
      <c r="M10" s="10" t="str">
        <f t="shared" si="3"/>
        <v>041702</v>
      </c>
      <c r="N10" s="10" t="str">
        <f t="shared" si="4"/>
        <v>not eligible</v>
      </c>
      <c r="O10" s="14">
        <f t="shared" ca="1" si="5"/>
        <v>45505.930008333336</v>
      </c>
      <c r="P10" s="10">
        <f t="shared" ca="1" si="6"/>
        <v>13</v>
      </c>
      <c r="Q10" s="10">
        <f t="shared" ca="1" si="7"/>
        <v>1</v>
      </c>
      <c r="R10" s="10">
        <f t="shared" ca="1" si="8"/>
        <v>8</v>
      </c>
      <c r="S10" s="10">
        <f t="shared" ca="1" si="9"/>
        <v>2024</v>
      </c>
    </row>
    <row r="11" spans="1:19" ht="15.75" customHeight="1" x14ac:dyDescent="0.3">
      <c r="A11" s="11">
        <v>10</v>
      </c>
      <c r="B11" s="12" t="s">
        <v>37</v>
      </c>
      <c r="C11" s="13" t="s">
        <v>38</v>
      </c>
      <c r="D11" s="9" t="s">
        <v>24</v>
      </c>
      <c r="E11" s="9">
        <v>27</v>
      </c>
      <c r="F11" s="9">
        <v>178</v>
      </c>
      <c r="G11" s="9">
        <v>75</v>
      </c>
      <c r="H11" s="10" t="str">
        <f>REPLACE(C11,1,1,"M")</f>
        <v>Maurav Yadav</v>
      </c>
      <c r="I11" s="10" t="str">
        <f t="shared" si="11"/>
        <v>AF04</v>
      </c>
      <c r="J11" s="10" t="str">
        <f t="shared" si="0"/>
        <v xml:space="preserve"> Yadav</v>
      </c>
      <c r="K11" s="10" t="str">
        <f t="shared" si="1"/>
        <v xml:space="preserve"> YADAV</v>
      </c>
      <c r="L11" s="10" t="str">
        <f t="shared" si="2"/>
        <v xml:space="preserve"> yadav</v>
      </c>
      <c r="M11" s="10" t="str">
        <f t="shared" si="3"/>
        <v>041524</v>
      </c>
      <c r="N11" s="10" t="str">
        <f t="shared" si="4"/>
        <v>eligible</v>
      </c>
      <c r="O11" s="14">
        <f t="shared" ca="1" si="5"/>
        <v>45505.930008333336</v>
      </c>
      <c r="P11" s="10">
        <f t="shared" ca="1" si="6"/>
        <v>13</v>
      </c>
      <c r="Q11" s="10">
        <f t="shared" ca="1" si="7"/>
        <v>1</v>
      </c>
      <c r="R11" s="10">
        <f t="shared" ca="1" si="8"/>
        <v>8</v>
      </c>
      <c r="S11" s="10">
        <f t="shared" ca="1" si="9"/>
        <v>2024</v>
      </c>
    </row>
  </sheetData>
  <hyperlinks>
    <hyperlink ref="A1" r:id="rId1" xr:uid="{00000000-0004-0000-01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E5"/>
  <sheetViews>
    <sheetView workbookViewId="0"/>
  </sheetViews>
  <sheetFormatPr defaultColWidth="12.6640625" defaultRowHeight="15.75" customHeight="1" x14ac:dyDescent="0.25"/>
  <sheetData>
    <row r="1" spans="1:5" x14ac:dyDescent="0.25">
      <c r="A1" s="15" t="s">
        <v>51</v>
      </c>
      <c r="B1" s="15" t="s">
        <v>52</v>
      </c>
      <c r="C1" s="15" t="s">
        <v>53</v>
      </c>
      <c r="D1" s="15" t="s">
        <v>54</v>
      </c>
      <c r="E1" s="15" t="s">
        <v>55</v>
      </c>
    </row>
    <row r="2" spans="1:5" x14ac:dyDescent="0.25">
      <c r="A2" s="10" t="s">
        <v>56</v>
      </c>
      <c r="B2" s="16">
        <v>50000</v>
      </c>
      <c r="C2" s="10">
        <v>50</v>
      </c>
      <c r="D2" s="10" t="str">
        <f t="shared" ref="D2:D5" si="0">INDEX(A2:A5,1)</f>
        <v>Laptop</v>
      </c>
      <c r="E2" s="10">
        <f>MATCH(B2,B2:B5)</f>
        <v>1</v>
      </c>
    </row>
    <row r="3" spans="1:5" x14ac:dyDescent="0.25">
      <c r="A3" s="10" t="s">
        <v>57</v>
      </c>
      <c r="B3" s="16">
        <v>55000</v>
      </c>
      <c r="C3" s="10">
        <v>100</v>
      </c>
      <c r="D3" s="10" t="str">
        <f t="shared" si="0"/>
        <v>TV</v>
      </c>
      <c r="E3" s="10">
        <f>MATCH(B3,B2:B5)</f>
        <v>2</v>
      </c>
    </row>
    <row r="4" spans="1:5" x14ac:dyDescent="0.25">
      <c r="A4" s="10" t="s">
        <v>58</v>
      </c>
      <c r="B4" s="10">
        <v>25000</v>
      </c>
      <c r="C4" s="10">
        <v>80</v>
      </c>
      <c r="D4" s="10" t="str">
        <f t="shared" si="0"/>
        <v>Mobile</v>
      </c>
      <c r="E4" s="10" t="e">
        <f>MATCH(B4,B2:B5)</f>
        <v>#N/A</v>
      </c>
    </row>
    <row r="5" spans="1:5" x14ac:dyDescent="0.25">
      <c r="A5" s="10" t="s">
        <v>59</v>
      </c>
      <c r="B5" s="10">
        <v>35000</v>
      </c>
      <c r="C5" s="10">
        <v>200</v>
      </c>
      <c r="D5" s="10" t="str">
        <f t="shared" si="0"/>
        <v>Camera</v>
      </c>
      <c r="E5" s="10" t="e">
        <f>MATCH(B5,B2:B5)</f>
        <v>#N/A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D15"/>
  <sheetViews>
    <sheetView tabSelected="1" workbookViewId="0"/>
  </sheetViews>
  <sheetFormatPr defaultColWidth="12.6640625" defaultRowHeight="15.75" customHeight="1" x14ac:dyDescent="0.25"/>
  <cols>
    <col min="1" max="1" width="14.21875" customWidth="1"/>
  </cols>
  <sheetData>
    <row r="1" spans="1:4" x14ac:dyDescent="0.25">
      <c r="A1" s="17" t="s">
        <v>60</v>
      </c>
      <c r="B1" s="17" t="s">
        <v>61</v>
      </c>
      <c r="C1" s="17" t="s">
        <v>52</v>
      </c>
      <c r="D1" s="17" t="s">
        <v>62</v>
      </c>
    </row>
    <row r="2" spans="1:4" x14ac:dyDescent="0.25">
      <c r="A2" s="10" t="s">
        <v>63</v>
      </c>
      <c r="B2" s="10">
        <v>5</v>
      </c>
      <c r="C2" s="10">
        <v>50</v>
      </c>
      <c r="D2" s="10">
        <v>3</v>
      </c>
    </row>
    <row r="3" spans="1:4" x14ac:dyDescent="0.25">
      <c r="A3" s="10" t="s">
        <v>64</v>
      </c>
      <c r="B3" s="10">
        <v>23</v>
      </c>
      <c r="C3" s="10">
        <v>230</v>
      </c>
      <c r="D3" s="10">
        <v>21</v>
      </c>
    </row>
    <row r="4" spans="1:4" x14ac:dyDescent="0.25">
      <c r="A4" s="10" t="s">
        <v>65</v>
      </c>
      <c r="B4" s="10">
        <v>16</v>
      </c>
      <c r="C4" s="10">
        <v>300</v>
      </c>
      <c r="D4" s="10">
        <v>12</v>
      </c>
    </row>
    <row r="5" spans="1:4" x14ac:dyDescent="0.25">
      <c r="A5" s="10" t="s">
        <v>66</v>
      </c>
      <c r="B5" s="10">
        <v>12</v>
      </c>
      <c r="C5" s="10">
        <v>5000</v>
      </c>
      <c r="D5" s="10">
        <v>9</v>
      </c>
    </row>
    <row r="6" spans="1:4" x14ac:dyDescent="0.25">
      <c r="A6" s="10" t="s">
        <v>67</v>
      </c>
      <c r="B6" s="10">
        <v>7</v>
      </c>
      <c r="C6" s="10">
        <v>600</v>
      </c>
      <c r="D6" s="10">
        <v>7</v>
      </c>
    </row>
    <row r="7" spans="1:4" x14ac:dyDescent="0.25">
      <c r="A7" s="10" t="s">
        <v>68</v>
      </c>
      <c r="B7" s="10">
        <v>21</v>
      </c>
      <c r="C7" s="10">
        <v>25000</v>
      </c>
      <c r="D7" s="10">
        <v>16</v>
      </c>
    </row>
    <row r="8" spans="1:4" x14ac:dyDescent="0.25">
      <c r="A8" s="10" t="s">
        <v>57</v>
      </c>
      <c r="B8" s="10">
        <v>10</v>
      </c>
      <c r="C8" s="10">
        <v>30000</v>
      </c>
      <c r="D8" s="10">
        <v>10</v>
      </c>
    </row>
    <row r="9" spans="1:4" x14ac:dyDescent="0.25">
      <c r="A9" s="10" t="s">
        <v>69</v>
      </c>
      <c r="B9" s="10">
        <v>15</v>
      </c>
      <c r="C9" s="10">
        <v>40000</v>
      </c>
      <c r="D9" s="10">
        <v>13</v>
      </c>
    </row>
    <row r="10" spans="1:4" x14ac:dyDescent="0.25">
      <c r="A10" s="10" t="s">
        <v>70</v>
      </c>
      <c r="B10" s="10">
        <v>25</v>
      </c>
      <c r="C10" s="10">
        <v>60000</v>
      </c>
      <c r="D10" s="10">
        <v>20</v>
      </c>
    </row>
    <row r="11" spans="1:4" x14ac:dyDescent="0.25">
      <c r="A11" s="10" t="s">
        <v>71</v>
      </c>
      <c r="B11" s="10">
        <v>7</v>
      </c>
      <c r="C11" s="10">
        <v>50000</v>
      </c>
      <c r="D11" s="10">
        <v>7</v>
      </c>
    </row>
    <row r="13" spans="1:4" x14ac:dyDescent="0.25">
      <c r="B13" s="18" t="s">
        <v>72</v>
      </c>
      <c r="C13" s="19">
        <f>AVERAGE(C2:C11)</f>
        <v>21118</v>
      </c>
    </row>
    <row r="14" spans="1:4" x14ac:dyDescent="0.25">
      <c r="B14" s="18" t="s">
        <v>73</v>
      </c>
      <c r="C14" s="19">
        <f>MEDIAN(B2:B11)</f>
        <v>13.5</v>
      </c>
    </row>
    <row r="15" spans="1:4" x14ac:dyDescent="0.25">
      <c r="B15" s="18" t="s">
        <v>74</v>
      </c>
      <c r="C15" s="19">
        <f>MODE(D2:D11)</f>
        <v>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C22"/>
  <sheetViews>
    <sheetView workbookViewId="0"/>
  </sheetViews>
  <sheetFormatPr defaultColWidth="12.6640625" defaultRowHeight="15.75" customHeight="1" x14ac:dyDescent="0.25"/>
  <sheetData>
    <row r="1" spans="1:3" x14ac:dyDescent="0.25">
      <c r="A1" s="20" t="s">
        <v>75</v>
      </c>
      <c r="B1" s="20" t="s">
        <v>76</v>
      </c>
      <c r="C1" s="20" t="s">
        <v>77</v>
      </c>
    </row>
    <row r="2" spans="1:3" x14ac:dyDescent="0.25">
      <c r="A2" s="21" t="s">
        <v>78</v>
      </c>
      <c r="B2" s="21">
        <v>30</v>
      </c>
      <c r="C2" s="21">
        <v>85</v>
      </c>
    </row>
    <row r="3" spans="1:3" x14ac:dyDescent="0.25">
      <c r="A3" s="21" t="s">
        <v>79</v>
      </c>
      <c r="B3" s="21">
        <v>25</v>
      </c>
      <c r="C3" s="21">
        <v>90</v>
      </c>
    </row>
    <row r="4" spans="1:3" x14ac:dyDescent="0.25">
      <c r="A4" s="21" t="s">
        <v>80</v>
      </c>
      <c r="B4" s="21">
        <v>28</v>
      </c>
      <c r="C4" s="21">
        <v>95</v>
      </c>
    </row>
    <row r="5" spans="1:3" x14ac:dyDescent="0.25">
      <c r="A5" s="21" t="s">
        <v>81</v>
      </c>
      <c r="B5" s="21">
        <v>22</v>
      </c>
      <c r="C5" s="21">
        <v>80</v>
      </c>
    </row>
    <row r="6" spans="1:3" x14ac:dyDescent="0.25">
      <c r="A6" s="21" t="s">
        <v>82</v>
      </c>
      <c r="B6" s="21">
        <v>25</v>
      </c>
      <c r="C6" s="21">
        <v>88</v>
      </c>
    </row>
    <row r="8" spans="1:3" x14ac:dyDescent="0.25">
      <c r="A8" s="19" t="s">
        <v>83</v>
      </c>
    </row>
    <row r="9" spans="1:3" x14ac:dyDescent="0.25">
      <c r="A9" s="22" t="s">
        <v>84</v>
      </c>
      <c r="B9" s="22" t="s">
        <v>76</v>
      </c>
      <c r="C9" s="22" t="s">
        <v>77</v>
      </c>
    </row>
    <row r="10" spans="1:3" x14ac:dyDescent="0.25">
      <c r="A10" s="10" t="s">
        <v>81</v>
      </c>
      <c r="B10" s="10">
        <v>22</v>
      </c>
      <c r="C10" s="10">
        <v>80</v>
      </c>
    </row>
    <row r="11" spans="1:3" x14ac:dyDescent="0.25">
      <c r="A11" s="10" t="s">
        <v>79</v>
      </c>
      <c r="B11" s="10">
        <v>25</v>
      </c>
      <c r="C11" s="10">
        <v>90</v>
      </c>
    </row>
    <row r="12" spans="1:3" x14ac:dyDescent="0.25">
      <c r="A12" s="10" t="s">
        <v>82</v>
      </c>
      <c r="B12" s="10">
        <v>25</v>
      </c>
      <c r="C12" s="10">
        <v>88</v>
      </c>
    </row>
    <row r="13" spans="1:3" x14ac:dyDescent="0.25">
      <c r="A13" s="10" t="s">
        <v>80</v>
      </c>
      <c r="B13" s="10">
        <v>28</v>
      </c>
      <c r="C13" s="10">
        <v>95</v>
      </c>
    </row>
    <row r="14" spans="1:3" x14ac:dyDescent="0.25">
      <c r="A14" s="10" t="s">
        <v>78</v>
      </c>
      <c r="B14" s="10">
        <v>30</v>
      </c>
      <c r="C14" s="10">
        <v>85</v>
      </c>
    </row>
    <row r="16" spans="1:3" x14ac:dyDescent="0.25">
      <c r="A16" s="19" t="s">
        <v>85</v>
      </c>
    </row>
    <row r="17" spans="1:3" x14ac:dyDescent="0.25">
      <c r="A17" s="17" t="s">
        <v>75</v>
      </c>
      <c r="B17" s="17" t="s">
        <v>76</v>
      </c>
      <c r="C17" s="17" t="s">
        <v>86</v>
      </c>
    </row>
    <row r="18" spans="1:3" x14ac:dyDescent="0.25">
      <c r="A18" s="10" t="s">
        <v>81</v>
      </c>
      <c r="B18" s="10">
        <v>22</v>
      </c>
      <c r="C18" s="10">
        <v>80</v>
      </c>
    </row>
    <row r="19" spans="1:3" x14ac:dyDescent="0.25">
      <c r="A19" s="10" t="s">
        <v>78</v>
      </c>
      <c r="B19" s="10">
        <v>30</v>
      </c>
      <c r="C19" s="10">
        <v>85</v>
      </c>
    </row>
    <row r="20" spans="1:3" x14ac:dyDescent="0.25">
      <c r="A20" s="10" t="s">
        <v>82</v>
      </c>
      <c r="B20" s="10">
        <v>25</v>
      </c>
      <c r="C20" s="10">
        <v>88</v>
      </c>
    </row>
    <row r="21" spans="1:3" x14ac:dyDescent="0.25">
      <c r="A21" s="10" t="s">
        <v>79</v>
      </c>
      <c r="B21" s="10">
        <v>25</v>
      </c>
      <c r="C21" s="10">
        <v>90</v>
      </c>
    </row>
    <row r="22" spans="1:3" x14ac:dyDescent="0.25">
      <c r="A22" s="10" t="s">
        <v>80</v>
      </c>
      <c r="B22" s="10">
        <v>28</v>
      </c>
      <c r="C22" s="10">
        <v>95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"/>
  <sheetViews>
    <sheetView workbookViewId="0"/>
  </sheetViews>
  <sheetFormatPr defaultColWidth="12.6640625" defaultRowHeight="15.75" customHeight="1" x14ac:dyDescent="0.25"/>
  <sheetData>
    <row r="1" spans="1:1" x14ac:dyDescent="0.25">
      <c r="A1" s="19" t="s">
        <v>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Index,Match</vt:lpstr>
      <vt:lpstr>Mean ,Median &amp; Mode</vt:lpstr>
      <vt:lpstr>sorting</vt:lpstr>
      <vt:lpstr>Sheet5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pragati goregaonkar</dc:creator>
  <cp:lastModifiedBy>pragati goregaonkar</cp:lastModifiedBy>
  <dcterms:modified xsi:type="dcterms:W3CDTF">2024-08-01T16:51:14Z</dcterms:modified>
</cp:coreProperties>
</file>