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agati Files\Data Analysts Class\Excel\"/>
    </mc:Choice>
  </mc:AlternateContent>
  <xr:revisionPtr revIDLastSave="0" documentId="13_ncr:1_{2F7AE5D8-4D87-41F6-9F56-4ECA66FD1C42}" xr6:coauthVersionLast="44" xr6:coauthVersionMax="47" xr10:uidLastSave="{00000000-0000-0000-0000-000000000000}"/>
  <bookViews>
    <workbookView xWindow="0" yWindow="180" windowWidth="20490" windowHeight="10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2" i="1"/>
  <c r="T3" i="1" l="1"/>
  <c r="T10" i="1"/>
  <c r="T11" i="1"/>
  <c r="T18" i="1"/>
  <c r="T19" i="1"/>
  <c r="T2" i="1"/>
  <c r="T4" i="1"/>
  <c r="V4" i="1" s="1"/>
  <c r="W4" i="1" s="1"/>
  <c r="T5" i="1"/>
  <c r="V5" i="1" s="1"/>
  <c r="W5" i="1" s="1"/>
  <c r="T6" i="1"/>
  <c r="V6" i="1" s="1"/>
  <c r="W6" i="1" s="1"/>
  <c r="T7" i="1"/>
  <c r="V7" i="1" s="1"/>
  <c r="W7" i="1" s="1"/>
  <c r="T8" i="1"/>
  <c r="U8" i="1" s="1"/>
  <c r="T9" i="1"/>
  <c r="U9" i="1" s="1"/>
  <c r="T12" i="1"/>
  <c r="V12" i="1" s="1"/>
  <c r="W12" i="1" s="1"/>
  <c r="T13" i="1"/>
  <c r="V13" i="1" s="1"/>
  <c r="W13" i="1" s="1"/>
  <c r="T14" i="1"/>
  <c r="V14" i="1" s="1"/>
  <c r="W14" i="1" s="1"/>
  <c r="T15" i="1"/>
  <c r="V15" i="1" s="1"/>
  <c r="W15" i="1" s="1"/>
  <c r="T16" i="1"/>
  <c r="U16" i="1" s="1"/>
  <c r="T17" i="1"/>
  <c r="V17" i="1" s="1"/>
  <c r="W17" i="1" s="1"/>
  <c r="T20" i="1"/>
  <c r="V20" i="1" s="1"/>
  <c r="W20" i="1" s="1"/>
  <c r="T21" i="1"/>
  <c r="V21" i="1" s="1"/>
  <c r="W21" i="1" s="1"/>
  <c r="U21" i="1" l="1"/>
  <c r="U15" i="1"/>
  <c r="U12" i="1"/>
  <c r="U5" i="1"/>
  <c r="U13" i="1"/>
  <c r="U4" i="1"/>
  <c r="U20" i="1"/>
  <c r="U14" i="1"/>
  <c r="U7" i="1"/>
  <c r="U6" i="1"/>
  <c r="V18" i="1"/>
  <c r="W18" i="1" s="1"/>
  <c r="U18" i="1"/>
  <c r="U10" i="1"/>
  <c r="V10" i="1"/>
  <c r="W10" i="1" s="1"/>
  <c r="U19" i="1"/>
  <c r="V19" i="1"/>
  <c r="W19" i="1" s="1"/>
  <c r="U11" i="1"/>
  <c r="V11" i="1"/>
  <c r="W11" i="1" s="1"/>
  <c r="U3" i="1"/>
  <c r="V3" i="1"/>
  <c r="W3" i="1" s="1"/>
  <c r="V8" i="1"/>
  <c r="W8" i="1" s="1"/>
  <c r="V9" i="1"/>
  <c r="W9" i="1" s="1"/>
  <c r="V16" i="1"/>
  <c r="W16" i="1" s="1"/>
  <c r="U17" i="1"/>
  <c r="V2" i="1"/>
  <c r="W2" i="1" s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I4" i="1"/>
  <c r="I5" i="1"/>
  <c r="I6" i="1"/>
  <c r="I11" i="1"/>
  <c r="I12" i="1"/>
  <c r="I13" i="1"/>
  <c r="I14" i="1"/>
  <c r="I19" i="1"/>
  <c r="I20" i="1"/>
  <c r="I21" i="1"/>
  <c r="I2" i="1"/>
  <c r="H3" i="1"/>
  <c r="H4" i="1"/>
  <c r="H5" i="1"/>
  <c r="H6" i="1"/>
  <c r="H7" i="1"/>
  <c r="I7" i="1" s="1"/>
  <c r="H8" i="1"/>
  <c r="I8" i="1" s="1"/>
  <c r="H9" i="1"/>
  <c r="I9" i="1" s="1"/>
  <c r="H10" i="1"/>
  <c r="I10" i="1" s="1"/>
  <c r="H11" i="1"/>
  <c r="H12" i="1"/>
  <c r="H13" i="1"/>
  <c r="H14" i="1"/>
  <c r="H15" i="1"/>
  <c r="I15" i="1" s="1"/>
  <c r="H16" i="1"/>
  <c r="I16" i="1" s="1"/>
  <c r="H17" i="1"/>
  <c r="I17" i="1" s="1"/>
  <c r="H18" i="1"/>
  <c r="I18" i="1" s="1"/>
  <c r="H19" i="1"/>
  <c r="H20" i="1"/>
  <c r="H21" i="1"/>
</calcChain>
</file>

<file path=xl/sharedStrings.xml><?xml version="1.0" encoding="utf-8"?>
<sst xmlns="http://schemas.openxmlformats.org/spreadsheetml/2006/main" count="142" uniqueCount="87">
  <si>
    <t>Emp Code</t>
  </si>
  <si>
    <t>Employee Name</t>
  </si>
  <si>
    <t>Address</t>
  </si>
  <si>
    <t>City</t>
  </si>
  <si>
    <t>Region</t>
  </si>
  <si>
    <t>Department</t>
  </si>
  <si>
    <t>Basic</t>
  </si>
  <si>
    <t>DA</t>
  </si>
  <si>
    <t>HRA</t>
  </si>
  <si>
    <t>TA</t>
  </si>
  <si>
    <t>PF</t>
  </si>
  <si>
    <t>Incentive</t>
  </si>
  <si>
    <t>P.Tax</t>
  </si>
  <si>
    <t>CCA</t>
  </si>
  <si>
    <t>Special Allowance</t>
  </si>
  <si>
    <t>CTC</t>
  </si>
  <si>
    <t>Net Salary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</si>
  <si>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</si>
  <si>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</si>
  <si>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</si>
  <si>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</si>
  <si>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</si>
  <si>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</si>
  <si>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</si>
  <si>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</si>
  <si>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</si>
  <si>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</si>
  <si>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</si>
  <si>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</si>
  <si>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</si>
  <si>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&lt;5000</t>
  </si>
  <si>
    <t>R Vasu</t>
  </si>
  <si>
    <t>Egmore</t>
  </si>
  <si>
    <t>Chennai</t>
  </si>
  <si>
    <t>S</t>
  </si>
  <si>
    <t>R&amp;D</t>
  </si>
  <si>
    <t>&gt;=5000 &amp; &lt;=10000</t>
  </si>
  <si>
    <t>Sanjay Gupta</t>
  </si>
  <si>
    <t>G K - II</t>
  </si>
  <si>
    <t>&gt;10000 &amp; &lt;=15000</t>
  </si>
  <si>
    <t>Jharna Biswal</t>
  </si>
  <si>
    <t>Link Road</t>
  </si>
  <si>
    <t>Cuttack</t>
  </si>
  <si>
    <t>E</t>
  </si>
  <si>
    <t>&gt;15000 &amp; &lt;=20000</t>
  </si>
  <si>
    <t>Prakash Dutta</t>
  </si>
  <si>
    <t>Elgin Road</t>
  </si>
  <si>
    <t>Kolkata</t>
  </si>
  <si>
    <t>&gt;20000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</si>
  <si>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</si>
  <si>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</si>
  <si>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</si>
  <si>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</si>
  <si>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</si>
  <si>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</si>
  <si>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</si>
  <si>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</si>
  <si>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</si>
  <si>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30%*Basic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</si>
  <si>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</si>
  <si>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</si>
  <si>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</si>
  <si>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</si>
  <si>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</si>
  <si>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</si>
  <si>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</si>
  <si>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</si>
  <si>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</si>
  <si>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</si>
  <si>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</si>
  <si>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</si>
  <si>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</si>
  <si>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</si>
  <si>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</si>
  <si>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</si>
  <si>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</si>
  <si>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</si>
  <si>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</si>
  <si>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INCOME Tax</t>
  </si>
  <si>
    <t>Annual Slary</t>
  </si>
  <si>
    <t>Income Tax</t>
  </si>
  <si>
    <t>1,50,000 to 3,00,000</t>
  </si>
  <si>
    <t>3,00,000 to 4,50,000</t>
  </si>
  <si>
    <t>&gt;4,50,000</t>
  </si>
  <si>
    <t>JP Kumar</t>
  </si>
  <si>
    <t>Bonus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</si>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</sst>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/>
    <xf numFmtId="0" fontId="0" fillId="0" borderId="1" xfId="0" applyBorder="1"/>
    <xf numFmtId="1" fontId="0" fillId="0" borderId="1" xfId="0" applyNumberFormat="1" applyBorder="1"/>
    <xf numFmtId="164" fontId="1" fillId="0" borderId="1" xfId="1" applyNumberFormat="1" applyFont="1" applyBorder="1"/>
    <xf numFmtId="164" fontId="0" fillId="0" borderId="1" xfId="0" applyNumberFormat="1" applyBorder="1"/>
    <xf numFmtId="0" fontId="2" fillId="2" borderId="2" xfId="0" applyFont="1" applyFill="1" applyBorder="1"/>
    <xf numFmtId="9" fontId="0" fillId="0" borderId="0" xfId="0" applyNumberFormat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21"/>
  <sheetViews>
    <sheetView tabSelected="1" zoomScale="120" zoomScaleNormal="120" workbookViewId="0">
      <selection activeCell="X2" sqref="X2"/>
    </sheetView>
  </sheetViews>
  <sheetFormatPr defaultRowHeight="15" x14ac:dyDescent="0.25"/>
  <cols>
    <col min="1" max="1" width="9.5703125" bestFit="1" customWidth="1"/>
    <col min="2" max="2" width="15.42578125" customWidth="1"/>
    <col min="3" max="3" width="12.28515625" customWidth="1"/>
    <col min="4" max="4" width="10" bestFit="1" customWidth="1"/>
    <col min="5" max="5" width="6.7109375" bestFit="1" customWidth="1"/>
    <col min="6" max="6" width="11.28515625" bestFit="1" customWidth="1"/>
    <col min="7" max="7" width="8.28515625" customWidth="1"/>
    <col min="8" max="8" width="9.28515625" customWidth="1"/>
    <col min="9" max="9" width="10.42578125" customWidth="1"/>
    <col min="10" max="10" width="5.42578125" bestFit="1" customWidth="1"/>
    <col min="11" max="11" width="8.28515625" customWidth="1"/>
    <col min="12" max="12" width="8" customWidth="1"/>
    <col min="13" max="13" width="9.42578125" bestFit="1" customWidth="1"/>
    <col min="14" max="14" width="9.28515625" customWidth="1"/>
    <col min="15" max="16" width="9.7109375" customWidth="1"/>
    <col min="17" max="19" width="11.85546875" customWidth="1"/>
    <col min="20" max="20" width="11.28515625" customWidth="1"/>
    <col min="21" max="21" width="9.5703125" bestFit="1" customWidth="1"/>
    <col min="22" max="22" width="12" bestFit="1" customWidth="1"/>
    <col min="23" max="23" width="24" customWidth="1"/>
    <col min="24" max="24" width="5.7109375" customWidth="1"/>
    <col min="25" max="25" width="18.7109375" bestFit="1" customWidth="1"/>
    <col min="26" max="26" width="4.85546875" bestFit="1" customWidth="1"/>
    <col min="27" max="27" width="9.7109375" bestFit="1" customWidth="1"/>
    <col min="28" max="29" width="2" bestFit="1" customWidth="1"/>
    <col min="33" max="33" width="10.28515625" bestFit="1" customWidth="1"/>
  </cols>
  <sheetData>
    <row r="1" spans="1:33" ht="30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85</v>
      </c>
      <c r="M1" s="1" t="s">
        <v>11</v>
      </c>
      <c r="N1" s="1" t="s">
        <v>12</v>
      </c>
      <c r="O1" s="3" t="s">
        <v>12</v>
      </c>
      <c r="P1" s="1" t="s">
        <v>13</v>
      </c>
      <c r="Q1" s="1" t="s">
        <v>13</v>
      </c>
      <c r="R1" s="1" t="s">
        <v>86</v>
      </c>
      <c r="S1" s="2" t="s">
        <v>14</v>
      </c>
      <c r="T1" s="1" t="s">
        <v>15</v>
      </c>
      <c r="U1" s="1" t="s">
        <v>16</v>
      </c>
      <c r="V1" s="8" t="s">
        <v>79</v>
      </c>
      <c r="W1" s="8" t="s">
        <v>78</v>
      </c>
    </row>
    <row r="2" spans="1:33" x14ac:dyDescent="0.25">
      <c r="A2" s="4">
        <v>1</v>
      </c>
      <c r="B2" s="4" t="s">
        <v>84</v>
      </c>
      <c r="C2" s="4" t="s">
        <v>17</v>
      </c>
      <c r="D2" s="4" t="s">
        <v>18</v>
      </c>
      <c r="E2" s="4" t="s">
        <v>19</v>
      </c>
      <c r="F2" s="4" t="s">
        <v>20</v>
      </c>
      <c r="G2" s="4">
        <v>6250</v>
      </c>
      <c r="H2" s="5">
        <f>30%*G2</f>
        <v>1875</v>
      </c>
      <c r="I2" s="5">
        <f>(G2+H2)*30%</f>
        <v>2437.5</v>
      </c>
      <c r="J2" s="4">
        <f>IF(F2=$F$4,5000,0)</f>
        <v>0</v>
      </c>
      <c r="K2" s="4">
        <f>12%*G2</f>
        <v>750</v>
      </c>
      <c r="L2" s="4">
        <f>IF(AND(F2=$F$2,E2=$E$2),5000,0)</f>
        <v>5000</v>
      </c>
      <c r="M2" s="5">
        <f>IF(OR(F2="Marketing",F2="Accounts"),20%*G2,0)</f>
        <v>0</v>
      </c>
      <c r="N2" s="4">
        <f>IF(G2&lt;5000,0,IF(G2&lt;=10000,50,IF(G2&lt;=15000,100,IF(G2&lt;=20000,150,200))))</f>
        <v>50</v>
      </c>
      <c r="O2" s="4">
        <f>_xlfn.IFS(G2&lt;5000,0,G2&lt;=10000,50,G2&lt;=15000,100,G2&lt;=20000,150,G2&gt;20000,200)</f>
        <v>50</v>
      </c>
      <c r="P2" s="4">
        <f>IF(OR(D2="Mysore",D2="Noida",D2="Mangalore",D2="Cuttack"),0,5000)</f>
        <v>5000</v>
      </c>
      <c r="Q2" s="4">
        <f>IF(NOT(OR(D2="Mysore",D2="Noida",D2="Manglore",D2="Cuttack")),5000,0)</f>
        <v>5000</v>
      </c>
      <c r="R2" s="4">
        <f>IF(NOT(F2=$F$3),1000,0)</f>
        <v>1000</v>
      </c>
      <c r="S2" s="5">
        <f>IF(OR(AND(F2="Training",E2="W"),AND(F2="R&amp;D",E2="S"),AND(F2="Marketing",E2="N"),AND(F2="Accounts",E2="E")),30%*G2,0)</f>
        <v>1875</v>
      </c>
      <c r="T2" s="6">
        <f>SUM(G2:N2,Q2:S2)</f>
        <v>24237.5</v>
      </c>
      <c r="U2" s="7">
        <f>T2-K2-N2</f>
        <v>23437.5</v>
      </c>
      <c r="V2" s="6">
        <f>T2*12</f>
        <v>290850</v>
      </c>
      <c r="W2" s="4">
        <f>IF(V2&lt;=$Y$18,0,IF(V2&lt;=300000,(V2-150000)*5%,IF(V2&lt;=450000,(V2-150000)*10%,(V2-150000)*20%)))</f>
        <v>7042.5</v>
      </c>
    </row>
    <row r="3" spans="1:33" x14ac:dyDescent="0.25">
      <c r="A3" s="4">
        <v>2</v>
      </c>
      <c r="B3" s="4" t="s">
        <v>21</v>
      </c>
      <c r="C3" s="4" t="s">
        <v>22</v>
      </c>
      <c r="D3" s="4" t="s">
        <v>23</v>
      </c>
      <c r="E3" s="4" t="s">
        <v>24</v>
      </c>
      <c r="F3" s="13" t="s">
        <v>25</v>
      </c>
      <c r="G3" s="4">
        <v>8750</v>
      </c>
      <c r="H3" s="5">
        <f t="shared" ref="H3:H21" si="0">30%*G3</f>
        <v>2625</v>
      </c>
      <c r="I3" s="5">
        <f t="shared" ref="I3:I21" si="1">(G3+H3)*30%</f>
        <v>3412.5</v>
      </c>
      <c r="J3" s="4">
        <f t="shared" ref="J3:J21" si="2">IF(F3=$F$4,5000,0)</f>
        <v>0</v>
      </c>
      <c r="K3" s="4">
        <f t="shared" ref="K3:K21" si="3">12%*G3</f>
        <v>1050</v>
      </c>
      <c r="L3" s="4">
        <f t="shared" ref="L3:L21" si="4">IF(AND(F3=$F$2,E3=$E$2),5000,0)</f>
        <v>0</v>
      </c>
      <c r="M3" s="5">
        <f t="shared" ref="M3:M21" si="5">IF(OR(F3="Marketing",F3="Accounts"),20%*G3,0)</f>
        <v>1750</v>
      </c>
      <c r="N3" s="4">
        <f t="shared" ref="N3:N21" si="6">IF(G3&lt;5000,0,IF(G3&lt;=10000,50,IF(G3&lt;=15000,100,IF(G3&lt;=20000,150,200))))</f>
        <v>50</v>
      </c>
      <c r="O3" s="4">
        <f t="shared" ref="O3:O21" si="7">_xlfn.IFS(G3&lt;5000,0,G3&lt;=10000,50,G3&lt;=15000,100,G3&lt;=20000,150,G3&gt;20000,200)</f>
        <v>50</v>
      </c>
      <c r="P3" s="4">
        <f t="shared" ref="P3:P21" si="8">IF(OR(D3="Mysore",D3="Noida",D3="Mangalore",D3="Cuttack"),0,5000)</f>
        <v>5000</v>
      </c>
      <c r="Q3" s="4">
        <f t="shared" ref="Q3:Q21" si="9">IF(NOT(OR(D3="Mysore",D3="Noida",D3="Manglore",D3="Cuttack")),5000,0)</f>
        <v>5000</v>
      </c>
      <c r="R3" s="4">
        <f t="shared" ref="R3:R21" si="10">IF(NOT(F3=$F$3),1000,0)</f>
        <v>0</v>
      </c>
      <c r="S3" s="5">
        <f t="shared" ref="S3:S21" si="11">IF(OR(AND(F3="Training",E3="W"),AND(F3="R&amp;D",E3="S"),AND(F3="Marketing",E3="N"),AND(F3="Accounts",E3="E")),30%*G3,0)</f>
        <v>0</v>
      </c>
      <c r="T3" s="6">
        <f t="shared" ref="T3:T21" si="12">SUM(G3:N3,Q3:S3)</f>
        <v>22637.5</v>
      </c>
      <c r="U3" s="7">
        <f t="shared" ref="U3:U21" si="13">T3-K3-N3</f>
        <v>21537.5</v>
      </c>
      <c r="V3" s="6">
        <f t="shared" ref="V3:V21" si="14">T3*12</f>
        <v>271650</v>
      </c>
      <c r="W3" s="4">
        <f t="shared" ref="W3:W21" si="15">IF(V3&lt;=$Y$18,0,IF(V3&lt;=300000,(V3-150000)*5%,IF(V3&lt;=450000,(V3-150000)*10%,(V3-150000)*20%)))</f>
        <v>6082.5</v>
      </c>
      <c r="Y3" t="s">
        <v>12</v>
      </c>
    </row>
    <row r="4" spans="1:33" x14ac:dyDescent="0.25">
      <c r="A4" s="4">
        <v>3</v>
      </c>
      <c r="B4" s="4" t="s">
        <v>26</v>
      </c>
      <c r="C4" s="4" t="s">
        <v>27</v>
      </c>
      <c r="D4" s="4" t="s">
        <v>28</v>
      </c>
      <c r="E4" s="11" t="s">
        <v>24</v>
      </c>
      <c r="F4" s="4" t="s">
        <v>29</v>
      </c>
      <c r="G4" s="12">
        <v>11250</v>
      </c>
      <c r="H4" s="5">
        <f t="shared" si="0"/>
        <v>3375</v>
      </c>
      <c r="I4" s="5">
        <f t="shared" si="1"/>
        <v>4387.5</v>
      </c>
      <c r="J4" s="4">
        <f t="shared" si="2"/>
        <v>5000</v>
      </c>
      <c r="K4" s="4">
        <f t="shared" si="3"/>
        <v>1350</v>
      </c>
      <c r="L4" s="4">
        <f t="shared" si="4"/>
        <v>0</v>
      </c>
      <c r="M4" s="5">
        <f t="shared" si="5"/>
        <v>2250</v>
      </c>
      <c r="N4" s="4">
        <f t="shared" si="6"/>
        <v>100</v>
      </c>
      <c r="O4" s="4">
        <f t="shared" si="7"/>
        <v>100</v>
      </c>
      <c r="P4" s="4">
        <f t="shared" si="8"/>
        <v>0</v>
      </c>
      <c r="Q4" s="4">
        <f t="shared" si="9"/>
        <v>0</v>
      </c>
      <c r="R4" s="4">
        <f t="shared" si="10"/>
        <v>1000</v>
      </c>
      <c r="S4" s="5">
        <f t="shared" si="11"/>
        <v>3375</v>
      </c>
      <c r="T4" s="6">
        <f t="shared" si="12"/>
        <v>32087.5</v>
      </c>
      <c r="U4" s="7">
        <f t="shared" si="13"/>
        <v>30637.5</v>
      </c>
      <c r="V4" s="6">
        <f t="shared" si="14"/>
        <v>385050</v>
      </c>
      <c r="W4" s="4">
        <f t="shared" si="15"/>
        <v>23505</v>
      </c>
      <c r="Y4" t="s">
        <v>30</v>
      </c>
      <c r="Z4">
        <v>0</v>
      </c>
    </row>
    <row r="5" spans="1:33" x14ac:dyDescent="0.25">
      <c r="A5" s="4">
        <v>4</v>
      </c>
      <c r="B5" s="4" t="s">
        <v>31</v>
      </c>
      <c r="C5" s="4" t="s">
        <v>32</v>
      </c>
      <c r="D5" s="4" t="s">
        <v>33</v>
      </c>
      <c r="E5" s="4" t="s">
        <v>34</v>
      </c>
      <c r="F5" s="14" t="s">
        <v>35</v>
      </c>
      <c r="G5" s="4">
        <v>10000</v>
      </c>
      <c r="H5" s="5">
        <f t="shared" si="0"/>
        <v>3000</v>
      </c>
      <c r="I5" s="5">
        <f t="shared" si="1"/>
        <v>3900</v>
      </c>
      <c r="J5" s="4">
        <f t="shared" si="2"/>
        <v>0</v>
      </c>
      <c r="K5" s="4">
        <f t="shared" si="3"/>
        <v>1200</v>
      </c>
      <c r="L5" s="4">
        <f t="shared" si="4"/>
        <v>0</v>
      </c>
      <c r="M5" s="5">
        <f t="shared" si="5"/>
        <v>0</v>
      </c>
      <c r="N5" s="4">
        <f t="shared" si="6"/>
        <v>50</v>
      </c>
      <c r="O5" s="4">
        <f t="shared" si="7"/>
        <v>50</v>
      </c>
      <c r="P5" s="4">
        <f t="shared" si="8"/>
        <v>5000</v>
      </c>
      <c r="Q5" s="4">
        <f t="shared" si="9"/>
        <v>5000</v>
      </c>
      <c r="R5" s="4">
        <f t="shared" si="10"/>
        <v>1000</v>
      </c>
      <c r="S5" s="5">
        <f t="shared" si="11"/>
        <v>3000</v>
      </c>
      <c r="T5" s="6">
        <f t="shared" si="12"/>
        <v>27150</v>
      </c>
      <c r="U5" s="7">
        <f t="shared" si="13"/>
        <v>25900</v>
      </c>
      <c r="V5" s="6">
        <f t="shared" si="14"/>
        <v>325800</v>
      </c>
      <c r="W5" s="4">
        <f t="shared" si="15"/>
        <v>17580</v>
      </c>
      <c r="Y5" t="s">
        <v>36</v>
      </c>
      <c r="Z5">
        <v>50</v>
      </c>
    </row>
    <row r="6" spans="1:33" x14ac:dyDescent="0.25">
      <c r="A6" s="4">
        <v>5</v>
      </c>
      <c r="B6" s="4" t="s">
        <v>37</v>
      </c>
      <c r="C6" s="4" t="s">
        <v>38</v>
      </c>
      <c r="D6" s="4" t="s">
        <v>23</v>
      </c>
      <c r="E6" s="4" t="s">
        <v>24</v>
      </c>
      <c r="F6" s="4" t="s">
        <v>20</v>
      </c>
      <c r="G6" s="4">
        <v>16250</v>
      </c>
      <c r="H6" s="5">
        <f t="shared" si="0"/>
        <v>4875</v>
      </c>
      <c r="I6" s="5">
        <f t="shared" si="1"/>
        <v>6337.5</v>
      </c>
      <c r="J6" s="4">
        <f t="shared" si="2"/>
        <v>0</v>
      </c>
      <c r="K6" s="4">
        <f t="shared" si="3"/>
        <v>1950</v>
      </c>
      <c r="L6" s="4">
        <f t="shared" si="4"/>
        <v>0</v>
      </c>
      <c r="M6" s="5">
        <f t="shared" si="5"/>
        <v>0</v>
      </c>
      <c r="N6" s="4">
        <f t="shared" si="6"/>
        <v>150</v>
      </c>
      <c r="O6" s="4">
        <f t="shared" si="7"/>
        <v>150</v>
      </c>
      <c r="P6" s="4">
        <f t="shared" si="8"/>
        <v>5000</v>
      </c>
      <c r="Q6" s="4">
        <f t="shared" si="9"/>
        <v>5000</v>
      </c>
      <c r="R6" s="4">
        <f t="shared" si="10"/>
        <v>1000</v>
      </c>
      <c r="S6" s="5">
        <f t="shared" si="11"/>
        <v>0</v>
      </c>
      <c r="T6" s="6">
        <f t="shared" si="12"/>
        <v>35562.5</v>
      </c>
      <c r="U6" s="7">
        <f t="shared" si="13"/>
        <v>33462.5</v>
      </c>
      <c r="V6" s="6">
        <f t="shared" si="14"/>
        <v>426750</v>
      </c>
      <c r="W6" s="4">
        <f t="shared" si="15"/>
        <v>27675</v>
      </c>
      <c r="Y6" t="s">
        <v>39</v>
      </c>
      <c r="Z6">
        <v>100</v>
      </c>
      <c r="AG6" s="10"/>
    </row>
    <row r="7" spans="1:33" x14ac:dyDescent="0.25">
      <c r="A7" s="4">
        <v>6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25</v>
      </c>
      <c r="G7" s="4">
        <v>6400</v>
      </c>
      <c r="H7" s="5">
        <f t="shared" si="0"/>
        <v>1920</v>
      </c>
      <c r="I7" s="5">
        <f t="shared" si="1"/>
        <v>2496</v>
      </c>
      <c r="J7" s="4">
        <f t="shared" si="2"/>
        <v>0</v>
      </c>
      <c r="K7" s="4">
        <f t="shared" si="3"/>
        <v>768</v>
      </c>
      <c r="L7" s="4">
        <f t="shared" si="4"/>
        <v>0</v>
      </c>
      <c r="M7" s="5">
        <f t="shared" si="5"/>
        <v>1280</v>
      </c>
      <c r="N7" s="4">
        <f t="shared" si="6"/>
        <v>50</v>
      </c>
      <c r="O7" s="4">
        <f t="shared" si="7"/>
        <v>50</v>
      </c>
      <c r="P7" s="4">
        <f t="shared" si="8"/>
        <v>0</v>
      </c>
      <c r="Q7" s="4">
        <f t="shared" si="9"/>
        <v>0</v>
      </c>
      <c r="R7" s="4">
        <f t="shared" si="10"/>
        <v>0</v>
      </c>
      <c r="S7" s="5">
        <f t="shared" si="11"/>
        <v>1920</v>
      </c>
      <c r="T7" s="6">
        <f t="shared" si="12"/>
        <v>14834</v>
      </c>
      <c r="U7" s="7">
        <f t="shared" si="13"/>
        <v>14016</v>
      </c>
      <c r="V7" s="6">
        <f t="shared" si="14"/>
        <v>178008</v>
      </c>
      <c r="W7" s="4">
        <f t="shared" si="15"/>
        <v>1400.4</v>
      </c>
      <c r="Y7" t="s">
        <v>44</v>
      </c>
      <c r="Z7">
        <v>150</v>
      </c>
      <c r="AG7" s="10"/>
    </row>
    <row r="8" spans="1:33" x14ac:dyDescent="0.25">
      <c r="A8" s="4">
        <v>7</v>
      </c>
      <c r="B8" s="4" t="s">
        <v>45</v>
      </c>
      <c r="C8" s="4" t="s">
        <v>46</v>
      </c>
      <c r="D8" s="4" t="s">
        <v>47</v>
      </c>
      <c r="E8" s="4" t="s">
        <v>43</v>
      </c>
      <c r="F8" s="4" t="s">
        <v>29</v>
      </c>
      <c r="G8" s="4">
        <v>4500</v>
      </c>
      <c r="H8" s="5">
        <f t="shared" si="0"/>
        <v>1350</v>
      </c>
      <c r="I8" s="5">
        <f t="shared" si="1"/>
        <v>1755</v>
      </c>
      <c r="J8" s="4">
        <f t="shared" si="2"/>
        <v>5000</v>
      </c>
      <c r="K8" s="4">
        <f t="shared" si="3"/>
        <v>540</v>
      </c>
      <c r="L8" s="4">
        <f t="shared" si="4"/>
        <v>0</v>
      </c>
      <c r="M8" s="5">
        <f t="shared" si="5"/>
        <v>900</v>
      </c>
      <c r="N8" s="4">
        <f t="shared" si="6"/>
        <v>0</v>
      </c>
      <c r="O8" s="4">
        <f t="shared" si="7"/>
        <v>0</v>
      </c>
      <c r="P8" s="4">
        <f t="shared" si="8"/>
        <v>5000</v>
      </c>
      <c r="Q8" s="4">
        <f t="shared" si="9"/>
        <v>5000</v>
      </c>
      <c r="R8" s="4">
        <f t="shared" si="10"/>
        <v>1000</v>
      </c>
      <c r="S8" s="5">
        <f t="shared" si="11"/>
        <v>0</v>
      </c>
      <c r="T8" s="6">
        <f t="shared" si="12"/>
        <v>20045</v>
      </c>
      <c r="U8" s="7">
        <f t="shared" si="13"/>
        <v>19505</v>
      </c>
      <c r="V8" s="6">
        <f t="shared" si="14"/>
        <v>240540</v>
      </c>
      <c r="W8" s="4">
        <f t="shared" si="15"/>
        <v>4527</v>
      </c>
      <c r="Y8" t="s">
        <v>48</v>
      </c>
      <c r="Z8">
        <v>200</v>
      </c>
    </row>
    <row r="9" spans="1:33" x14ac:dyDescent="0.25">
      <c r="A9" s="4">
        <v>8</v>
      </c>
      <c r="B9" s="4" t="s">
        <v>49</v>
      </c>
      <c r="C9" s="4" t="s">
        <v>50</v>
      </c>
      <c r="D9" s="4" t="s">
        <v>47</v>
      </c>
      <c r="E9" s="4" t="s">
        <v>43</v>
      </c>
      <c r="F9" s="4" t="s">
        <v>35</v>
      </c>
      <c r="G9" s="4">
        <v>6275</v>
      </c>
      <c r="H9" s="5">
        <f t="shared" si="0"/>
        <v>1882.5</v>
      </c>
      <c r="I9" s="5">
        <f t="shared" si="1"/>
        <v>2447.25</v>
      </c>
      <c r="J9" s="4">
        <f t="shared" si="2"/>
        <v>0</v>
      </c>
      <c r="K9" s="4">
        <f t="shared" si="3"/>
        <v>753</v>
      </c>
      <c r="L9" s="4">
        <f t="shared" si="4"/>
        <v>0</v>
      </c>
      <c r="M9" s="5">
        <f t="shared" si="5"/>
        <v>0</v>
      </c>
      <c r="N9" s="4">
        <f t="shared" si="6"/>
        <v>50</v>
      </c>
      <c r="O9" s="4">
        <f t="shared" si="7"/>
        <v>50</v>
      </c>
      <c r="P9" s="4">
        <f t="shared" si="8"/>
        <v>5000</v>
      </c>
      <c r="Q9" s="4">
        <f t="shared" si="9"/>
        <v>5000</v>
      </c>
      <c r="R9" s="4">
        <f t="shared" si="10"/>
        <v>1000</v>
      </c>
      <c r="S9" s="5">
        <f t="shared" si="11"/>
        <v>0</v>
      </c>
      <c r="T9" s="6">
        <f t="shared" si="12"/>
        <v>17407.75</v>
      </c>
      <c r="U9" s="7">
        <f t="shared" si="13"/>
        <v>16604.75</v>
      </c>
      <c r="V9" s="6">
        <f t="shared" si="14"/>
        <v>208893</v>
      </c>
      <c r="W9" s="4">
        <f t="shared" si="15"/>
        <v>2944.65</v>
      </c>
    </row>
    <row r="10" spans="1:33" x14ac:dyDescent="0.25">
      <c r="A10" s="4">
        <v>9</v>
      </c>
      <c r="B10" s="4" t="s">
        <v>51</v>
      </c>
      <c r="C10" s="4" t="s">
        <v>52</v>
      </c>
      <c r="D10" s="4" t="s">
        <v>18</v>
      </c>
      <c r="E10" s="4" t="s">
        <v>19</v>
      </c>
      <c r="F10" s="4" t="s">
        <v>20</v>
      </c>
      <c r="G10" s="4">
        <v>6250</v>
      </c>
      <c r="H10" s="5">
        <f t="shared" si="0"/>
        <v>1875</v>
      </c>
      <c r="I10" s="5">
        <f t="shared" si="1"/>
        <v>2437.5</v>
      </c>
      <c r="J10" s="4">
        <f t="shared" si="2"/>
        <v>0</v>
      </c>
      <c r="K10" s="4">
        <f t="shared" si="3"/>
        <v>750</v>
      </c>
      <c r="L10" s="4">
        <f t="shared" si="4"/>
        <v>5000</v>
      </c>
      <c r="M10" s="5">
        <f t="shared" si="5"/>
        <v>0</v>
      </c>
      <c r="N10" s="4">
        <f t="shared" si="6"/>
        <v>50</v>
      </c>
      <c r="O10" s="4">
        <f t="shared" si="7"/>
        <v>50</v>
      </c>
      <c r="P10" s="4">
        <f t="shared" si="8"/>
        <v>5000</v>
      </c>
      <c r="Q10" s="4">
        <f t="shared" si="9"/>
        <v>5000</v>
      </c>
      <c r="R10" s="4">
        <f t="shared" si="10"/>
        <v>1000</v>
      </c>
      <c r="S10" s="5">
        <f t="shared" si="11"/>
        <v>1875</v>
      </c>
      <c r="T10" s="6">
        <f t="shared" si="12"/>
        <v>24237.5</v>
      </c>
      <c r="U10" s="7">
        <f t="shared" si="13"/>
        <v>23437.5</v>
      </c>
      <c r="V10" s="6">
        <f t="shared" si="14"/>
        <v>290850</v>
      </c>
      <c r="W10" s="4">
        <f t="shared" si="15"/>
        <v>7042.5</v>
      </c>
    </row>
    <row r="11" spans="1:33" ht="15.75" thickBot="1" x14ac:dyDescent="0.3">
      <c r="A11" s="4">
        <v>10</v>
      </c>
      <c r="B11" s="4" t="s">
        <v>53</v>
      </c>
      <c r="C11" s="4" t="s">
        <v>54</v>
      </c>
      <c r="D11" s="4" t="s">
        <v>55</v>
      </c>
      <c r="E11" s="4" t="s">
        <v>34</v>
      </c>
      <c r="F11" s="4" t="s">
        <v>25</v>
      </c>
      <c r="G11" s="4">
        <v>8750</v>
      </c>
      <c r="H11" s="5">
        <f t="shared" si="0"/>
        <v>2625</v>
      </c>
      <c r="I11" s="5">
        <f t="shared" si="1"/>
        <v>3412.5</v>
      </c>
      <c r="J11" s="4">
        <f t="shared" si="2"/>
        <v>0</v>
      </c>
      <c r="K11" s="4">
        <f t="shared" si="3"/>
        <v>1050</v>
      </c>
      <c r="L11" s="4">
        <f t="shared" si="4"/>
        <v>0</v>
      </c>
      <c r="M11" s="5">
        <f t="shared" si="5"/>
        <v>1750</v>
      </c>
      <c r="N11" s="4">
        <f t="shared" si="6"/>
        <v>50</v>
      </c>
      <c r="O11" s="4">
        <f t="shared" si="7"/>
        <v>50</v>
      </c>
      <c r="P11" s="4">
        <f t="shared" si="8"/>
        <v>5000</v>
      </c>
      <c r="Q11" s="4">
        <f t="shared" si="9"/>
        <v>5000</v>
      </c>
      <c r="R11" s="4">
        <f t="shared" si="10"/>
        <v>0</v>
      </c>
      <c r="S11" s="5">
        <f t="shared" si="11"/>
        <v>0</v>
      </c>
      <c r="T11" s="6">
        <f t="shared" si="12"/>
        <v>22637.5</v>
      </c>
      <c r="U11" s="7">
        <f t="shared" si="13"/>
        <v>21537.5</v>
      </c>
      <c r="V11" s="6">
        <f t="shared" si="14"/>
        <v>271650</v>
      </c>
      <c r="W11" s="4">
        <f t="shared" si="15"/>
        <v>6082.5</v>
      </c>
    </row>
    <row r="12" spans="1:33" x14ac:dyDescent="0.25">
      <c r="A12" s="4">
        <v>11</v>
      </c>
      <c r="B12" s="4" t="s">
        <v>56</v>
      </c>
      <c r="C12" s="4" t="s">
        <v>57</v>
      </c>
      <c r="D12" s="4" t="s">
        <v>55</v>
      </c>
      <c r="E12" s="4" t="s">
        <v>34</v>
      </c>
      <c r="F12" s="4" t="s">
        <v>29</v>
      </c>
      <c r="G12" s="4">
        <v>11250</v>
      </c>
      <c r="H12" s="5">
        <f t="shared" si="0"/>
        <v>3375</v>
      </c>
      <c r="I12" s="5">
        <f t="shared" si="1"/>
        <v>4387.5</v>
      </c>
      <c r="J12" s="4">
        <f t="shared" si="2"/>
        <v>5000</v>
      </c>
      <c r="K12" s="4">
        <f t="shared" si="3"/>
        <v>1350</v>
      </c>
      <c r="L12" s="4">
        <f t="shared" si="4"/>
        <v>0</v>
      </c>
      <c r="M12" s="5">
        <f t="shared" si="5"/>
        <v>2250</v>
      </c>
      <c r="N12" s="4">
        <f t="shared" si="6"/>
        <v>100</v>
      </c>
      <c r="O12" s="4">
        <f t="shared" si="7"/>
        <v>100</v>
      </c>
      <c r="P12" s="4">
        <f t="shared" si="8"/>
        <v>5000</v>
      </c>
      <c r="Q12" s="4">
        <f t="shared" si="9"/>
        <v>5000</v>
      </c>
      <c r="R12" s="4">
        <f t="shared" si="10"/>
        <v>1000</v>
      </c>
      <c r="S12" s="5">
        <f t="shared" si="11"/>
        <v>0</v>
      </c>
      <c r="T12" s="6">
        <f t="shared" si="12"/>
        <v>33712.5</v>
      </c>
      <c r="U12" s="7">
        <f t="shared" si="13"/>
        <v>32262.5</v>
      </c>
      <c r="V12" s="6">
        <f t="shared" si="14"/>
        <v>404550</v>
      </c>
      <c r="W12" s="4">
        <f t="shared" si="15"/>
        <v>25455</v>
      </c>
      <c r="Y12" t="s">
        <v>20</v>
      </c>
      <c r="Z12" t="s">
        <v>19</v>
      </c>
      <c r="AA12" s="15" t="s">
        <v>58</v>
      </c>
      <c r="AB12" s="15">
        <v>0</v>
      </c>
    </row>
    <row r="13" spans="1:33" x14ac:dyDescent="0.25">
      <c r="A13" s="4">
        <v>12</v>
      </c>
      <c r="B13" s="4" t="s">
        <v>59</v>
      </c>
      <c r="C13" s="4" t="s">
        <v>60</v>
      </c>
      <c r="D13" s="4" t="s">
        <v>61</v>
      </c>
      <c r="E13" s="4" t="s">
        <v>34</v>
      </c>
      <c r="F13" s="4" t="s">
        <v>35</v>
      </c>
      <c r="G13" s="4">
        <v>10000</v>
      </c>
      <c r="H13" s="5">
        <f t="shared" si="0"/>
        <v>3000</v>
      </c>
      <c r="I13" s="5">
        <f t="shared" si="1"/>
        <v>3900</v>
      </c>
      <c r="J13" s="4">
        <f t="shared" si="2"/>
        <v>0</v>
      </c>
      <c r="K13" s="4">
        <f t="shared" si="3"/>
        <v>1200</v>
      </c>
      <c r="L13" s="4">
        <f t="shared" si="4"/>
        <v>0</v>
      </c>
      <c r="M13" s="5">
        <f t="shared" si="5"/>
        <v>0</v>
      </c>
      <c r="N13" s="4">
        <f t="shared" si="6"/>
        <v>50</v>
      </c>
      <c r="O13" s="4">
        <f t="shared" si="7"/>
        <v>50</v>
      </c>
      <c r="P13" s="4">
        <f t="shared" si="8"/>
        <v>0</v>
      </c>
      <c r="Q13" s="4">
        <f t="shared" si="9"/>
        <v>5000</v>
      </c>
      <c r="R13" s="4">
        <f t="shared" si="10"/>
        <v>1000</v>
      </c>
      <c r="S13" s="5">
        <f t="shared" si="11"/>
        <v>3000</v>
      </c>
      <c r="T13" s="6">
        <f t="shared" si="12"/>
        <v>27150</v>
      </c>
      <c r="U13" s="7">
        <f t="shared" si="13"/>
        <v>25900</v>
      </c>
      <c r="V13" s="6">
        <f t="shared" si="14"/>
        <v>325800</v>
      </c>
      <c r="W13" s="4">
        <f t="shared" si="15"/>
        <v>17580</v>
      </c>
      <c r="Y13" t="s">
        <v>35</v>
      </c>
      <c r="Z13" t="s">
        <v>34</v>
      </c>
      <c r="AA13" s="16"/>
      <c r="AB13" s="16"/>
    </row>
    <row r="14" spans="1:33" x14ac:dyDescent="0.25">
      <c r="A14" s="4">
        <v>13</v>
      </c>
      <c r="B14" s="4" t="s">
        <v>62</v>
      </c>
      <c r="C14" s="4" t="s">
        <v>22</v>
      </c>
      <c r="D14" s="4" t="s">
        <v>63</v>
      </c>
      <c r="E14" s="4" t="s">
        <v>34</v>
      </c>
      <c r="F14" s="4" t="s">
        <v>20</v>
      </c>
      <c r="G14" s="4">
        <v>16250</v>
      </c>
      <c r="H14" s="5">
        <f t="shared" si="0"/>
        <v>4875</v>
      </c>
      <c r="I14" s="5">
        <f t="shared" si="1"/>
        <v>6337.5</v>
      </c>
      <c r="J14" s="4">
        <f t="shared" si="2"/>
        <v>0</v>
      </c>
      <c r="K14" s="4">
        <f t="shared" si="3"/>
        <v>1950</v>
      </c>
      <c r="L14" s="4">
        <f t="shared" si="4"/>
        <v>0</v>
      </c>
      <c r="M14" s="5">
        <f t="shared" si="5"/>
        <v>0</v>
      </c>
      <c r="N14" s="4">
        <f t="shared" si="6"/>
        <v>150</v>
      </c>
      <c r="O14" s="4">
        <f t="shared" si="7"/>
        <v>150</v>
      </c>
      <c r="P14" s="4">
        <f t="shared" si="8"/>
        <v>0</v>
      </c>
      <c r="Q14" s="4">
        <f t="shared" si="9"/>
        <v>0</v>
      </c>
      <c r="R14" s="4">
        <f t="shared" si="10"/>
        <v>1000</v>
      </c>
      <c r="S14" s="5">
        <f t="shared" si="11"/>
        <v>0</v>
      </c>
      <c r="T14" s="6">
        <f t="shared" si="12"/>
        <v>30562.5</v>
      </c>
      <c r="U14" s="7">
        <f t="shared" si="13"/>
        <v>28462.5</v>
      </c>
      <c r="V14" s="6">
        <f t="shared" si="14"/>
        <v>366750</v>
      </c>
      <c r="W14" s="4">
        <f t="shared" si="15"/>
        <v>21675</v>
      </c>
      <c r="Y14" t="s">
        <v>29</v>
      </c>
      <c r="Z14" t="s">
        <v>24</v>
      </c>
      <c r="AA14" s="16"/>
      <c r="AB14" s="16"/>
    </row>
    <row r="15" spans="1:33" ht="15.75" thickBot="1" x14ac:dyDescent="0.3">
      <c r="A15" s="4">
        <v>14</v>
      </c>
      <c r="B15" s="4" t="s">
        <v>64</v>
      </c>
      <c r="C15" s="4" t="s">
        <v>27</v>
      </c>
      <c r="D15" s="4" t="s">
        <v>61</v>
      </c>
      <c r="E15" s="4" t="s">
        <v>34</v>
      </c>
      <c r="F15" s="4" t="s">
        <v>25</v>
      </c>
      <c r="G15" s="4">
        <v>6400</v>
      </c>
      <c r="H15" s="5">
        <f t="shared" si="0"/>
        <v>1920</v>
      </c>
      <c r="I15" s="5">
        <f t="shared" si="1"/>
        <v>2496</v>
      </c>
      <c r="J15" s="4">
        <f t="shared" si="2"/>
        <v>0</v>
      </c>
      <c r="K15" s="4">
        <f t="shared" si="3"/>
        <v>768</v>
      </c>
      <c r="L15" s="4">
        <f t="shared" si="4"/>
        <v>0</v>
      </c>
      <c r="M15" s="5">
        <f t="shared" si="5"/>
        <v>1280</v>
      </c>
      <c r="N15" s="4">
        <f t="shared" si="6"/>
        <v>50</v>
      </c>
      <c r="O15" s="4">
        <f t="shared" si="7"/>
        <v>50</v>
      </c>
      <c r="P15" s="4">
        <f t="shared" si="8"/>
        <v>0</v>
      </c>
      <c r="Q15" s="4">
        <f t="shared" si="9"/>
        <v>5000</v>
      </c>
      <c r="R15" s="4">
        <f t="shared" si="10"/>
        <v>0</v>
      </c>
      <c r="S15" s="5">
        <f t="shared" si="11"/>
        <v>0</v>
      </c>
      <c r="T15" s="6">
        <f t="shared" si="12"/>
        <v>17914</v>
      </c>
      <c r="U15" s="7">
        <f t="shared" si="13"/>
        <v>17096</v>
      </c>
      <c r="V15" s="6">
        <f t="shared" si="14"/>
        <v>214968</v>
      </c>
      <c r="W15" s="4">
        <f t="shared" si="15"/>
        <v>3248.4</v>
      </c>
      <c r="Y15" t="s">
        <v>25</v>
      </c>
      <c r="Z15" t="s">
        <v>43</v>
      </c>
      <c r="AA15" s="17"/>
      <c r="AB15" s="17"/>
    </row>
    <row r="16" spans="1:33" x14ac:dyDescent="0.25">
      <c r="A16" s="4">
        <v>15</v>
      </c>
      <c r="B16" s="4" t="s">
        <v>65</v>
      </c>
      <c r="C16" s="4" t="s">
        <v>66</v>
      </c>
      <c r="D16" s="4" t="s">
        <v>23</v>
      </c>
      <c r="E16" s="4" t="s">
        <v>24</v>
      </c>
      <c r="F16" s="4" t="s">
        <v>29</v>
      </c>
      <c r="G16" s="4">
        <v>4500</v>
      </c>
      <c r="H16" s="5">
        <f t="shared" si="0"/>
        <v>1350</v>
      </c>
      <c r="I16" s="5">
        <f t="shared" si="1"/>
        <v>1755</v>
      </c>
      <c r="J16" s="4">
        <f t="shared" si="2"/>
        <v>5000</v>
      </c>
      <c r="K16" s="4">
        <f t="shared" si="3"/>
        <v>540</v>
      </c>
      <c r="L16" s="4">
        <f t="shared" si="4"/>
        <v>0</v>
      </c>
      <c r="M16" s="5">
        <f t="shared" si="5"/>
        <v>900</v>
      </c>
      <c r="N16" s="4">
        <f t="shared" si="6"/>
        <v>0</v>
      </c>
      <c r="O16" s="4">
        <f t="shared" si="7"/>
        <v>0</v>
      </c>
      <c r="P16" s="4">
        <f t="shared" si="8"/>
        <v>5000</v>
      </c>
      <c r="Q16" s="4">
        <f t="shared" si="9"/>
        <v>5000</v>
      </c>
      <c r="R16" s="4">
        <f t="shared" si="10"/>
        <v>1000</v>
      </c>
      <c r="S16" s="5">
        <f t="shared" si="11"/>
        <v>1350</v>
      </c>
      <c r="T16" s="6">
        <f t="shared" si="12"/>
        <v>21395</v>
      </c>
      <c r="U16" s="7">
        <f t="shared" si="13"/>
        <v>20855</v>
      </c>
      <c r="V16" s="6">
        <f t="shared" si="14"/>
        <v>256740</v>
      </c>
      <c r="W16" s="4">
        <f t="shared" si="15"/>
        <v>5337</v>
      </c>
    </row>
    <row r="17" spans="1:26" x14ac:dyDescent="0.25">
      <c r="A17" s="4">
        <v>16</v>
      </c>
      <c r="B17" s="4" t="s">
        <v>67</v>
      </c>
      <c r="C17" s="4" t="s">
        <v>50</v>
      </c>
      <c r="D17" s="4" t="s">
        <v>61</v>
      </c>
      <c r="E17" s="4" t="s">
        <v>34</v>
      </c>
      <c r="F17" s="4" t="s">
        <v>35</v>
      </c>
      <c r="G17" s="4">
        <v>6275</v>
      </c>
      <c r="H17" s="5">
        <f t="shared" si="0"/>
        <v>1882.5</v>
      </c>
      <c r="I17" s="5">
        <f t="shared" si="1"/>
        <v>2447.25</v>
      </c>
      <c r="J17" s="4">
        <f t="shared" si="2"/>
        <v>0</v>
      </c>
      <c r="K17" s="4">
        <f t="shared" si="3"/>
        <v>753</v>
      </c>
      <c r="L17" s="4">
        <f t="shared" si="4"/>
        <v>0</v>
      </c>
      <c r="M17" s="5">
        <f t="shared" si="5"/>
        <v>0</v>
      </c>
      <c r="N17" s="4">
        <f t="shared" si="6"/>
        <v>50</v>
      </c>
      <c r="O17" s="4">
        <f t="shared" si="7"/>
        <v>50</v>
      </c>
      <c r="P17" s="4">
        <f t="shared" si="8"/>
        <v>0</v>
      </c>
      <c r="Q17" s="4">
        <f t="shared" si="9"/>
        <v>5000</v>
      </c>
      <c r="R17" s="4">
        <f t="shared" si="10"/>
        <v>1000</v>
      </c>
      <c r="S17" s="5">
        <f t="shared" si="11"/>
        <v>1882.5</v>
      </c>
      <c r="T17" s="6">
        <f t="shared" si="12"/>
        <v>19290.25</v>
      </c>
      <c r="U17" s="7">
        <f t="shared" si="13"/>
        <v>18487.25</v>
      </c>
      <c r="V17" s="6">
        <f t="shared" si="14"/>
        <v>231483</v>
      </c>
      <c r="W17" s="4">
        <f t="shared" si="15"/>
        <v>4074.15</v>
      </c>
      <c r="Y17" t="s">
        <v>80</v>
      </c>
    </row>
    <row r="18" spans="1:26" x14ac:dyDescent="0.25">
      <c r="A18" s="4">
        <v>17</v>
      </c>
      <c r="B18" s="4" t="s">
        <v>68</v>
      </c>
      <c r="C18" s="4" t="s">
        <v>69</v>
      </c>
      <c r="D18" s="4" t="s">
        <v>18</v>
      </c>
      <c r="E18" s="4" t="s">
        <v>19</v>
      </c>
      <c r="F18" s="4" t="s">
        <v>70</v>
      </c>
      <c r="G18" s="4">
        <v>6250</v>
      </c>
      <c r="H18" s="5">
        <f t="shared" si="0"/>
        <v>1875</v>
      </c>
      <c r="I18" s="5">
        <f t="shared" si="1"/>
        <v>2437.5</v>
      </c>
      <c r="J18" s="4">
        <f t="shared" si="2"/>
        <v>0</v>
      </c>
      <c r="K18" s="4">
        <f t="shared" si="3"/>
        <v>750</v>
      </c>
      <c r="L18" s="4">
        <f t="shared" si="4"/>
        <v>0</v>
      </c>
      <c r="M18" s="5">
        <f t="shared" si="5"/>
        <v>0</v>
      </c>
      <c r="N18" s="4">
        <f t="shared" si="6"/>
        <v>50</v>
      </c>
      <c r="O18" s="4">
        <f t="shared" si="7"/>
        <v>50</v>
      </c>
      <c r="P18" s="4">
        <f t="shared" si="8"/>
        <v>5000</v>
      </c>
      <c r="Q18" s="4">
        <f t="shared" si="9"/>
        <v>5000</v>
      </c>
      <c r="R18" s="4">
        <f t="shared" si="10"/>
        <v>1000</v>
      </c>
      <c r="S18" s="5">
        <f t="shared" si="11"/>
        <v>0</v>
      </c>
      <c r="T18" s="6">
        <f t="shared" si="12"/>
        <v>17362.5</v>
      </c>
      <c r="U18" s="7">
        <f t="shared" si="13"/>
        <v>16562.5</v>
      </c>
      <c r="V18" s="6">
        <f t="shared" si="14"/>
        <v>208350</v>
      </c>
      <c r="W18" s="4">
        <f t="shared" si="15"/>
        <v>2917.5</v>
      </c>
      <c r="Y18" s="7">
        <v>150000</v>
      </c>
      <c r="Z18">
        <v>0</v>
      </c>
    </row>
    <row r="19" spans="1:26" x14ac:dyDescent="0.25">
      <c r="A19" s="4">
        <v>18</v>
      </c>
      <c r="B19" s="4" t="s">
        <v>71</v>
      </c>
      <c r="C19" s="4" t="s">
        <v>72</v>
      </c>
      <c r="D19" s="4" t="s">
        <v>18</v>
      </c>
      <c r="E19" s="4" t="s">
        <v>19</v>
      </c>
      <c r="F19" s="4" t="s">
        <v>35</v>
      </c>
      <c r="G19" s="4">
        <v>8750</v>
      </c>
      <c r="H19" s="5">
        <f t="shared" si="0"/>
        <v>2625</v>
      </c>
      <c r="I19" s="5">
        <f t="shared" si="1"/>
        <v>3412.5</v>
      </c>
      <c r="J19" s="4">
        <f t="shared" si="2"/>
        <v>0</v>
      </c>
      <c r="K19" s="4">
        <f t="shared" si="3"/>
        <v>1050</v>
      </c>
      <c r="L19" s="4">
        <f t="shared" si="4"/>
        <v>0</v>
      </c>
      <c r="M19" s="5">
        <f t="shared" si="5"/>
        <v>0</v>
      </c>
      <c r="N19" s="4">
        <f t="shared" si="6"/>
        <v>50</v>
      </c>
      <c r="O19" s="4">
        <f t="shared" si="7"/>
        <v>50</v>
      </c>
      <c r="P19" s="4">
        <f t="shared" si="8"/>
        <v>5000</v>
      </c>
      <c r="Q19" s="4">
        <f t="shared" si="9"/>
        <v>5000</v>
      </c>
      <c r="R19" s="4">
        <f t="shared" si="10"/>
        <v>1000</v>
      </c>
      <c r="S19" s="5">
        <f t="shared" si="11"/>
        <v>0</v>
      </c>
      <c r="T19" s="6">
        <f t="shared" si="12"/>
        <v>21887.5</v>
      </c>
      <c r="U19" s="7">
        <f t="shared" si="13"/>
        <v>20787.5</v>
      </c>
      <c r="V19" s="6">
        <f t="shared" si="14"/>
        <v>262650</v>
      </c>
      <c r="W19" s="4">
        <f t="shared" si="15"/>
        <v>5632.5</v>
      </c>
      <c r="Y19" s="7" t="s">
        <v>81</v>
      </c>
      <c r="Z19" s="9">
        <v>0.05</v>
      </c>
    </row>
    <row r="20" spans="1:26" x14ac:dyDescent="0.25">
      <c r="A20" s="4">
        <v>19</v>
      </c>
      <c r="B20" s="4" t="s">
        <v>73</v>
      </c>
      <c r="C20" s="4" t="s">
        <v>74</v>
      </c>
      <c r="D20" s="4" t="s">
        <v>75</v>
      </c>
      <c r="E20" s="4" t="s">
        <v>19</v>
      </c>
      <c r="F20" s="4" t="s">
        <v>70</v>
      </c>
      <c r="G20" s="4">
        <v>19000</v>
      </c>
      <c r="H20" s="5">
        <f t="shared" si="0"/>
        <v>5700</v>
      </c>
      <c r="I20" s="5">
        <f t="shared" si="1"/>
        <v>7410</v>
      </c>
      <c r="J20" s="4">
        <f t="shared" si="2"/>
        <v>0</v>
      </c>
      <c r="K20" s="4">
        <f t="shared" si="3"/>
        <v>2280</v>
      </c>
      <c r="L20" s="4">
        <f t="shared" si="4"/>
        <v>0</v>
      </c>
      <c r="M20" s="5">
        <f t="shared" si="5"/>
        <v>0</v>
      </c>
      <c r="N20" s="4">
        <f t="shared" si="6"/>
        <v>150</v>
      </c>
      <c r="O20" s="4">
        <f t="shared" si="7"/>
        <v>150</v>
      </c>
      <c r="P20" s="4">
        <f t="shared" si="8"/>
        <v>5000</v>
      </c>
      <c r="Q20" s="4">
        <f t="shared" si="9"/>
        <v>5000</v>
      </c>
      <c r="R20" s="4">
        <f t="shared" si="10"/>
        <v>1000</v>
      </c>
      <c r="S20" s="5">
        <f t="shared" si="11"/>
        <v>0</v>
      </c>
      <c r="T20" s="6">
        <f t="shared" si="12"/>
        <v>40540</v>
      </c>
      <c r="U20" s="7">
        <f t="shared" si="13"/>
        <v>38110</v>
      </c>
      <c r="V20" s="6">
        <f t="shared" si="14"/>
        <v>486480</v>
      </c>
      <c r="W20" s="4">
        <f t="shared" si="15"/>
        <v>67296</v>
      </c>
      <c r="Y20" s="7" t="s">
        <v>82</v>
      </c>
      <c r="Z20" s="9">
        <v>0.1</v>
      </c>
    </row>
    <row r="21" spans="1:26" x14ac:dyDescent="0.25">
      <c r="A21" s="4">
        <v>20</v>
      </c>
      <c r="B21" s="4" t="s">
        <v>76</v>
      </c>
      <c r="C21" s="4" t="s">
        <v>77</v>
      </c>
      <c r="D21" s="4" t="s">
        <v>28</v>
      </c>
      <c r="E21" s="4" t="s">
        <v>24</v>
      </c>
      <c r="F21" s="4" t="s">
        <v>20</v>
      </c>
      <c r="G21" s="4">
        <v>10000</v>
      </c>
      <c r="H21" s="5">
        <f t="shared" si="0"/>
        <v>3000</v>
      </c>
      <c r="I21" s="5">
        <f t="shared" si="1"/>
        <v>3900</v>
      </c>
      <c r="J21" s="4">
        <f t="shared" si="2"/>
        <v>0</v>
      </c>
      <c r="K21" s="4">
        <f t="shared" si="3"/>
        <v>1200</v>
      </c>
      <c r="L21" s="4">
        <f t="shared" si="4"/>
        <v>0</v>
      </c>
      <c r="M21" s="5">
        <f t="shared" si="5"/>
        <v>0</v>
      </c>
      <c r="N21" s="4">
        <f t="shared" si="6"/>
        <v>50</v>
      </c>
      <c r="O21" s="4">
        <f t="shared" si="7"/>
        <v>50</v>
      </c>
      <c r="P21" s="4">
        <f t="shared" si="8"/>
        <v>0</v>
      </c>
      <c r="Q21" s="4">
        <f t="shared" si="9"/>
        <v>0</v>
      </c>
      <c r="R21" s="4">
        <f t="shared" si="10"/>
        <v>1000</v>
      </c>
      <c r="S21" s="5">
        <f t="shared" si="11"/>
        <v>0</v>
      </c>
      <c r="T21" s="6">
        <f t="shared" si="12"/>
        <v>19150</v>
      </c>
      <c r="U21" s="7">
        <f t="shared" si="13"/>
        <v>17900</v>
      </c>
      <c r="V21" s="6">
        <f t="shared" si="14"/>
        <v>229800</v>
      </c>
      <c r="W21" s="4">
        <f t="shared" si="15"/>
        <v>3990</v>
      </c>
      <c r="Y21" s="7" t="s">
        <v>83</v>
      </c>
      <c r="Z21" s="9">
        <v>0.2</v>
      </c>
    </row>
  </sheetData>
  <sheetProtection selectLockedCells="1" selectUnlockedCells="1"/>
  <mergeCells count="2">
    <mergeCell ref="AB12:AB15"/>
    <mergeCell ref="AA12:A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</dc:creator>
  <cp:lastModifiedBy>Hp</cp:lastModifiedBy>
  <dcterms:created xsi:type="dcterms:W3CDTF">2023-01-16T17:01:34Z</dcterms:created>
  <dcterms:modified xsi:type="dcterms:W3CDTF">2023-06-21T07:42:28Z</dcterms:modified>
</cp:coreProperties>
</file>