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Prajakta\Downloads\"/>
    </mc:Choice>
  </mc:AlternateContent>
  <xr:revisionPtr revIDLastSave="0" documentId="13_ncr:1_{030DE8C1-55B9-471D-91B8-51C0FEC656FF}" xr6:coauthVersionLast="47" xr6:coauthVersionMax="47" xr10:uidLastSave="{00000000-0000-0000-0000-000000000000}"/>
  <bookViews>
    <workbookView xWindow="-110" yWindow="-110" windowWidth="19420" windowHeight="10300" firstSheet="1" activeTab="3" xr2:uid="{951194C4-9D61-46BE-B0AE-7170A8ED2BCE}"/>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4" l="1"/>
  <c r="I17" i="4"/>
  <c r="H17" i="4"/>
  <c r="I15" i="4" s="1"/>
  <c r="G17" i="4"/>
  <c r="G15" i="4"/>
  <c r="F17" i="4"/>
  <c r="I16" i="4"/>
  <c r="H16" i="4"/>
  <c r="G16" i="4"/>
  <c r="H15" i="4"/>
  <c r="F15" i="4"/>
  <c r="E17" i="4"/>
  <c r="E12" i="4"/>
  <c r="E22" i="4" s="1"/>
  <c r="E23" i="4" s="1"/>
  <c r="I7" i="4"/>
  <c r="E7" i="4"/>
  <c r="E11" i="4" s="1"/>
  <c r="I10" i="4"/>
  <c r="H10" i="4"/>
  <c r="G10" i="4"/>
  <c r="F10" i="4"/>
  <c r="E10" i="4"/>
  <c r="E28" i="3"/>
  <c r="H8" i="4"/>
  <c r="G8" i="4"/>
  <c r="F8" i="4"/>
  <c r="E8" i="4"/>
  <c r="E9" i="4"/>
  <c r="E15" i="4"/>
  <c r="E21" i="4"/>
  <c r="F9" i="4" l="1"/>
  <c r="F28" i="3" s="1"/>
  <c r="F21" i="4"/>
  <c r="I5" i="4" l="1"/>
  <c r="H5" i="4"/>
  <c r="G5" i="4"/>
  <c r="F5" i="4"/>
  <c r="E5" i="4"/>
  <c r="I6" i="4" l="1"/>
  <c r="F24" i="3"/>
  <c r="G24" i="3"/>
  <c r="H24" i="3"/>
  <c r="I24" i="3"/>
  <c r="E24" i="3"/>
  <c r="G33" i="1"/>
  <c r="H33" i="1" s="1"/>
  <c r="I33" i="1" s="1"/>
  <c r="F33" i="1"/>
  <c r="E3" i="4" l="1"/>
  <c r="F3" i="4" s="1"/>
  <c r="G3" i="4" s="1"/>
  <c r="H3" i="4" s="1"/>
  <c r="I3" i="4" s="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E13" i="4" l="1"/>
  <c r="H21" i="3"/>
  <c r="H22" i="3" s="1"/>
  <c r="G26" i="3"/>
  <c r="I15" i="3"/>
  <c r="I21" i="3"/>
  <c r="F25" i="3"/>
  <c r="F22" i="3"/>
  <c r="H25" i="3" l="1"/>
  <c r="F26" i="3"/>
  <c r="F29" i="3"/>
  <c r="F32" i="3" s="1"/>
  <c r="F6" i="4" s="1"/>
  <c r="I22" i="3"/>
  <c r="I25" i="3"/>
  <c r="H26" i="3"/>
  <c r="I26" i="3" l="1"/>
  <c r="I29" i="3"/>
  <c r="I32" i="3" s="1"/>
  <c r="F30" i="3"/>
  <c r="I30" i="3" l="1"/>
  <c r="E33" i="3" l="1"/>
  <c r="E37" i="3" l="1"/>
  <c r="E34" i="3"/>
  <c r="F33" i="3" l="1"/>
  <c r="F37" i="3" l="1"/>
  <c r="F7" i="4" s="1"/>
  <c r="F11" i="4" s="1"/>
  <c r="F12" i="4" s="1"/>
  <c r="F22" i="4" s="1"/>
  <c r="F23" i="4" s="1"/>
  <c r="G21" i="4" s="1"/>
  <c r="F34" i="3"/>
  <c r="G9" i="4" l="1"/>
  <c r="G28" i="3" l="1"/>
  <c r="G29" i="3" s="1"/>
  <c r="G32" i="3" l="1"/>
  <c r="G6" i="4" s="1"/>
  <c r="G30" i="3"/>
  <c r="G33" i="3"/>
  <c r="G37" i="3" l="1"/>
  <c r="G7" i="4" s="1"/>
  <c r="G34" i="3"/>
  <c r="G11" i="4"/>
  <c r="G12" i="4" s="1"/>
  <c r="G22" i="4" s="1"/>
  <c r="G23" i="4" s="1"/>
  <c r="H21" i="4" s="1"/>
  <c r="H9" i="4" l="1"/>
  <c r="I33" i="3"/>
  <c r="H28" i="3" l="1"/>
  <c r="H29" i="3" s="1"/>
  <c r="I37" i="3"/>
  <c r="I34" i="3"/>
  <c r="H32" i="3" l="1"/>
  <c r="H6" i="4" s="1"/>
  <c r="H30" i="3"/>
  <c r="H33" i="3"/>
  <c r="H37" i="3" l="1"/>
  <c r="H7" i="4" s="1"/>
  <c r="H11" i="4" s="1"/>
  <c r="H12" i="4" s="1"/>
  <c r="H22" i="4" s="1"/>
  <c r="H23" i="4" s="1"/>
  <c r="I21" i="4" s="1"/>
  <c r="H34" i="3"/>
  <c r="I9" i="4" l="1"/>
  <c r="I11" i="4" s="1"/>
  <c r="I12" i="4" s="1"/>
  <c r="I22" i="4" s="1"/>
  <c r="I23" i="4" s="1"/>
</calcChain>
</file>

<file path=xl/sharedStrings.xml><?xml version="1.0" encoding="utf-8"?>
<sst xmlns="http://schemas.openxmlformats.org/spreadsheetml/2006/main" count="184" uniqueCount="92">
  <si>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</si>
  <si>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</si>
  <si>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</si>
  <si>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</si>
  <si>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</si>
  <si>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</si>
  <si>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</si>
  <si>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</si>
  <si>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</si>
  <si>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</si>
  <si>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</si>
  <si>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</si>
  <si>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</si>
  <si>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</si>
  <si>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</si>
  <si>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</si>
  <si>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</si>
  <si>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</si>
  <si>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</si>
  <si>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</si>
  <si>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</si>
  <si>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</si>
  <si>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</si>
  <si>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</si>
  <si>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</si>
  <si>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</si>
  <si>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</si>
  <si>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</si>
  <si>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</si>
  <si>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</si>
  <si>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</si>
  <si>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</si>
  <si>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</si>
  <si>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</si>
  <si>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</si>
  <si>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</si>
  <si>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</si>
  <si>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</si>
  <si>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</si>
  <si>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</si>
  <si>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</si>
  <si>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</si>
  <si>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</si>
  <si>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</si>
  <si>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</si>
  <si>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</si>
  <si>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</si>
  <si>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</si>
  <si>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</si>
  <si>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</si>
  <si>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</si>
  <si>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</si>
  <si>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</si>
  <si>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</si>
  <si>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</si>
  <si>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</si>
  <si>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</si>
  <si>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</si>
  <si>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</si>
  <si>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</si>
  <si>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</si>
  <si>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</si>
  <si>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</si>
  <si>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</si>
  <si>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</si>
  <si>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</si>
  <si>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</si>
  <si>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</si>
  <si>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</si>
  <si>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</si>
  <si>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</si>
  <si>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</si>
  <si>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</si>
  <si>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</si>
  <si>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</si>
  <si>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</si>
  <si>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</si>
  <si>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</si>
  <si>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</si>
  <si>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</si>
  <si>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</si>
  <si>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</si>
  <si>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</si>
  <si>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</si>
  <si>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</si>
  <si>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</si>
  <si>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</si>
  <si>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</si>
  <si>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Taxes</t>
  </si>
  <si>
    <t>Dividends</t>
  </si>
  <si>
    <t>Net Interest Expense</t>
  </si>
  <si>
    <t>Net 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</si>
</sst>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00;\(#,##0.00\);\-"/>
    <numFmt numFmtId="166" formatCode="&quot;FY&quot;yy&quot;E&quot;"/>
    <numFmt numFmtId="167" formatCode="0.0%;\(0.0%\);\-"/>
    <numFmt numFmtId="168" formatCode="&quot;FY&quot;yy&quot;A&quot;"/>
    <numFmt numFmtId="169" formatCode="0%;\(0%\);\-"/>
    <numFmt numFmtId="179" formatCode="_(* #,##0_);_(* \(#,##0\);_(* &quot;-&quot;??_);_(@_)"/>
  </numFmts>
  <fonts count="12"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
      <sz val="11"/>
      <color theme="1"/>
      <name val="Calibri"/>
      <family val="2"/>
      <scheme val="minor"/>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43" fontId="11" fillId="0" borderId="0" applyFont="0" applyFill="0" applyBorder="0" applyAlignment="0" applyProtection="0"/>
  </cellStyleXfs>
  <cellXfs count="46">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4" fillId="4" borderId="0" xfId="0" applyFont="1" applyFill="1" applyAlignment="1">
      <alignment vertical="center"/>
    </xf>
    <xf numFmtId="0" fontId="3" fillId="0" borderId="0" xfId="0" applyFont="1" applyAlignment="1">
      <alignment horizontal="left" vertical="center" wrapText="1"/>
    </xf>
    <xf numFmtId="179" fontId="3" fillId="6" borderId="0" xfId="1" applyNumberFormat="1" applyFont="1" applyFill="1" applyAlignment="1">
      <alignment horizontal="right"/>
    </xf>
    <xf numFmtId="179" fontId="3" fillId="5" borderId="0" xfId="1" applyNumberFormat="1" applyFont="1" applyFill="1" applyAlignment="1">
      <alignment horizontal="right"/>
    </xf>
  </cellXfs>
  <cellStyles count="2">
    <cellStyle name="Comma" xfId="1" builtinId="3"/>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6" zoomScaleNormal="100" zoomScaleSheetLayoutView="85" workbookViewId="0"/>
  </sheetViews>
  <sheetFormatPr defaultColWidth="20.6328125" defaultRowHeight="15" customHeight="1" x14ac:dyDescent="0.25"/>
  <cols>
    <col min="1" max="1" width="2.6328125" style="4" customWidth="1"/>
    <col min="2" max="3" width="50.6328125" style="4" customWidth="1"/>
    <col min="4" max="4" width="1.6328125" style="4" customWidth="1"/>
    <col min="5" max="16384" width="20.6328125" style="4"/>
  </cols>
  <sheetData>
    <row r="1" spans="2:3" s="1" customFormat="1" ht="35.25" customHeight="1" x14ac:dyDescent="0.4">
      <c r="B1" s="6" t="s">
        <v>28</v>
      </c>
    </row>
    <row r="3" spans="2:3" ht="40" customHeight="1" x14ac:dyDescent="0.3">
      <c r="B3" s="11" t="s">
        <v>29</v>
      </c>
      <c r="C3" s="12" t="s">
        <v>30</v>
      </c>
    </row>
    <row r="4" spans="2:3" ht="25" x14ac:dyDescent="0.25">
      <c r="B4" s="42" t="s">
        <v>32</v>
      </c>
      <c r="C4" s="43" t="s">
        <v>47</v>
      </c>
    </row>
    <row r="5" spans="2:3" ht="25" x14ac:dyDescent="0.25">
      <c r="B5" s="42" t="s">
        <v>34</v>
      </c>
      <c r="C5" s="43" t="s">
        <v>46</v>
      </c>
    </row>
    <row r="6" spans="2:3" ht="50.5" x14ac:dyDescent="0.25">
      <c r="B6" s="42" t="s">
        <v>13</v>
      </c>
      <c r="C6" s="43" t="s">
        <v>85</v>
      </c>
    </row>
    <row r="7" spans="2:3" ht="25" x14ac:dyDescent="0.25">
      <c r="B7" s="42" t="s">
        <v>31</v>
      </c>
      <c r="C7" s="43" t="s">
        <v>48</v>
      </c>
    </row>
    <row r="8" spans="2:3" ht="62.5" x14ac:dyDescent="0.25">
      <c r="B8" s="42" t="s">
        <v>38</v>
      </c>
      <c r="C8" s="43" t="s">
        <v>40</v>
      </c>
    </row>
    <row r="9" spans="2:3" ht="87.5" x14ac:dyDescent="0.25">
      <c r="B9" s="42" t="s">
        <v>4</v>
      </c>
      <c r="C9" s="43" t="s">
        <v>50</v>
      </c>
    </row>
    <row r="10" spans="2:3" ht="50" x14ac:dyDescent="0.25">
      <c r="B10" s="42" t="s">
        <v>5</v>
      </c>
      <c r="C10" s="43" t="s">
        <v>49</v>
      </c>
    </row>
    <row r="11" spans="2:3" ht="50" x14ac:dyDescent="0.25">
      <c r="B11" s="42" t="s">
        <v>86</v>
      </c>
      <c r="C11" s="43" t="s">
        <v>41</v>
      </c>
    </row>
    <row r="12" spans="2:3" ht="37.5" x14ac:dyDescent="0.25">
      <c r="B12" s="42" t="s">
        <v>26</v>
      </c>
      <c r="C12" s="43" t="s">
        <v>42</v>
      </c>
    </row>
    <row r="13" spans="2:3" ht="200" x14ac:dyDescent="0.25">
      <c r="B13" s="42" t="s">
        <v>35</v>
      </c>
      <c r="C13" s="43" t="s">
        <v>45</v>
      </c>
    </row>
    <row r="14" spans="2:3" ht="50" x14ac:dyDescent="0.25">
      <c r="B14" s="42" t="s">
        <v>21</v>
      </c>
      <c r="C14" s="43" t="s">
        <v>87</v>
      </c>
    </row>
    <row r="15" spans="2:3" ht="50" x14ac:dyDescent="0.25">
      <c r="B15" s="42" t="s">
        <v>25</v>
      </c>
      <c r="C15" s="43" t="s">
        <v>43</v>
      </c>
    </row>
    <row r="16" spans="2:3" ht="50" x14ac:dyDescent="0.25">
      <c r="B16" s="42" t="s">
        <v>39</v>
      </c>
      <c r="C16" s="43"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D36" activePane="bottomRight" state="frozenSplit"/>
      <selection pane="topRight" activeCell="C1" sqref="C1"/>
      <selection pane="bottomLeft" activeCell="A3" sqref="A3"/>
      <selection pane="bottomRight" activeCell="B44" sqref="B44:B45"/>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hidden="1" customWidth="1" outlineLevel="1"/>
    <col min="5" max="5" width="23.36328125" style="4" bestFit="1" customWidth="1" collapsed="1"/>
    <col min="6" max="9" width="23.36328125" style="4" bestFit="1" customWidth="1"/>
    <col min="10" max="10" width="1.6328125" style="4" customWidth="1"/>
    <col min="11" max="16384" width="20.6328125" style="4"/>
  </cols>
  <sheetData>
    <row r="1" spans="1:9" s="1" customFormat="1" ht="35.25" customHeight="1" x14ac:dyDescent="0.4">
      <c r="B1" s="6" t="s">
        <v>51</v>
      </c>
      <c r="C1" s="2"/>
      <c r="D1" s="2"/>
      <c r="E1" s="2"/>
    </row>
    <row r="3" spans="1: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3">
      <c r="A5" s="7" t="s">
        <v>0</v>
      </c>
      <c r="B5" s="7" t="s">
        <v>52</v>
      </c>
      <c r="D5" s="18"/>
      <c r="E5" s="18"/>
      <c r="F5" s="18"/>
      <c r="G5" s="18"/>
      <c r="H5" s="18"/>
      <c r="I5" s="18"/>
    </row>
    <row r="6" spans="1:9" ht="15" customHeight="1" x14ac:dyDescent="0.25">
      <c r="D6" s="17"/>
      <c r="E6" s="17"/>
      <c r="F6" s="17"/>
      <c r="G6" s="17"/>
      <c r="H6" s="17"/>
      <c r="I6" s="17"/>
    </row>
    <row r="7" spans="1:9" ht="15" customHeight="1" x14ac:dyDescent="0.3">
      <c r="B7" s="5" t="s">
        <v>7</v>
      </c>
      <c r="D7" s="17"/>
      <c r="E7" s="17"/>
      <c r="F7" s="17"/>
      <c r="G7" s="17"/>
      <c r="H7" s="17"/>
      <c r="I7" s="17"/>
    </row>
    <row r="8" spans="1:9" ht="15" customHeight="1" x14ac:dyDescent="0.3">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3">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3">
      <c r="B11" s="5" t="s">
        <v>8</v>
      </c>
      <c r="D11" s="17"/>
      <c r="E11" s="17"/>
      <c r="F11" s="17"/>
      <c r="G11" s="17"/>
      <c r="H11" s="17"/>
      <c r="I11" s="17"/>
    </row>
    <row r="12" spans="1:9" ht="15" customHeight="1" x14ac:dyDescent="0.3">
      <c r="B12" s="4" t="s">
        <v>12</v>
      </c>
      <c r="C12" s="15" t="s">
        <v>3</v>
      </c>
      <c r="D12" s="19"/>
      <c r="E12" s="21">
        <v>60000</v>
      </c>
      <c r="F12" s="21">
        <f>E12*1.1</f>
        <v>66000</v>
      </c>
      <c r="G12" s="21">
        <f>F12*1.09</f>
        <v>71940</v>
      </c>
      <c r="H12" s="21">
        <f>G12*1.08</f>
        <v>77695.200000000012</v>
      </c>
      <c r="I12" s="21">
        <f>H12*1.07</f>
        <v>83133.864000000016</v>
      </c>
    </row>
    <row r="13" spans="1:9" ht="15" customHeight="1" x14ac:dyDescent="0.3">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3">
      <c r="B15" s="5" t="s">
        <v>6</v>
      </c>
      <c r="D15" s="17"/>
      <c r="E15" s="17"/>
      <c r="F15" s="17"/>
      <c r="G15" s="17"/>
      <c r="H15" s="17"/>
      <c r="I15" s="17"/>
    </row>
    <row r="16" spans="1:9" ht="15" customHeight="1" x14ac:dyDescent="0.3">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3">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3">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3">
      <c r="B21" s="5" t="s">
        <v>13</v>
      </c>
      <c r="D21" s="17"/>
      <c r="E21" s="17"/>
      <c r="F21" s="17"/>
      <c r="G21" s="17"/>
      <c r="H21" s="17"/>
      <c r="I21" s="17"/>
    </row>
    <row r="22" spans="1:9" ht="15" customHeight="1" x14ac:dyDescent="0.3">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3">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3">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3">
      <c r="B26" s="5" t="s">
        <v>21</v>
      </c>
      <c r="D26" s="17"/>
      <c r="E26" s="17"/>
      <c r="F26" s="17"/>
      <c r="G26" s="17"/>
      <c r="H26" s="17"/>
      <c r="I26" s="17"/>
    </row>
    <row r="27" spans="1:9" ht="15" customHeight="1" x14ac:dyDescent="0.3">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3">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3">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3">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3">
      <c r="B32" s="5" t="s">
        <v>33</v>
      </c>
      <c r="D32" s="17"/>
      <c r="E32" s="17"/>
      <c r="F32" s="17"/>
      <c r="G32" s="17"/>
      <c r="H32" s="17"/>
      <c r="I32" s="17"/>
    </row>
    <row r="33" spans="1:9" ht="15" customHeight="1" x14ac:dyDescent="0.3">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3">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3">
      <c r="B37" s="4" t="s">
        <v>82</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3">
      <c r="B38" s="4" t="s">
        <v>54</v>
      </c>
      <c r="C38" s="15" t="s">
        <v>23</v>
      </c>
      <c r="D38" s="19"/>
      <c r="E38" s="38">
        <v>-0.01</v>
      </c>
      <c r="F38" s="23">
        <v>-0.01</v>
      </c>
      <c r="G38" s="23">
        <v>-0.01</v>
      </c>
      <c r="H38" s="23">
        <v>-0.01</v>
      </c>
      <c r="I38" s="23">
        <v>-0.01</v>
      </c>
    </row>
    <row r="39" spans="1:9" ht="15" customHeight="1" x14ac:dyDescent="0.3">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3">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3">
      <c r="B43" s="4" t="s">
        <v>2</v>
      </c>
      <c r="C43" s="15" t="s">
        <v>1</v>
      </c>
      <c r="D43" s="19"/>
      <c r="E43" s="23">
        <v>0.21</v>
      </c>
      <c r="F43" s="23">
        <v>0.21</v>
      </c>
      <c r="G43" s="23">
        <v>0.21</v>
      </c>
      <c r="H43" s="23">
        <v>0.21</v>
      </c>
      <c r="I43" s="23">
        <v>0.21</v>
      </c>
    </row>
    <row r="44" spans="1:9" ht="15" customHeight="1" x14ac:dyDescent="0.3">
      <c r="B44" s="4" t="s">
        <v>24</v>
      </c>
      <c r="C44" s="15" t="s">
        <v>1</v>
      </c>
      <c r="D44" s="19"/>
      <c r="E44" s="23">
        <v>0.04</v>
      </c>
      <c r="F44" s="23">
        <v>0.04</v>
      </c>
      <c r="G44" s="23">
        <v>0.04</v>
      </c>
      <c r="H44" s="23">
        <v>0.04</v>
      </c>
      <c r="I44" s="23">
        <v>0.04</v>
      </c>
    </row>
    <row r="45" spans="1:9" ht="15" customHeight="1" x14ac:dyDescent="0.3">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3">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zoomScaleNormal="100" zoomScaleSheetLayoutView="70" workbookViewId="0">
      <pane xSplit="3" ySplit="3" topLeftCell="E28" activePane="bottomRight" state="frozenSplit"/>
      <selection pane="topRight" activeCell="C1" sqref="C1"/>
      <selection pane="bottomLeft" activeCell="A3" sqref="A3"/>
      <selection pane="bottomRight" activeCell="G37" sqref="G37"/>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hidden="1" customWidth="1" outlineLevel="1"/>
    <col min="5" max="5" width="23.36328125" style="4" bestFit="1" customWidth="1" collapsed="1"/>
    <col min="6" max="9" width="23.36328125" style="4" bestFit="1" customWidth="1"/>
    <col min="10" max="10" width="1.6328125" style="4" customWidth="1"/>
    <col min="11" max="16384" width="20.6328125" style="4"/>
  </cols>
  <sheetData>
    <row r="1" spans="2:9" s="1" customFormat="1" ht="35.25" customHeight="1" x14ac:dyDescent="0.4">
      <c r="B1" s="6" t="s">
        <v>57</v>
      </c>
      <c r="C1" s="2"/>
      <c r="D1" s="2"/>
      <c r="E1" s="2"/>
    </row>
    <row r="3" spans="2: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3">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3">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3">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3">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3">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3">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3">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3">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70</v>
      </c>
      <c r="C28" s="15" t="s">
        <v>11</v>
      </c>
      <c r="E28" s="30">
        <f>'Cash Flow Forecast'!E9</f>
        <v>-15850</v>
      </c>
      <c r="F28" s="30">
        <f>'Cash Flow Forecast'!F9</f>
        <v>-13908.624</v>
      </c>
      <c r="G28" s="30">
        <f>'Cash Flow Forecast'!G9</f>
        <v>-11255.957055359997</v>
      </c>
      <c r="H28" s="30">
        <f>'Cash Flow Forecast'!H9</f>
        <v>-7820.7644226453467</v>
      </c>
      <c r="I28" s="30"/>
    </row>
    <row r="29" spans="2:10" ht="15" customHeight="1" x14ac:dyDescent="0.3">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449501.5833416828</v>
      </c>
    </row>
    <row r="30" spans="2:10" ht="15" customHeight="1" x14ac:dyDescent="0.3">
      <c r="B30" s="27" t="s">
        <v>67</v>
      </c>
      <c r="C30" s="15" t="s">
        <v>1</v>
      </c>
      <c r="E30" s="28">
        <f>E29/E$8</f>
        <v>0.24950354609929079</v>
      </c>
      <c r="F30" s="28">
        <f t="shared" ref="F30:I30" si="11">F29/F$8</f>
        <v>0.29185348906412734</v>
      </c>
      <c r="G30" s="28">
        <f t="shared" si="11"/>
        <v>0.32890048379944797</v>
      </c>
      <c r="H30" s="28">
        <f t="shared" si="11"/>
        <v>0.36147858634306784</v>
      </c>
      <c r="I30" s="28">
        <f t="shared" si="11"/>
        <v>0.393352609289015</v>
      </c>
    </row>
    <row r="32" spans="2:10" ht="15" customHeight="1" x14ac:dyDescent="0.2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-94395.332501753379</v>
      </c>
    </row>
    <row r="33" spans="1:9" ht="15" customHeight="1" x14ac:dyDescent="0.3">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355106.25083992945</v>
      </c>
    </row>
    <row r="34" spans="1:9" ht="15" customHeight="1" x14ac:dyDescent="0.3">
      <c r="B34" s="27" t="s">
        <v>67</v>
      </c>
      <c r="C34" s="15" t="s">
        <v>1</v>
      </c>
      <c r="E34" s="29">
        <f>E33/E$8</f>
        <v>0.19710780141843973</v>
      </c>
      <c r="F34" s="29">
        <f t="shared" ref="F34:I34" si="14">F33/F$8</f>
        <v>0.23056425636066061</v>
      </c>
      <c r="G34" s="29">
        <f t="shared" si="14"/>
        <v>0.25983138220156393</v>
      </c>
      <c r="H34" s="29">
        <f t="shared" si="14"/>
        <v>0.28556808321102362</v>
      </c>
      <c r="I34" s="29">
        <f t="shared" si="14"/>
        <v>0.3107485613383219</v>
      </c>
    </row>
    <row r="36" spans="1:9" ht="15" customHeight="1" x14ac:dyDescent="0.2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3">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213063.75050395765</v>
      </c>
    </row>
    <row r="38" spans="1:9" ht="15" customHeight="1" x14ac:dyDescent="0.25">
      <c r="D38" s="17"/>
      <c r="E38" s="17"/>
      <c r="F38" s="17"/>
      <c r="G38" s="17"/>
      <c r="H38" s="17"/>
      <c r="I38" s="17"/>
    </row>
    <row r="39" spans="1:9" s="3" customFormat="1" ht="15" customHeight="1" x14ac:dyDescent="0.3">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tabSelected="1" zoomScaleNormal="100" zoomScaleSheetLayoutView="70" workbookViewId="0">
      <pane xSplit="3" ySplit="3" topLeftCell="F27" activePane="bottomRight" state="frozenSplit"/>
      <selection pane="topRight" activeCell="C1" sqref="C1"/>
      <selection pane="bottomLeft" activeCell="A3" sqref="A3"/>
      <selection pane="bottomRight" activeCell="C10" sqref="C10"/>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customWidth="1" outlineLevel="1"/>
    <col min="5" max="9" width="23.36328125" style="4" bestFit="1" customWidth="1"/>
    <col min="10" max="10" width="1.6328125" style="4" customWidth="1"/>
    <col min="11" max="16384" width="20.6328125" style="4"/>
  </cols>
  <sheetData>
    <row r="1" spans="2:9" s="1" customFormat="1" ht="35.25" customHeight="1" x14ac:dyDescent="0.4">
      <c r="B1" s="6" t="s">
        <v>75</v>
      </c>
      <c r="C1" s="2"/>
      <c r="D1" s="2"/>
      <c r="E1" s="2"/>
    </row>
    <row r="3" spans="2: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25">
      <c r="B6" s="32" t="s">
        <v>88</v>
      </c>
      <c r="C6" s="33" t="s">
        <v>11</v>
      </c>
      <c r="E6" s="30">
        <f>'P&amp;L Forecast'!E32</f>
        <v>-36939</v>
      </c>
      <c r="F6" s="30">
        <f>'P&amp;L Forecast'!F32</f>
        <v>-49430.991959999992</v>
      </c>
      <c r="G6" s="30">
        <f>'P&amp;L Forecast'!G32</f>
        <v>-63147.881559974398</v>
      </c>
      <c r="H6" s="30">
        <f>'P&amp;L Forecast'!H32</f>
        <v>-77953.199210183389</v>
      </c>
      <c r="I6" s="30">
        <f>'P&amp;L Forecast'!I32</f>
        <v>-94395.332501753379</v>
      </c>
    </row>
    <row r="7" spans="2:9" ht="15" customHeight="1" x14ac:dyDescent="0.25">
      <c r="B7" s="32" t="s">
        <v>89</v>
      </c>
      <c r="C7" s="33" t="s">
        <v>11</v>
      </c>
      <c r="E7" s="40">
        <f>-'P&amp;L Forecast'!E37</f>
        <v>-83376.599999999991</v>
      </c>
      <c r="F7" s="40">
        <f>-'P&amp;L Forecast'!F37</f>
        <v>-111572.810424</v>
      </c>
      <c r="G7" s="40">
        <f>-'P&amp;L Forecast'!G37</f>
        <v>-142533.78980679935</v>
      </c>
      <c r="H7" s="40">
        <f>-'P&amp;L Forecast'!H37</f>
        <v>-175951.50678869965</v>
      </c>
      <c r="I7" s="40">
        <f>-'P&amp;L Forecast'!I37</f>
        <v>-213063.75050395765</v>
      </c>
    </row>
    <row r="8" spans="2:9" ht="15" customHeight="1" x14ac:dyDescent="0.25">
      <c r="B8" s="32" t="s">
        <v>54</v>
      </c>
      <c r="C8" s="33" t="s">
        <v>11</v>
      </c>
      <c r="E8" s="45">
        <f>'P&amp;L Forecast'!E8*'Forecast Assumptions'!E38</f>
        <v>-7050</v>
      </c>
      <c r="F8" s="45">
        <f>'P&amp;L Forecast'!F8*'Forecast Assumptions'!F38</f>
        <v>-8065.2</v>
      </c>
      <c r="G8" s="45">
        <f>'P&amp;L Forecast'!G8*'Forecast Assumptions'!G38</f>
        <v>-9142.7107200000009</v>
      </c>
      <c r="H8" s="45">
        <f>'P&amp;L Forecast'!H8*'Forecast Assumptions'!H38</f>
        <v>-10269.092680704003</v>
      </c>
      <c r="I8" s="45">
        <f>'P&amp;L Forecast'!I8*'Forecast Assumptions'!I38</f>
        <v>-11427.446335087419</v>
      </c>
    </row>
    <row r="9" spans="2:9" ht="15" customHeight="1" x14ac:dyDescent="0.25">
      <c r="B9" s="32" t="s">
        <v>90</v>
      </c>
      <c r="C9" s="33" t="s">
        <v>11</v>
      </c>
      <c r="E9" s="44">
        <f>(-$E$21*'Forecast Assumptions'!E44)+('Forecast Assumptions'!E45*$E$15)</f>
        <v>-15850</v>
      </c>
      <c r="F9" s="44">
        <f>-(E23*'Forecast Assumptions'!F44)+('Forecast Assumptions'!F45*E17)</f>
        <v>-13908.624</v>
      </c>
      <c r="G9" s="44">
        <f>(-G21*'Forecast Assumptions'!G44)+('Forecast Assumptions'!G45*'Cash Flow Forecast'!G15)</f>
        <v>-11255.957055359997</v>
      </c>
      <c r="H9" s="44">
        <f>(-H21*'Forecast Assumptions'!H44)+('Forecast Assumptions'!H45*'Cash Flow Forecast'!H15)</f>
        <v>-7820.7644226453467</v>
      </c>
      <c r="I9" s="44">
        <f>(-I21*'Forecast Assumptions'!I44)+('Forecast Assumptions'!I45*'Cash Flow Forecast'!I15)</f>
        <v>-3539.4879488415172</v>
      </c>
    </row>
    <row r="10" spans="2:9" ht="15" customHeight="1" x14ac:dyDescent="0.25">
      <c r="B10" s="32" t="s">
        <v>91</v>
      </c>
      <c r="C10" s="33" t="s">
        <v>11</v>
      </c>
      <c r="E10" s="30">
        <f>'Forecast Assumptions'!E37*'P&amp;L Forecast'!E8</f>
        <v>-35250</v>
      </c>
      <c r="F10" s="30">
        <f>'Forecast Assumptions'!F37*'P&amp;L Forecast'!F8</f>
        <v>-38309.699999999997</v>
      </c>
      <c r="G10" s="30">
        <f>'Forecast Assumptions'!G37*'P&amp;L Forecast'!G8</f>
        <v>-41142.198240000005</v>
      </c>
      <c r="H10" s="30">
        <f>'Forecast Assumptions'!H37*'P&amp;L Forecast'!H8</f>
        <v>-43643.643892992011</v>
      </c>
      <c r="I10" s="30">
        <f>'Forecast Assumptions'!I37*'P&amp;L Forecast'!I8</f>
        <v>-45709.78534034967</v>
      </c>
    </row>
    <row r="11" spans="2:9" ht="15" customHeight="1" x14ac:dyDescent="0.3">
      <c r="B11" s="24" t="s">
        <v>76</v>
      </c>
      <c r="C11" s="25" t="s">
        <v>11</v>
      </c>
      <c r="D11" s="24"/>
      <c r="E11" s="37">
        <f>SUM(E5:E10)</f>
        <v>48534.400000000009</v>
      </c>
      <c r="F11" s="37">
        <f t="shared" ref="F11:I11" si="1">SUM(F5:F10)</f>
        <v>66316.673616000029</v>
      </c>
      <c r="G11" s="37">
        <f t="shared" si="1"/>
        <v>85879.815817866271</v>
      </c>
      <c r="H11" s="37">
        <f t="shared" si="1"/>
        <v>107031.91184509573</v>
      </c>
      <c r="I11" s="37">
        <f t="shared" si="1"/>
        <v>127075.56605204286</v>
      </c>
    </row>
    <row r="12" spans="2:9" ht="15" customHeight="1" x14ac:dyDescent="0.3">
      <c r="B12" s="4" t="s">
        <v>81</v>
      </c>
      <c r="C12" s="15" t="s">
        <v>11</v>
      </c>
      <c r="D12" s="11"/>
      <c r="E12" s="41">
        <f>-MIN(E11,E21)</f>
        <v>-48534.400000000009</v>
      </c>
      <c r="F12" s="41">
        <f>-MIN(F11,F21)</f>
        <v>-66316.673616000029</v>
      </c>
      <c r="G12" s="41">
        <f t="shared" ref="G12:I12" si="2">-MIN(G11,G21)</f>
        <v>-85879.815817866271</v>
      </c>
      <c r="H12" s="41">
        <f t="shared" si="2"/>
        <v>-107031.91184509573</v>
      </c>
      <c r="I12" s="41">
        <f t="shared" si="2"/>
        <v>-92237.19872103793</v>
      </c>
    </row>
    <row r="13" spans="2:9" ht="15" customHeight="1" x14ac:dyDescent="0.3">
      <c r="B13" s="24" t="s">
        <v>83</v>
      </c>
      <c r="C13" s="25" t="s">
        <v>11</v>
      </c>
      <c r="D13" s="24"/>
      <c r="E13" s="36">
        <f>SUM(E11:E12)</f>
        <v>0</v>
      </c>
      <c r="F13" s="36"/>
      <c r="G13" s="36"/>
      <c r="H13" s="36"/>
      <c r="I13" s="36"/>
    </row>
    <row r="15" spans="2:9" ht="15" customHeight="1" x14ac:dyDescent="0.25">
      <c r="B15" s="4" t="s">
        <v>79</v>
      </c>
      <c r="C15" s="15" t="s">
        <v>11</v>
      </c>
      <c r="E15" s="41">
        <f>D17</f>
        <v>15000</v>
      </c>
      <c r="F15" s="41">
        <f>E17</f>
        <v>15000</v>
      </c>
      <c r="G15" s="41">
        <f>F17</f>
        <v>15000</v>
      </c>
      <c r="H15" s="41">
        <f t="shared" ref="G15:I15" si="3">G17</f>
        <v>15000</v>
      </c>
      <c r="I15" s="41">
        <f t="shared" si="3"/>
        <v>15000</v>
      </c>
    </row>
    <row r="16" spans="2:9" ht="15" customHeight="1" x14ac:dyDescent="0.25">
      <c r="B16" s="4" t="s">
        <v>83</v>
      </c>
      <c r="C16" s="15" t="s">
        <v>11</v>
      </c>
      <c r="E16" s="41"/>
      <c r="F16" s="41"/>
      <c r="G16" s="41">
        <f t="shared" ref="G16:I16" si="4">F18</f>
        <v>0</v>
      </c>
      <c r="H16" s="41">
        <f t="shared" si="4"/>
        <v>0</v>
      </c>
      <c r="I16" s="41">
        <f t="shared" si="4"/>
        <v>0</v>
      </c>
    </row>
    <row r="17" spans="1:9" ht="15" customHeight="1" x14ac:dyDescent="0.3">
      <c r="B17" s="24" t="s">
        <v>80</v>
      </c>
      <c r="C17" s="25" t="s">
        <v>11</v>
      </c>
      <c r="D17" s="35">
        <v>15000</v>
      </c>
      <c r="E17" s="37">
        <f>E15</f>
        <v>15000</v>
      </c>
      <c r="F17" s="37">
        <f>F15</f>
        <v>15000</v>
      </c>
      <c r="G17" s="41">
        <f>G15</f>
        <v>15000</v>
      </c>
      <c r="H17" s="41">
        <f>H15</f>
        <v>15000</v>
      </c>
      <c r="I17" s="41">
        <f>I15</f>
        <v>15000</v>
      </c>
    </row>
    <row r="18" spans="1:9" ht="15" customHeight="1" x14ac:dyDescent="0.25">
      <c r="D18" s="17"/>
      <c r="E18" s="17"/>
      <c r="F18" s="17"/>
      <c r="G18" s="17"/>
      <c r="H18" s="17"/>
      <c r="I18" s="17"/>
    </row>
    <row r="19" spans="1:9" s="8" customFormat="1" ht="15" customHeight="1" x14ac:dyDescent="0.3">
      <c r="A19" s="7" t="s">
        <v>0</v>
      </c>
      <c r="B19" s="7" t="s">
        <v>77</v>
      </c>
      <c r="D19" s="18"/>
      <c r="E19" s="18"/>
      <c r="F19" s="18"/>
      <c r="G19" s="18"/>
      <c r="H19" s="18"/>
      <c r="I19" s="18"/>
    </row>
    <row r="20" spans="1:9" ht="15" customHeight="1" x14ac:dyDescent="0.25">
      <c r="D20" s="17"/>
      <c r="E20" s="17"/>
      <c r="F20" s="17"/>
      <c r="G20" s="17"/>
      <c r="H20" s="17"/>
      <c r="I20" s="17"/>
    </row>
    <row r="21" spans="1:9" ht="15" customHeight="1" x14ac:dyDescent="0.25">
      <c r="B21" s="4" t="s">
        <v>78</v>
      </c>
      <c r="C21" s="15" t="s">
        <v>11</v>
      </c>
      <c r="E21" s="41">
        <f>D23</f>
        <v>400000</v>
      </c>
      <c r="F21" s="41">
        <f>E23</f>
        <v>351465.6</v>
      </c>
      <c r="G21" s="41">
        <f>F23</f>
        <v>285148.92638399993</v>
      </c>
      <c r="H21" s="41">
        <f>G23</f>
        <v>199269.11056613366</v>
      </c>
      <c r="I21" s="41">
        <f>H23</f>
        <v>92237.19872103793</v>
      </c>
    </row>
    <row r="22" spans="1:9" ht="15" customHeight="1" x14ac:dyDescent="0.25">
      <c r="B22" s="4" t="s">
        <v>81</v>
      </c>
      <c r="C22" s="15" t="s">
        <v>11</v>
      </c>
      <c r="E22" s="41">
        <f>E12</f>
        <v>-48534.400000000009</v>
      </c>
      <c r="F22" s="41">
        <f>F12</f>
        <v>-66316.673616000029</v>
      </c>
      <c r="G22" s="41">
        <f>G12</f>
        <v>-85879.815817866271</v>
      </c>
      <c r="H22" s="41">
        <f t="shared" ref="H22:I22" si="5">H12</f>
        <v>-107031.91184509573</v>
      </c>
      <c r="I22" s="41">
        <f t="shared" si="5"/>
        <v>-92237.19872103793</v>
      </c>
    </row>
    <row r="23" spans="1:9" ht="15" customHeight="1" x14ac:dyDescent="0.3">
      <c r="B23" s="24" t="s">
        <v>84</v>
      </c>
      <c r="C23" s="25" t="s">
        <v>11</v>
      </c>
      <c r="D23" s="35">
        <v>400000</v>
      </c>
      <c r="E23" s="37">
        <f>SUM(E21:E22)</f>
        <v>351465.6</v>
      </c>
      <c r="F23" s="37">
        <f>SUM(F21:F22)</f>
        <v>285148.92638399993</v>
      </c>
      <c r="G23" s="37">
        <f t="shared" ref="G23:I23" si="6">SUM(G21:G22)</f>
        <v>199269.11056613366</v>
      </c>
      <c r="H23" s="37">
        <f t="shared" si="6"/>
        <v>92237.19872103793</v>
      </c>
      <c r="I23" s="37">
        <f t="shared" si="6"/>
        <v>0</v>
      </c>
    </row>
    <row r="24" spans="1:9" ht="15" customHeight="1" x14ac:dyDescent="0.25">
      <c r="D24" s="17"/>
      <c r="E24" s="17"/>
      <c r="F24" s="17"/>
      <c r="G24" s="17"/>
      <c r="H24" s="17"/>
      <c r="I24" s="17"/>
    </row>
    <row r="25" spans="1:9" s="3" customFormat="1" ht="15" customHeight="1" x14ac:dyDescent="0.3">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Prajakta Zaavde</cp:lastModifiedBy>
  <dcterms:created xsi:type="dcterms:W3CDTF">2020-07-20T11:12:49Z</dcterms:created>
  <dcterms:modified xsi:type="dcterms:W3CDTF">2024-10-05T19:21:45Z</dcterms:modified>
</cp:coreProperties>
</file>