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prajwalcareer/Desktop/"/>
    </mc:Choice>
  </mc:AlternateContent>
  <xr:revisionPtr revIDLastSave="0" documentId="13_ncr:1_{567E8451-595B-C94C-8969-3A22664C2A5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definedNames>
    <definedName name="MeanScore">movies!#REF!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2" i="1" l="1" a="1"/>
  <c r="T22" i="1" s="1"/>
  <c r="T20" i="1"/>
  <c r="C47" i="1" l="1" a="1"/>
  <c r="H36" i="1" a="1"/>
  <c r="H36" i="1" s="1"/>
  <c r="G36" i="2"/>
  <c r="H35" i="1" a="1"/>
  <c r="H35" i="1" s="1"/>
  <c r="I33" i="1" a="1"/>
  <c r="I33" i="1" s="1"/>
  <c r="H3" i="1" a="1"/>
  <c r="H3" i="1" s="1"/>
  <c r="T57" i="1"/>
  <c r="T56" i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7" i="2"/>
  <c r="G38" i="2"/>
  <c r="G39" i="2"/>
  <c r="G40" i="2"/>
  <c r="G4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H40" i="1" a="1"/>
  <c r="H40" i="1" s="1"/>
  <c r="H11" i="1" a="1"/>
  <c r="H11" i="1" s="1"/>
  <c r="T13" i="1"/>
  <c r="H10" i="1" a="1"/>
  <c r="H10" i="1" s="1"/>
  <c r="L12" i="1" a="1"/>
  <c r="L12" i="1" s="1"/>
  <c r="K12" i="1" s="1"/>
  <c r="I12" i="1" a="1"/>
  <c r="I12" i="1" s="1"/>
  <c r="H12" i="1" a="1"/>
  <c r="H12" i="1" s="1"/>
  <c r="L3" i="1" a="1"/>
  <c r="L3" i="1" s="1"/>
  <c r="K3" i="1" s="1"/>
  <c r="L4" i="1" a="1"/>
  <c r="L4" i="1" s="1"/>
  <c r="K4" i="1" s="1"/>
  <c r="L5" i="1" a="1"/>
  <c r="L5" i="1" s="1"/>
  <c r="K5" i="1" s="1"/>
  <c r="L6" i="1" a="1"/>
  <c r="L6" i="1" s="1"/>
  <c r="K6" i="1" s="1"/>
  <c r="L7" i="1" a="1"/>
  <c r="L7" i="1" s="1"/>
  <c r="K7" i="1" s="1"/>
  <c r="L8" i="1" a="1"/>
  <c r="L8" i="1" s="1"/>
  <c r="K8" i="1" s="1"/>
  <c r="L9" i="1" a="1"/>
  <c r="L9" i="1" s="1"/>
  <c r="K9" i="1" s="1"/>
  <c r="L10" i="1" a="1"/>
  <c r="L10" i="1" s="1"/>
  <c r="K10" i="1" s="1"/>
  <c r="L11" i="1" a="1"/>
  <c r="L11" i="1" s="1"/>
  <c r="K11" i="1" s="1"/>
  <c r="L13" i="1" a="1"/>
  <c r="L13" i="1" s="1"/>
  <c r="K13" i="1" s="1"/>
  <c r="L14" i="1" a="1"/>
  <c r="L14" i="1" s="1"/>
  <c r="K14" i="1" s="1"/>
  <c r="L15" i="1" a="1"/>
  <c r="L15" i="1" s="1"/>
  <c r="K15" i="1" s="1"/>
  <c r="L16" i="1" a="1"/>
  <c r="L16" i="1" s="1"/>
  <c r="K16" i="1" s="1"/>
  <c r="L17" i="1" a="1"/>
  <c r="L17" i="1" s="1"/>
  <c r="K17" i="1" s="1"/>
  <c r="L18" i="1" a="1"/>
  <c r="L18" i="1" s="1"/>
  <c r="K18" i="1" s="1"/>
  <c r="L19" i="1" a="1"/>
  <c r="L19" i="1" s="1"/>
  <c r="K19" i="1" s="1"/>
  <c r="L20" i="1" a="1"/>
  <c r="L20" i="1" s="1"/>
  <c r="K20" i="1" s="1"/>
  <c r="L21" i="1" a="1"/>
  <c r="L21" i="1" s="1"/>
  <c r="K21" i="1" s="1"/>
  <c r="L22" i="1" a="1"/>
  <c r="L22" i="1" s="1"/>
  <c r="K22" i="1" s="1"/>
  <c r="L23" i="1" a="1"/>
  <c r="L23" i="1" s="1"/>
  <c r="K23" i="1" s="1"/>
  <c r="L24" i="1" a="1"/>
  <c r="L24" i="1" s="1"/>
  <c r="K24" i="1" s="1"/>
  <c r="L25" i="1" a="1"/>
  <c r="L25" i="1" s="1"/>
  <c r="K25" i="1" s="1"/>
  <c r="L26" i="1" a="1"/>
  <c r="L26" i="1" s="1"/>
  <c r="K26" i="1" s="1"/>
  <c r="L27" i="1" a="1"/>
  <c r="L27" i="1" s="1"/>
  <c r="K27" i="1" s="1"/>
  <c r="L28" i="1" a="1"/>
  <c r="L28" i="1" s="1"/>
  <c r="K28" i="1" s="1"/>
  <c r="L29" i="1" a="1"/>
  <c r="L29" i="1" s="1"/>
  <c r="K29" i="1" s="1"/>
  <c r="L30" i="1" a="1"/>
  <c r="L30" i="1" s="1"/>
  <c r="K30" i="1" s="1"/>
  <c r="L31" i="1" a="1"/>
  <c r="L31" i="1" s="1"/>
  <c r="K31" i="1" s="1"/>
  <c r="L32" i="1" a="1"/>
  <c r="L32" i="1" s="1"/>
  <c r="K32" i="1" s="1"/>
  <c r="L33" i="1" a="1"/>
  <c r="L33" i="1" s="1"/>
  <c r="K33" i="1" s="1"/>
  <c r="L34" i="1" a="1"/>
  <c r="L34" i="1" s="1"/>
  <c r="K34" i="1" s="1"/>
  <c r="L35" i="1" a="1"/>
  <c r="L35" i="1" s="1"/>
  <c r="K35" i="1" s="1"/>
  <c r="L36" i="1" a="1"/>
  <c r="L36" i="1" s="1"/>
  <c r="K36" i="1" s="1"/>
  <c r="L37" i="1" a="1"/>
  <c r="L37" i="1" s="1"/>
  <c r="K37" i="1" s="1"/>
  <c r="L38" i="1" a="1"/>
  <c r="L38" i="1" s="1"/>
  <c r="K38" i="1" s="1"/>
  <c r="L39" i="1" a="1"/>
  <c r="L39" i="1" s="1"/>
  <c r="K39" i="1" s="1"/>
  <c r="L40" i="1" a="1"/>
  <c r="L40" i="1" s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L2" i="1" a="1"/>
  <c r="L2" i="1" s="1"/>
  <c r="K2" i="1" s="1"/>
  <c r="J2" i="1" a="1"/>
  <c r="J2" i="1" s="1"/>
  <c r="I2" i="1" a="1"/>
  <c r="I2" i="1" s="1"/>
  <c r="H2" i="1" a="1"/>
  <c r="H2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7" i="1" a="1"/>
  <c r="H37" i="1" s="1"/>
  <c r="H38" i="1" a="1"/>
  <c r="H38" i="1" s="1"/>
  <c r="H39" i="1" a="1"/>
  <c r="H39" i="1" s="1"/>
  <c r="C47" i="1" l="1"/>
  <c r="B48" i="1" s="1"/>
  <c r="B54" i="1"/>
  <c r="B62" i="1"/>
  <c r="B55" i="1"/>
  <c r="B63" i="1"/>
  <c r="B56" i="1"/>
  <c r="B64" i="1"/>
  <c r="B49" i="1"/>
  <c r="B57" i="1"/>
  <c r="B65" i="1"/>
  <c r="B50" i="1"/>
  <c r="B58" i="1"/>
  <c r="B66" i="1"/>
  <c r="B51" i="1"/>
  <c r="B59" i="1"/>
  <c r="B52" i="1"/>
  <c r="B60" i="1"/>
  <c r="B53" i="1"/>
  <c r="B61" i="1"/>
  <c r="B67" i="1"/>
  <c r="T59" i="1"/>
  <c r="T58" i="1"/>
  <c r="U58" i="1"/>
  <c r="U59" i="1"/>
  <c r="M39" i="1"/>
  <c r="M31" i="1"/>
  <c r="O31" i="1" s="1"/>
  <c r="M17" i="1"/>
  <c r="O17" i="1" s="1"/>
  <c r="M2" i="1"/>
  <c r="O2" i="1" s="1"/>
  <c r="M22" i="1"/>
  <c r="O22" i="1" s="1"/>
  <c r="M14" i="1"/>
  <c r="O14" i="1" s="1"/>
  <c r="N2" i="1"/>
  <c r="P2" i="1" s="1"/>
  <c r="N14" i="1"/>
  <c r="N38" i="1"/>
  <c r="P38" i="1" s="1"/>
  <c r="V42" i="1" s="1"/>
  <c r="N30" i="1"/>
  <c r="P30" i="1" s="1"/>
  <c r="N22" i="1"/>
  <c r="O39" i="1"/>
  <c r="N40" i="1"/>
  <c r="P40" i="1" s="1"/>
  <c r="N32" i="1"/>
  <c r="P32" i="1" s="1"/>
  <c r="N24" i="1"/>
  <c r="P24" i="1" s="1"/>
  <c r="N16" i="1"/>
  <c r="P16" i="1" s="1"/>
  <c r="N8" i="1"/>
  <c r="M9" i="1"/>
  <c r="O9" i="1" s="1"/>
  <c r="N39" i="1"/>
  <c r="N31" i="1"/>
  <c r="P31" i="1" s="1"/>
  <c r="N23" i="1"/>
  <c r="P23" i="1" s="1"/>
  <c r="N15" i="1"/>
  <c r="N7" i="1"/>
  <c r="N34" i="1"/>
  <c r="N26" i="1"/>
  <c r="P26" i="1" s="1"/>
  <c r="V40" i="1" s="1"/>
  <c r="N18" i="1"/>
  <c r="P18" i="1" s="1"/>
  <c r="N10" i="1"/>
  <c r="P10" i="1" s="1"/>
  <c r="N33" i="1"/>
  <c r="P33" i="1" s="1"/>
  <c r="N25" i="1"/>
  <c r="N17" i="1"/>
  <c r="N9" i="1"/>
  <c r="N35" i="1"/>
  <c r="P35" i="1" s="1"/>
  <c r="N27" i="1"/>
  <c r="P27" i="1" s="1"/>
  <c r="N19" i="1"/>
  <c r="P19" i="1" s="1"/>
  <c r="N11" i="1"/>
  <c r="P11" i="1" s="1"/>
  <c r="N3" i="1"/>
  <c r="N6" i="1"/>
  <c r="N37" i="1"/>
  <c r="P37" i="1" s="1"/>
  <c r="V41" i="1" s="1"/>
  <c r="N29" i="1"/>
  <c r="P29" i="1" s="1"/>
  <c r="N21" i="1"/>
  <c r="P21" i="1" s="1"/>
  <c r="N13" i="1"/>
  <c r="P13" i="1" s="1"/>
  <c r="N5" i="1"/>
  <c r="P5" i="1" s="1"/>
  <c r="N36" i="1"/>
  <c r="P36" i="1" s="1"/>
  <c r="N28" i="1"/>
  <c r="P28" i="1" s="1"/>
  <c r="N20" i="1"/>
  <c r="P20" i="1" s="1"/>
  <c r="N12" i="1"/>
  <c r="P12" i="1" s="1"/>
  <c r="V26" i="1" s="1"/>
  <c r="N4" i="1"/>
  <c r="P4" i="1" s="1"/>
  <c r="M26" i="1"/>
  <c r="O26" i="1" s="1"/>
  <c r="U40" i="1" s="1"/>
  <c r="M32" i="1"/>
  <c r="O32" i="1" s="1"/>
  <c r="M36" i="1"/>
  <c r="O36" i="1" s="1"/>
  <c r="M28" i="1"/>
  <c r="O28" i="1" s="1"/>
  <c r="M27" i="1"/>
  <c r="O27" i="1" s="1"/>
  <c r="M34" i="1"/>
  <c r="O34" i="1" s="1"/>
  <c r="M25" i="1"/>
  <c r="O25" i="1" s="1"/>
  <c r="M40" i="1"/>
  <c r="O40" i="1" s="1"/>
  <c r="M38" i="1"/>
  <c r="O38" i="1" s="1"/>
  <c r="U42" i="1" s="1"/>
  <c r="M30" i="1"/>
  <c r="O30" i="1" s="1"/>
  <c r="M35" i="1"/>
  <c r="O35" i="1" s="1"/>
  <c r="M33" i="1"/>
  <c r="O33" i="1" s="1"/>
  <c r="M37" i="1"/>
  <c r="O37" i="1" s="1"/>
  <c r="U41" i="1" s="1"/>
  <c r="M29" i="1"/>
  <c r="O29" i="1" s="1"/>
  <c r="M24" i="1"/>
  <c r="O24" i="1" s="1"/>
  <c r="U38" i="1" s="1"/>
  <c r="M23" i="1"/>
  <c r="O23" i="1" s="1"/>
  <c r="M15" i="1"/>
  <c r="O15" i="1" s="1"/>
  <c r="M7" i="1"/>
  <c r="O7" i="1" s="1"/>
  <c r="M6" i="1"/>
  <c r="O6" i="1" s="1"/>
  <c r="U25" i="1" s="1"/>
  <c r="M8" i="1"/>
  <c r="O8" i="1" s="1"/>
  <c r="M13" i="1"/>
  <c r="O13" i="1" s="1"/>
  <c r="M12" i="1"/>
  <c r="O12" i="1" s="1"/>
  <c r="M19" i="1"/>
  <c r="O19" i="1" s="1"/>
  <c r="M11" i="1"/>
  <c r="O11" i="1" s="1"/>
  <c r="M3" i="1"/>
  <c r="O3" i="1" s="1"/>
  <c r="M16" i="1"/>
  <c r="O16" i="1" s="1"/>
  <c r="M5" i="1"/>
  <c r="O5" i="1" s="1"/>
  <c r="M4" i="1"/>
  <c r="O4" i="1" s="1"/>
  <c r="M18" i="1"/>
  <c r="O18" i="1" s="1"/>
  <c r="U32" i="1" s="1"/>
  <c r="M10" i="1"/>
  <c r="O10" i="1" s="1"/>
  <c r="M21" i="1"/>
  <c r="O21" i="1" s="1"/>
  <c r="U35" i="1" s="1"/>
  <c r="M20" i="1"/>
  <c r="O20" i="1" s="1"/>
  <c r="U28" i="1" l="1"/>
  <c r="V34" i="1"/>
  <c r="V37" i="1"/>
  <c r="V32" i="1"/>
  <c r="W32" i="1" s="1"/>
  <c r="V27" i="1"/>
  <c r="V33" i="1"/>
  <c r="U30" i="1"/>
  <c r="U22" i="1"/>
  <c r="U29" i="1"/>
  <c r="V30" i="1"/>
  <c r="U24" i="1"/>
  <c r="U34" i="1"/>
  <c r="W34" i="1" s="1"/>
  <c r="U37" i="1"/>
  <c r="Q2" i="1"/>
  <c r="U26" i="1"/>
  <c r="W26" i="1" s="1"/>
  <c r="U36" i="1"/>
  <c r="U31" i="1"/>
  <c r="U27" i="1"/>
  <c r="U33" i="1"/>
  <c r="U39" i="1"/>
  <c r="U23" i="1"/>
  <c r="W40" i="1"/>
  <c r="W41" i="1"/>
  <c r="W42" i="1"/>
  <c r="T7" i="1"/>
  <c r="P9" i="1"/>
  <c r="P17" i="1"/>
  <c r="V31" i="1" s="1"/>
  <c r="Q16" i="1"/>
  <c r="Q23" i="1"/>
  <c r="P22" i="1"/>
  <c r="V36" i="1" s="1"/>
  <c r="P25" i="1"/>
  <c r="V39" i="1" s="1"/>
  <c r="Q28" i="1"/>
  <c r="Q33" i="1"/>
  <c r="Q40" i="1"/>
  <c r="Q38" i="1"/>
  <c r="Q36" i="1"/>
  <c r="Q11" i="1"/>
  <c r="Q10" i="1"/>
  <c r="P14" i="1"/>
  <c r="V28" i="1" s="1"/>
  <c r="Q21" i="1"/>
  <c r="Q4" i="1"/>
  <c r="Q37" i="1"/>
  <c r="P8" i="1"/>
  <c r="Q20" i="1"/>
  <c r="Q30" i="1"/>
  <c r="P15" i="1"/>
  <c r="V29" i="1" s="1"/>
  <c r="Q35" i="1"/>
  <c r="Q29" i="1"/>
  <c r="Q12" i="1"/>
  <c r="Q24" i="1"/>
  <c r="Q32" i="1"/>
  <c r="Q31" i="1"/>
  <c r="Q5" i="1"/>
  <c r="Q19" i="1"/>
  <c r="Q18" i="1"/>
  <c r="Q13" i="1"/>
  <c r="Q27" i="1"/>
  <c r="Q26" i="1"/>
  <c r="P6" i="1"/>
  <c r="P34" i="1"/>
  <c r="P3" i="1"/>
  <c r="V22" i="1" s="1"/>
  <c r="P39" i="1"/>
  <c r="P7" i="1"/>
  <c r="W29" i="1" l="1"/>
  <c r="W27" i="1"/>
  <c r="W28" i="1"/>
  <c r="W37" i="1"/>
  <c r="W30" i="1"/>
  <c r="Q8" i="1"/>
  <c r="Q9" i="1"/>
  <c r="Q34" i="1"/>
  <c r="Q7" i="1"/>
  <c r="Q39" i="1"/>
  <c r="W33" i="1"/>
  <c r="V35" i="1"/>
  <c r="W35" i="1" s="1"/>
  <c r="W39" i="1"/>
  <c r="T47" i="1"/>
  <c r="U48" i="1" s="1" a="1"/>
  <c r="U48" i="1" s="1"/>
  <c r="W36" i="1"/>
  <c r="V38" i="1"/>
  <c r="W38" i="1" s="1"/>
  <c r="T45" i="1"/>
  <c r="V23" i="1"/>
  <c r="U47" i="1"/>
  <c r="U45" i="1"/>
  <c r="V24" i="1"/>
  <c r="W24" i="1" s="1"/>
  <c r="V25" i="1"/>
  <c r="W25" i="1" s="1"/>
  <c r="W31" i="1"/>
  <c r="W22" i="1"/>
  <c r="Q14" i="1"/>
  <c r="Q25" i="1"/>
  <c r="Q15" i="1"/>
  <c r="Q22" i="1"/>
  <c r="Q3" i="1"/>
  <c r="Q6" i="1"/>
  <c r="Q17" i="1"/>
  <c r="T60" i="1"/>
  <c r="V7" i="1"/>
  <c r="W7" i="1" s="1"/>
  <c r="W47" i="1" l="1" a="1"/>
  <c r="W47" i="1" s="1"/>
  <c r="T46" i="1"/>
  <c r="W46" i="1" s="1" a="1"/>
  <c r="W46" i="1" s="1"/>
  <c r="V47" i="1" a="1"/>
  <c r="V47" i="1" s="1"/>
  <c r="X47" i="1" s="1" a="1"/>
  <c r="X47" i="1" s="1"/>
  <c r="V45" i="1" a="1"/>
  <c r="V45" i="1" s="1"/>
  <c r="X45" i="1" s="1" a="1"/>
  <c r="X45" i="1" s="1"/>
  <c r="W45" i="1" a="1"/>
  <c r="W45" i="1" s="1"/>
  <c r="W23" i="1"/>
  <c r="V48" i="1"/>
  <c r="X48" i="1" s="1" a="1"/>
  <c r="X48" i="1" s="1"/>
  <c r="V46" i="1"/>
  <c r="T48" i="1"/>
  <c r="W48" i="1" s="1" a="1"/>
  <c r="W48" i="1" s="1"/>
  <c r="T6" i="1"/>
  <c r="T10" i="1" s="1"/>
  <c r="V10" i="1" s="1"/>
  <c r="W10" i="1" s="1"/>
  <c r="U46" i="1" l="1" a="1"/>
  <c r="U46" i="1" s="1"/>
  <c r="X46" i="1" s="1" a="1"/>
  <c r="X46" i="1" s="1"/>
  <c r="X17" i="1" s="1"/>
  <c r="V6" i="1"/>
  <c r="W6" i="1" s="1"/>
  <c r="T8" i="1"/>
  <c r="T9" i="1" s="1"/>
  <c r="V9" i="1" s="1"/>
  <c r="W9" i="1" s="1"/>
  <c r="V8" i="1" l="1"/>
  <c r="W8" i="1" s="1"/>
  <c r="X18" i="1" a="1"/>
  <c r="X18" i="1" s="1"/>
  <c r="X19" i="1" a="1"/>
  <c r="X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<sst xmlns="http://schemas.openxmlformats.org/spreadsheetml/2006/main" count="336" uniqueCount="199">
  <si>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</si>
  <si>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</si>
  <si>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</si>
  <si>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</si>
  <si>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</si>
  <si>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</si>
  <si>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</si>
  <si>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</si>
  <si>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</si>
  <si>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</si>
  <si>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</si>
  <si>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</si>
  <si>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</si>
  <si>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</si>
  <si>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</si>
  <si>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</si>
  <si>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</si>
  <si>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</si>
  <si>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</si>
  <si>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</si>
  <si>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</si>
  <si>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</si>
  <si>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</si>
  <si>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</si>
  <si>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</si>
  <si>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</si>
  <si>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</si>
  <si>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</si>
  <si>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</si>
  <si>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</si>
  <si>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</si>
  <si>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</si>
  <si>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</si>
  <si>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</si>
  <si>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</si>
  <si>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</si>
  <si>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</si>
  <si>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</si>
  <si>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</si>
  <si>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</si>
  <si>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</si>
  <si>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</si>
  <si>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</si>
  <si>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</si>
  <si>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</si>
  <si>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</si>
  <si>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</si>
  <si>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</si>
  <si>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</si>
  <si>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</si>
  <si>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</si>
  <si>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</si>
  <si>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</si>
  <si>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</si>
  <si>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</si>
  <si>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</si>
  <si>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</si>
  <si>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</si>
  <si>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</si>
  <si>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</si>
  <si>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</si>
  <si>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</si>
  <si>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</si>
  <si>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</si>
  <si>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</si>
  <si>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</si>
  <si>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</si>
  <si>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</si>
  <si>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</si>
  <si>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</si>
  <si>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</si>
  <si>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</si>
  <si>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</si>
  <si>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</si>
  <si>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</si>
  <si>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</si>
  <si>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</si>
  <si>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</si>
  <si>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</si>
  <si>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</si>
  <si>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</si>
  <si>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</si>
  <si>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</si>
  <si>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</si>
  <si>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</si>
  <si>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</si>
  <si>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</si>
  <si>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</si>
  <si>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</si>
  <si>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</si>
  <si>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</si>
  <si>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</si>
  <si>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</si>
  <si>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</si>
  <si>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</si>
  <si>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</si>
  <si>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</si>
  <si>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</si>
  <si>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</si>
  <si>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</si>
  <si>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</si>
  <si>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</si>
  <si>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</si>
  <si>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</si>
  <si>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</si>
  <si>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</si>
  <si>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</si>
  <si>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</si>
  <si>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</si>
  <si>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</si>
  <si>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</si>
  <si>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</si>
  <si>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</si>
  <si>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</si>
  <si>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</si>
  <si>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</si>
  <si>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</si>
  <si>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</si>
  <si>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</si>
  <si>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</si>
  <si>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</si>
  <si>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</si>
  <si>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</si>
  <si>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</si>
  <si>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</si>
  <si>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</si>
  <si>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</si>
  <si>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</si>
  <si>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</si>
  <si>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</si>
  <si>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</si>
  <si>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</si>
  <si>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</si>
  <si>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</si>
  <si>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</si>
  <si>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</si>
  <si>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</si>
  <si>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</si>
  <si>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</si>
  <si>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</si>
  <si>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</si>
  <si>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</si>
  <si>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</si>
  <si>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</si>
  <si>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</si>
  <si>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</si>
  <si>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</si>
  <si>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</si>
  <si>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</si>
  <si>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</t>
  </si>
  <si>
    <t>Budget million</t>
  </si>
  <si>
    <t>Revenue Millions</t>
  </si>
  <si>
    <t>Budget INR</t>
  </si>
  <si>
    <t>Revenue INR</t>
  </si>
  <si>
    <t>Revenue (INR)</t>
  </si>
  <si>
    <t>Currency</t>
  </si>
  <si>
    <t>currency2</t>
  </si>
  <si>
    <t>Key Matrics</t>
  </si>
  <si>
    <t>Total Revenue</t>
  </si>
  <si>
    <t>Profit OR Loss</t>
  </si>
  <si>
    <t>Profit OR Loss %</t>
  </si>
  <si>
    <t>Market Share</t>
  </si>
  <si>
    <t>Target</t>
  </si>
  <si>
    <t>Marval Studio P &amp; L</t>
  </si>
  <si>
    <t>Target - Actuals</t>
  </si>
  <si>
    <t xml:space="preserve"> Target - Actuals %</t>
  </si>
  <si>
    <t>Movies Title</t>
  </si>
  <si>
    <t>Imdb_rating</t>
  </si>
  <si>
    <t>Enter Movie Name</t>
  </si>
  <si>
    <t>Movie ID</t>
  </si>
  <si>
    <t>Imdb_Rating</t>
  </si>
  <si>
    <t>Revenue</t>
  </si>
  <si>
    <t>Profit</t>
  </si>
  <si>
    <t>Profit %</t>
  </si>
  <si>
    <t>Lookup Functionality : V Lookup</t>
  </si>
  <si>
    <t>3 idiots</t>
  </si>
  <si>
    <t xml:space="preserve">Movies Financial Analysis </t>
  </si>
  <si>
    <t>XlookUp Formulation :</t>
  </si>
  <si>
    <t>Movies Industry Analysis</t>
  </si>
  <si>
    <t>Enter Movie Industry Name over Here :</t>
  </si>
  <si>
    <t>MOVIE'S NAME</t>
  </si>
  <si>
    <t>Highiest Budget Movie :</t>
  </si>
  <si>
    <t>Budget in INR</t>
  </si>
  <si>
    <t>Revenue in INR</t>
  </si>
  <si>
    <t>Movie Name</t>
  </si>
  <si>
    <t>Highiest Revenue Movie :</t>
  </si>
  <si>
    <t>Lowest Budget Movie :</t>
  </si>
  <si>
    <t>Studio</t>
  </si>
  <si>
    <t>Budget cr</t>
  </si>
  <si>
    <t>Revenue cr</t>
  </si>
  <si>
    <t>Lowest Revenue Movie :</t>
  </si>
  <si>
    <t>Profit Percentage</t>
  </si>
  <si>
    <t>Most Profitable Movie :</t>
  </si>
  <si>
    <t>Profit Percentage :</t>
  </si>
  <si>
    <t>bollywood</t>
  </si>
  <si>
    <t>Studio :</t>
  </si>
  <si>
    <t>Statistical Analisys</t>
  </si>
  <si>
    <t>Data Set Analysis</t>
  </si>
  <si>
    <t>Movies Data Set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</si>
</sst>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0.0"/>
    <numFmt numFmtId="165" formatCode="_ [$₹-44D]\ * #,##0.00_ ;_ [$₹-44D]\ * \-#,##0.00_ ;_ [$₹-44D]\ * &quot;-&quot;??_ ;_ @_ "/>
    <numFmt numFmtId="166" formatCode="_ [$₹-4009]\ * #,##0.00_ ;_ [$₹-4009]\ * \-#,##0.00_ ;_ [$₹-4009]\ * &quot;-&quot;??_ ;_ @_ 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(Body)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9" fontId="0" fillId="0" borderId="0" xfId="2" applyFont="1" applyAlignment="1">
      <alignment horizontal="left"/>
    </xf>
    <xf numFmtId="0" fontId="0" fillId="3" borderId="0" xfId="0" applyFill="1" applyAlignment="1">
      <alignment horizontal="left"/>
    </xf>
    <xf numFmtId="44" fontId="0" fillId="0" borderId="0" xfId="1" applyFont="1" applyAlignment="1">
      <alignment horizontal="left"/>
    </xf>
    <xf numFmtId="9" fontId="0" fillId="0" borderId="0" xfId="0" applyNumberFormat="1" applyAlignment="1">
      <alignment horizontal="left"/>
    </xf>
    <xf numFmtId="44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6" fillId="8" borderId="0" xfId="0" applyFont="1" applyFill="1" applyAlignment="1">
      <alignment horizontal="left"/>
    </xf>
    <xf numFmtId="9" fontId="0" fillId="4" borderId="0" xfId="2" applyFont="1" applyFill="1" applyAlignment="1">
      <alignment horizontal="left"/>
    </xf>
    <xf numFmtId="0" fontId="0" fillId="9" borderId="0" xfId="0" applyFill="1" applyAlignment="1">
      <alignment horizontal="left"/>
    </xf>
    <xf numFmtId="0" fontId="6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7" fillId="12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166" fontId="0" fillId="11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0" fontId="8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9" fontId="10" fillId="0" borderId="0" xfId="2" applyFont="1" applyAlignment="1">
      <alignment horizontal="left"/>
    </xf>
    <xf numFmtId="0" fontId="10" fillId="14" borderId="0" xfId="0" applyFont="1" applyFill="1" applyAlignment="1">
      <alignment horizontal="left"/>
    </xf>
    <xf numFmtId="165" fontId="10" fillId="14" borderId="0" xfId="0" applyNumberFormat="1" applyFont="1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166" fontId="0" fillId="11" borderId="0" xfId="2" applyNumberFormat="1" applyFont="1" applyFill="1" applyAlignment="1">
      <alignment horizontal="left"/>
    </xf>
    <xf numFmtId="9" fontId="0" fillId="13" borderId="0" xfId="2" applyFont="1" applyFill="1" applyAlignment="1">
      <alignment horizontal="left"/>
    </xf>
    <xf numFmtId="0" fontId="0" fillId="17" borderId="0" xfId="0" applyFill="1" applyAlignment="1">
      <alignment horizontal="left"/>
    </xf>
    <xf numFmtId="0" fontId="11" fillId="0" borderId="0" xfId="0" applyFont="1" applyAlignment="1">
      <alignment horizontal="left"/>
    </xf>
    <xf numFmtId="0" fontId="0" fillId="16" borderId="0" xfId="0" applyFill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6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11" fillId="0" borderId="0" xfId="0" applyFont="1" applyFill="1" applyAlignment="1">
      <alignment horizontal="left"/>
    </xf>
    <xf numFmtId="9" fontId="0" fillId="0" borderId="0" xfId="2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166" fontId="0" fillId="0" borderId="0" xfId="0" applyNumberFormat="1" applyFill="1" applyAlignment="1">
      <alignment horizontal="left"/>
    </xf>
    <xf numFmtId="166" fontId="0" fillId="0" borderId="0" xfId="2" applyNumberFormat="1" applyFont="1" applyFill="1" applyAlignment="1">
      <alignment horizontal="left"/>
    </xf>
    <xf numFmtId="0" fontId="0" fillId="0" borderId="0" xfId="0" applyFill="1"/>
    <xf numFmtId="0" fontId="9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165" fontId="10" fillId="0" borderId="0" xfId="0" applyNumberFormat="1" applyFont="1" applyFill="1" applyAlignment="1">
      <alignment horizontal="left"/>
    </xf>
    <xf numFmtId="9" fontId="10" fillId="0" borderId="0" xfId="2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5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_ [$₹-44D]\ * #,##0.00_ ;_ [$₹-44D]\ * \-#,##0.00_ ;_ [$₹-44D]\ * &quot;-&quot;??_ ;_ @_ 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5" formatCode="_ [$₹-44D]\ * #,##0.00_ ;_ [$₹-44D]\ * \-#,##0.00_ ;_ [$₹-44D]\ * &quot;-&quot;??_ ;_ @_ "/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imes New Roman"/>
        <family val="1"/>
        <scheme val="none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</dxf>
    <dxf>
      <numFmt numFmtId="166" formatCode="_ [$₹-4009]\ * #,##0.00_ ;_ [$₹-4009]\ * \-#,##0.00_ ;_ [$₹-4009]\ * &quot;-&quot;??_ ;_ @_ "/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</dxf>
    <dxf>
      <numFmt numFmtId="166" formatCode="_ [$₹-4009]\ * #,##0.00_ ;_ [$₹-4009]\ * \-#,##0.00_ ;_ [$₹-4009]\ * &quot;-&quot;??_ ;_ @_ "/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</dxf>
    <dxf>
      <numFmt numFmtId="166" formatCode="_ [$₹-4009]\ * #,##0.00_ ;_ [$₹-4009]\ * \-#,##0.00_ ;_ [$₹-4009]\ * &quot;-&quot;??_ ;_ @_ "/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</dxf>
    <dxf>
      <numFmt numFmtId="166" formatCode="_ [$₹-4009]\ * #,##0.00_ ;_ [$₹-4009]\ * \-#,##0.00_ ;_ [$₹-4009]\ * &quot;-&quot;??_ ;_ @_ "/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theme="0" tint="-4.9989318521683403E-2"/>
          <bgColor theme="6" tint="0.59996337778862885"/>
        </patternFill>
      </fill>
    </dxf>
    <dxf>
      <fill>
        <patternFill patternType="solid">
          <fgColor theme="7"/>
          <bgColor theme="7"/>
        </patternFill>
      </fill>
      <border>
        <top style="thin">
          <color theme="7"/>
        </top>
        <vertical style="thin">
          <color theme="7"/>
        </vertical>
      </border>
    </dxf>
    <dxf>
      <fill>
        <patternFill>
          <fgColor theme="7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Invisible" pivot="0" table="0" count="0" xr9:uid="{AE843E39-C0BB-439B-8FFD-C1F7AAB2B83B}"/>
    <tableStyle name="Table Style 1" pivot="0" count="1" xr9:uid="{CEEC2971-3C99-C549-B291-5732523FBBEA}">
      <tableStyleElement type="wholeTable" dxfId="51"/>
    </tableStyle>
    <tableStyle name="Table Style 2" pivot="0" count="1" xr9:uid="{5704D49E-5F38-684C-9B85-E6B3820FA432}">
      <tableStyleElement type="wholeTable" dxfId="50"/>
    </tableStyle>
    <tableStyle name="Table Style 3" pivot="0" count="1" xr9:uid="{3B567336-60B0-7547-B2A0-B0C78AFA882C}">
      <tableStyleElement type="wholeTable" dxfId="4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movies!$X$44</c:f>
              <c:strCache>
                <c:ptCount val="1"/>
                <c:pt idx="0">
                  <c:v>Profit 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26C-1E44-B291-CD0F6AB2A6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26C-1E44-B291-CD0F6AB2A6E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26C-1E44-B291-CD0F6AB2A6E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26C-1E44-B291-CD0F6AB2A6E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movies!$T$45:$T$48</c:f>
              <c:strCache>
                <c:ptCount val="4"/>
                <c:pt idx="0">
                  <c:v>RRR</c:v>
                </c:pt>
                <c:pt idx="1">
                  <c:v>K.G.F: Chapter 2</c:v>
                </c:pt>
                <c:pt idx="2">
                  <c:v>Pather Panchali</c:v>
                </c:pt>
                <c:pt idx="3">
                  <c:v>Pather Panchali</c:v>
                </c:pt>
              </c:strCache>
            </c:strRef>
          </c:cat>
          <c:val>
            <c:numRef>
              <c:f>movies!$X$45:$X$48</c:f>
              <c:numCache>
                <c:formatCode>0%</c:formatCode>
                <c:ptCount val="4"/>
                <c:pt idx="0">
                  <c:v>1.1818181818181819</c:v>
                </c:pt>
                <c:pt idx="1">
                  <c:v>11.5</c:v>
                </c:pt>
                <c:pt idx="2">
                  <c:v>0.42857142857142855</c:v>
                </c:pt>
                <c:pt idx="3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0-1A4D-9FE7-5912B3E7487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movies!$X$44</c:f>
              <c:strCache>
                <c:ptCount val="1"/>
                <c:pt idx="0">
                  <c:v>Profit Percentage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movies!$T$45:$T$48</c:f>
              <c:strCache>
                <c:ptCount val="4"/>
                <c:pt idx="0">
                  <c:v>RRR</c:v>
                </c:pt>
                <c:pt idx="1">
                  <c:v>K.G.F: Chapter 2</c:v>
                </c:pt>
                <c:pt idx="2">
                  <c:v>Pather Panchali</c:v>
                </c:pt>
                <c:pt idx="3">
                  <c:v>Pather Panchali</c:v>
                </c:pt>
              </c:strCache>
            </c:strRef>
          </c:cat>
          <c:val>
            <c:numRef>
              <c:f>movies!$X$45:$X$48</c:f>
              <c:numCache>
                <c:formatCode>0%</c:formatCode>
                <c:ptCount val="4"/>
                <c:pt idx="0">
                  <c:v>1.1818181818181819</c:v>
                </c:pt>
                <c:pt idx="1">
                  <c:v>11.5</c:v>
                </c:pt>
                <c:pt idx="2">
                  <c:v>0.42857142857142855</c:v>
                </c:pt>
                <c:pt idx="3">
                  <c:v>0.42857142857142855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2-584D-9E4B-A82C63E4DD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63581423"/>
        <c:axId val="763461423"/>
      </c:lineChart>
      <c:catAx>
        <c:axId val="76358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61423"/>
        <c:crosses val="autoZero"/>
        <c:auto val="1"/>
        <c:lblAlgn val="ctr"/>
        <c:lblOffset val="100"/>
        <c:noMultiLvlLbl val="0"/>
      </c:catAx>
      <c:valAx>
        <c:axId val="76346142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76358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20320</xdr:colOff>
      <xdr:row>19</xdr:row>
      <xdr:rowOff>177800</xdr:rowOff>
    </xdr:from>
    <xdr:to>
      <xdr:col>26</xdr:col>
      <xdr:colOff>457200</xdr:colOff>
      <xdr:row>31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57B6B31-949C-C6C4-9F49-B900E675F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1775460</xdr:colOff>
      <xdr:row>31</xdr:row>
      <xdr:rowOff>35561</xdr:rowOff>
    </xdr:from>
    <xdr:to>
      <xdr:col>26</xdr:col>
      <xdr:colOff>482600</xdr:colOff>
      <xdr:row>42</xdr:row>
      <xdr:rowOff>23232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BC2AC0-D3BA-C4B6-EFAF-DE167A652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48" dataDxfId="47">
  <autoFilter ref="A1:Q40" xr:uid="{6A7FE39D-5614-4A7F-89B7-C167ABC0A251}"/>
  <tableColumns count="17">
    <tableColumn id="1" xr3:uid="{5E453F0D-B27C-433C-BF11-BA3FE1A6822E}" name="movie_id" dataDxfId="46"/>
    <tableColumn id="8" xr3:uid="{AEC53FD7-BF8A-4895-B8F6-DCBA25100657}" name="title" dataDxfId="45"/>
    <tableColumn id="3" xr3:uid="{A73DC6E7-A5B7-4D92-B13E-587CFA363BFA}" name="industry" dataDxfId="44"/>
    <tableColumn id="4" xr3:uid="{DFE5EBBB-5DEF-4AB9-A5C9-802FC0AD1B5B}" name="release_year" dataDxfId="43"/>
    <tableColumn id="5" xr3:uid="{D500D219-E618-40DD-B4AA-E390F996EF1E}" name="imdb_rating" dataDxfId="42"/>
    <tableColumn id="6" xr3:uid="{D06057E5-53B4-474F-BA7C-D7BC731BE502}" name="studio" dataDxfId="41"/>
    <tableColumn id="7" xr3:uid="{70C8CD53-1FFB-4649-B796-093E6560F8C9}" name="language_id" dataDxfId="40"/>
    <tableColumn id="14" xr3:uid="{DD2A0151-E545-4BFF-93A3-124AFC8C3768}" name="budget" dataDxfId="39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 dataDxfId="38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37">
      <calculatedColumnFormula array="1">_xlfn.XLOOKUP(Movies[[#This Row],[movie_id]:[movie_id]],Financials[[#All],[movie_id]:[movie_id]],Financials[[#All],[unit]],"Not Available",0)</calculatedColumnFormula>
    </tableColumn>
    <tableColumn id="18" xr3:uid="{2A0586E6-536B-224F-812C-7079A516696B}" name="Currency" dataDxfId="36">
      <calculatedColumnFormula>IF(Movies[[#This Row],[currency2]]="Not Available","INR",Movies[[#This Row],[currency2]])</calculatedColumnFormula>
    </tableColumn>
    <tableColumn id="16" xr3:uid="{71AF9D00-263F-48BA-A598-7B2DDE3DCFC0}" name="currency2" dataDxfId="35">
      <calculatedColumnFormula array="1">_xlfn.XLOOKUP(Movies[[#This Row],[movie_id]:[movie_id]],Financials[[#All],[movie_id]:[movie_id]],Financials[[#All],[currency]],"Not Available",0)</calculatedColumnFormula>
    </tableColumn>
    <tableColumn id="2" xr3:uid="{9002BF13-E105-704D-A56A-7364FE8696CD}" name="Budget million" dataDxfId="34">
      <calculatedColumnFormula>IF(Movies[[#This Row],[unit]]="Billions",Movies[[#This Row],[budget]]*1000,Movies[[#This Row],[budget]])</calculatedColumnFormula>
    </tableColumn>
    <tableColumn id="9" xr3:uid="{6A0CC720-F670-384A-A128-E51B861171CB}" name="Revenue Millions" dataDxfId="33">
      <calculatedColumnFormula>IF(Movies[[#This Row],[unit]]="Billions",Movies[[#This Row],[revenue]]*1000,Movies[[#This Row],[revenue]])</calculatedColumnFormula>
    </tableColumn>
    <tableColumn id="10" xr3:uid="{184F91D1-5DC2-6547-BAB2-E9B619606649}" name="Budget INR" dataDxfId="32">
      <calculatedColumnFormula>IF(Movies[[#This Row],[currency2]]="USD",Movies[[#This Row],[Budget million]]*86,Movies[[#This Row],[Budget million]])</calculatedColumnFormula>
    </tableColumn>
    <tableColumn id="11" xr3:uid="{249D0611-4F9B-3948-8332-7ED2234BDAB3}" name="Revenue INR" dataDxfId="31">
      <calculatedColumnFormula>IF(Movies[[#This Row],[Currency]]="USD",Movies[[#This Row],[Revenue Millions]]*86,Movies[[#This Row],[Revenue Millions]])</calculatedColumnFormula>
    </tableColumn>
    <tableColumn id="12" xr3:uid="{7701CB84-8433-D04F-878F-62D8FED6E7C4}" name="Revenue (INR)" dataDxfId="30">
      <calculatedColumnFormula>IF(Movies[[#This Row],[Revenue INR]]="Not Available",0,Movies[[#This Row],[Revenue INR]])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57121E-2C52-C14F-8656-1C709176D01E}" name="MovieAnalysis" displayName="MovieAnalysis" ref="U21:W42" headerRowDxfId="29" dataDxfId="28">
  <autoFilter ref="U21:W42" xr:uid="{B157121E-2C52-C14F-8656-1C709176D01E}">
    <filterColumn colId="0" hiddenButton="1"/>
    <filterColumn colId="1" hiddenButton="1"/>
    <filterColumn colId="2" hiddenButton="1"/>
  </autoFilter>
  <tableColumns count="3">
    <tableColumn id="1" xr3:uid="{D2EB5C16-E91C-B345-A5D7-23F43614C0F1}" name="Budget in INR" totalsRowLabel="Total" dataDxfId="27" totalsRowDxfId="26">
      <calculatedColumnFormula>_xlfn.XLOOKUP(T22,Movies[title],Movies[Budget INR],"Not Available",0)</calculatedColumnFormula>
    </tableColumn>
    <tableColumn id="2" xr3:uid="{720E9235-A31D-2F46-8EBE-A114972C7976}" name="Revenue in INR" dataDxfId="25" totalsRowDxfId="24">
      <calculatedColumnFormula>_xlfn.XLOOKUP(T22,Movies[title],Movies[Revenue INR],"Not Available",0)</calculatedColumnFormula>
    </tableColumn>
    <tableColumn id="3" xr3:uid="{B0F7062E-CD55-884D-B480-442171494F75}" name="Profit" totalsRowFunction="count" dataDxfId="23" totalsRowDxfId="22" dataCellStyle="Percent">
      <calculatedColumnFormula>IF(MovieAnalysis[[#This Row],[Budget in INR]]="Not Available","Not Available",MovieAnalysis[[#This Row],[Revenue in INR]]-MovieAnalysis[[#This Row],[Budget in INR]])</calculatedColumnFormula>
    </tableColumn>
  </tableColumns>
  <tableStyleInfo name="TableStyleMedium2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0C9B85C-D41A-104F-9399-D568BDFC4BA8}" name="MoviesAnalysisAnalized" displayName="MoviesAnalysisAnalized" ref="S44:X48" totalsRowShown="0" headerRowDxfId="21">
  <autoFilter ref="S44:X48" xr:uid="{80C9B85C-D41A-104F-9399-D568BDFC4BA8}"/>
  <tableColumns count="6">
    <tableColumn id="1" xr3:uid="{AF93F409-B553-A34A-AF70-B1C89DC39B13}" name="Statistical Analisys" dataDxfId="20"/>
    <tableColumn id="2" xr3:uid="{30584987-E567-CC40-B122-85301478E589}" name="Movie Name" dataDxfId="19"/>
    <tableColumn id="3" xr3:uid="{E15D9FB2-2E74-5D47-A1DA-0C68CF403294}" name="Budget cr" dataDxfId="18"/>
    <tableColumn id="4" xr3:uid="{6B37DBC6-5DD0-E841-85D9-1EFA05995CC1}" name="Revenue cr" dataDxfId="17"/>
    <tableColumn id="5" xr3:uid="{7FC97749-9295-5049-9830-7E76897EC8F2}" name="Studio" dataDxfId="16">
      <calculatedColumnFormula array="1">_xlfn._xlws.FILTER(Movies[studio],Movies[title]=T45)</calculatedColumnFormula>
    </tableColumn>
    <tableColumn id="6" xr3:uid="{DAA506BB-1DA0-7246-9B68-5750E9096F21}" name="Profit Percentage" dataDxfId="15" dataCellStyle="Percent">
      <calculatedColumnFormula array="1">(_xlfn._xlws.FILTER(MovieAnalysis[Profit],MovieAnalysis[Revenue in INR]=V45))/U45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G41" totalsRowShown="0" headerRowDxfId="14">
  <autoFilter ref="A1:G41" xr:uid="{DCEC907F-917F-4689-8EAB-F7CEF660B9E4}"/>
  <tableColumns count="7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  <tableColumn id="7" xr3:uid="{58BD3064-C233-0441-A8CF-E7586A661000}" name="Movies Title" dataDxfId="13">
      <calculatedColumnFormula>_xlfn.XLOOKUP(Financials[[#This Row],[movie_id]],Movies[movie_id],Movies[title],"Not Available",0)</calculatedColumnFormula>
    </tableColumn>
    <tableColumn id="8" xr3:uid="{A14169A9-D112-6149-829E-BBF1026AB45E}" name="Imdb_rating" dataDxfId="12">
      <calculatedColumnFormula>_xlfn.XLOOKUP(Financials[[#This Row],[movie_id]],Movies[movie_id],Movies[imdb_rating],"Not Available",0)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1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0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2"/>
  <sheetViews>
    <sheetView tabSelected="1" topLeftCell="F1" zoomScale="57" zoomScaleNormal="164" workbookViewId="0">
      <selection activeCell="AG33" sqref="AG33"/>
    </sheetView>
  </sheetViews>
  <sheetFormatPr baseColWidth="10" defaultColWidth="8.83203125" defaultRowHeight="15" x14ac:dyDescent="0.2"/>
  <cols>
    <col min="1" max="1" width="11.83203125" style="4" customWidth="1"/>
    <col min="2" max="2" width="35" style="4" customWidth="1"/>
    <col min="3" max="3" width="10.5" style="4" customWidth="1"/>
    <col min="4" max="4" width="20.1640625" style="4" bestFit="1" customWidth="1"/>
    <col min="5" max="5" width="20.6640625" style="4" bestFit="1" customWidth="1"/>
    <col min="6" max="6" width="32.83203125" style="4" bestFit="1" customWidth="1"/>
    <col min="7" max="7" width="15.83203125" style="4" bestFit="1" customWidth="1"/>
    <col min="8" max="8" width="19.83203125" style="4" bestFit="1" customWidth="1"/>
    <col min="9" max="9" width="23.5" style="4" bestFit="1" customWidth="1"/>
    <col min="10" max="10" width="22.33203125" style="4" bestFit="1" customWidth="1"/>
    <col min="11" max="11" width="13.1640625" style="4" customWidth="1"/>
    <col min="12" max="12" width="8.83203125" style="4"/>
    <col min="13" max="13" width="17.33203125" style="4" customWidth="1"/>
    <col min="14" max="14" width="16.6640625" style="4" customWidth="1"/>
    <col min="15" max="15" width="14.6640625" style="4" customWidth="1"/>
    <col min="16" max="16" width="14" style="4" customWidth="1"/>
    <col min="17" max="17" width="14.33203125" style="4" customWidth="1"/>
    <col min="18" max="18" width="10.1640625" style="4" bestFit="1" customWidth="1"/>
    <col min="19" max="19" width="20.6640625" style="4" customWidth="1"/>
    <col min="20" max="20" width="32.83203125" style="4" bestFit="1" customWidth="1"/>
    <col min="21" max="21" width="18" style="4" bestFit="1" customWidth="1"/>
    <col min="22" max="22" width="12.83203125" style="4" bestFit="1" customWidth="1"/>
    <col min="23" max="23" width="23.33203125" style="4" bestFit="1" customWidth="1"/>
    <col min="24" max="24" width="18" style="4" bestFit="1" customWidth="1"/>
    <col min="25" max="25" width="9" style="4" bestFit="1" customWidth="1"/>
    <col min="26" max="16384" width="8.83203125" style="4"/>
  </cols>
  <sheetData>
    <row r="1" spans="1:23" x14ac:dyDescent="0.2">
      <c r="A1" s="3" t="s">
        <v>0</v>
      </c>
      <c r="B1" s="3" t="s">
        <v>148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27</v>
      </c>
      <c r="I1" s="3" t="s">
        <v>28</v>
      </c>
      <c r="J1" s="3" t="s">
        <v>29</v>
      </c>
      <c r="K1" s="3" t="s">
        <v>155</v>
      </c>
      <c r="L1" s="3" t="s">
        <v>156</v>
      </c>
      <c r="M1" s="3" t="s">
        <v>150</v>
      </c>
      <c r="N1" s="3" t="s">
        <v>151</v>
      </c>
      <c r="O1" s="3" t="s">
        <v>152</v>
      </c>
      <c r="P1" s="3" t="s">
        <v>153</v>
      </c>
      <c r="Q1" s="3" t="s">
        <v>154</v>
      </c>
    </row>
    <row r="2" spans="1:23" x14ac:dyDescent="0.2">
      <c r="A2" s="4">
        <v>101</v>
      </c>
      <c r="B2" s="4" t="s">
        <v>109</v>
      </c>
      <c r="C2" s="4" t="s">
        <v>6</v>
      </c>
      <c r="D2" s="4">
        <v>2022</v>
      </c>
      <c r="E2" s="4">
        <v>8.4</v>
      </c>
      <c r="F2" s="4" t="s">
        <v>107</v>
      </c>
      <c r="G2" s="4">
        <v>3</v>
      </c>
      <c r="H2" s="4" cm="1">
        <f t="array" ref="H2">_xlfn.XLOOKUP(Movies[[#This Row],[movie_id]:[movie_id]],Financials[[#All],[movie_id]:[movie_id]],Financials[[#All],[budget]],"Not Available",0)</f>
        <v>1</v>
      </c>
      <c r="I2" s="4" cm="1">
        <f t="array" ref="I2">_xlfn.XLOOKUP(Movies[[#This Row],[movie_id]:[movie_id]],Financials[[#All],[movie_id]:[movie_id]],Financials[[#All],[revenue]],"Not Available",0)</f>
        <v>12.5</v>
      </c>
      <c r="J2" s="4" t="str" cm="1">
        <f t="array" ref="J2">_xlfn.XLOOKUP(Movies[[#This Row],[movie_id]:[movie_id]],Financials[[#All],[movie_id]:[movie_id]],Financials[[#All],[unit]],"Not Available",0)</f>
        <v>Billions</v>
      </c>
      <c r="K2" s="4" t="str">
        <f>IF(Movies[[#This Row],[currency2]]="Not Available","INR",Movies[[#This Row],[currency2]])</f>
        <v>INR</v>
      </c>
      <c r="L2" s="4" t="str" cm="1">
        <f t="array" ref="L2">_xlfn.XLOOKUP(Movies[[#This Row],[movie_id]:[movie_id]],Financials[[#All],[movie_id]:[movie_id]],Financials[[#All],[currency]],"Not Available",0)</f>
        <v>INR</v>
      </c>
      <c r="M2" s="4">
        <f>IF(Movies[[#This Row],[unit]]="Billions",Movies[[#This Row],[budget]]*1000,Movies[[#This Row],[budget]])</f>
        <v>1000</v>
      </c>
      <c r="N2" s="4">
        <f>IF(Movies[[#This Row],[unit]]="Billions",Movies[[#This Row],[revenue]]*1000,Movies[[#This Row],[revenue]])</f>
        <v>12500</v>
      </c>
      <c r="O2" s="4">
        <f>IF(Movies[[#This Row],[currency2]]="USD",Movies[[#This Row],[Budget million]]*86,Movies[[#This Row],[Budget million]])</f>
        <v>1000</v>
      </c>
      <c r="P2" s="4">
        <f>IF(Movies[[#This Row],[Currency]]="USD",Movies[[#This Row],[Revenue Millions]]*86,Movies[[#This Row],[Revenue Millions]])</f>
        <v>12500</v>
      </c>
      <c r="Q2" s="4">
        <f>IF(Movies[[#This Row],[Revenue INR]]="Not Available",0,Movies[[#This Row],[Revenue INR]])</f>
        <v>12500</v>
      </c>
    </row>
    <row r="3" spans="1:23" x14ac:dyDescent="0.2">
      <c r="A3" s="4">
        <v>102</v>
      </c>
      <c r="B3" s="4" t="s">
        <v>110</v>
      </c>
      <c r="C3" s="4" t="s">
        <v>7</v>
      </c>
      <c r="D3" s="4">
        <v>2022</v>
      </c>
      <c r="E3" s="4">
        <v>7</v>
      </c>
      <c r="F3" s="4" t="s">
        <v>8</v>
      </c>
      <c r="G3" s="4">
        <v>5</v>
      </c>
      <c r="H3" s="4" cm="1">
        <f t="array" ref="H3">_xlfn.XLOOKUP(Movies[[#This Row],[movie_id]:[movie_id]],Financials[[#All],[movie_id]:[movie_id]],Financials[[#All],[budget]],"Not Available",0)</f>
        <v>200</v>
      </c>
      <c r="I3" s="4" cm="1">
        <f t="array" ref="I3">_xlfn.XLOOKUP(Movies[[#This Row],[movie_id]:[movie_id]],Financials[[#All],[movie_id]:[movie_id]],Financials[[#All],[revenue]],"Not Available",0)</f>
        <v>954.8</v>
      </c>
      <c r="J3" s="4" t="str" cm="1">
        <f t="array" ref="J3">_xlfn.XLOOKUP(Movies[[#This Row],[movie_id]:[movie_id]],Financials[[#All],[movie_id]:[movie_id]],Financials[[#All],[unit]],"Not Available",0)</f>
        <v>Millions</v>
      </c>
      <c r="K3" s="4" t="str">
        <f>IF(Movies[[#This Row],[currency2]]="Not Available","INR",Movies[[#This Row],[currency2]])</f>
        <v>USD</v>
      </c>
      <c r="L3" s="4" t="str" cm="1">
        <f t="array" ref="L3">_xlfn.XLOOKUP(Movies[[#This Row],[movie_id]:[movie_id]],Financials[[#All],[movie_id]:[movie_id]],Financials[[#All],[currency]],"Not Available",0)</f>
        <v>USD</v>
      </c>
      <c r="M3" s="4">
        <f>IF(Movies[[#This Row],[unit]]="Billions",Movies[[#This Row],[budget]]*1000,Movies[[#This Row],[budget]])</f>
        <v>200</v>
      </c>
      <c r="N3" s="4">
        <f>IF(Movies[[#This Row],[unit]]="Billions",Movies[[#This Row],[revenue]]*1000,Movies[[#This Row],[revenue]])</f>
        <v>954.8</v>
      </c>
      <c r="O3" s="4">
        <f>IF(Movies[[#This Row],[currency2]]="USD",Movies[[#This Row],[Budget million]]*86,Movies[[#This Row],[Budget million]])</f>
        <v>17200</v>
      </c>
      <c r="P3" s="4">
        <f>IF(Movies[[#This Row],[Currency]]="USD",Movies[[#This Row],[Revenue Millions]]*86,Movies[[#This Row],[Revenue Millions]])</f>
        <v>82112.800000000003</v>
      </c>
      <c r="Q3" s="4">
        <f>IF(Movies[[#This Row],[Revenue INR]]="Not Available",0,Movies[[#This Row],[Revenue INR]])</f>
        <v>82112.800000000003</v>
      </c>
    </row>
    <row r="4" spans="1:23" x14ac:dyDescent="0.2">
      <c r="A4" s="4">
        <v>103</v>
      </c>
      <c r="B4" s="4" t="s">
        <v>111</v>
      </c>
      <c r="C4" s="4" t="s">
        <v>7</v>
      </c>
      <c r="D4" s="4">
        <v>2013</v>
      </c>
      <c r="E4" s="4">
        <v>6.8</v>
      </c>
      <c r="F4" s="4" t="s">
        <v>8</v>
      </c>
      <c r="G4" s="4">
        <v>5</v>
      </c>
      <c r="H4" s="4" cm="1">
        <f t="array" ref="H4">_xlfn.XLOOKUP(Movies[[#This Row],[movie_id]:[movie_id]],Financials[[#All],[movie_id]:[movie_id]],Financials[[#All],[budget]],"Not Available",0)</f>
        <v>165</v>
      </c>
      <c r="I4" s="4" cm="1">
        <f t="array" ref="I4">_xlfn.XLOOKUP(Movies[[#This Row],[movie_id]:[movie_id]],Financials[[#All],[movie_id]:[movie_id]],Financials[[#All],[revenue]],"Not Available",0)</f>
        <v>644.79999999999995</v>
      </c>
      <c r="J4" s="4" t="str" cm="1">
        <f t="array" ref="J4">_xlfn.XLOOKUP(Movies[[#This Row],[movie_id]:[movie_id]],Financials[[#All],[movie_id]:[movie_id]],Financials[[#All],[unit]],"Not Available",0)</f>
        <v>Millions</v>
      </c>
      <c r="K4" s="4" t="str">
        <f>IF(Movies[[#This Row],[currency2]]="Not Available","INR",Movies[[#This Row],[currency2]])</f>
        <v>USD</v>
      </c>
      <c r="L4" s="4" t="str" cm="1">
        <f t="array" ref="L4">_xlfn.XLOOKUP(Movies[[#This Row],[movie_id]:[movie_id]],Financials[[#All],[movie_id]:[movie_id]],Financials[[#All],[currency]],"Not Available",0)</f>
        <v>USD</v>
      </c>
      <c r="M4" s="4">
        <f>IF(Movies[[#This Row],[unit]]="Billions",Movies[[#This Row],[budget]]*1000,Movies[[#This Row],[budget]])</f>
        <v>165</v>
      </c>
      <c r="N4" s="4">
        <f>IF(Movies[[#This Row],[unit]]="Billions",Movies[[#This Row],[revenue]]*1000,Movies[[#This Row],[revenue]])</f>
        <v>644.79999999999995</v>
      </c>
      <c r="O4" s="4">
        <f>IF(Movies[[#This Row],[currency2]]="USD",Movies[[#This Row],[Budget million]]*86,Movies[[#This Row],[Budget million]])</f>
        <v>14190</v>
      </c>
      <c r="P4" s="4">
        <f>IF(Movies[[#This Row],[Currency]]="USD",Movies[[#This Row],[Revenue Millions]]*86,Movies[[#This Row],[Revenue Millions]])</f>
        <v>55452.799999999996</v>
      </c>
      <c r="Q4" s="4">
        <f>IF(Movies[[#This Row],[Revenue INR]]="Not Available",0,Movies[[#This Row],[Revenue INR]])</f>
        <v>55452.799999999996</v>
      </c>
    </row>
    <row r="5" spans="1:23" x14ac:dyDescent="0.2">
      <c r="A5" s="4">
        <v>104</v>
      </c>
      <c r="B5" s="4" t="s">
        <v>112</v>
      </c>
      <c r="C5" s="4" t="s">
        <v>7</v>
      </c>
      <c r="D5" s="4">
        <v>2017</v>
      </c>
      <c r="E5" s="4">
        <v>7.9</v>
      </c>
      <c r="F5" s="4" t="s">
        <v>8</v>
      </c>
      <c r="G5" s="4">
        <v>5</v>
      </c>
      <c r="H5" s="4" cm="1">
        <f t="array" ref="H5">_xlfn.XLOOKUP(Movies[[#This Row],[movie_id]:[movie_id]],Financials[[#All],[movie_id]:[movie_id]],Financials[[#All],[budget]],"Not Available",0)</f>
        <v>180</v>
      </c>
      <c r="I5" s="4" cm="1">
        <f t="array" ref="I5">_xlfn.XLOOKUP(Movies[[#This Row],[movie_id]:[movie_id]],Financials[[#All],[movie_id]:[movie_id]],Financials[[#All],[revenue]],"Not Available",0)</f>
        <v>854</v>
      </c>
      <c r="J5" s="4" t="str" cm="1">
        <f t="array" ref="J5">_xlfn.XLOOKUP(Movies[[#This Row],[movie_id]:[movie_id]],Financials[[#All],[movie_id]:[movie_id]],Financials[[#All],[unit]],"Not Available",0)</f>
        <v>Millions</v>
      </c>
      <c r="K5" s="4" t="str">
        <f>IF(Movies[[#This Row],[currency2]]="Not Available","INR",Movies[[#This Row],[currency2]])</f>
        <v>USD</v>
      </c>
      <c r="L5" s="4" t="str" cm="1">
        <f t="array" ref="L5">_xlfn.XLOOKUP(Movies[[#This Row],[movie_id]:[movie_id]],Financials[[#All],[movie_id]:[movie_id]],Financials[[#All],[currency]],"Not Available",0)</f>
        <v>USD</v>
      </c>
      <c r="M5" s="4">
        <f>IF(Movies[[#This Row],[unit]]="Billions",Movies[[#This Row],[budget]]*1000,Movies[[#This Row],[budget]])</f>
        <v>180</v>
      </c>
      <c r="N5" s="4">
        <f>IF(Movies[[#This Row],[unit]]="Billions",Movies[[#This Row],[revenue]]*1000,Movies[[#This Row],[revenue]])</f>
        <v>854</v>
      </c>
      <c r="O5" s="4">
        <f>IF(Movies[[#This Row],[currency2]]="USD",Movies[[#This Row],[Budget million]]*86,Movies[[#This Row],[Budget million]])</f>
        <v>15480</v>
      </c>
      <c r="P5" s="4">
        <f>IF(Movies[[#This Row],[Currency]]="USD",Movies[[#This Row],[Revenue Millions]]*86,Movies[[#This Row],[Revenue Millions]])</f>
        <v>73444</v>
      </c>
      <c r="Q5" s="4">
        <f>IF(Movies[[#This Row],[Revenue INR]]="Not Available",0,Movies[[#This Row],[Revenue INR]])</f>
        <v>73444</v>
      </c>
      <c r="S5" s="6" t="s">
        <v>157</v>
      </c>
      <c r="T5" s="6" t="s">
        <v>163</v>
      </c>
      <c r="U5" s="6" t="s">
        <v>162</v>
      </c>
      <c r="V5" s="6" t="s">
        <v>164</v>
      </c>
      <c r="W5" s="6" t="s">
        <v>165</v>
      </c>
    </row>
    <row r="6" spans="1:23" x14ac:dyDescent="0.2">
      <c r="A6" s="4">
        <v>105</v>
      </c>
      <c r="B6" s="4" t="s">
        <v>113</v>
      </c>
      <c r="C6" s="4" t="s">
        <v>7</v>
      </c>
      <c r="D6" s="4">
        <v>2022</v>
      </c>
      <c r="E6" s="4">
        <v>6.8</v>
      </c>
      <c r="F6" s="4" t="s">
        <v>8</v>
      </c>
      <c r="G6" s="4">
        <v>5</v>
      </c>
      <c r="H6" s="4" cm="1">
        <f t="array" ref="H6">_xlfn.XLOOKUP(Movies[[#This Row],[movie_id]:[movie_id]],Financials[[#All],[movie_id]:[movie_id]],Financials[[#All],[budget]],"Not Available",0)</f>
        <v>250</v>
      </c>
      <c r="I6" s="4" cm="1">
        <f t="array" ref="I6">_xlfn.XLOOKUP(Movies[[#This Row],[movie_id]:[movie_id]],Financials[[#All],[movie_id]:[movie_id]],Financials[[#All],[revenue]],"Not Available",0)</f>
        <v>670</v>
      </c>
      <c r="J6" s="4" t="str" cm="1">
        <f t="array" ref="J6">_xlfn.XLOOKUP(Movies[[#This Row],[movie_id]:[movie_id]],Financials[[#All],[movie_id]:[movie_id]],Financials[[#All],[unit]],"Not Available",0)</f>
        <v>Millions</v>
      </c>
      <c r="K6" s="4" t="str">
        <f>IF(Movies[[#This Row],[currency2]]="Not Available","INR",Movies[[#This Row],[currency2]])</f>
        <v>USD</v>
      </c>
      <c r="L6" s="4" t="str" cm="1">
        <f t="array" ref="L6">_xlfn.XLOOKUP(Movies[[#This Row],[movie_id]:[movie_id]],Financials[[#All],[movie_id]:[movie_id]],Financials[[#All],[currency]],"Not Available",0)</f>
        <v>USD</v>
      </c>
      <c r="M6" s="4">
        <f>IF(Movies[[#This Row],[unit]]="Billions",Movies[[#This Row],[budget]]*1000,Movies[[#This Row],[budget]])</f>
        <v>250</v>
      </c>
      <c r="N6" s="4">
        <f>IF(Movies[[#This Row],[unit]]="Billions",Movies[[#This Row],[revenue]]*1000,Movies[[#This Row],[revenue]])</f>
        <v>670</v>
      </c>
      <c r="O6" s="4">
        <f>IF(Movies[[#This Row],[currency2]]="USD",Movies[[#This Row],[Budget million]]*86,Movies[[#This Row],[Budget million]])</f>
        <v>21500</v>
      </c>
      <c r="P6" s="4">
        <f>IF(Movies[[#This Row],[Currency]]="USD",Movies[[#This Row],[Revenue Millions]]*86,Movies[[#This Row],[Revenue Millions]])</f>
        <v>57620</v>
      </c>
      <c r="Q6" s="4">
        <f>IF(Movies[[#This Row],[Revenue INR]]="Not Available",0,Movies[[#This Row],[Revenue INR]])</f>
        <v>57620</v>
      </c>
      <c r="S6" s="4" t="s">
        <v>158</v>
      </c>
      <c r="T6" s="7">
        <f>SUMIF(Movies[studio],"Marvel Studios",Movies[Revenue (INR)])/86</f>
        <v>9054.6</v>
      </c>
      <c r="U6" s="7">
        <v>8000</v>
      </c>
      <c r="V6" s="9">
        <f>T6-U6</f>
        <v>1054.6000000000004</v>
      </c>
      <c r="W6" s="5">
        <f>V6/T6</f>
        <v>0.11647118591655074</v>
      </c>
    </row>
    <row r="7" spans="1:23" x14ac:dyDescent="0.2">
      <c r="A7" s="4">
        <v>106</v>
      </c>
      <c r="B7" s="4" t="s">
        <v>114</v>
      </c>
      <c r="C7" s="4" t="s">
        <v>6</v>
      </c>
      <c r="D7" s="4">
        <v>1975</v>
      </c>
      <c r="E7" s="4">
        <v>8.1</v>
      </c>
      <c r="F7" s="4" t="s">
        <v>9</v>
      </c>
      <c r="G7" s="4">
        <v>1</v>
      </c>
      <c r="H7" s="4" t="str" cm="1">
        <f t="array" ref="H7">_xlfn.XLOOKUP(Movies[[#This Row],[movie_id]:[movie_id]],Financials[[#All],[movie_id]:[movie_id]],Financials[[#All],[budget]],"Not Available",0)</f>
        <v>Not Available</v>
      </c>
      <c r="I7" s="4" t="str" cm="1">
        <f t="array" ref="I7">_xlfn.XLOOKUP(Movies[[#This Row],[movie_id]:[movie_id]],Financials[[#All],[movie_id]:[movie_id]],Financials[[#All],[revenue]],"Not Available",0)</f>
        <v>Not Available</v>
      </c>
      <c r="J7" s="4" t="str" cm="1">
        <f t="array" ref="J7">_xlfn.XLOOKUP(Movies[[#This Row],[movie_id]:[movie_id]],Financials[[#All],[movie_id]:[movie_id]],Financials[[#All],[unit]],"Not Available",0)</f>
        <v>Not Available</v>
      </c>
      <c r="K7" s="4" t="str">
        <f>IF(Movies[[#This Row],[currency2]]="Not Available","INR",Movies[[#This Row],[currency2]])</f>
        <v>INR</v>
      </c>
      <c r="L7" s="4" t="str" cm="1">
        <f t="array" ref="L7">_xlfn.XLOOKUP(Movies[[#This Row],[movie_id]:[movie_id]],Financials[[#All],[movie_id]:[movie_id]],Financials[[#All],[currency]],"Not Available",0)</f>
        <v>Not Available</v>
      </c>
      <c r="M7" s="4" t="str">
        <f>IF(Movies[[#This Row],[unit]]="Billions",Movies[[#This Row],[budget]]*1000,Movies[[#This Row],[budget]])</f>
        <v>Not Available</v>
      </c>
      <c r="N7" s="4" t="str">
        <f>IF(Movies[[#This Row],[unit]]="Billions",Movies[[#This Row],[revenue]]*1000,Movies[[#This Row],[revenue]])</f>
        <v>Not Available</v>
      </c>
      <c r="O7" s="4" t="str">
        <f>IF(Movies[[#This Row],[currency2]]="USD",Movies[[#This Row],[Budget million]]*86,Movies[[#This Row],[Budget million]])</f>
        <v>Not Available</v>
      </c>
      <c r="P7" s="4" t="str">
        <f>IF(Movies[[#This Row],[Currency]]="USD",Movies[[#This Row],[Revenue Millions]]*86,Movies[[#This Row],[Revenue Millions]])</f>
        <v>Not Available</v>
      </c>
      <c r="Q7" s="4">
        <f>IF(Movies[[#This Row],[Revenue INR]]="Not Available",0,Movies[[#This Row],[Revenue INR]])</f>
        <v>0</v>
      </c>
      <c r="S7" s="4" t="s">
        <v>149</v>
      </c>
      <c r="T7" s="7">
        <f>SUMIF(Movies[studio],"Marvel Studios",Movies[Budget INR])/86</f>
        <v>1988.7</v>
      </c>
      <c r="U7" s="7">
        <v>2000</v>
      </c>
      <c r="V7" s="9">
        <f>T7-U7</f>
        <v>-11.299999999999955</v>
      </c>
      <c r="W7" s="5">
        <f>V7/T7</f>
        <v>-5.6821038869613082E-3</v>
      </c>
    </row>
    <row r="8" spans="1:23" x14ac:dyDescent="0.2">
      <c r="A8" s="4">
        <v>107</v>
      </c>
      <c r="B8" s="4" t="s">
        <v>115</v>
      </c>
      <c r="C8" s="4" t="s">
        <v>6</v>
      </c>
      <c r="D8" s="4">
        <v>1995</v>
      </c>
      <c r="E8" s="4">
        <v>8</v>
      </c>
      <c r="F8" s="4" t="s">
        <v>10</v>
      </c>
      <c r="G8" s="4">
        <v>1</v>
      </c>
      <c r="H8" s="4" cm="1">
        <f t="array" ref="H8">_xlfn.XLOOKUP(Movies[[#This Row],[movie_id]:[movie_id]],Financials[[#All],[movie_id]:[movie_id]],Financials[[#All],[budget]],"Not Available",0)</f>
        <v>400</v>
      </c>
      <c r="I8" s="4" cm="1">
        <f t="array" ref="I8">_xlfn.XLOOKUP(Movies[[#This Row],[movie_id]:[movie_id]],Financials[[#All],[movie_id]:[movie_id]],Financials[[#All],[revenue]],"Not Available",0)</f>
        <v>2000</v>
      </c>
      <c r="J8" s="4" t="str" cm="1">
        <f t="array" ref="J8">_xlfn.XLOOKUP(Movies[[#This Row],[movie_id]:[movie_id]],Financials[[#All],[movie_id]:[movie_id]],Financials[[#All],[unit]],"Not Available",0)</f>
        <v>Millions</v>
      </c>
      <c r="K8" s="4" t="str">
        <f>IF(Movies[[#This Row],[currency2]]="Not Available","INR",Movies[[#This Row],[currency2]])</f>
        <v>INR</v>
      </c>
      <c r="L8" s="4" t="str" cm="1">
        <f t="array" ref="L8">_xlfn.XLOOKUP(Movies[[#This Row],[movie_id]:[movie_id]],Financials[[#All],[movie_id]:[movie_id]],Financials[[#All],[currency]],"Not Available",0)</f>
        <v>INR</v>
      </c>
      <c r="M8" s="4">
        <f>IF(Movies[[#This Row],[unit]]="Billions",Movies[[#This Row],[budget]]*1000,Movies[[#This Row],[budget]])</f>
        <v>400</v>
      </c>
      <c r="N8" s="4">
        <f>IF(Movies[[#This Row],[unit]]="Billions",Movies[[#This Row],[revenue]]*1000,Movies[[#This Row],[revenue]])</f>
        <v>2000</v>
      </c>
      <c r="O8" s="4">
        <f>IF(Movies[[#This Row],[currency2]]="USD",Movies[[#This Row],[Budget million]]*86,Movies[[#This Row],[Budget million]])</f>
        <v>400</v>
      </c>
      <c r="P8" s="4">
        <f>IF(Movies[[#This Row],[Currency]]="USD",Movies[[#This Row],[Revenue Millions]]*86,Movies[[#This Row],[Revenue Millions]])</f>
        <v>2000</v>
      </c>
      <c r="Q8" s="4">
        <f>IF(Movies[[#This Row],[Revenue INR]]="Not Available",0,Movies[[#This Row],[Revenue INR]])</f>
        <v>2000</v>
      </c>
      <c r="S8" s="4" t="s">
        <v>159</v>
      </c>
      <c r="T8" s="7">
        <f>T6-T7</f>
        <v>7065.9000000000005</v>
      </c>
      <c r="U8" s="7">
        <v>6000</v>
      </c>
      <c r="V8" s="9">
        <f>T8-U8</f>
        <v>1065.9000000000005</v>
      </c>
      <c r="W8" s="5">
        <f>V8/T8</f>
        <v>0.15085127160022085</v>
      </c>
    </row>
    <row r="9" spans="1:23" x14ac:dyDescent="0.2">
      <c r="A9" s="4">
        <v>108</v>
      </c>
      <c r="B9" s="4" t="s">
        <v>116</v>
      </c>
      <c r="C9" s="4" t="s">
        <v>6</v>
      </c>
      <c r="D9" s="4">
        <v>2009</v>
      </c>
      <c r="E9" s="4">
        <v>8.4</v>
      </c>
      <c r="F9" s="4" t="s">
        <v>11</v>
      </c>
      <c r="G9" s="4">
        <v>1</v>
      </c>
      <c r="H9" s="4" cm="1">
        <f t="array" ref="H9">_xlfn.XLOOKUP(Movies[[#This Row],[movie_id]:[movie_id]],Financials[[#All],[movie_id]:[movie_id]],Financials[[#All],[budget]],"Not Available",0)</f>
        <v>550</v>
      </c>
      <c r="I9" s="4" cm="1">
        <f t="array" ref="I9">_xlfn.XLOOKUP(Movies[[#This Row],[movie_id]:[movie_id]],Financials[[#All],[movie_id]:[movie_id]],Financials[[#All],[revenue]],"Not Available",0)</f>
        <v>4000</v>
      </c>
      <c r="J9" s="4" t="str" cm="1">
        <f t="array" ref="J9">_xlfn.XLOOKUP(Movies[[#This Row],[movie_id]:[movie_id]],Financials[[#All],[movie_id]:[movie_id]],Financials[[#All],[unit]],"Not Available",0)</f>
        <v>Millions</v>
      </c>
      <c r="K9" s="4" t="str">
        <f>IF(Movies[[#This Row],[currency2]]="Not Available","INR",Movies[[#This Row],[currency2]])</f>
        <v>INR</v>
      </c>
      <c r="L9" s="4" t="str" cm="1">
        <f t="array" ref="L9">_xlfn.XLOOKUP(Movies[[#This Row],[movie_id]:[movie_id]],Financials[[#All],[movie_id]:[movie_id]],Financials[[#All],[currency]],"Not Available",0)</f>
        <v>INR</v>
      </c>
      <c r="M9" s="4">
        <f>IF(Movies[[#This Row],[unit]]="Billions",Movies[[#This Row],[budget]]*1000,Movies[[#This Row],[budget]])</f>
        <v>550</v>
      </c>
      <c r="N9" s="4">
        <f>IF(Movies[[#This Row],[unit]]="Billions",Movies[[#This Row],[revenue]]*1000,Movies[[#This Row],[revenue]])</f>
        <v>4000</v>
      </c>
      <c r="O9" s="4">
        <f>IF(Movies[[#This Row],[currency2]]="USD",Movies[[#This Row],[Budget million]]*86,Movies[[#This Row],[Budget million]])</f>
        <v>550</v>
      </c>
      <c r="P9" s="4">
        <f>IF(Movies[[#This Row],[Currency]]="USD",Movies[[#This Row],[Revenue Millions]]*86,Movies[[#This Row],[Revenue Millions]])</f>
        <v>4000</v>
      </c>
      <c r="Q9" s="4">
        <f>IF(Movies[[#This Row],[Revenue INR]]="Not Available",0,Movies[[#This Row],[Revenue INR]])</f>
        <v>4000</v>
      </c>
      <c r="S9" s="4" t="s">
        <v>160</v>
      </c>
      <c r="T9" s="5">
        <f>T8/T7</f>
        <v>3.5530245889274403</v>
      </c>
      <c r="U9" s="5">
        <v>2.75</v>
      </c>
      <c r="V9" s="5">
        <f>T9-U9</f>
        <v>0.80302458892744033</v>
      </c>
      <c r="W9" s="5">
        <f t="shared" ref="W9:W10" si="0">V9/T9</f>
        <v>0.22601154842270629</v>
      </c>
    </row>
    <row r="10" spans="1:23" x14ac:dyDescent="0.2">
      <c r="A10" s="4">
        <v>109</v>
      </c>
      <c r="B10" s="4" t="s">
        <v>117</v>
      </c>
      <c r="C10" s="4" t="s">
        <v>6</v>
      </c>
      <c r="D10" s="4">
        <v>2001</v>
      </c>
      <c r="E10" s="4">
        <v>7.4</v>
      </c>
      <c r="F10" s="4" t="s">
        <v>12</v>
      </c>
      <c r="G10" s="4">
        <v>1</v>
      </c>
      <c r="H10" s="4" cm="1">
        <f t="array" ref="H10">_xlfn.XLOOKUP(Movies[[#This Row],[movie_id]:[movie_id]],Financials[[#All],[movie_id]:[movie_id]],Financials[[#All],[budget]],"Not Available",0)</f>
        <v>390</v>
      </c>
      <c r="I10" s="4" cm="1">
        <f t="array" ref="I10">_xlfn.XLOOKUP(Movies[[#This Row],[movie_id]:[movie_id]],Financials[[#All],[movie_id]:[movie_id]],Financials[[#All],[revenue]],"Not Available",0)</f>
        <v>1360</v>
      </c>
      <c r="J10" s="4" t="str" cm="1">
        <f t="array" ref="J10">_xlfn.XLOOKUP(Movies[[#This Row],[movie_id]:[movie_id]],Financials[[#All],[movie_id]:[movie_id]],Financials[[#All],[unit]],"Not Available",0)</f>
        <v>Millions</v>
      </c>
      <c r="K10" s="4" t="str">
        <f>IF(Movies[[#This Row],[currency2]]="Not Available","INR",Movies[[#This Row],[currency2]])</f>
        <v>INR</v>
      </c>
      <c r="L10" s="4" t="str" cm="1">
        <f t="array" ref="L10">_xlfn.XLOOKUP(Movies[[#This Row],[movie_id]:[movie_id]],Financials[[#All],[movie_id]:[movie_id]],Financials[[#All],[currency]],"Not Available",0)</f>
        <v>INR</v>
      </c>
      <c r="M10" s="4">
        <f>IF(Movies[[#This Row],[unit]]="Billions",Movies[[#This Row],[budget]]*1000,Movies[[#This Row],[budget]])</f>
        <v>390</v>
      </c>
      <c r="N10" s="4">
        <f>IF(Movies[[#This Row],[unit]]="Billions",Movies[[#This Row],[revenue]]*1000,Movies[[#This Row],[revenue]])</f>
        <v>1360</v>
      </c>
      <c r="O10" s="4">
        <f>IF(Movies[[#This Row],[currency2]]="USD",Movies[[#This Row],[Budget million]]*86,Movies[[#This Row],[Budget million]])</f>
        <v>390</v>
      </c>
      <c r="P10" s="4">
        <f>IF(Movies[[#This Row],[Currency]]="USD",Movies[[#This Row],[Revenue Millions]]*86,Movies[[#This Row],[Revenue Millions]])</f>
        <v>1360</v>
      </c>
      <c r="Q10" s="4">
        <f>IF(Movies[[#This Row],[Revenue INR]]="Not Available",0,Movies[[#This Row],[Revenue INR]])</f>
        <v>1360</v>
      </c>
      <c r="S10" s="4" t="s">
        <v>161</v>
      </c>
      <c r="T10" s="5">
        <f>T6/(SUMIF(Movies[industry],"Hollywood",Movies[Revenue (INR)])/86)</f>
        <v>0.48738554949698304</v>
      </c>
      <c r="U10" s="8">
        <v>0.55000000000000004</v>
      </c>
      <c r="V10" s="8">
        <f>T10-U10</f>
        <v>-6.2614450503017005E-2</v>
      </c>
      <c r="W10" s="5">
        <f t="shared" si="0"/>
        <v>-0.12847005941731268</v>
      </c>
    </row>
    <row r="11" spans="1:23" x14ac:dyDescent="0.2">
      <c r="A11" s="4">
        <v>110</v>
      </c>
      <c r="B11" s="4" t="s">
        <v>118</v>
      </c>
      <c r="C11" s="4" t="s">
        <v>6</v>
      </c>
      <c r="D11" s="4">
        <v>2015</v>
      </c>
      <c r="E11" s="4">
        <v>7.2</v>
      </c>
      <c r="F11" s="4" t="s">
        <v>106</v>
      </c>
      <c r="G11" s="4">
        <v>1</v>
      </c>
      <c r="H11" s="4" cm="1">
        <f t="array" ref="H11">_xlfn.XLOOKUP(Movies[[#This Row],[movie_id]:[movie_id]],Financials[[#All],[movie_id]:[movie_id]],Financials[[#All],[budget]],"Not Available",0)</f>
        <v>1.4</v>
      </c>
      <c r="I11" s="4" cm="1">
        <f t="array" ref="I11">_xlfn.XLOOKUP(Movies[[#This Row],[movie_id]:[movie_id]],Financials[[#All],[movie_id]:[movie_id]],Financials[[#All],[revenue]],"Not Available",0)</f>
        <v>3.5</v>
      </c>
      <c r="J11" s="4" t="str" cm="1">
        <f t="array" ref="J11">_xlfn.XLOOKUP(Movies[[#This Row],[movie_id]:[movie_id]],Financials[[#All],[movie_id]:[movie_id]],Financials[[#All],[unit]],"Not Available",0)</f>
        <v>Billions</v>
      </c>
      <c r="K11" s="4" t="str">
        <f>IF(Movies[[#This Row],[currency2]]="Not Available","INR",Movies[[#This Row],[currency2]])</f>
        <v>INR</v>
      </c>
      <c r="L11" s="4" t="str" cm="1">
        <f t="array" ref="L11">_xlfn.XLOOKUP(Movies[[#This Row],[movie_id]:[movie_id]],Financials[[#All],[movie_id]:[movie_id]],Financials[[#All],[currency]],"Not Available",0)</f>
        <v>INR</v>
      </c>
      <c r="M11" s="4">
        <f>IF(Movies[[#This Row],[unit]]="Billions",Movies[[#This Row],[budget]]*1000,Movies[[#This Row],[budget]])</f>
        <v>1400</v>
      </c>
      <c r="N11" s="4">
        <f>IF(Movies[[#This Row],[unit]]="Billions",Movies[[#This Row],[revenue]]*1000,Movies[[#This Row],[revenue]])</f>
        <v>3500</v>
      </c>
      <c r="O11" s="4">
        <f>IF(Movies[[#This Row],[currency2]]="USD",Movies[[#This Row],[Budget million]]*86,Movies[[#This Row],[Budget million]])</f>
        <v>1400</v>
      </c>
      <c r="P11" s="4">
        <f>IF(Movies[[#This Row],[Currency]]="USD",Movies[[#This Row],[Revenue Millions]]*86,Movies[[#This Row],[Revenue Millions]])</f>
        <v>3500</v>
      </c>
      <c r="Q11" s="4">
        <f>IF(Movies[[#This Row],[Revenue INR]]="Not Available",0,Movies[[#This Row],[Revenue INR]])</f>
        <v>3500</v>
      </c>
    </row>
    <row r="12" spans="1:23" ht="19" x14ac:dyDescent="0.25">
      <c r="A12" s="4">
        <v>111</v>
      </c>
      <c r="B12" s="4" t="s">
        <v>119</v>
      </c>
      <c r="C12" s="4" t="s">
        <v>7</v>
      </c>
      <c r="D12" s="4">
        <v>1994</v>
      </c>
      <c r="E12" s="4">
        <v>9.3000000000000007</v>
      </c>
      <c r="F12" s="4" t="s">
        <v>13</v>
      </c>
      <c r="G12" s="4">
        <v>5</v>
      </c>
      <c r="H12" s="4" cm="1">
        <f t="array" ref="H12">_xlfn.XLOOKUP(Movies[[#This Row],[movie_id]:[movie_id]],Financials[[#All],[movie_id]:[movie_id]],Financials[[#All],[budget]],"Not Available",0)</f>
        <v>25</v>
      </c>
      <c r="I12" s="4" cm="1">
        <f t="array" ref="I12">_xlfn.XLOOKUP(Movies[[#This Row],[movie_id]:[movie_id]],Financials[[#All],[movie_id]:[movie_id]],Financials[[#All],[revenue]],"Not Available",0)</f>
        <v>73.3</v>
      </c>
      <c r="J12" s="4" t="str" cm="1">
        <f t="array" ref="J12">_xlfn.XLOOKUP(Movies[[#This Row],[movie_id]:[movie_id]],Financials[[#All],[movie_id]:[movie_id]],Financials[[#All],[unit]],"Not Available",0)</f>
        <v>Millions</v>
      </c>
      <c r="K12" s="4" t="str">
        <f>IF(Movies[[#This Row],[currency2]]="Not Available","INR",Movies[[#This Row],[currency2]])</f>
        <v>USD</v>
      </c>
      <c r="L12" s="4" t="str" cm="1">
        <f t="array" ref="L12">_xlfn.XLOOKUP(Movies[[#This Row],[movie_id]:[movie_id]],Financials[[#All],[movie_id]:[movie_id]],Financials[[#All],[currency]],"Not Available",0)</f>
        <v>USD</v>
      </c>
      <c r="M12" s="4">
        <f>IF(Movies[[#This Row],[unit]]="Billions",Movies[[#This Row],[budget]]*1000,Movies[[#This Row],[budget]])</f>
        <v>25</v>
      </c>
      <c r="N12" s="4">
        <f>IF(Movies[[#This Row],[unit]]="Billions",Movies[[#This Row],[revenue]]*1000,Movies[[#This Row],[revenue]])</f>
        <v>73.3</v>
      </c>
      <c r="O12" s="4">
        <f>IF(Movies[[#This Row],[currency2]]="USD",Movies[[#This Row],[Budget million]]*86,Movies[[#This Row],[Budget million]])</f>
        <v>2150</v>
      </c>
      <c r="P12" s="4">
        <f>IF(Movies[[#This Row],[Currency]]="USD",Movies[[#This Row],[Revenue Millions]]*86,Movies[[#This Row],[Revenue Millions]])</f>
        <v>6303.8</v>
      </c>
      <c r="Q12" s="4">
        <f>IF(Movies[[#This Row],[Revenue INR]]="Not Available",0,Movies[[#This Row],[Revenue INR]])</f>
        <v>6303.8</v>
      </c>
      <c r="S12" s="39" t="s">
        <v>174</v>
      </c>
      <c r="T12" s="39"/>
      <c r="U12" s="5"/>
    </row>
    <row r="13" spans="1:23" x14ac:dyDescent="0.2">
      <c r="A13" s="4">
        <v>112</v>
      </c>
      <c r="B13" s="4" t="s">
        <v>120</v>
      </c>
      <c r="C13" s="4" t="s">
        <v>7</v>
      </c>
      <c r="D13" s="4">
        <v>2010</v>
      </c>
      <c r="E13" s="4">
        <v>8.8000000000000007</v>
      </c>
      <c r="F13" s="4" t="s">
        <v>14</v>
      </c>
      <c r="G13" s="4">
        <v>5</v>
      </c>
      <c r="H13" s="4" t="str" cm="1">
        <f t="array" ref="H13">_xlfn.XLOOKUP(Movies[[#This Row],[movie_id]:[movie_id]],Financials[[#All],[movie_id]:[movie_id]],Financials[[#All],[budget]],"Not Available",0)</f>
        <v>Not Available</v>
      </c>
      <c r="I13" s="4" t="str" cm="1">
        <f t="array" ref="I13">_xlfn.XLOOKUP(Movies[[#This Row],[movie_id]:[movie_id]],Financials[[#All],[movie_id]:[movie_id]],Financials[[#All],[revenue]],"Not Available",0)</f>
        <v>Not Available</v>
      </c>
      <c r="J13" s="4" t="str" cm="1">
        <f t="array" ref="J13">_xlfn.XLOOKUP(Movies[[#This Row],[movie_id]:[movie_id]],Financials[[#All],[movie_id]:[movie_id]],Financials[[#All],[unit]],"Not Available",0)</f>
        <v>Not Available</v>
      </c>
      <c r="K13" s="4" t="str">
        <f>IF(Movies[[#This Row],[currency2]]="Not Available","INR",Movies[[#This Row],[currency2]])</f>
        <v>INR</v>
      </c>
      <c r="L13" s="4" t="str" cm="1">
        <f t="array" ref="L13">_xlfn.XLOOKUP(Movies[[#This Row],[movie_id]:[movie_id]],Financials[[#All],[movie_id]:[movie_id]],Financials[[#All],[currency]],"Not Available",0)</f>
        <v>Not Available</v>
      </c>
      <c r="M13" s="4" t="str">
        <f>IF(Movies[[#This Row],[unit]]="Billions",Movies[[#This Row],[budget]]*1000,Movies[[#This Row],[budget]])</f>
        <v>Not Available</v>
      </c>
      <c r="N13" s="4" t="str">
        <f>IF(Movies[[#This Row],[unit]]="Billions",Movies[[#This Row],[revenue]]*1000,Movies[[#This Row],[revenue]])</f>
        <v>Not Available</v>
      </c>
      <c r="O13" s="4" t="str">
        <f>IF(Movies[[#This Row],[currency2]]="USD",Movies[[#This Row],[Budget million]]*86,Movies[[#This Row],[Budget million]])</f>
        <v>Not Available</v>
      </c>
      <c r="P13" s="4" t="str">
        <f>IF(Movies[[#This Row],[Currency]]="USD",Movies[[#This Row],[Revenue Millions]]*86,Movies[[#This Row],[Revenue Millions]])</f>
        <v>Not Available</v>
      </c>
      <c r="Q13" s="4">
        <f>IF(Movies[[#This Row],[Revenue INR]]="Not Available",0,Movies[[#This Row],[Revenue INR]])</f>
        <v>0</v>
      </c>
      <c r="S13" s="12">
        <v>105</v>
      </c>
      <c r="T13" s="13" t="str">
        <f>VLOOKUP(S13,Movies[#All], 3, FALSE)</f>
        <v>Hollywood</v>
      </c>
    </row>
    <row r="14" spans="1:23" ht="19" customHeight="1" x14ac:dyDescent="0.2">
      <c r="A14" s="4">
        <v>113</v>
      </c>
      <c r="B14" s="4" t="s">
        <v>121</v>
      </c>
      <c r="C14" s="4" t="s">
        <v>7</v>
      </c>
      <c r="D14" s="4">
        <v>2014</v>
      </c>
      <c r="E14" s="4">
        <v>8.6</v>
      </c>
      <c r="F14" s="4" t="s">
        <v>14</v>
      </c>
      <c r="G14" s="4">
        <v>5</v>
      </c>
      <c r="H14" s="4" cm="1">
        <f t="array" ref="H14">_xlfn.XLOOKUP(Movies[[#This Row],[movie_id]:[movie_id]],Financials[[#All],[movie_id]:[movie_id]],Financials[[#All],[budget]],"Not Available",0)</f>
        <v>165</v>
      </c>
      <c r="I14" s="4" cm="1">
        <f t="array" ref="I14">_xlfn.XLOOKUP(Movies[[#This Row],[movie_id]:[movie_id]],Financials[[#All],[movie_id]:[movie_id]],Financials[[#All],[revenue]],"Not Available",0)</f>
        <v>701.8</v>
      </c>
      <c r="J14" s="4" t="str" cm="1">
        <f t="array" ref="J14">_xlfn.XLOOKUP(Movies[[#This Row],[movie_id]:[movie_id]],Financials[[#All],[movie_id]:[movie_id]],Financials[[#All],[unit]],"Not Available",0)</f>
        <v>Millions</v>
      </c>
      <c r="K14" s="4" t="str">
        <f>IF(Movies[[#This Row],[currency2]]="Not Available","INR",Movies[[#This Row],[currency2]])</f>
        <v>USD</v>
      </c>
      <c r="L14" s="4" t="str" cm="1">
        <f t="array" ref="L14">_xlfn.XLOOKUP(Movies[[#This Row],[movie_id]:[movie_id]],Financials[[#All],[movie_id]:[movie_id]],Financials[[#All],[currency]],"Not Available",0)</f>
        <v>USD</v>
      </c>
      <c r="M14" s="4">
        <f>IF(Movies[[#This Row],[unit]]="Billions",Movies[[#This Row],[budget]]*1000,Movies[[#This Row],[budget]])</f>
        <v>165</v>
      </c>
      <c r="N14" s="4">
        <f>IF(Movies[[#This Row],[unit]]="Billions",Movies[[#This Row],[revenue]]*1000,Movies[[#This Row],[revenue]])</f>
        <v>701.8</v>
      </c>
      <c r="O14" s="4">
        <f>IF(Movies[[#This Row],[currency2]]="USD",Movies[[#This Row],[Budget million]]*86,Movies[[#This Row],[Budget million]])</f>
        <v>14190</v>
      </c>
      <c r="P14" s="4">
        <f>IF(Movies[[#This Row],[Currency]]="USD",Movies[[#This Row],[Revenue Millions]]*86,Movies[[#This Row],[Revenue Millions]])</f>
        <v>60354.799999999996</v>
      </c>
      <c r="Q14" s="4">
        <f>IF(Movies[[#This Row],[Revenue INR]]="Not Available",0,Movies[[#This Row],[Revenue INR]])</f>
        <v>60354.799999999996</v>
      </c>
    </row>
    <row r="15" spans="1:23" ht="32" customHeight="1" x14ac:dyDescent="0.25">
      <c r="A15" s="4">
        <v>115</v>
      </c>
      <c r="B15" s="4" t="s">
        <v>122</v>
      </c>
      <c r="C15" s="4" t="s">
        <v>7</v>
      </c>
      <c r="D15" s="4">
        <v>2006</v>
      </c>
      <c r="E15" s="4">
        <v>8</v>
      </c>
      <c r="F15" s="4" t="s">
        <v>15</v>
      </c>
      <c r="G15" s="4">
        <v>5</v>
      </c>
      <c r="H15" s="4" cm="1">
        <f t="array" ref="H15">_xlfn.XLOOKUP(Movies[[#This Row],[movie_id]:[movie_id]],Financials[[#All],[movie_id]:[movie_id]],Financials[[#All],[budget]],"Not Available",0)</f>
        <v>55</v>
      </c>
      <c r="I15" s="4" cm="1">
        <f t="array" ref="I15">_xlfn.XLOOKUP(Movies[[#This Row],[movie_id]:[movie_id]],Financials[[#All],[movie_id]:[movie_id]],Financials[[#All],[revenue]],"Not Available",0)</f>
        <v>307.10000000000002</v>
      </c>
      <c r="J15" s="4" t="str" cm="1">
        <f t="array" ref="J15">_xlfn.XLOOKUP(Movies[[#This Row],[movie_id]:[movie_id]],Financials[[#All],[movie_id]:[movie_id]],Financials[[#All],[unit]],"Not Available",0)</f>
        <v>Millions</v>
      </c>
      <c r="K15" s="4" t="str">
        <f>IF(Movies[[#This Row],[currency2]]="Not Available","INR",Movies[[#This Row],[currency2]])</f>
        <v>USD</v>
      </c>
      <c r="L15" s="4" t="str" cm="1">
        <f t="array" ref="L15">_xlfn.XLOOKUP(Movies[[#This Row],[movie_id]:[movie_id]],Financials[[#All],[movie_id]:[movie_id]],Financials[[#All],[currency]],"Not Available",0)</f>
        <v>USD</v>
      </c>
      <c r="M15" s="4">
        <f>IF(Movies[[#This Row],[unit]]="Billions",Movies[[#This Row],[budget]]*1000,Movies[[#This Row],[budget]])</f>
        <v>55</v>
      </c>
      <c r="N15" s="4">
        <f>IF(Movies[[#This Row],[unit]]="Billions",Movies[[#This Row],[revenue]]*1000,Movies[[#This Row],[revenue]])</f>
        <v>307.10000000000002</v>
      </c>
      <c r="O15" s="4">
        <f>IF(Movies[[#This Row],[currency2]]="USD",Movies[[#This Row],[Budget million]]*86,Movies[[#This Row],[Budget million]])</f>
        <v>4730</v>
      </c>
      <c r="P15" s="4">
        <f>IF(Movies[[#This Row],[Currency]]="USD",Movies[[#This Row],[Revenue Millions]]*86,Movies[[#This Row],[Revenue Millions]])</f>
        <v>26410.600000000002</v>
      </c>
      <c r="Q15" s="4">
        <f>IF(Movies[[#This Row],[Revenue INR]]="Not Available",0,Movies[[#This Row],[Revenue INR]])</f>
        <v>26410.600000000002</v>
      </c>
      <c r="S15" s="37" t="s">
        <v>198</v>
      </c>
      <c r="T15" s="37"/>
      <c r="U15" s="34"/>
    </row>
    <row r="16" spans="1:23" x14ac:dyDescent="0.2">
      <c r="A16" s="4">
        <v>116</v>
      </c>
      <c r="B16" s="4" t="s">
        <v>123</v>
      </c>
      <c r="C16" s="4" t="s">
        <v>7</v>
      </c>
      <c r="D16" s="4">
        <v>2000</v>
      </c>
      <c r="E16" s="4">
        <v>8.5</v>
      </c>
      <c r="F16" s="4" t="s">
        <v>20</v>
      </c>
      <c r="G16" s="4">
        <v>5</v>
      </c>
      <c r="H16" s="4" cm="1">
        <f t="array" ref="H16">_xlfn.XLOOKUP(Movies[[#This Row],[movie_id]:[movie_id]],Financials[[#All],[movie_id]:[movie_id]],Financials[[#All],[budget]],"Not Available",0)</f>
        <v>103</v>
      </c>
      <c r="I16" s="4" cm="1">
        <f t="array" ref="I16">_xlfn.XLOOKUP(Movies[[#This Row],[movie_id]:[movie_id]],Financials[[#All],[movie_id]:[movie_id]],Financials[[#All],[revenue]],"Not Available",0)</f>
        <v>460.5</v>
      </c>
      <c r="J16" s="4" t="str" cm="1">
        <f t="array" ref="J16">_xlfn.XLOOKUP(Movies[[#This Row],[movie_id]:[movie_id]],Financials[[#All],[movie_id]:[movie_id]],Financials[[#All],[unit]],"Not Available",0)</f>
        <v>Millions</v>
      </c>
      <c r="K16" s="4" t="str">
        <f>IF(Movies[[#This Row],[currency2]]="Not Available","INR",Movies[[#This Row],[currency2]])</f>
        <v>USD</v>
      </c>
      <c r="L16" s="4" t="str" cm="1">
        <f t="array" ref="L16">_xlfn.XLOOKUP(Movies[[#This Row],[movie_id]:[movie_id]],Financials[[#All],[movie_id]:[movie_id]],Financials[[#All],[currency]],"Not Available",0)</f>
        <v>USD</v>
      </c>
      <c r="M16" s="4">
        <f>IF(Movies[[#This Row],[unit]]="Billions",Movies[[#This Row],[budget]]*1000,Movies[[#This Row],[budget]])</f>
        <v>103</v>
      </c>
      <c r="N16" s="4">
        <f>IF(Movies[[#This Row],[unit]]="Billions",Movies[[#This Row],[revenue]]*1000,Movies[[#This Row],[revenue]])</f>
        <v>460.5</v>
      </c>
      <c r="O16" s="4">
        <f>IF(Movies[[#This Row],[currency2]]="USD",Movies[[#This Row],[Budget million]]*86,Movies[[#This Row],[Budget million]])</f>
        <v>8858</v>
      </c>
      <c r="P16" s="4">
        <f>IF(Movies[[#This Row],[Currency]]="USD",Movies[[#This Row],[Revenue Millions]]*86,Movies[[#This Row],[Revenue Millions]])</f>
        <v>39603</v>
      </c>
      <c r="Q16" s="4">
        <f>IF(Movies[[#This Row],[Revenue INR]]="Not Available",0,Movies[[#This Row],[Revenue INR]])</f>
        <v>39603</v>
      </c>
    </row>
    <row r="17" spans="1:25" x14ac:dyDescent="0.2">
      <c r="A17" s="4">
        <v>117</v>
      </c>
      <c r="B17" s="4" t="s">
        <v>124</v>
      </c>
      <c r="C17" s="4" t="s">
        <v>7</v>
      </c>
      <c r="D17" s="4">
        <v>1997</v>
      </c>
      <c r="E17" s="4">
        <v>7.9</v>
      </c>
      <c r="F17" s="4" t="s">
        <v>16</v>
      </c>
      <c r="G17" s="4">
        <v>5</v>
      </c>
      <c r="H17" s="4" cm="1">
        <f t="array" ref="H17">_xlfn.XLOOKUP(Movies[[#This Row],[movie_id]:[movie_id]],Financials[[#All],[movie_id]:[movie_id]],Financials[[#All],[budget]],"Not Available",0)</f>
        <v>200</v>
      </c>
      <c r="I17" s="4" cm="1">
        <f t="array" ref="I17">_xlfn.XLOOKUP(Movies[[#This Row],[movie_id]:[movie_id]],Financials[[#All],[movie_id]:[movie_id]],Financials[[#All],[revenue]],"Not Available",0)</f>
        <v>2202</v>
      </c>
      <c r="J17" s="4" t="str" cm="1">
        <f t="array" ref="J17">_xlfn.XLOOKUP(Movies[[#This Row],[movie_id]:[movie_id]],Financials[[#All],[movie_id]:[movie_id]],Financials[[#All],[unit]],"Not Available",0)</f>
        <v>Millions</v>
      </c>
      <c r="K17" s="4" t="str">
        <f>IF(Movies[[#This Row],[currency2]]="Not Available","INR",Movies[[#This Row],[currency2]])</f>
        <v>USD</v>
      </c>
      <c r="L17" s="4" t="str" cm="1">
        <f t="array" ref="L17">_xlfn.XLOOKUP(Movies[[#This Row],[movie_id]:[movie_id]],Financials[[#All],[movie_id]:[movie_id]],Financials[[#All],[currency]],"Not Available",0)</f>
        <v>USD</v>
      </c>
      <c r="M17" s="4">
        <f>IF(Movies[[#This Row],[unit]]="Billions",Movies[[#This Row],[budget]]*1000,Movies[[#This Row],[budget]])</f>
        <v>200</v>
      </c>
      <c r="N17" s="4">
        <f>IF(Movies[[#This Row],[unit]]="Billions",Movies[[#This Row],[revenue]]*1000,Movies[[#This Row],[revenue]])</f>
        <v>2202</v>
      </c>
      <c r="O17" s="4">
        <f>IF(Movies[[#This Row],[currency2]]="USD",Movies[[#This Row],[Budget million]]*86,Movies[[#This Row],[Budget million]])</f>
        <v>17200</v>
      </c>
      <c r="P17" s="4">
        <f>IF(Movies[[#This Row],[Currency]]="USD",Movies[[#This Row],[Revenue Millions]]*86,Movies[[#This Row],[Revenue Millions]])</f>
        <v>189372</v>
      </c>
      <c r="Q17" s="4">
        <f>IF(Movies[[#This Row],[Revenue INR]]="Not Available",0,Movies[[#This Row],[Revenue INR]])</f>
        <v>189372</v>
      </c>
      <c r="T17" s="30" t="s">
        <v>197</v>
      </c>
      <c r="U17" s="30"/>
      <c r="W17" s="10" t="s">
        <v>192</v>
      </c>
      <c r="X17" s="35" t="str">
        <f>_xlfn.XLOOKUP(MAX(MoviesAnalysisAnalized[Profit Percentage]),MoviesAnalysisAnalized[Profit Percentage],MoviesAnalysisAnalized[Movie Name])</f>
        <v>K.G.F: Chapter 2</v>
      </c>
      <c r="Y17" s="36"/>
    </row>
    <row r="18" spans="1:25" x14ac:dyDescent="0.2">
      <c r="A18" s="4">
        <v>118</v>
      </c>
      <c r="B18" s="4" t="s">
        <v>125</v>
      </c>
      <c r="C18" s="4" t="s">
        <v>7</v>
      </c>
      <c r="D18" s="4">
        <v>1946</v>
      </c>
      <c r="E18" s="4">
        <v>8.6</v>
      </c>
      <c r="F18" s="4" t="s">
        <v>17</v>
      </c>
      <c r="G18" s="4">
        <v>5</v>
      </c>
      <c r="H18" s="4" cm="1">
        <f t="array" ref="H18">_xlfn.XLOOKUP(Movies[[#This Row],[movie_id]:[movie_id]],Financials[[#All],[movie_id]:[movie_id]],Financials[[#All],[budget]],"Not Available",0)</f>
        <v>3.18</v>
      </c>
      <c r="I18" s="4" cm="1">
        <f t="array" ref="I18">_xlfn.XLOOKUP(Movies[[#This Row],[movie_id]:[movie_id]],Financials[[#All],[movie_id]:[movie_id]],Financials[[#All],[revenue]],"Not Available",0)</f>
        <v>3.3</v>
      </c>
      <c r="J18" s="4" t="str" cm="1">
        <f t="array" ref="J18">_xlfn.XLOOKUP(Movies[[#This Row],[movie_id]:[movie_id]],Financials[[#All],[movie_id]:[movie_id]],Financials[[#All],[unit]],"Not Available",0)</f>
        <v>Millions</v>
      </c>
      <c r="K18" s="4" t="str">
        <f>IF(Movies[[#This Row],[currency2]]="Not Available","INR",Movies[[#This Row],[currency2]])</f>
        <v>USD</v>
      </c>
      <c r="L18" s="4" t="str" cm="1">
        <f t="array" ref="L18">_xlfn.XLOOKUP(Movies[[#This Row],[movie_id]:[movie_id]],Financials[[#All],[movie_id]:[movie_id]],Financials[[#All],[currency]],"Not Available",0)</f>
        <v>USD</v>
      </c>
      <c r="M18" s="4">
        <f>IF(Movies[[#This Row],[unit]]="Billions",Movies[[#This Row],[budget]]*1000,Movies[[#This Row],[budget]])</f>
        <v>3.18</v>
      </c>
      <c r="N18" s="4">
        <f>IF(Movies[[#This Row],[unit]]="Billions",Movies[[#This Row],[revenue]]*1000,Movies[[#This Row],[revenue]])</f>
        <v>3.3</v>
      </c>
      <c r="O18" s="4">
        <f>IF(Movies[[#This Row],[currency2]]="USD",Movies[[#This Row],[Budget million]]*86,Movies[[#This Row],[Budget million]])</f>
        <v>273.48</v>
      </c>
      <c r="P18" s="4">
        <f>IF(Movies[[#This Row],[Currency]]="USD",Movies[[#This Row],[Revenue Millions]]*86,Movies[[#This Row],[Revenue Millions]])</f>
        <v>283.8</v>
      </c>
      <c r="Q18" s="4">
        <f>IF(Movies[[#This Row],[Revenue INR]]="Not Available",0,Movies[[#This Row],[Revenue INR]])</f>
        <v>283.8</v>
      </c>
      <c r="T18" s="30" t="s">
        <v>178</v>
      </c>
      <c r="U18" s="30"/>
      <c r="W18" s="10" t="s">
        <v>193</v>
      </c>
      <c r="X18" s="32" cm="1">
        <f t="array" ref="X18">_xlfn._xlws.FILTER(MoviesAnalysisAnalized[Profit Percentage],MoviesAnalysisAnalized[Movie Name]=X17)</f>
        <v>11.5</v>
      </c>
    </row>
    <row r="19" spans="1:25" x14ac:dyDescent="0.2">
      <c r="A19" s="4">
        <v>119</v>
      </c>
      <c r="B19" s="4" t="s">
        <v>126</v>
      </c>
      <c r="C19" s="4" t="s">
        <v>7</v>
      </c>
      <c r="D19" s="4">
        <v>2009</v>
      </c>
      <c r="E19" s="4">
        <v>7.8</v>
      </c>
      <c r="F19" s="4" t="s">
        <v>18</v>
      </c>
      <c r="G19" s="4">
        <v>5</v>
      </c>
      <c r="H19" s="4" cm="1">
        <f t="array" ref="H19">_xlfn.XLOOKUP(Movies[[#This Row],[movie_id]:[movie_id]],Financials[[#All],[movie_id]:[movie_id]],Financials[[#All],[budget]],"Not Available",0)</f>
        <v>237</v>
      </c>
      <c r="I19" s="4" cm="1">
        <f t="array" ref="I19">_xlfn.XLOOKUP(Movies[[#This Row],[movie_id]:[movie_id]],Financials[[#All],[movie_id]:[movie_id]],Financials[[#All],[revenue]],"Not Available",0)</f>
        <v>2847</v>
      </c>
      <c r="J19" s="4" t="str" cm="1">
        <f t="array" ref="J19">_xlfn.XLOOKUP(Movies[[#This Row],[movie_id]:[movie_id]],Financials[[#All],[movie_id]:[movie_id]],Financials[[#All],[unit]],"Not Available",0)</f>
        <v>Millions</v>
      </c>
      <c r="K19" s="4" t="str">
        <f>IF(Movies[[#This Row],[currency2]]="Not Available","INR",Movies[[#This Row],[currency2]])</f>
        <v>USD</v>
      </c>
      <c r="L19" s="4" t="str" cm="1">
        <f t="array" ref="L19">_xlfn.XLOOKUP(Movies[[#This Row],[movie_id]:[movie_id]],Financials[[#All],[movie_id]:[movie_id]],Financials[[#All],[currency]],"Not Available",0)</f>
        <v>USD</v>
      </c>
      <c r="M19" s="4">
        <f>IF(Movies[[#This Row],[unit]]="Billions",Movies[[#This Row],[budget]]*1000,Movies[[#This Row],[budget]])</f>
        <v>237</v>
      </c>
      <c r="N19" s="4">
        <f>IF(Movies[[#This Row],[unit]]="Billions",Movies[[#This Row],[revenue]]*1000,Movies[[#This Row],[revenue]])</f>
        <v>2847</v>
      </c>
      <c r="O19" s="4">
        <f>IF(Movies[[#This Row],[currency2]]="USD",Movies[[#This Row],[Budget million]]*86,Movies[[#This Row],[Budget million]])</f>
        <v>20382</v>
      </c>
      <c r="P19" s="4">
        <f>IF(Movies[[#This Row],[Currency]]="USD",Movies[[#This Row],[Revenue Millions]]*86,Movies[[#This Row],[Revenue Millions]])</f>
        <v>244842</v>
      </c>
      <c r="Q19" s="4">
        <f>IF(Movies[[#This Row],[Revenue INR]]="Not Available",0,Movies[[#This Row],[Revenue INR]])</f>
        <v>244842</v>
      </c>
      <c r="T19" s="6" t="s">
        <v>179</v>
      </c>
      <c r="U19" s="11" t="s">
        <v>194</v>
      </c>
      <c r="W19" s="10" t="s">
        <v>195</v>
      </c>
      <c r="X19" s="33" t="str" cm="1">
        <f t="array" ref="X19">_xlfn._xlws.FILTER(MoviesAnalysisAnalized[Studio],MoviesAnalysisAnalized[Movie Name]=X17)</f>
        <v>Hombale Films</v>
      </c>
    </row>
    <row r="20" spans="1:25" x14ac:dyDescent="0.2">
      <c r="A20" s="4">
        <v>120</v>
      </c>
      <c r="B20" s="4" t="s">
        <v>127</v>
      </c>
      <c r="C20" s="4" t="s">
        <v>7</v>
      </c>
      <c r="D20" s="4">
        <v>1972</v>
      </c>
      <c r="E20" s="4">
        <v>9.1999999999999993</v>
      </c>
      <c r="F20" s="4" t="s">
        <v>16</v>
      </c>
      <c r="G20" s="4">
        <v>5</v>
      </c>
      <c r="H20" s="4" cm="1">
        <f t="array" ref="H20">_xlfn.XLOOKUP(Movies[[#This Row],[movie_id]:[movie_id]],Financials[[#All],[movie_id]:[movie_id]],Financials[[#All],[budget]],"Not Available",0)</f>
        <v>7.2</v>
      </c>
      <c r="I20" s="4" cm="1">
        <f t="array" ref="I20">_xlfn.XLOOKUP(Movies[[#This Row],[movie_id]:[movie_id]],Financials[[#All],[movie_id]:[movie_id]],Financials[[#All],[revenue]],"Not Available",0)</f>
        <v>291</v>
      </c>
      <c r="J20" s="4" t="str" cm="1">
        <f t="array" ref="J20">_xlfn.XLOOKUP(Movies[[#This Row],[movie_id]:[movie_id]],Financials[[#All],[movie_id]:[movie_id]],Financials[[#All],[unit]],"Not Available",0)</f>
        <v>Millions</v>
      </c>
      <c r="K20" s="4" t="str">
        <f>IF(Movies[[#This Row],[currency2]]="Not Available","INR",Movies[[#This Row],[currency2]])</f>
        <v>USD</v>
      </c>
      <c r="L20" s="4" t="str" cm="1">
        <f t="array" ref="L20">_xlfn.XLOOKUP(Movies[[#This Row],[movie_id]:[movie_id]],Financials[[#All],[movie_id]:[movie_id]],Financials[[#All],[currency]],"Not Available",0)</f>
        <v>USD</v>
      </c>
      <c r="M20" s="4">
        <f>IF(Movies[[#This Row],[unit]]="Billions",Movies[[#This Row],[budget]]*1000,Movies[[#This Row],[budget]])</f>
        <v>7.2</v>
      </c>
      <c r="N20" s="4">
        <f>IF(Movies[[#This Row],[unit]]="Billions",Movies[[#This Row],[revenue]]*1000,Movies[[#This Row],[revenue]])</f>
        <v>291</v>
      </c>
      <c r="O20" s="4">
        <f>IF(Movies[[#This Row],[currency2]]="USD",Movies[[#This Row],[Budget million]]*86,Movies[[#This Row],[Budget million]])</f>
        <v>619.20000000000005</v>
      </c>
      <c r="P20" s="4">
        <f>IF(Movies[[#This Row],[Currency]]="USD",Movies[[#This Row],[Revenue Millions]]*86,Movies[[#This Row],[Revenue Millions]])</f>
        <v>25026</v>
      </c>
      <c r="Q20" s="4">
        <f>IF(Movies[[#This Row],[Revenue INR]]="Not Available",0,Movies[[#This Row],[Revenue INR]])</f>
        <v>25026</v>
      </c>
      <c r="T20" s="30" t="str">
        <f>"List Of Movies in this Industry :"&amp;_xlfn.TEXTJOIN(",",TRUE,U19)</f>
        <v>List Of Movies in this Industry :bollywood</v>
      </c>
      <c r="U20" s="30"/>
    </row>
    <row r="21" spans="1:25" x14ac:dyDescent="0.2">
      <c r="A21" s="4">
        <v>121</v>
      </c>
      <c r="B21" s="4" t="s">
        <v>128</v>
      </c>
      <c r="C21" s="4" t="s">
        <v>7</v>
      </c>
      <c r="D21" s="4">
        <v>2008</v>
      </c>
      <c r="E21" s="4">
        <v>9</v>
      </c>
      <c r="F21" s="4" t="s">
        <v>19</v>
      </c>
      <c r="G21" s="4">
        <v>5</v>
      </c>
      <c r="H21" s="4" cm="1">
        <f t="array" ref="H21">_xlfn.XLOOKUP(Movies[[#This Row],[movie_id]:[movie_id]],Financials[[#All],[movie_id]:[movie_id]],Financials[[#All],[budget]],"Not Available",0)</f>
        <v>185</v>
      </c>
      <c r="I21" s="4" cm="1">
        <f t="array" ref="I21">_xlfn.XLOOKUP(Movies[[#This Row],[movie_id]:[movie_id]],Financials[[#All],[movie_id]:[movie_id]],Financials[[#All],[revenue]],"Not Available",0)</f>
        <v>1006</v>
      </c>
      <c r="J21" s="4" t="str" cm="1">
        <f t="array" ref="J21">_xlfn.XLOOKUP(Movies[[#This Row],[movie_id]:[movie_id]],Financials[[#All],[movie_id]:[movie_id]],Financials[[#All],[unit]],"Not Available",0)</f>
        <v>Millions</v>
      </c>
      <c r="K21" s="4" t="str">
        <f>IF(Movies[[#This Row],[currency2]]="Not Available","INR",Movies[[#This Row],[currency2]])</f>
        <v>USD</v>
      </c>
      <c r="L21" s="4" t="str" cm="1">
        <f t="array" ref="L21">_xlfn.XLOOKUP(Movies[[#This Row],[movie_id]:[movie_id]],Financials[[#All],[movie_id]:[movie_id]],Financials[[#All],[currency]],"Not Available",0)</f>
        <v>USD</v>
      </c>
      <c r="M21" s="4">
        <f>IF(Movies[[#This Row],[unit]]="Billions",Movies[[#This Row],[budget]]*1000,Movies[[#This Row],[budget]])</f>
        <v>185</v>
      </c>
      <c r="N21" s="4">
        <f>IF(Movies[[#This Row],[unit]]="Billions",Movies[[#This Row],[revenue]]*1000,Movies[[#This Row],[revenue]])</f>
        <v>1006</v>
      </c>
      <c r="O21" s="4">
        <f>IF(Movies[[#This Row],[currency2]]="USD",Movies[[#This Row],[Budget million]]*86,Movies[[#This Row],[Budget million]])</f>
        <v>15910</v>
      </c>
      <c r="P21" s="4">
        <f>IF(Movies[[#This Row],[Currency]]="USD",Movies[[#This Row],[Revenue Millions]]*86,Movies[[#This Row],[Revenue Millions]])</f>
        <v>86516</v>
      </c>
      <c r="Q21" s="4">
        <f>IF(Movies[[#This Row],[Revenue INR]]="Not Available",0,Movies[[#This Row],[Revenue INR]])</f>
        <v>86516</v>
      </c>
      <c r="T21" s="21" t="s">
        <v>180</v>
      </c>
      <c r="U21" s="20" t="s">
        <v>182</v>
      </c>
      <c r="V21" s="20" t="s">
        <v>183</v>
      </c>
      <c r="W21" s="23" t="s">
        <v>172</v>
      </c>
    </row>
    <row r="22" spans="1:25" x14ac:dyDescent="0.2">
      <c r="A22" s="4">
        <v>122</v>
      </c>
      <c r="B22" s="4" t="s">
        <v>129</v>
      </c>
      <c r="C22" s="4" t="s">
        <v>7</v>
      </c>
      <c r="D22" s="4">
        <v>1993</v>
      </c>
      <c r="E22" s="4">
        <v>9</v>
      </c>
      <c r="F22" s="4" t="s">
        <v>20</v>
      </c>
      <c r="G22" s="4">
        <v>5</v>
      </c>
      <c r="H22" s="4" cm="1">
        <f t="array" ref="H22">_xlfn.XLOOKUP(Movies[[#This Row],[movie_id]:[movie_id]],Financials[[#All],[movie_id]:[movie_id]],Financials[[#All],[budget]],"Not Available",0)</f>
        <v>22</v>
      </c>
      <c r="I22" s="4" cm="1">
        <f t="array" ref="I22">_xlfn.XLOOKUP(Movies[[#This Row],[movie_id]:[movie_id]],Financials[[#All],[movie_id]:[movie_id]],Financials[[#All],[revenue]],"Not Available",0)</f>
        <v>322.2</v>
      </c>
      <c r="J22" s="4" t="str" cm="1">
        <f t="array" ref="J22">_xlfn.XLOOKUP(Movies[[#This Row],[movie_id]:[movie_id]],Financials[[#All],[movie_id]:[movie_id]],Financials[[#All],[unit]],"Not Available",0)</f>
        <v>Millions</v>
      </c>
      <c r="K22" s="4" t="str">
        <f>IF(Movies[[#This Row],[currency2]]="Not Available","INR",Movies[[#This Row],[currency2]])</f>
        <v>USD</v>
      </c>
      <c r="L22" s="4" t="str" cm="1">
        <f t="array" ref="L22">_xlfn.XLOOKUP(Movies[[#This Row],[movie_id]:[movie_id]],Financials[[#All],[movie_id]:[movie_id]],Financials[[#All],[currency]],"Not Available",0)</f>
        <v>USD</v>
      </c>
      <c r="M22" s="4">
        <f>IF(Movies[[#This Row],[unit]]="Billions",Movies[[#This Row],[budget]]*1000,Movies[[#This Row],[budget]])</f>
        <v>22</v>
      </c>
      <c r="N22" s="4">
        <f>IF(Movies[[#This Row],[unit]]="Billions",Movies[[#This Row],[revenue]]*1000,Movies[[#This Row],[revenue]])</f>
        <v>322.2</v>
      </c>
      <c r="O22" s="4">
        <f>IF(Movies[[#This Row],[currency2]]="USD",Movies[[#This Row],[Budget million]]*86,Movies[[#This Row],[Budget million]])</f>
        <v>1892</v>
      </c>
      <c r="P22" s="4">
        <f>IF(Movies[[#This Row],[Currency]]="USD",Movies[[#This Row],[Revenue Millions]]*86,Movies[[#This Row],[Revenue Millions]])</f>
        <v>27709.200000000001</v>
      </c>
      <c r="Q22" s="4">
        <f>IF(Movies[[#This Row],[Revenue INR]]="Not Available",0,Movies[[#This Row],[Revenue INR]])</f>
        <v>27709.200000000001</v>
      </c>
      <c r="T22" s="19" t="str" cm="1">
        <f t="array" ref="T22:T39">_xlfn._xlws.FILTER(Movies[title], Movies[industry] = U19, "No Matches Found")</f>
        <v>K.G.F: Chapter 2</v>
      </c>
      <c r="U22" s="22">
        <f>_xlfn.XLOOKUP(T22,Movies[title],Movies[Budget INR],"Not Available",0)</f>
        <v>1000</v>
      </c>
      <c r="V22" s="22">
        <f>_xlfn.XLOOKUP(T22,Movies[title],Movies[Revenue INR],"Not Available",0)</f>
        <v>12500</v>
      </c>
      <c r="W22" s="31">
        <f>IF(MovieAnalysis[[#This Row],[Budget in INR]]="Not Available","Not Available",MovieAnalysis[[#This Row],[Revenue in INR]]-MovieAnalysis[[#This Row],[Budget in INR]])</f>
        <v>11500</v>
      </c>
    </row>
    <row r="23" spans="1:25" x14ac:dyDescent="0.2">
      <c r="A23" s="4">
        <v>123</v>
      </c>
      <c r="B23" s="4" t="s">
        <v>130</v>
      </c>
      <c r="C23" s="4" t="s">
        <v>7</v>
      </c>
      <c r="D23" s="4">
        <v>1993</v>
      </c>
      <c r="E23" s="4">
        <v>8.1999999999999993</v>
      </c>
      <c r="F23" s="4" t="s">
        <v>20</v>
      </c>
      <c r="G23" s="4">
        <v>5</v>
      </c>
      <c r="H23" s="4" cm="1">
        <f t="array" ref="H23">_xlfn.XLOOKUP(Movies[[#This Row],[movie_id]:[movie_id]],Financials[[#All],[movie_id]:[movie_id]],Financials[[#All],[budget]],"Not Available",0)</f>
        <v>63</v>
      </c>
      <c r="I23" s="4" cm="1">
        <f t="array" ref="I23">_xlfn.XLOOKUP(Movies[[#This Row],[movie_id]:[movie_id]],Financials[[#All],[movie_id]:[movie_id]],Financials[[#All],[revenue]],"Not Available",0)</f>
        <v>1046</v>
      </c>
      <c r="J23" s="4" t="str" cm="1">
        <f t="array" ref="J23">_xlfn.XLOOKUP(Movies[[#This Row],[movie_id]:[movie_id]],Financials[[#All],[movie_id]:[movie_id]],Financials[[#All],[unit]],"Not Available",0)</f>
        <v>Millions</v>
      </c>
      <c r="K23" s="4" t="str">
        <f>IF(Movies[[#This Row],[currency2]]="Not Available","INR",Movies[[#This Row],[currency2]])</f>
        <v>USD</v>
      </c>
      <c r="L23" s="4" t="str" cm="1">
        <f t="array" ref="L23">_xlfn.XLOOKUP(Movies[[#This Row],[movie_id]:[movie_id]],Financials[[#All],[movie_id]:[movie_id]],Financials[[#All],[currency]],"Not Available",0)</f>
        <v>USD</v>
      </c>
      <c r="M23" s="4">
        <f>IF(Movies[[#This Row],[unit]]="Billions",Movies[[#This Row],[budget]]*1000,Movies[[#This Row],[budget]])</f>
        <v>63</v>
      </c>
      <c r="N23" s="4">
        <f>IF(Movies[[#This Row],[unit]]="Billions",Movies[[#This Row],[revenue]]*1000,Movies[[#This Row],[revenue]])</f>
        <v>1046</v>
      </c>
      <c r="O23" s="4">
        <f>IF(Movies[[#This Row],[currency2]]="USD",Movies[[#This Row],[Budget million]]*86,Movies[[#This Row],[Budget million]])</f>
        <v>5418</v>
      </c>
      <c r="P23" s="4">
        <f>IF(Movies[[#This Row],[Currency]]="USD",Movies[[#This Row],[Revenue Millions]]*86,Movies[[#This Row],[Revenue Millions]])</f>
        <v>89956</v>
      </c>
      <c r="Q23" s="4">
        <f>IF(Movies[[#This Row],[Revenue INR]]="Not Available",0,Movies[[#This Row],[Revenue INR]])</f>
        <v>89956</v>
      </c>
      <c r="T23" s="19" t="str">
        <v>Sholay</v>
      </c>
      <c r="U23" s="22" t="str">
        <f>_xlfn.XLOOKUP(T23,Movies[title],Movies[Budget INR],"Not Available",0)</f>
        <v>Not Available</v>
      </c>
      <c r="V23" s="22" t="str">
        <f>_xlfn.XLOOKUP(T23,Movies[title],Movies[Revenue INR],"Not Available",0)</f>
        <v>Not Available</v>
      </c>
      <c r="W23" s="31" t="str">
        <f>IF(MovieAnalysis[[#This Row],[Budget in INR]]="Not Available","Not Available",MovieAnalysis[[#This Row],[Revenue in INR]]-MovieAnalysis[[#This Row],[Budget in INR]])</f>
        <v>Not Available</v>
      </c>
    </row>
    <row r="24" spans="1:25" x14ac:dyDescent="0.2">
      <c r="A24" s="4">
        <v>124</v>
      </c>
      <c r="B24" s="4" t="s">
        <v>131</v>
      </c>
      <c r="C24" s="4" t="s">
        <v>7</v>
      </c>
      <c r="D24" s="4">
        <v>2019</v>
      </c>
      <c r="E24" s="4">
        <v>8.5</v>
      </c>
      <c r="F24" s="4" t="s">
        <v>106</v>
      </c>
      <c r="G24" s="4">
        <v>5</v>
      </c>
      <c r="H24" s="4" cm="1">
        <f t="array" ref="H24">_xlfn.XLOOKUP(Movies[[#This Row],[movie_id]:[movie_id]],Financials[[#All],[movie_id]:[movie_id]],Financials[[#All],[budget]],"Not Available",0)</f>
        <v>15.5</v>
      </c>
      <c r="I24" s="4" cm="1">
        <f t="array" ref="I24">_xlfn.XLOOKUP(Movies[[#This Row],[movie_id]:[movie_id]],Financials[[#All],[movie_id]:[movie_id]],Financials[[#All],[revenue]],"Not Available",0)</f>
        <v>263.10000000000002</v>
      </c>
      <c r="J24" s="4" t="str" cm="1">
        <f t="array" ref="J24">_xlfn.XLOOKUP(Movies[[#This Row],[movie_id]:[movie_id]],Financials[[#All],[movie_id]:[movie_id]],Financials[[#All],[unit]],"Not Available",0)</f>
        <v>Millions</v>
      </c>
      <c r="K24" s="4" t="str">
        <f>IF(Movies[[#This Row],[currency2]]="Not Available","INR",Movies[[#This Row],[currency2]])</f>
        <v>USD</v>
      </c>
      <c r="L24" s="4" t="str" cm="1">
        <f t="array" ref="L24">_xlfn.XLOOKUP(Movies[[#This Row],[movie_id]:[movie_id]],Financials[[#All],[movie_id]:[movie_id]],Financials[[#All],[currency]],"Not Available",0)</f>
        <v>USD</v>
      </c>
      <c r="M24" s="4">
        <f>IF(Movies[[#This Row],[unit]]="Billions",Movies[[#This Row],[budget]]*1000,Movies[[#This Row],[budget]])</f>
        <v>15.5</v>
      </c>
      <c r="N24" s="4">
        <f>IF(Movies[[#This Row],[unit]]="Billions",Movies[[#This Row],[revenue]]*1000,Movies[[#This Row],[revenue]])</f>
        <v>263.10000000000002</v>
      </c>
      <c r="O24" s="4">
        <f>IF(Movies[[#This Row],[currency2]]="USD",Movies[[#This Row],[Budget million]]*86,Movies[[#This Row],[Budget million]])</f>
        <v>1333</v>
      </c>
      <c r="P24" s="4">
        <f>IF(Movies[[#This Row],[Currency]]="USD",Movies[[#This Row],[Revenue Millions]]*86,Movies[[#This Row],[Revenue Millions]])</f>
        <v>22626.600000000002</v>
      </c>
      <c r="Q24" s="4">
        <f>IF(Movies[[#This Row],[Revenue INR]]="Not Available",0,Movies[[#This Row],[Revenue INR]])</f>
        <v>22626.600000000002</v>
      </c>
      <c r="T24" s="19" t="str">
        <v>Dilwale Dulhania Le Jayenge</v>
      </c>
      <c r="U24" s="22">
        <f>_xlfn.XLOOKUP(T24,Movies[title],Movies[Budget INR],"Not Available",0)</f>
        <v>400</v>
      </c>
      <c r="V24" s="22">
        <f>_xlfn.XLOOKUP(T24,Movies[title],Movies[Revenue INR],"Not Available",0)</f>
        <v>2000</v>
      </c>
      <c r="W24" s="31">
        <f>IF(MovieAnalysis[[#This Row],[Budget in INR]]="Not Available","Not Available",MovieAnalysis[[#This Row],[Revenue in INR]]-MovieAnalysis[[#This Row],[Budget in INR]])</f>
        <v>1600</v>
      </c>
    </row>
    <row r="25" spans="1:25" x14ac:dyDescent="0.2">
      <c r="A25" s="4">
        <v>125</v>
      </c>
      <c r="B25" s="4" t="s">
        <v>132</v>
      </c>
      <c r="C25" s="4" t="s">
        <v>7</v>
      </c>
      <c r="D25" s="4">
        <v>2019</v>
      </c>
      <c r="E25" s="4">
        <v>8.4</v>
      </c>
      <c r="F25" s="4" t="s">
        <v>8</v>
      </c>
      <c r="G25" s="4">
        <v>5</v>
      </c>
      <c r="H25" s="4" cm="1">
        <f t="array" ref="H25">_xlfn.XLOOKUP(Movies[[#This Row],[movie_id]:[movie_id]],Financials[[#All],[movie_id]:[movie_id]],Financials[[#All],[budget]],"Not Available",0)</f>
        <v>400</v>
      </c>
      <c r="I25" s="4" cm="1">
        <f t="array" ref="I25">_xlfn.XLOOKUP(Movies[[#This Row],[movie_id]:[movie_id]],Financials[[#All],[movie_id]:[movie_id]],Financials[[#All],[revenue]],"Not Available",0)</f>
        <v>2798</v>
      </c>
      <c r="J25" s="4" t="str" cm="1">
        <f t="array" ref="J25">_xlfn.XLOOKUP(Movies[[#This Row],[movie_id]:[movie_id]],Financials[[#All],[movie_id]:[movie_id]],Financials[[#All],[unit]],"Not Available",0)</f>
        <v>Millions</v>
      </c>
      <c r="K25" s="4" t="str">
        <f>IF(Movies[[#This Row],[currency2]]="Not Available","INR",Movies[[#This Row],[currency2]])</f>
        <v>USD</v>
      </c>
      <c r="L25" s="4" t="str" cm="1">
        <f t="array" ref="L25">_xlfn.XLOOKUP(Movies[[#This Row],[movie_id]:[movie_id]],Financials[[#All],[movie_id]:[movie_id]],Financials[[#All],[currency]],"Not Available",0)</f>
        <v>USD</v>
      </c>
      <c r="M25" s="4">
        <f>IF(Movies[[#This Row],[unit]]="Billions",Movies[[#This Row],[budget]]*1000,Movies[[#This Row],[budget]])</f>
        <v>400</v>
      </c>
      <c r="N25" s="4">
        <f>IF(Movies[[#This Row],[unit]]="Billions",Movies[[#This Row],[revenue]]*1000,Movies[[#This Row],[revenue]])</f>
        <v>2798</v>
      </c>
      <c r="O25" s="4">
        <f>IF(Movies[[#This Row],[currency2]]="USD",Movies[[#This Row],[Budget million]]*86,Movies[[#This Row],[Budget million]])</f>
        <v>34400</v>
      </c>
      <c r="P25" s="4">
        <f>IF(Movies[[#This Row],[Currency]]="USD",Movies[[#This Row],[Revenue Millions]]*86,Movies[[#This Row],[Revenue Millions]])</f>
        <v>240628</v>
      </c>
      <c r="Q25" s="4">
        <f>IF(Movies[[#This Row],[Revenue INR]]="Not Available",0,Movies[[#This Row],[Revenue INR]])</f>
        <v>240628</v>
      </c>
      <c r="T25" s="19" t="str">
        <v>3 Idiots</v>
      </c>
      <c r="U25" s="22">
        <f>_xlfn.XLOOKUP(T25,Movies[title],Movies[Budget INR],"Not Available",0)</f>
        <v>550</v>
      </c>
      <c r="V25" s="22">
        <f>_xlfn.XLOOKUP(T25,Movies[title],Movies[Revenue INR],"Not Available",0)</f>
        <v>4000</v>
      </c>
      <c r="W25" s="31">
        <f>IF(MovieAnalysis[[#This Row],[Budget in INR]]="Not Available","Not Available",MovieAnalysis[[#This Row],[Revenue in INR]]-MovieAnalysis[[#This Row],[Budget in INR]])</f>
        <v>3450</v>
      </c>
    </row>
    <row r="26" spans="1:25" x14ac:dyDescent="0.2">
      <c r="A26" s="4">
        <v>126</v>
      </c>
      <c r="B26" s="4" t="s">
        <v>133</v>
      </c>
      <c r="C26" s="4" t="s">
        <v>7</v>
      </c>
      <c r="D26" s="4">
        <v>2018</v>
      </c>
      <c r="E26" s="4">
        <v>8.4</v>
      </c>
      <c r="F26" s="4" t="s">
        <v>8</v>
      </c>
      <c r="G26" s="4">
        <v>5</v>
      </c>
      <c r="H26" s="4" cm="1">
        <f t="array" ref="H26">_xlfn.XLOOKUP(Movies[[#This Row],[movie_id]:[movie_id]],Financials[[#All],[movie_id]:[movie_id]],Financials[[#All],[budget]],"Not Available",0)</f>
        <v>400</v>
      </c>
      <c r="I26" s="4" cm="1">
        <f t="array" ref="I26">_xlfn.XLOOKUP(Movies[[#This Row],[movie_id]:[movie_id]],Financials[[#All],[movie_id]:[movie_id]],Financials[[#All],[revenue]],"Not Available",0)</f>
        <v>2048</v>
      </c>
      <c r="J26" s="4" t="str" cm="1">
        <f t="array" ref="J26">_xlfn.XLOOKUP(Movies[[#This Row],[movie_id]:[movie_id]],Financials[[#All],[movie_id]:[movie_id]],Financials[[#All],[unit]],"Not Available",0)</f>
        <v>Millions</v>
      </c>
      <c r="K26" s="4" t="str">
        <f>IF(Movies[[#This Row],[currency2]]="Not Available","INR",Movies[[#This Row],[currency2]])</f>
        <v>USD</v>
      </c>
      <c r="L26" s="4" t="str" cm="1">
        <f t="array" ref="L26">_xlfn.XLOOKUP(Movies[[#This Row],[movie_id]:[movie_id]],Financials[[#All],[movie_id]:[movie_id]],Financials[[#All],[currency]],"Not Available",0)</f>
        <v>USD</v>
      </c>
      <c r="M26" s="4">
        <f>IF(Movies[[#This Row],[unit]]="Billions",Movies[[#This Row],[budget]]*1000,Movies[[#This Row],[budget]])</f>
        <v>400</v>
      </c>
      <c r="N26" s="4">
        <f>IF(Movies[[#This Row],[unit]]="Billions",Movies[[#This Row],[revenue]]*1000,Movies[[#This Row],[revenue]])</f>
        <v>2048</v>
      </c>
      <c r="O26" s="4">
        <f>IF(Movies[[#This Row],[currency2]]="USD",Movies[[#This Row],[Budget million]]*86,Movies[[#This Row],[Budget million]])</f>
        <v>34400</v>
      </c>
      <c r="P26" s="4">
        <f>IF(Movies[[#This Row],[Currency]]="USD",Movies[[#This Row],[Revenue Millions]]*86,Movies[[#This Row],[Revenue Millions]])</f>
        <v>176128</v>
      </c>
      <c r="Q26" s="4">
        <f>IF(Movies[[#This Row],[Revenue INR]]="Not Available",0,Movies[[#This Row],[Revenue INR]])</f>
        <v>176128</v>
      </c>
      <c r="T26" s="19" t="str">
        <v>Kabhi Khushi Kabhie Gham</v>
      </c>
      <c r="U26" s="22">
        <f>_xlfn.XLOOKUP(T26,Movies[title],Movies[Budget INR],"Not Available",0)</f>
        <v>390</v>
      </c>
      <c r="V26" s="22">
        <f>_xlfn.XLOOKUP(T26,Movies[title],Movies[Revenue INR],"Not Available",0)</f>
        <v>1360</v>
      </c>
      <c r="W26" s="31">
        <f>IF(MovieAnalysis[[#This Row],[Budget in INR]]="Not Available","Not Available",MovieAnalysis[[#This Row],[Revenue in INR]]-MovieAnalysis[[#This Row],[Budget in INR]])</f>
        <v>970</v>
      </c>
    </row>
    <row r="27" spans="1:25" x14ac:dyDescent="0.2">
      <c r="A27" s="4">
        <v>127</v>
      </c>
      <c r="B27" s="4" t="s">
        <v>134</v>
      </c>
      <c r="C27" s="4" t="s">
        <v>6</v>
      </c>
      <c r="D27" s="4">
        <v>1955</v>
      </c>
      <c r="E27" s="4">
        <v>8.3000000000000007</v>
      </c>
      <c r="F27" s="4" t="s">
        <v>108</v>
      </c>
      <c r="G27" s="4">
        <v>7</v>
      </c>
      <c r="H27" s="4" cm="1">
        <f t="array" ref="H27">_xlfn.XLOOKUP(Movies[[#This Row],[movie_id]:[movie_id]],Financials[[#All],[movie_id]:[movie_id]],Financials[[#All],[budget]],"Not Available",0)</f>
        <v>70</v>
      </c>
      <c r="I27" s="4" cm="1">
        <f t="array" ref="I27">_xlfn.XLOOKUP(Movies[[#This Row],[movie_id]:[movie_id]],Financials[[#All],[movie_id]:[movie_id]],Financials[[#All],[revenue]],"Not Available",0)</f>
        <v>100</v>
      </c>
      <c r="J27" s="4" t="str" cm="1">
        <f t="array" ref="J27">_xlfn.XLOOKUP(Movies[[#This Row],[movie_id]:[movie_id]],Financials[[#All],[movie_id]:[movie_id]],Financials[[#All],[unit]],"Not Available",0)</f>
        <v>Millions</v>
      </c>
      <c r="K27" s="4" t="str">
        <f>IF(Movies[[#This Row],[currency2]]="Not Available","INR",Movies[[#This Row],[currency2]])</f>
        <v>INR</v>
      </c>
      <c r="L27" s="4" t="str" cm="1">
        <f t="array" ref="L27">_xlfn.XLOOKUP(Movies[[#This Row],[movie_id]:[movie_id]],Financials[[#All],[movie_id]:[movie_id]],Financials[[#All],[currency]],"Not Available",0)</f>
        <v>INR</v>
      </c>
      <c r="M27" s="4">
        <f>IF(Movies[[#This Row],[unit]]="Billions",Movies[[#This Row],[budget]]*1000,Movies[[#This Row],[budget]])</f>
        <v>70</v>
      </c>
      <c r="N27" s="4">
        <f>IF(Movies[[#This Row],[unit]]="Billions",Movies[[#This Row],[revenue]]*1000,Movies[[#This Row],[revenue]])</f>
        <v>100</v>
      </c>
      <c r="O27" s="4">
        <f>IF(Movies[[#This Row],[currency2]]="USD",Movies[[#This Row],[Budget million]]*86,Movies[[#This Row],[Budget million]])</f>
        <v>70</v>
      </c>
      <c r="P27" s="4">
        <f>IF(Movies[[#This Row],[Currency]]="USD",Movies[[#This Row],[Revenue Millions]]*86,Movies[[#This Row],[Revenue Millions]])</f>
        <v>100</v>
      </c>
      <c r="Q27" s="4">
        <f>IF(Movies[[#This Row],[Revenue INR]]="Not Available",0,Movies[[#This Row],[Revenue INR]])</f>
        <v>100</v>
      </c>
      <c r="T27" s="19" t="str">
        <v>Bajirao Mastani</v>
      </c>
      <c r="U27" s="22">
        <f>_xlfn.XLOOKUP(T27,Movies[title],Movies[Budget INR],"Not Available",0)</f>
        <v>1400</v>
      </c>
      <c r="V27" s="22">
        <f>_xlfn.XLOOKUP(T27,Movies[title],Movies[Revenue INR],"Not Available",0)</f>
        <v>3500</v>
      </c>
      <c r="W27" s="31">
        <f>IF(MovieAnalysis[[#This Row],[Budget in INR]]="Not Available","Not Available",MovieAnalysis[[#This Row],[Revenue in INR]]-MovieAnalysis[[#This Row],[Budget in INR]])</f>
        <v>2100</v>
      </c>
    </row>
    <row r="28" spans="1:25" x14ac:dyDescent="0.2">
      <c r="A28" s="4">
        <v>128</v>
      </c>
      <c r="B28" s="4" t="s">
        <v>135</v>
      </c>
      <c r="C28" s="4" t="s">
        <v>6</v>
      </c>
      <c r="D28" s="4">
        <v>2007</v>
      </c>
      <c r="E28" s="4">
        <v>8.3000000000000007</v>
      </c>
      <c r="F28" s="4" t="s">
        <v>106</v>
      </c>
      <c r="G28" s="4">
        <v>1</v>
      </c>
      <c r="H28" s="4" cm="1">
        <f t="array" ref="H28">_xlfn.XLOOKUP(Movies[[#This Row],[movie_id]:[movie_id]],Financials[[#All],[movie_id]:[movie_id]],Financials[[#All],[budget]],"Not Available",0)</f>
        <v>120</v>
      </c>
      <c r="I28" s="4" cm="1">
        <f t="array" ref="I28">_xlfn.XLOOKUP(Movies[[#This Row],[movie_id]:[movie_id]],Financials[[#All],[movie_id]:[movie_id]],Financials[[#All],[revenue]],"Not Available",0)</f>
        <v>1350</v>
      </c>
      <c r="J28" s="4" t="str" cm="1">
        <f t="array" ref="J28">_xlfn.XLOOKUP(Movies[[#This Row],[movie_id]:[movie_id]],Financials[[#All],[movie_id]:[movie_id]],Financials[[#All],[unit]],"Not Available",0)</f>
        <v>Millions</v>
      </c>
      <c r="K28" s="4" t="str">
        <f>IF(Movies[[#This Row],[currency2]]="Not Available","INR",Movies[[#This Row],[currency2]])</f>
        <v>INR</v>
      </c>
      <c r="L28" s="4" t="str" cm="1">
        <f t="array" ref="L28">_xlfn.XLOOKUP(Movies[[#This Row],[movie_id]:[movie_id]],Financials[[#All],[movie_id]:[movie_id]],Financials[[#All],[currency]],"Not Available",0)</f>
        <v>INR</v>
      </c>
      <c r="M28" s="4">
        <f>IF(Movies[[#This Row],[unit]]="Billions",Movies[[#This Row],[budget]]*1000,Movies[[#This Row],[budget]])</f>
        <v>120</v>
      </c>
      <c r="N28" s="4">
        <f>IF(Movies[[#This Row],[unit]]="Billions",Movies[[#This Row],[revenue]]*1000,Movies[[#This Row],[revenue]])</f>
        <v>1350</v>
      </c>
      <c r="O28" s="4">
        <f>IF(Movies[[#This Row],[currency2]]="USD",Movies[[#This Row],[Budget million]]*86,Movies[[#This Row],[Budget million]])</f>
        <v>120</v>
      </c>
      <c r="P28" s="4">
        <f>IF(Movies[[#This Row],[Currency]]="USD",Movies[[#This Row],[Revenue Millions]]*86,Movies[[#This Row],[Revenue Millions]])</f>
        <v>1350</v>
      </c>
      <c r="Q28" s="4">
        <f>IF(Movies[[#This Row],[Revenue INR]]="Not Available",0,Movies[[#This Row],[Revenue INR]])</f>
        <v>1350</v>
      </c>
      <c r="T28" s="19" t="str">
        <v>Pather Panchali</v>
      </c>
      <c r="U28" s="22">
        <f>_xlfn.XLOOKUP(T28,Movies[title],Movies[Budget INR],"Not Available",0)</f>
        <v>70</v>
      </c>
      <c r="V28" s="22">
        <f>_xlfn.XLOOKUP(T28,Movies[title],Movies[Revenue INR],"Not Available",0)</f>
        <v>100</v>
      </c>
      <c r="W28" s="31">
        <f>IF(MovieAnalysis[[#This Row],[Budget in INR]]="Not Available","Not Available",MovieAnalysis[[#This Row],[Revenue in INR]]-MovieAnalysis[[#This Row],[Budget in INR]])</f>
        <v>30</v>
      </c>
    </row>
    <row r="29" spans="1:25" x14ac:dyDescent="0.2">
      <c r="A29" s="4">
        <v>129</v>
      </c>
      <c r="B29" s="4" t="s">
        <v>136</v>
      </c>
      <c r="C29" s="4" t="s">
        <v>6</v>
      </c>
      <c r="D29" s="4">
        <v>2003</v>
      </c>
      <c r="E29" s="4">
        <v>8.1</v>
      </c>
      <c r="F29" s="4" t="s">
        <v>21</v>
      </c>
      <c r="G29" s="4">
        <v>1</v>
      </c>
      <c r="H29" s="4" cm="1">
        <f t="array" ref="H29">_xlfn.XLOOKUP(Movies[[#This Row],[movie_id]:[movie_id]],Financials[[#All],[movie_id]:[movie_id]],Financials[[#All],[budget]],"Not Available",0)</f>
        <v>100</v>
      </c>
      <c r="I29" s="4" cm="1">
        <f t="array" ref="I29">_xlfn.XLOOKUP(Movies[[#This Row],[movie_id]:[movie_id]],Financials[[#All],[movie_id]:[movie_id]],Financials[[#All],[revenue]],"Not Available",0)</f>
        <v>410</v>
      </c>
      <c r="J29" s="4" t="str" cm="1">
        <f t="array" ref="J29">_xlfn.XLOOKUP(Movies[[#This Row],[movie_id]:[movie_id]],Financials[[#All],[movie_id]:[movie_id]],Financials[[#All],[unit]],"Not Available",0)</f>
        <v>Millions</v>
      </c>
      <c r="K29" s="4" t="str">
        <f>IF(Movies[[#This Row],[currency2]]="Not Available","INR",Movies[[#This Row],[currency2]])</f>
        <v>INR</v>
      </c>
      <c r="L29" s="4" t="str" cm="1">
        <f t="array" ref="L29">_xlfn.XLOOKUP(Movies[[#This Row],[movie_id]:[movie_id]],Financials[[#All],[movie_id]:[movie_id]],Financials[[#All],[currency]],"Not Available",0)</f>
        <v>INR</v>
      </c>
      <c r="M29" s="4">
        <f>IF(Movies[[#This Row],[unit]]="Billions",Movies[[#This Row],[budget]]*1000,Movies[[#This Row],[budget]])</f>
        <v>100</v>
      </c>
      <c r="N29" s="4">
        <f>IF(Movies[[#This Row],[unit]]="Billions",Movies[[#This Row],[revenue]]*1000,Movies[[#This Row],[revenue]])</f>
        <v>410</v>
      </c>
      <c r="O29" s="4">
        <f>IF(Movies[[#This Row],[currency2]]="USD",Movies[[#This Row],[Budget million]]*86,Movies[[#This Row],[Budget million]])</f>
        <v>100</v>
      </c>
      <c r="P29" s="4">
        <f>IF(Movies[[#This Row],[Currency]]="USD",Movies[[#This Row],[Revenue Millions]]*86,Movies[[#This Row],[Revenue Millions]])</f>
        <v>410</v>
      </c>
      <c r="Q29" s="4">
        <f>IF(Movies[[#This Row],[Revenue INR]]="Not Available",0,Movies[[#This Row],[Revenue INR]])</f>
        <v>410</v>
      </c>
      <c r="T29" s="19" t="str">
        <v>Taare Zameen Par</v>
      </c>
      <c r="U29" s="22">
        <f>_xlfn.XLOOKUP(T29,Movies[title],Movies[Budget INR],"Not Available",0)</f>
        <v>120</v>
      </c>
      <c r="V29" s="22">
        <f>_xlfn.XLOOKUP(T29,Movies[title],Movies[Revenue INR],"Not Available",0)</f>
        <v>1350</v>
      </c>
      <c r="W29" s="31">
        <f>IF(MovieAnalysis[[#This Row],[Budget in INR]]="Not Available","Not Available",MovieAnalysis[[#This Row],[Revenue in INR]]-MovieAnalysis[[#This Row],[Budget in INR]])</f>
        <v>1230</v>
      </c>
    </row>
    <row r="30" spans="1:25" x14ac:dyDescent="0.2">
      <c r="A30" s="4">
        <v>130</v>
      </c>
      <c r="B30" s="4" t="s">
        <v>137</v>
      </c>
      <c r="C30" s="4" t="s">
        <v>6</v>
      </c>
      <c r="D30" s="4">
        <v>2014</v>
      </c>
      <c r="E30" s="4">
        <v>8.1</v>
      </c>
      <c r="F30" s="4" t="s">
        <v>11</v>
      </c>
      <c r="G30" s="4">
        <v>1</v>
      </c>
      <c r="H30" s="4" cm="1">
        <f t="array" ref="H30">_xlfn.XLOOKUP(Movies[[#This Row],[movie_id]:[movie_id]],Financials[[#All],[movie_id]:[movie_id]],Financials[[#All],[budget]],"Not Available",0)</f>
        <v>850</v>
      </c>
      <c r="I30" s="4" cm="1">
        <f t="array" ref="I30">_xlfn.XLOOKUP(Movies[[#This Row],[movie_id]:[movie_id]],Financials[[#All],[movie_id]:[movie_id]],Financials[[#All],[revenue]],"Not Available",0)</f>
        <v>8540</v>
      </c>
      <c r="J30" s="4" t="str" cm="1">
        <f t="array" ref="J30">_xlfn.XLOOKUP(Movies[[#This Row],[movie_id]:[movie_id]],Financials[[#All],[movie_id]:[movie_id]],Financials[[#All],[unit]],"Not Available",0)</f>
        <v>Millions</v>
      </c>
      <c r="K30" s="4" t="str">
        <f>IF(Movies[[#This Row],[currency2]]="Not Available","INR",Movies[[#This Row],[currency2]])</f>
        <v>INR</v>
      </c>
      <c r="L30" s="4" t="str" cm="1">
        <f t="array" ref="L30">_xlfn.XLOOKUP(Movies[[#This Row],[movie_id]:[movie_id]],Financials[[#All],[movie_id]:[movie_id]],Financials[[#All],[currency]],"Not Available",0)</f>
        <v>INR</v>
      </c>
      <c r="M30" s="4">
        <f>IF(Movies[[#This Row],[unit]]="Billions",Movies[[#This Row],[budget]]*1000,Movies[[#This Row],[budget]])</f>
        <v>850</v>
      </c>
      <c r="N30" s="4">
        <f>IF(Movies[[#This Row],[unit]]="Billions",Movies[[#This Row],[revenue]]*1000,Movies[[#This Row],[revenue]])</f>
        <v>8540</v>
      </c>
      <c r="O30" s="4">
        <f>IF(Movies[[#This Row],[currency2]]="USD",Movies[[#This Row],[Budget million]]*86,Movies[[#This Row],[Budget million]])</f>
        <v>850</v>
      </c>
      <c r="P30" s="4">
        <f>IF(Movies[[#This Row],[Currency]]="USD",Movies[[#This Row],[Revenue Millions]]*86,Movies[[#This Row],[Revenue Millions]])</f>
        <v>8540</v>
      </c>
      <c r="Q30" s="4">
        <f>IF(Movies[[#This Row],[Revenue INR]]="Not Available",0,Movies[[#This Row],[Revenue INR]])</f>
        <v>8540</v>
      </c>
      <c r="T30" s="19" t="str">
        <v>Munna Bhai M.B.B.S.</v>
      </c>
      <c r="U30" s="22">
        <f>_xlfn.XLOOKUP(T30,Movies[title],Movies[Budget INR],"Not Available",0)</f>
        <v>100</v>
      </c>
      <c r="V30" s="22">
        <f>_xlfn.XLOOKUP(T30,Movies[title],Movies[Revenue INR],"Not Available",0)</f>
        <v>410</v>
      </c>
      <c r="W30" s="31">
        <f>IF(MovieAnalysis[[#This Row],[Budget in INR]]="Not Available","Not Available",MovieAnalysis[[#This Row],[Revenue in INR]]-MovieAnalysis[[#This Row],[Budget in INR]])</f>
        <v>310</v>
      </c>
    </row>
    <row r="31" spans="1:25" x14ac:dyDescent="0.2">
      <c r="A31" s="4">
        <v>131</v>
      </c>
      <c r="B31" s="4" t="s">
        <v>138</v>
      </c>
      <c r="C31" s="4" t="s">
        <v>6</v>
      </c>
      <c r="D31" s="4">
        <v>2018</v>
      </c>
      <c r="E31" s="4" t="s">
        <v>105</v>
      </c>
      <c r="F31" s="4" t="s">
        <v>11</v>
      </c>
      <c r="G31" s="4">
        <v>1</v>
      </c>
      <c r="H31" s="4" cm="1">
        <f t="array" ref="H31">_xlfn.XLOOKUP(Movies[[#This Row],[movie_id]:[movie_id]],Financials[[#All],[movie_id]:[movie_id]],Financials[[#All],[budget]],"Not Available",0)</f>
        <v>1</v>
      </c>
      <c r="I31" s="4" cm="1">
        <f t="array" ref="I31">_xlfn.XLOOKUP(Movies[[#This Row],[movie_id]:[movie_id]],Financials[[#All],[movie_id]:[movie_id]],Financials[[#All],[revenue]],"Not Available",0)</f>
        <v>5.9</v>
      </c>
      <c r="J31" s="4" t="str" cm="1">
        <f t="array" ref="J31">_xlfn.XLOOKUP(Movies[[#This Row],[movie_id]:[movie_id]],Financials[[#All],[movie_id]:[movie_id]],Financials[[#All],[unit]],"Not Available",0)</f>
        <v>Billions</v>
      </c>
      <c r="K31" s="4" t="str">
        <f>IF(Movies[[#This Row],[currency2]]="Not Available","INR",Movies[[#This Row],[currency2]])</f>
        <v>INR</v>
      </c>
      <c r="L31" s="4" t="str" cm="1">
        <f t="array" ref="L31">_xlfn.XLOOKUP(Movies[[#This Row],[movie_id]:[movie_id]],Financials[[#All],[movie_id]:[movie_id]],Financials[[#All],[currency]],"Not Available",0)</f>
        <v>INR</v>
      </c>
      <c r="M31" s="4">
        <f>IF(Movies[[#This Row],[unit]]="Billions",Movies[[#This Row],[budget]]*1000,Movies[[#This Row],[budget]])</f>
        <v>1000</v>
      </c>
      <c r="N31" s="4">
        <f>IF(Movies[[#This Row],[unit]]="Billions",Movies[[#This Row],[revenue]]*1000,Movies[[#This Row],[revenue]])</f>
        <v>5900</v>
      </c>
      <c r="O31" s="4">
        <f>IF(Movies[[#This Row],[currency2]]="USD",Movies[[#This Row],[Budget million]]*86,Movies[[#This Row],[Budget million]])</f>
        <v>1000</v>
      </c>
      <c r="P31" s="4">
        <f>IF(Movies[[#This Row],[Currency]]="USD",Movies[[#This Row],[Revenue Millions]]*86,Movies[[#This Row],[Revenue Millions]])</f>
        <v>5900</v>
      </c>
      <c r="Q31" s="4">
        <f>IF(Movies[[#This Row],[Revenue INR]]="Not Available",0,Movies[[#This Row],[Revenue INR]])</f>
        <v>5900</v>
      </c>
      <c r="T31" s="19" t="str">
        <v>PK</v>
      </c>
      <c r="U31" s="22">
        <f>_xlfn.XLOOKUP(T31,Movies[title],Movies[Budget INR],"Not Available",0)</f>
        <v>850</v>
      </c>
      <c r="V31" s="22">
        <f>_xlfn.XLOOKUP(T31,Movies[title],Movies[Revenue INR],"Not Available",0)</f>
        <v>8540</v>
      </c>
      <c r="W31" s="31">
        <f>IF(MovieAnalysis[[#This Row],[Budget in INR]]="Not Available","Not Available",MovieAnalysis[[#This Row],[Revenue in INR]]-MovieAnalysis[[#This Row],[Budget in INR]])</f>
        <v>7690</v>
      </c>
    </row>
    <row r="32" spans="1:25" x14ac:dyDescent="0.2">
      <c r="A32" s="4">
        <v>132</v>
      </c>
      <c r="B32" s="4" t="s">
        <v>139</v>
      </c>
      <c r="C32" s="4" t="s">
        <v>6</v>
      </c>
      <c r="D32" s="4">
        <v>2021</v>
      </c>
      <c r="E32" s="4">
        <v>7.6</v>
      </c>
      <c r="F32" s="4" t="s">
        <v>22</v>
      </c>
      <c r="G32" s="4">
        <v>2</v>
      </c>
      <c r="H32" s="4" cm="1">
        <f t="array" ref="H32">_xlfn.XLOOKUP(Movies[[#This Row],[movie_id]:[movie_id]],Financials[[#All],[movie_id]:[movie_id]],Financials[[#All],[budget]],"Not Available",0)</f>
        <v>2</v>
      </c>
      <c r="I32" s="4" cm="1">
        <f t="array" ref="I32">_xlfn.XLOOKUP(Movies[[#This Row],[movie_id]:[movie_id]],Financials[[#All],[movie_id]:[movie_id]],Financials[[#All],[revenue]],"Not Available",0)</f>
        <v>3.6</v>
      </c>
      <c r="J32" s="4" t="str" cm="1">
        <f t="array" ref="J32">_xlfn.XLOOKUP(Movies[[#This Row],[movie_id]:[movie_id]],Financials[[#All],[movie_id]:[movie_id]],Financials[[#All],[unit]],"Not Available",0)</f>
        <v>Billions</v>
      </c>
      <c r="K32" s="4" t="str">
        <f>IF(Movies[[#This Row],[currency2]]="Not Available","INR",Movies[[#This Row],[currency2]])</f>
        <v>INR</v>
      </c>
      <c r="L32" s="4" t="str" cm="1">
        <f t="array" ref="L32">_xlfn.XLOOKUP(Movies[[#This Row],[movie_id]:[movie_id]],Financials[[#All],[movie_id]:[movie_id]],Financials[[#All],[currency]],"Not Available",0)</f>
        <v>INR</v>
      </c>
      <c r="M32" s="4">
        <f>IF(Movies[[#This Row],[unit]]="Billions",Movies[[#This Row],[budget]]*1000,Movies[[#This Row],[budget]])</f>
        <v>2000</v>
      </c>
      <c r="N32" s="4">
        <f>IF(Movies[[#This Row],[unit]]="Billions",Movies[[#This Row],[revenue]]*1000,Movies[[#This Row],[revenue]])</f>
        <v>3600</v>
      </c>
      <c r="O32" s="4">
        <f>IF(Movies[[#This Row],[currency2]]="USD",Movies[[#This Row],[Budget million]]*86,Movies[[#This Row],[Budget million]])</f>
        <v>2000</v>
      </c>
      <c r="P32" s="4">
        <f>IF(Movies[[#This Row],[Currency]]="USD",Movies[[#This Row],[Revenue Millions]]*86,Movies[[#This Row],[Revenue Millions]])</f>
        <v>3600</v>
      </c>
      <c r="Q32" s="4">
        <f>IF(Movies[[#This Row],[Revenue INR]]="Not Available",0,Movies[[#This Row],[Revenue INR]])</f>
        <v>3600</v>
      </c>
      <c r="T32" s="19" t="str">
        <v>Sanju</v>
      </c>
      <c r="U32" s="22">
        <f>_xlfn.XLOOKUP(T32,Movies[title],Movies[Budget INR],"Not Available",0)</f>
        <v>1000</v>
      </c>
      <c r="V32" s="22">
        <f>_xlfn.XLOOKUP(T32,Movies[title],Movies[Revenue INR],"Not Available",0)</f>
        <v>5900</v>
      </c>
      <c r="W32" s="31">
        <f>IF(MovieAnalysis[[#This Row],[Budget in INR]]="Not Available","Not Available",MovieAnalysis[[#This Row],[Revenue in INR]]-MovieAnalysis[[#This Row],[Budget in INR]])</f>
        <v>4900</v>
      </c>
    </row>
    <row r="33" spans="1:24" x14ac:dyDescent="0.2">
      <c r="A33" s="4">
        <v>133</v>
      </c>
      <c r="B33" s="4" t="s">
        <v>140</v>
      </c>
      <c r="C33" s="4" t="s">
        <v>6</v>
      </c>
      <c r="D33" s="4">
        <v>2022</v>
      </c>
      <c r="E33" s="4">
        <v>8</v>
      </c>
      <c r="F33" s="4" t="s">
        <v>23</v>
      </c>
      <c r="G33" s="4">
        <v>2</v>
      </c>
      <c r="H33" s="4" cm="1">
        <f t="array" ref="H33">_xlfn.XLOOKUP(Movies[[#This Row],[movie_id]:[movie_id]],Financials[[#All],[movie_id]:[movie_id]],Financials[[#All],[budget]],"Not Available",0)</f>
        <v>5.5</v>
      </c>
      <c r="I33" s="4" cm="1">
        <f t="array" ref="I33">_xlfn.XLOOKUP(Movies[[#This Row],[movie_id]:[movie_id]],Financials[[#All],[movie_id]:[movie_id]],Financials[[#All],[revenue]],"Not Available",0)</f>
        <v>12</v>
      </c>
      <c r="J33" s="4" t="str" cm="1">
        <f t="array" ref="J33">_xlfn.XLOOKUP(Movies[[#This Row],[movie_id]:[movie_id]],Financials[[#All],[movie_id]:[movie_id]],Financials[[#All],[unit]],"Not Available",0)</f>
        <v>Billions</v>
      </c>
      <c r="K33" s="4" t="str">
        <f>IF(Movies[[#This Row],[currency2]]="Not Available","INR",Movies[[#This Row],[currency2]])</f>
        <v>INR</v>
      </c>
      <c r="L33" s="4" t="str" cm="1">
        <f t="array" ref="L33">_xlfn.XLOOKUP(Movies[[#This Row],[movie_id]:[movie_id]],Financials[[#All],[movie_id]:[movie_id]],Financials[[#All],[currency]],"Not Available",0)</f>
        <v>INR</v>
      </c>
      <c r="M33" s="4">
        <f>IF(Movies[[#This Row],[unit]]="Billions",Movies[[#This Row],[budget]]*1000,Movies[[#This Row],[budget]])</f>
        <v>5500</v>
      </c>
      <c r="N33" s="4">
        <f>IF(Movies[[#This Row],[unit]]="Billions",Movies[[#This Row],[revenue]]*1000,Movies[[#This Row],[revenue]])</f>
        <v>12000</v>
      </c>
      <c r="O33" s="4">
        <f>IF(Movies[[#This Row],[currency2]]="USD",Movies[[#This Row],[Budget million]]*86,Movies[[#This Row],[Budget million]])</f>
        <v>5500</v>
      </c>
      <c r="P33" s="4">
        <f>IF(Movies[[#This Row],[Currency]]="USD",Movies[[#This Row],[Revenue Millions]]*86,Movies[[#This Row],[Revenue Millions]])</f>
        <v>12000</v>
      </c>
      <c r="Q33" s="4">
        <f>IF(Movies[[#This Row],[Revenue INR]]="Not Available",0,Movies[[#This Row],[Revenue INR]])</f>
        <v>12000</v>
      </c>
      <c r="T33" s="19" t="str">
        <v>Pushpa: The Rise - Part 1</v>
      </c>
      <c r="U33" s="22">
        <f>_xlfn.XLOOKUP(T33,Movies[title],Movies[Budget INR],"Not Available",0)</f>
        <v>2000</v>
      </c>
      <c r="V33" s="22">
        <f>_xlfn.XLOOKUP(T33,Movies[title],Movies[Revenue INR],"Not Available",0)</f>
        <v>3600</v>
      </c>
      <c r="W33" s="31">
        <f>IF(MovieAnalysis[[#This Row],[Budget in INR]]="Not Available","Not Available",MovieAnalysis[[#This Row],[Revenue in INR]]-MovieAnalysis[[#This Row],[Budget in INR]])</f>
        <v>1600</v>
      </c>
    </row>
    <row r="34" spans="1:24" x14ac:dyDescent="0.2">
      <c r="A34" s="4">
        <v>134</v>
      </c>
      <c r="B34" s="4" t="s">
        <v>141</v>
      </c>
      <c r="C34" s="4" t="s">
        <v>6</v>
      </c>
      <c r="D34" s="4">
        <v>2015</v>
      </c>
      <c r="E34" s="4">
        <v>8</v>
      </c>
      <c r="F34" s="4" t="s">
        <v>24</v>
      </c>
      <c r="G34" s="4">
        <v>2</v>
      </c>
      <c r="H34" s="4" cm="1">
        <f t="array" ref="H34">_xlfn.XLOOKUP(Movies[[#This Row],[movie_id]:[movie_id]],Financials[[#All],[movie_id]:[movie_id]],Financials[[#All],[budget]],"Not Available",0)</f>
        <v>1.8</v>
      </c>
      <c r="I34" s="4" cm="1">
        <f t="array" ref="I34">_xlfn.XLOOKUP(Movies[[#This Row],[movie_id]:[movie_id]],Financials[[#All],[movie_id]:[movie_id]],Financials[[#All],[revenue]],"Not Available",0)</f>
        <v>6.5</v>
      </c>
      <c r="J34" s="4" t="str" cm="1">
        <f t="array" ref="J34">_xlfn.XLOOKUP(Movies[[#This Row],[movie_id]:[movie_id]],Financials[[#All],[movie_id]:[movie_id]],Financials[[#All],[unit]],"Not Available",0)</f>
        <v>Billions</v>
      </c>
      <c r="K34" s="4" t="str">
        <f>IF(Movies[[#This Row],[currency2]]="Not Available","INR",Movies[[#This Row],[currency2]])</f>
        <v>INR</v>
      </c>
      <c r="L34" s="4" t="str" cm="1">
        <f t="array" ref="L34">_xlfn.XLOOKUP(Movies[[#This Row],[movie_id]:[movie_id]],Financials[[#All],[movie_id]:[movie_id]],Financials[[#All],[currency]],"Not Available",0)</f>
        <v>INR</v>
      </c>
      <c r="M34" s="4">
        <f>IF(Movies[[#This Row],[unit]]="Billions",Movies[[#This Row],[budget]]*1000,Movies[[#This Row],[budget]])</f>
        <v>1800</v>
      </c>
      <c r="N34" s="4">
        <f>IF(Movies[[#This Row],[unit]]="Billions",Movies[[#This Row],[revenue]]*1000,Movies[[#This Row],[revenue]])</f>
        <v>6500</v>
      </c>
      <c r="O34" s="4">
        <f>IF(Movies[[#This Row],[currency2]]="USD",Movies[[#This Row],[Budget million]]*86,Movies[[#This Row],[Budget million]])</f>
        <v>1800</v>
      </c>
      <c r="P34" s="4">
        <f>IF(Movies[[#This Row],[Currency]]="USD",Movies[[#This Row],[Revenue Millions]]*86,Movies[[#This Row],[Revenue Millions]])</f>
        <v>6500</v>
      </c>
      <c r="Q34" s="4">
        <f>IF(Movies[[#This Row],[Revenue INR]]="Not Available",0,Movies[[#This Row],[Revenue INR]])</f>
        <v>6500</v>
      </c>
      <c r="T34" s="19" t="str">
        <v>RRR</v>
      </c>
      <c r="U34" s="22">
        <f>_xlfn.XLOOKUP(T34,Movies[title],Movies[Budget INR],"Not Available",0)</f>
        <v>5500</v>
      </c>
      <c r="V34" s="22">
        <f>_xlfn.XLOOKUP(T34,Movies[title],Movies[Revenue INR],"Not Available",0)</f>
        <v>12000</v>
      </c>
      <c r="W34" s="31">
        <f>IF(MovieAnalysis[[#This Row],[Budget in INR]]="Not Available","Not Available",MovieAnalysis[[#This Row],[Revenue in INR]]-MovieAnalysis[[#This Row],[Budget in INR]])</f>
        <v>6500</v>
      </c>
    </row>
    <row r="35" spans="1:24" x14ac:dyDescent="0.2">
      <c r="A35" s="4">
        <v>135</v>
      </c>
      <c r="B35" s="4" t="s">
        <v>142</v>
      </c>
      <c r="C35" s="4" t="s">
        <v>6</v>
      </c>
      <c r="D35" s="4">
        <v>2022</v>
      </c>
      <c r="E35" s="4">
        <v>8.3000000000000007</v>
      </c>
      <c r="F35" s="4" t="s">
        <v>25</v>
      </c>
      <c r="G35" s="4">
        <v>1</v>
      </c>
      <c r="H35" s="4" cm="1">
        <f t="array" ref="H35">_xlfn.XLOOKUP(Movies[[#This Row],[movie_id]:[movie_id]],Financials[[#All],[movie_id]:[movie_id]],Financials[[#All],[budget]],"Not Available",0)</f>
        <v>250</v>
      </c>
      <c r="I35" s="4" cm="1">
        <f t="array" ref="I35">_xlfn.XLOOKUP(Movies[[#This Row],[movie_id]:[movie_id]],Financials[[#All],[movie_id]:[movie_id]],Financials[[#All],[revenue]],"Not Available",0)</f>
        <v>3409</v>
      </c>
      <c r="J35" s="4" t="str" cm="1">
        <f t="array" ref="J35">_xlfn.XLOOKUP(Movies[[#This Row],[movie_id]:[movie_id]],Financials[[#All],[movie_id]:[movie_id]],Financials[[#All],[unit]],"Not Available",0)</f>
        <v>Millions</v>
      </c>
      <c r="K35" s="4" t="str">
        <f>IF(Movies[[#This Row],[currency2]]="Not Available","INR",Movies[[#This Row],[currency2]])</f>
        <v>INR</v>
      </c>
      <c r="L35" s="4" t="str" cm="1">
        <f t="array" ref="L35">_xlfn.XLOOKUP(Movies[[#This Row],[movie_id]:[movie_id]],Financials[[#All],[movie_id]:[movie_id]],Financials[[#All],[currency]],"Not Available",0)</f>
        <v>INR</v>
      </c>
      <c r="M35" s="4">
        <f>IF(Movies[[#This Row],[unit]]="Billions",Movies[[#This Row],[budget]]*1000,Movies[[#This Row],[budget]])</f>
        <v>250</v>
      </c>
      <c r="N35" s="4">
        <f>IF(Movies[[#This Row],[unit]]="Billions",Movies[[#This Row],[revenue]]*1000,Movies[[#This Row],[revenue]])</f>
        <v>3409</v>
      </c>
      <c r="O35" s="4">
        <f>IF(Movies[[#This Row],[currency2]]="USD",Movies[[#This Row],[Budget million]]*86,Movies[[#This Row],[Budget million]])</f>
        <v>250</v>
      </c>
      <c r="P35" s="4">
        <f>IF(Movies[[#This Row],[Currency]]="USD",Movies[[#This Row],[Revenue Millions]]*86,Movies[[#This Row],[Revenue Millions]])</f>
        <v>3409</v>
      </c>
      <c r="Q35" s="4">
        <f>IF(Movies[[#This Row],[Revenue INR]]="Not Available",0,Movies[[#This Row],[Revenue INR]])</f>
        <v>3409</v>
      </c>
      <c r="T35" s="19" t="str">
        <v>Baahubali: The Beginning</v>
      </c>
      <c r="U35" s="22">
        <f>_xlfn.XLOOKUP(T35,Movies[title],Movies[Budget INR],"Not Available",0)</f>
        <v>1800</v>
      </c>
      <c r="V35" s="22">
        <f>_xlfn.XLOOKUP(T35,Movies[title],Movies[Revenue INR],"Not Available",0)</f>
        <v>6500</v>
      </c>
      <c r="W35" s="31">
        <f>IF(MovieAnalysis[[#This Row],[Budget in INR]]="Not Available","Not Available",MovieAnalysis[[#This Row],[Revenue in INR]]-MovieAnalysis[[#This Row],[Budget in INR]])</f>
        <v>4700</v>
      </c>
    </row>
    <row r="36" spans="1:24" x14ac:dyDescent="0.2">
      <c r="A36" s="4">
        <v>136</v>
      </c>
      <c r="B36" s="4" t="s">
        <v>143</v>
      </c>
      <c r="C36" s="4" t="s">
        <v>6</v>
      </c>
      <c r="D36" s="4">
        <v>2015</v>
      </c>
      <c r="E36" s="4">
        <v>8.1</v>
      </c>
      <c r="F36" s="4" t="s">
        <v>26</v>
      </c>
      <c r="G36" s="4">
        <v>1</v>
      </c>
      <c r="H36" s="4" cm="1">
        <f t="array" ref="H36">_xlfn.XLOOKUP(Movies[[#This Row],[movie_id]:[movie_id]],Financials[[#All],[movie_id]:[movie_id]],Financials[[#All],[budget]],"Not Available",0)</f>
        <v>900</v>
      </c>
      <c r="I36" s="4" cm="1">
        <f t="array" ref="I36">_xlfn.XLOOKUP(Movies[[#This Row],[movie_id]:[movie_id]],Financials[[#All],[movie_id]:[movie_id]],Financials[[#All],[revenue]],"Not Available",0)</f>
        <v>11690</v>
      </c>
      <c r="J36" s="4" t="str" cm="1">
        <f t="array" ref="J36">_xlfn.XLOOKUP(Movies[[#This Row],[movie_id]:[movie_id]],Financials[[#All],[movie_id]:[movie_id]],Financials[[#All],[unit]],"Not Available",0)</f>
        <v>Millions</v>
      </c>
      <c r="K36" s="4" t="str">
        <f>IF(Movies[[#This Row],[currency2]]="Not Available","INR",Movies[[#This Row],[currency2]])</f>
        <v>INR</v>
      </c>
      <c r="L36" s="4" t="str" cm="1">
        <f t="array" ref="L36">_xlfn.XLOOKUP(Movies[[#This Row],[movie_id]:[movie_id]],Financials[[#All],[movie_id]:[movie_id]],Financials[[#All],[currency]],"Not Available",0)</f>
        <v>INR</v>
      </c>
      <c r="M36" s="4">
        <f>IF(Movies[[#This Row],[unit]]="Billions",Movies[[#This Row],[budget]]*1000,Movies[[#This Row],[budget]])</f>
        <v>900</v>
      </c>
      <c r="N36" s="4">
        <f>IF(Movies[[#This Row],[unit]]="Billions",Movies[[#This Row],[revenue]]*1000,Movies[[#This Row],[revenue]])</f>
        <v>11690</v>
      </c>
      <c r="O36" s="4">
        <f>IF(Movies[[#This Row],[currency2]]="USD",Movies[[#This Row],[Budget million]]*86,Movies[[#This Row],[Budget million]])</f>
        <v>900</v>
      </c>
      <c r="P36" s="4">
        <f>IF(Movies[[#This Row],[Currency]]="USD",Movies[[#This Row],[Revenue Millions]]*86,Movies[[#This Row],[Revenue Millions]])</f>
        <v>11690</v>
      </c>
      <c r="Q36" s="4">
        <f>IF(Movies[[#This Row],[Revenue INR]]="Not Available",0,Movies[[#This Row],[Revenue INR]])</f>
        <v>11690</v>
      </c>
      <c r="T36" s="19" t="str">
        <v>The Kashmir Files</v>
      </c>
      <c r="U36" s="22">
        <f>_xlfn.XLOOKUP(T36,Movies[title],Movies[Budget INR],"Not Available",0)</f>
        <v>250</v>
      </c>
      <c r="V36" s="22">
        <f>_xlfn.XLOOKUP(T36,Movies[title],Movies[Revenue INR],"Not Available",0)</f>
        <v>3409</v>
      </c>
      <c r="W36" s="31">
        <f>IF(MovieAnalysis[[#This Row],[Budget in INR]]="Not Available","Not Available",MovieAnalysis[[#This Row],[Revenue in INR]]-MovieAnalysis[[#This Row],[Budget in INR]])</f>
        <v>3159</v>
      </c>
    </row>
    <row r="37" spans="1:24" x14ac:dyDescent="0.2">
      <c r="A37" s="4">
        <v>137</v>
      </c>
      <c r="B37" s="4" t="s">
        <v>144</v>
      </c>
      <c r="C37" s="4" t="s">
        <v>7</v>
      </c>
      <c r="D37" s="4">
        <v>2011</v>
      </c>
      <c r="E37" s="4">
        <v>6.9</v>
      </c>
      <c r="F37" s="4" t="s">
        <v>8</v>
      </c>
      <c r="G37" s="4">
        <v>5</v>
      </c>
      <c r="H37" s="4" cm="1">
        <f t="array" ref="H37">_xlfn.XLOOKUP(Movies[[#This Row],[movie_id]:[movie_id]],Financials[[#All],[movie_id]:[movie_id]],Financials[[#All],[budget]],"Not Available",0)</f>
        <v>216.7</v>
      </c>
      <c r="I37" s="4" cm="1">
        <f t="array" ref="I37">_xlfn.XLOOKUP(Movies[[#This Row],[movie_id]:[movie_id]],Financials[[#All],[movie_id]:[movie_id]],Financials[[#All],[revenue]],"Not Available",0)</f>
        <v>370.6</v>
      </c>
      <c r="J37" s="4" t="str" cm="1">
        <f t="array" ref="J37">_xlfn.XLOOKUP(Movies[[#This Row],[movie_id]:[movie_id]],Financials[[#All],[movie_id]:[movie_id]],Financials[[#All],[unit]],"Not Available",0)</f>
        <v>Millions</v>
      </c>
      <c r="K37" s="4" t="str">
        <f>IF(Movies[[#This Row],[currency2]]="Not Available","INR",Movies[[#This Row],[currency2]])</f>
        <v>USD</v>
      </c>
      <c r="L37" s="4" t="str" cm="1">
        <f t="array" ref="L37">_xlfn.XLOOKUP(Movies[[#This Row],[movie_id]:[movie_id]],Financials[[#All],[movie_id]:[movie_id]],Financials[[#All],[currency]],"Not Available",0)</f>
        <v>USD</v>
      </c>
      <c r="M37" s="4">
        <f>IF(Movies[[#This Row],[unit]]="Billions",Movies[[#This Row],[budget]]*1000,Movies[[#This Row],[budget]])</f>
        <v>216.7</v>
      </c>
      <c r="N37" s="4">
        <f>IF(Movies[[#This Row],[unit]]="Billions",Movies[[#This Row],[revenue]]*1000,Movies[[#This Row],[revenue]])</f>
        <v>370.6</v>
      </c>
      <c r="O37" s="4">
        <f>IF(Movies[[#This Row],[currency2]]="USD",Movies[[#This Row],[Budget million]]*86,Movies[[#This Row],[Budget million]])</f>
        <v>18636.2</v>
      </c>
      <c r="P37" s="4">
        <f>IF(Movies[[#This Row],[Currency]]="USD",Movies[[#This Row],[Revenue Millions]]*86,Movies[[#This Row],[Revenue Millions]])</f>
        <v>31871.600000000002</v>
      </c>
      <c r="Q37" s="4">
        <f>IF(Movies[[#This Row],[Revenue INR]]="Not Available",0,Movies[[#This Row],[Revenue INR]])</f>
        <v>31871.600000000002</v>
      </c>
      <c r="T37" s="19" t="str">
        <v>Bajrangi Bhaijaan</v>
      </c>
      <c r="U37" s="22">
        <f>_xlfn.XLOOKUP(T37,Movies[title],Movies[Budget INR],"Not Available",0)</f>
        <v>900</v>
      </c>
      <c r="V37" s="22">
        <f>_xlfn.XLOOKUP(T37,Movies[title],Movies[Revenue INR],"Not Available",0)</f>
        <v>11690</v>
      </c>
      <c r="W37" s="31">
        <f>IF(MovieAnalysis[[#This Row],[Budget in INR]]="Not Available","Not Available",MovieAnalysis[[#This Row],[Revenue in INR]]-MovieAnalysis[[#This Row],[Budget in INR]])</f>
        <v>10790</v>
      </c>
    </row>
    <row r="38" spans="1:24" x14ac:dyDescent="0.2">
      <c r="A38" s="4">
        <v>138</v>
      </c>
      <c r="B38" s="4" t="s">
        <v>145</v>
      </c>
      <c r="C38" s="4" t="s">
        <v>7</v>
      </c>
      <c r="D38" s="4">
        <v>2014</v>
      </c>
      <c r="E38" s="4">
        <v>7.8</v>
      </c>
      <c r="F38" s="4" t="s">
        <v>8</v>
      </c>
      <c r="G38" s="4">
        <v>5</v>
      </c>
      <c r="H38" s="4" cm="1">
        <f t="array" ref="H38">_xlfn.XLOOKUP(Movies[[#This Row],[movie_id]:[movie_id]],Financials[[#All],[movie_id]:[movie_id]],Financials[[#All],[budget]],"Not Available",0)</f>
        <v>177</v>
      </c>
      <c r="I38" s="4" cm="1">
        <f t="array" ref="I38">_xlfn.XLOOKUP(Movies[[#This Row],[movie_id]:[movie_id]],Financials[[#All],[movie_id]:[movie_id]],Financials[[#All],[revenue]],"Not Available",0)</f>
        <v>714.4</v>
      </c>
      <c r="J38" s="4" t="str" cm="1">
        <f t="array" ref="J38">_xlfn.XLOOKUP(Movies[[#This Row],[movie_id]:[movie_id]],Financials[[#All],[movie_id]:[movie_id]],Financials[[#All],[unit]],"Not Available",0)</f>
        <v>Millions</v>
      </c>
      <c r="K38" s="4" t="str">
        <f>IF(Movies[[#This Row],[currency2]]="Not Available","INR",Movies[[#This Row],[currency2]])</f>
        <v>USD</v>
      </c>
      <c r="L38" s="4" t="str" cm="1">
        <f t="array" ref="L38">_xlfn.XLOOKUP(Movies[[#This Row],[movie_id]:[movie_id]],Financials[[#All],[movie_id]:[movie_id]],Financials[[#All],[currency]],"Not Available",0)</f>
        <v>USD</v>
      </c>
      <c r="M38" s="4">
        <f>IF(Movies[[#This Row],[unit]]="Billions",Movies[[#This Row],[budget]]*1000,Movies[[#This Row],[budget]])</f>
        <v>177</v>
      </c>
      <c r="N38" s="4">
        <f>IF(Movies[[#This Row],[unit]]="Billions",Movies[[#This Row],[revenue]]*1000,Movies[[#This Row],[revenue]])</f>
        <v>714.4</v>
      </c>
      <c r="O38" s="4">
        <f>IF(Movies[[#This Row],[currency2]]="USD",Movies[[#This Row],[Budget million]]*86,Movies[[#This Row],[Budget million]])</f>
        <v>15222</v>
      </c>
      <c r="P38" s="4">
        <f>IF(Movies[[#This Row],[Currency]]="USD",Movies[[#This Row],[Revenue Millions]]*86,Movies[[#This Row],[Revenue Millions]])</f>
        <v>61438.400000000001</v>
      </c>
      <c r="Q38" s="4">
        <f>IF(Movies[[#This Row],[Revenue INR]]="Not Available",0,Movies[[#This Row],[Revenue INR]])</f>
        <v>61438.400000000001</v>
      </c>
      <c r="T38" s="19" t="str">
        <v>Race 3</v>
      </c>
      <c r="U38" s="22">
        <f>_xlfn.XLOOKUP(T38,Movies[title],Movies[Budget INR],"Not Available",0)</f>
        <v>1800</v>
      </c>
      <c r="V38" s="22">
        <f>_xlfn.XLOOKUP(T38,Movies[title],Movies[Revenue INR],"Not Available",0)</f>
        <v>3100</v>
      </c>
      <c r="W38" s="31">
        <f>IF(MovieAnalysis[[#This Row],[Budget in INR]]="Not Available","Not Available",MovieAnalysis[[#This Row],[Revenue in INR]]-MovieAnalysis[[#This Row],[Budget in INR]])</f>
        <v>1300</v>
      </c>
    </row>
    <row r="39" spans="1:24" x14ac:dyDescent="0.2">
      <c r="A39" s="4">
        <v>139</v>
      </c>
      <c r="B39" s="4" t="s">
        <v>146</v>
      </c>
      <c r="C39" s="4" t="s">
        <v>6</v>
      </c>
      <c r="D39" s="4">
        <v>2018</v>
      </c>
      <c r="E39" s="4">
        <v>1.9</v>
      </c>
      <c r="F39" s="4" t="s">
        <v>26</v>
      </c>
      <c r="G39" s="4">
        <v>1</v>
      </c>
      <c r="H39" s="4" cm="1">
        <f t="array" ref="H39">_xlfn.XLOOKUP(Movies[[#This Row],[movie_id]:[movie_id]],Financials[[#All],[movie_id]:[movie_id]],Financials[[#All],[budget]],"Not Available",0)</f>
        <v>1.8</v>
      </c>
      <c r="I39" s="4" cm="1">
        <f t="array" ref="I39">_xlfn.XLOOKUP(Movies[[#This Row],[movie_id]:[movie_id]],Financials[[#All],[movie_id]:[movie_id]],Financials[[#All],[revenue]],"Not Available",0)</f>
        <v>3.1</v>
      </c>
      <c r="J39" s="4" t="str" cm="1">
        <f t="array" ref="J39">_xlfn.XLOOKUP(Movies[[#This Row],[movie_id]:[movie_id]],Financials[[#All],[movie_id]:[movie_id]],Financials[[#All],[unit]],"Not Available",0)</f>
        <v>Billions</v>
      </c>
      <c r="K39" s="4" t="str">
        <f>IF(Movies[[#This Row],[currency2]]="Not Available","INR",Movies[[#This Row],[currency2]])</f>
        <v>INR</v>
      </c>
      <c r="L39" s="4" t="str" cm="1">
        <f t="array" ref="L39">_xlfn.XLOOKUP(Movies[[#This Row],[movie_id]:[movie_id]],Financials[[#All],[movie_id]:[movie_id]],Financials[[#All],[currency]],"Not Available",0)</f>
        <v>INR</v>
      </c>
      <c r="M39" s="4">
        <f>IF(Movies[[#This Row],[unit]]="Billions",Movies[[#This Row],[budget]]*1000,Movies[[#This Row],[budget]])</f>
        <v>1800</v>
      </c>
      <c r="N39" s="4">
        <f>IF(Movies[[#This Row],[unit]]="Billions",Movies[[#This Row],[revenue]]*1000,Movies[[#This Row],[revenue]])</f>
        <v>3100</v>
      </c>
      <c r="O39" s="4">
        <f>IF(Movies[[#This Row],[currency2]]="USD",Movies[[#This Row],[Budget million]]*86,Movies[[#This Row],[Budget million]])</f>
        <v>1800</v>
      </c>
      <c r="P39" s="4">
        <f>IF(Movies[[#This Row],[Currency]]="USD",Movies[[#This Row],[Revenue Millions]]*86,Movies[[#This Row],[Revenue Millions]])</f>
        <v>3100</v>
      </c>
      <c r="Q39" s="4">
        <f>IF(Movies[[#This Row],[Revenue INR]]="Not Available",0,Movies[[#This Row],[Revenue INR]])</f>
        <v>3100</v>
      </c>
      <c r="T39" s="19" t="str">
        <v>Shershaah</v>
      </c>
      <c r="U39" s="22">
        <f>_xlfn.XLOOKUP(T39,Movies[title],Movies[Budget INR],"Not Available",0)</f>
        <v>500</v>
      </c>
      <c r="V39" s="22">
        <f>_xlfn.XLOOKUP(T39,Movies[title],Movies[Revenue INR],"Not Available",0)</f>
        <v>950</v>
      </c>
      <c r="W39" s="31">
        <f>IF(MovieAnalysis[[#This Row],[Budget in INR]]="Not Available","Not Available",MovieAnalysis[[#This Row],[Revenue in INR]]-MovieAnalysis[[#This Row],[Budget in INR]])</f>
        <v>450</v>
      </c>
    </row>
    <row r="40" spans="1:24" x14ac:dyDescent="0.2">
      <c r="A40" s="4">
        <v>140</v>
      </c>
      <c r="B40" s="4" t="s">
        <v>147</v>
      </c>
      <c r="C40" s="4" t="s">
        <v>6</v>
      </c>
      <c r="D40" s="4">
        <v>2021</v>
      </c>
      <c r="E40" s="4">
        <v>8.4</v>
      </c>
      <c r="F40" s="4" t="s">
        <v>12</v>
      </c>
      <c r="G40" s="4">
        <v>1</v>
      </c>
      <c r="H40" s="4" cm="1">
        <f t="array" ref="H40">_xlfn.XLOOKUP(Movies[[#This Row],[movie_id]:[movie_id]],Financials[[#All],[movie_id]:[movie_id]],Financials[[#All],[budget]],"Not Available",0)</f>
        <v>500</v>
      </c>
      <c r="I40" s="4" cm="1">
        <f t="array" ref="I40">_xlfn.XLOOKUP(Movies[[#This Row],[movie_id]:[movie_id]],Financials[[#All],[movie_id]:[movie_id]],Financials[[#All],[revenue]],"Not Available",0)</f>
        <v>950</v>
      </c>
      <c r="J40" s="4" t="str" cm="1">
        <f t="array" ref="J40">_xlfn.XLOOKUP(Movies[[#This Row],[movie_id]:[movie_id]],Financials[[#All],[movie_id]:[movie_id]],Financials[[#All],[unit]],"Not Available",0)</f>
        <v>Millions</v>
      </c>
      <c r="K40" s="4" t="str">
        <f>IF(Movies[[#This Row],[currency2]]="Not Available","INR",Movies[[#This Row],[currency2]])</f>
        <v>INR</v>
      </c>
      <c r="L40" s="4" t="str" cm="1">
        <f t="array" ref="L40">_xlfn.XLOOKUP(Movies[[#This Row],[movie_id]:[movie_id]],Financials[[#All],[movie_id]:[movie_id]],Financials[[#All],[currency]],"Not Available",0)</f>
        <v>INR</v>
      </c>
      <c r="M40" s="4">
        <f>IF(Movies[[#This Row],[unit]]="Billions",Movies[[#This Row],[budget]]*1000,Movies[[#This Row],[budget]])</f>
        <v>500</v>
      </c>
      <c r="N40" s="4">
        <f>IF(Movies[[#This Row],[unit]]="Billions",Movies[[#This Row],[revenue]]*1000,Movies[[#This Row],[revenue]])</f>
        <v>950</v>
      </c>
      <c r="O40" s="4">
        <f>IF(Movies[[#This Row],[currency2]]="USD",Movies[[#This Row],[Budget million]]*86,Movies[[#This Row],[Budget million]])</f>
        <v>500</v>
      </c>
      <c r="P40" s="4">
        <f>IF(Movies[[#This Row],[Currency]]="USD",Movies[[#This Row],[Revenue Millions]]*86,Movies[[#This Row],[Revenue Millions]])</f>
        <v>950</v>
      </c>
      <c r="Q40" s="4">
        <f>IF(Movies[[#This Row],[Revenue INR]]="Not Available",0,Movies[[#This Row],[Revenue INR]])</f>
        <v>950</v>
      </c>
      <c r="T40" s="19"/>
      <c r="U40" s="22" t="str">
        <f>_xlfn.XLOOKUP(T40,Movies[title],Movies[Budget INR],"Not Available",0)</f>
        <v>Not Available</v>
      </c>
      <c r="V40" s="22" t="str">
        <f>_xlfn.XLOOKUP(T40,Movies[title],Movies[Revenue INR],"Not Available",0)</f>
        <v>Not Available</v>
      </c>
      <c r="W40" s="31" t="str">
        <f>IF(MovieAnalysis[[#This Row],[Budget in INR]]="Not Available","Not Available",MovieAnalysis[[#This Row],[Revenue in INR]]-MovieAnalysis[[#This Row],[Budget in INR]])</f>
        <v>Not Available</v>
      </c>
    </row>
    <row r="41" spans="1:24" x14ac:dyDescent="0.2">
      <c r="A41" s="40"/>
      <c r="B41" s="40"/>
      <c r="C41" s="40"/>
      <c r="T41" s="19"/>
      <c r="U41" s="22" t="str">
        <f>_xlfn.XLOOKUP(T41,Movies[title],Movies[Budget INR],"Not Available",0)</f>
        <v>Not Available</v>
      </c>
      <c r="V41" s="22" t="str">
        <f>_xlfn.XLOOKUP(T41,Movies[title],Movies[Revenue INR],"Not Available",0)</f>
        <v>Not Available</v>
      </c>
      <c r="W41" s="31" t="str">
        <f>IF(MovieAnalysis[[#This Row],[Budget in INR]]="Not Available","Not Available",MovieAnalysis[[#This Row],[Revenue in INR]]-MovieAnalysis[[#This Row],[Budget in INR]])</f>
        <v>Not Available</v>
      </c>
    </row>
    <row r="42" spans="1:24" x14ac:dyDescent="0.2">
      <c r="A42" s="40"/>
      <c r="B42" s="40"/>
      <c r="C42" s="40"/>
      <c r="T42" s="10"/>
      <c r="U42" s="22" t="str">
        <f>_xlfn.XLOOKUP(T42,Movies[title],Movies[Budget INR],"Not Available",0)</f>
        <v>Not Available</v>
      </c>
      <c r="V42" s="22" t="str">
        <f>_xlfn.XLOOKUP(T42,Movies[title],Movies[Revenue INR],"Not Available",0)</f>
        <v>Not Available</v>
      </c>
      <c r="W42" s="31" t="str">
        <f>IF(MovieAnalysis[[#This Row],[Budget in INR]]="Not Available","Not Available",MovieAnalysis[[#This Row],[Revenue in INR]]-MovieAnalysis[[#This Row],[Budget in INR]])</f>
        <v>Not Available</v>
      </c>
    </row>
    <row r="43" spans="1:24" x14ac:dyDescent="0.2">
      <c r="A43" s="40"/>
      <c r="B43" s="40"/>
      <c r="C43" s="40"/>
      <c r="U43"/>
      <c r="V43"/>
      <c r="W43"/>
    </row>
    <row r="44" spans="1:24" x14ac:dyDescent="0.2">
      <c r="A44" s="40"/>
      <c r="B44" s="40"/>
      <c r="C44" s="40"/>
      <c r="S44" s="29" t="s">
        <v>196</v>
      </c>
      <c r="T44" s="25" t="s">
        <v>184</v>
      </c>
      <c r="U44" s="25" t="s">
        <v>188</v>
      </c>
      <c r="V44" s="25" t="s">
        <v>189</v>
      </c>
      <c r="W44" s="25" t="s">
        <v>187</v>
      </c>
      <c r="X44" s="25" t="s">
        <v>191</v>
      </c>
    </row>
    <row r="45" spans="1:24" x14ac:dyDescent="0.2">
      <c r="A45" s="40"/>
      <c r="B45" s="40"/>
      <c r="C45" s="40"/>
      <c r="S45" s="24" t="s">
        <v>181</v>
      </c>
      <c r="T45" s="27" t="str">
        <f>_xlfn.XLOOKUP(MAX(MovieAnalysis[Budget in INR]),Movies[Budget INR],Movies[title])</f>
        <v>RRR</v>
      </c>
      <c r="U45" s="28">
        <f>MAX(MovieAnalysis[Budget in INR])</f>
        <v>5500</v>
      </c>
      <c r="V45" s="28" cm="1">
        <f t="array" ref="V45">_xlfn._xlws.FILTER(Movies[Revenue (INR)],Movies[title]=T45)</f>
        <v>12000</v>
      </c>
      <c r="W45" s="27" t="str" cm="1">
        <f t="array" ref="W45">_xlfn._xlws.FILTER(Movies[studio],Movies[title]=T45)</f>
        <v>DVV Entertainment</v>
      </c>
      <c r="X45" s="26" cm="1">
        <f t="array" ref="X45">(_xlfn._xlws.FILTER(MovieAnalysis[Profit],MovieAnalysis[Revenue in INR]=V45))/U45</f>
        <v>1.1818181818181819</v>
      </c>
    </row>
    <row r="46" spans="1:24" x14ac:dyDescent="0.2">
      <c r="A46" s="40"/>
      <c r="B46" s="40"/>
      <c r="C46" s="40"/>
      <c r="S46" s="24" t="s">
        <v>185</v>
      </c>
      <c r="T46" s="27" t="str">
        <f>_xlfn.XLOOKUP(MAX(MovieAnalysis[Revenue in INR]),Movies[Revenue INR],Movies[title])</f>
        <v>K.G.F: Chapter 2</v>
      </c>
      <c r="U46" s="28" cm="1">
        <f t="array" ref="U46">_xlfn._xlws.FILTER(Movies[Budget INR],Movies[title]=T46)</f>
        <v>1000</v>
      </c>
      <c r="V46" s="28">
        <f>MAX(MovieAnalysis[Revenue in INR])</f>
        <v>12500</v>
      </c>
      <c r="W46" s="27" t="str" cm="1">
        <f t="array" ref="W46">_xlfn._xlws.FILTER(Movies[studio],Movies[title]=T46)</f>
        <v>Hombale Films</v>
      </c>
      <c r="X46" s="26" cm="1">
        <f t="array" ref="X46">(_xlfn._xlws.FILTER(MovieAnalysis[Profit],MovieAnalysis[Revenue in INR]=V46))/U46</f>
        <v>11.5</v>
      </c>
    </row>
    <row r="47" spans="1:24" x14ac:dyDescent="0.2">
      <c r="A47" s="40"/>
      <c r="B47" s="40"/>
      <c r="C47" s="40" t="str" cm="1">
        <f t="array" ref="C47:C85">IF(Movies[title]=C45,C45,"")</f>
        <v/>
      </c>
      <c r="S47" s="24" t="s">
        <v>186</v>
      </c>
      <c r="T47" s="27" t="str">
        <f>_xlfn.XLOOKUP(MIN(MovieAnalysis[Budget in INR]),Movies[Budget INR],Movies[title])</f>
        <v>Pather Panchali</v>
      </c>
      <c r="U47" s="28">
        <f>MIN(MovieAnalysis[Budget in INR])</f>
        <v>70</v>
      </c>
      <c r="V47" s="28" cm="1">
        <f t="array" ref="V47">_xlfn._xlws.FILTER(Movies[Revenue (INR)],Movies[title]=T47)</f>
        <v>100</v>
      </c>
      <c r="W47" s="27" t="str" cm="1">
        <f t="array" ref="W47">_xlfn._xlws.FILTER(Movies[studio],Movies[title]=T47)</f>
        <v>Government of West Bengal</v>
      </c>
      <c r="X47" s="26" cm="1">
        <f t="array" ref="X47">(_xlfn._xlws.FILTER(MovieAnalysis[Profit],MovieAnalysis[Revenue in INR]=V47))/U47</f>
        <v>0.42857142857142855</v>
      </c>
    </row>
    <row r="48" spans="1:24" x14ac:dyDescent="0.2">
      <c r="A48" s="40"/>
      <c r="B48" s="40" t="str">
        <f>_xlfn.XLOOKUP(C47,Movies[industry],Movies[title]," ",0)</f>
        <v xml:space="preserve"> </v>
      </c>
      <c r="C48" s="40" t="str">
        <v/>
      </c>
      <c r="S48" s="24" t="s">
        <v>190</v>
      </c>
      <c r="T48" s="27" t="str">
        <f>_xlfn.XLOOKUP(MIN(MovieAnalysis[Revenue in INR]),Movies[Revenue (INR)],Movies[title])</f>
        <v>Pather Panchali</v>
      </c>
      <c r="U48" s="28" cm="1">
        <f t="array" ref="U48">_xlfn._xlws.FILTER(Movies[Budget INR],Movies[title]=T47)</f>
        <v>70</v>
      </c>
      <c r="V48" s="28">
        <f>MIN(MovieAnalysis[Revenue in INR])</f>
        <v>100</v>
      </c>
      <c r="W48" s="27" t="str" cm="1">
        <f t="array" ref="W48">_xlfn._xlws.FILTER(Movies[studio],Movies[title]=T48)</f>
        <v>Government of West Bengal</v>
      </c>
      <c r="X48" s="26" cm="1">
        <f t="array" ref="X48">(_xlfn._xlws.FILTER(MovieAnalysis[Profit],MovieAnalysis[Revenue in INR]=V48))/U48</f>
        <v>0.42857142857142855</v>
      </c>
    </row>
    <row r="49" spans="1:21" x14ac:dyDescent="0.2">
      <c r="A49" s="40"/>
      <c r="B49" s="40" t="str">
        <f>_xlfn.XLOOKUP(C48,Movies[industry],Movies[title]," ",0)</f>
        <v xml:space="preserve"> </v>
      </c>
      <c r="C49" s="40" t="str">
        <v/>
      </c>
    </row>
    <row r="50" spans="1:21" x14ac:dyDescent="0.2">
      <c r="A50" s="40"/>
      <c r="B50" s="40" t="str">
        <f>_xlfn.XLOOKUP(C49,Movies[industry],Movies[title]," ",0)</f>
        <v xml:space="preserve"> </v>
      </c>
      <c r="C50" s="40" t="str">
        <v/>
      </c>
    </row>
    <row r="51" spans="1:21" x14ac:dyDescent="0.2">
      <c r="A51" s="40"/>
      <c r="B51" s="40" t="str">
        <f>_xlfn.XLOOKUP(C50,Movies[industry],Movies[title]," ",0)</f>
        <v xml:space="preserve"> </v>
      </c>
      <c r="C51" s="40" t="str">
        <v/>
      </c>
    </row>
    <row r="52" spans="1:21" x14ac:dyDescent="0.2">
      <c r="A52" s="40"/>
      <c r="B52" s="40" t="str">
        <f>_xlfn.XLOOKUP(C51,Movies[industry],Movies[title]," ",0)</f>
        <v xml:space="preserve"> </v>
      </c>
      <c r="C52" s="40" t="str">
        <v/>
      </c>
    </row>
    <row r="53" spans="1:21" x14ac:dyDescent="0.2">
      <c r="A53" s="40"/>
      <c r="B53" s="40" t="str">
        <f>_xlfn.XLOOKUP(C52,Movies[industry],Movies[title]," ",0)</f>
        <v xml:space="preserve"> </v>
      </c>
      <c r="C53" s="40" t="str">
        <v/>
      </c>
      <c r="S53" s="38" t="s">
        <v>177</v>
      </c>
      <c r="T53" s="38"/>
      <c r="U53" s="38"/>
    </row>
    <row r="54" spans="1:21" x14ac:dyDescent="0.2">
      <c r="A54" s="40"/>
      <c r="B54" s="40" t="str">
        <f>_xlfn.XLOOKUP(C53,Movies[industry],Movies[title]," ",0)</f>
        <v xml:space="preserve"> </v>
      </c>
      <c r="C54" s="40" t="str">
        <v/>
      </c>
      <c r="S54" s="17" t="s">
        <v>176</v>
      </c>
      <c r="T54" s="17"/>
      <c r="U54" s="16"/>
    </row>
    <row r="55" spans="1:21" x14ac:dyDescent="0.2">
      <c r="A55" s="40"/>
      <c r="B55" s="40" t="str">
        <f>_xlfn.XLOOKUP(C54,Movies[industry],Movies[title]," ",0)</f>
        <v xml:space="preserve"> </v>
      </c>
      <c r="C55" s="40" t="str">
        <v/>
      </c>
      <c r="S55" s="14" t="s">
        <v>168</v>
      </c>
      <c r="T55" s="18" t="s">
        <v>175</v>
      </c>
      <c r="U55" s="18"/>
    </row>
    <row r="56" spans="1:21" x14ac:dyDescent="0.2">
      <c r="A56" s="40"/>
      <c r="B56" s="40" t="str">
        <f>_xlfn.XLOOKUP(C55,Movies[industry],Movies[title]," ",0)</f>
        <v xml:space="preserve"> </v>
      </c>
      <c r="C56" s="40" t="str">
        <v/>
      </c>
      <c r="S56" s="13" t="s">
        <v>169</v>
      </c>
      <c r="T56" s="10">
        <f>_xlfn.XLOOKUP(T55,Movies[title],Movies[movie_id],"Data Not Available",0)</f>
        <v>108</v>
      </c>
      <c r="U56" s="10"/>
    </row>
    <row r="57" spans="1:21" x14ac:dyDescent="0.2">
      <c r="A57" s="40"/>
      <c r="B57" s="40" t="str">
        <f>_xlfn.XLOOKUP(C56,Movies[industry],Movies[title]," ",0)</f>
        <v xml:space="preserve"> </v>
      </c>
      <c r="C57" s="40" t="str">
        <v/>
      </c>
      <c r="S57" s="13" t="s">
        <v>170</v>
      </c>
      <c r="T57" s="10" t="str">
        <f>_xlfn.XLOOKUP(T55,Movies[title],Movies[industry],"Data Not Available",0)</f>
        <v>Bollywood</v>
      </c>
      <c r="U57" s="10"/>
    </row>
    <row r="58" spans="1:21" x14ac:dyDescent="0.2">
      <c r="A58" s="40"/>
      <c r="B58" s="40" t="str">
        <f>_xlfn.XLOOKUP(C57,Movies[industry],Movies[title]," ",0)</f>
        <v xml:space="preserve"> </v>
      </c>
      <c r="C58" s="40" t="str">
        <v/>
      </c>
      <c r="S58" s="13" t="s">
        <v>171</v>
      </c>
      <c r="T58" s="10">
        <f>_xlfn.XLOOKUP(T55,Movies[title],Movies[revenue],"Data Not Available",0)</f>
        <v>4000</v>
      </c>
      <c r="U58" s="10" t="str">
        <f>_xlfn.XLOOKUP(T55,Movies[title],Movies[currency2],"Not Available",0)</f>
        <v>INR</v>
      </c>
    </row>
    <row r="59" spans="1:21" x14ac:dyDescent="0.2">
      <c r="A59" s="40"/>
      <c r="B59" s="40" t="str">
        <f>_xlfn.XLOOKUP(C58,Movies[industry],Movies[title]," ",0)</f>
        <v xml:space="preserve"> </v>
      </c>
      <c r="C59" s="40" t="str">
        <v/>
      </c>
      <c r="S59" s="13" t="s">
        <v>172</v>
      </c>
      <c r="T59" s="10">
        <f>(_xlfn.XLOOKUP(T55,Movies[title],Movies[revenue],"Data Not Available",0))-(_xlfn.XLOOKUP(T55,Movies[title],Movies[budget],"Data Not Available",0))</f>
        <v>3450</v>
      </c>
      <c r="U59" s="10" t="str">
        <f>_xlfn.XLOOKUP(T55,Movies[title],Movies[currency2],"Not Available",0)</f>
        <v>INR</v>
      </c>
    </row>
    <row r="60" spans="1:21" x14ac:dyDescent="0.2">
      <c r="A60" s="40"/>
      <c r="B60" s="40" t="str">
        <f>_xlfn.XLOOKUP(C59,Movies[industry],Movies[title]," ",0)</f>
        <v xml:space="preserve"> </v>
      </c>
      <c r="C60" s="40" t="str">
        <v/>
      </c>
      <c r="S60" s="13" t="s">
        <v>173</v>
      </c>
      <c r="T60" s="15">
        <f>T59/T58</f>
        <v>0.86250000000000004</v>
      </c>
      <c r="U60" s="10"/>
    </row>
    <row r="61" spans="1:21" x14ac:dyDescent="0.2">
      <c r="A61" s="40"/>
      <c r="B61" s="40" t="str">
        <f>_xlfn.XLOOKUP(C60,Movies[industry],Movies[title]," ",0)</f>
        <v xml:space="preserve"> </v>
      </c>
      <c r="C61" s="40" t="str">
        <v/>
      </c>
    </row>
    <row r="62" spans="1:21" x14ac:dyDescent="0.2">
      <c r="A62" s="40"/>
      <c r="B62" s="40" t="str">
        <f>_xlfn.XLOOKUP(C61,Movies[industry],Movies[title]," ",0)</f>
        <v xml:space="preserve"> </v>
      </c>
      <c r="C62" s="40" t="str">
        <v/>
      </c>
    </row>
    <row r="63" spans="1:21" x14ac:dyDescent="0.2">
      <c r="A63" s="40"/>
      <c r="B63" s="40" t="str">
        <f>_xlfn.XLOOKUP(C62,Movies[industry],Movies[title]," ",0)</f>
        <v xml:space="preserve"> </v>
      </c>
      <c r="C63" s="40" t="str">
        <v/>
      </c>
    </row>
    <row r="64" spans="1:21" x14ac:dyDescent="0.2">
      <c r="A64" s="40"/>
      <c r="B64" s="40" t="str">
        <f>_xlfn.XLOOKUP(C63,Movies[industry],Movies[title]," ",0)</f>
        <v xml:space="preserve"> </v>
      </c>
      <c r="C64" s="40" t="str">
        <v/>
      </c>
    </row>
    <row r="65" spans="1:23" x14ac:dyDescent="0.2">
      <c r="A65" s="40"/>
      <c r="B65" s="40" t="str">
        <f>_xlfn.XLOOKUP(C64,Movies[industry],Movies[title]," ",0)</f>
        <v xml:space="preserve"> </v>
      </c>
      <c r="C65" s="40" t="str">
        <v/>
      </c>
    </row>
    <row r="66" spans="1:23" ht="21" x14ac:dyDescent="0.25">
      <c r="A66" s="40"/>
      <c r="B66" s="40" t="str">
        <f>_xlfn.XLOOKUP(C65,Movies[industry],Movies[title]," ",0)</f>
        <v xml:space="preserve"> </v>
      </c>
      <c r="C66" s="40" t="str">
        <v/>
      </c>
      <c r="O66" s="40"/>
      <c r="P66" s="40"/>
      <c r="Q66" s="41"/>
      <c r="R66" s="41"/>
      <c r="S66" s="40"/>
      <c r="T66" s="40"/>
      <c r="U66" s="40"/>
      <c r="V66" s="40"/>
      <c r="W66" s="40"/>
    </row>
    <row r="67" spans="1:23" x14ac:dyDescent="0.2">
      <c r="A67" s="40"/>
      <c r="B67" s="40" t="str">
        <f>_xlfn.XLOOKUP(C66,Movies[industry],Movies[title]," ",0)</f>
        <v xml:space="preserve"> </v>
      </c>
      <c r="C67" s="40" t="str">
        <v/>
      </c>
      <c r="O67" s="40"/>
      <c r="P67" s="40"/>
      <c r="Q67" s="40"/>
      <c r="R67" s="40"/>
      <c r="S67" s="40"/>
      <c r="T67" s="40"/>
      <c r="U67" s="40"/>
      <c r="V67" s="40"/>
      <c r="W67" s="40"/>
    </row>
    <row r="68" spans="1:23" x14ac:dyDescent="0.2">
      <c r="A68" s="40"/>
      <c r="B68" s="40"/>
      <c r="C68" s="40" t="str">
        <v/>
      </c>
      <c r="O68" s="40"/>
      <c r="P68" s="40"/>
      <c r="Q68" s="40"/>
      <c r="R68" s="40"/>
      <c r="S68" s="40"/>
      <c r="T68" s="40"/>
      <c r="U68" s="40"/>
      <c r="V68" s="40"/>
      <c r="W68" s="40"/>
    </row>
    <row r="69" spans="1:23" x14ac:dyDescent="0.2">
      <c r="A69" s="40"/>
      <c r="B69" s="40"/>
      <c r="C69" s="40" t="str">
        <v/>
      </c>
      <c r="O69" s="40"/>
      <c r="P69" s="40"/>
      <c r="Q69" s="40"/>
      <c r="R69" s="40"/>
      <c r="S69" s="40"/>
      <c r="T69" s="40"/>
      <c r="U69" s="42"/>
      <c r="V69" s="40"/>
      <c r="W69" s="40"/>
    </row>
    <row r="70" spans="1:23" x14ac:dyDescent="0.2">
      <c r="A70" s="40"/>
      <c r="B70" s="40"/>
      <c r="C70" s="40" t="str">
        <v/>
      </c>
      <c r="O70" s="40"/>
      <c r="P70" s="40"/>
      <c r="Q70" s="40"/>
      <c r="R70" s="40"/>
      <c r="S70" s="40"/>
      <c r="T70" s="40"/>
      <c r="U70" s="40"/>
      <c r="V70" s="40"/>
      <c r="W70" s="40"/>
    </row>
    <row r="71" spans="1:23" x14ac:dyDescent="0.2">
      <c r="A71" s="40"/>
      <c r="B71" s="40"/>
      <c r="C71" s="40" t="str">
        <v/>
      </c>
      <c r="O71" s="40"/>
      <c r="P71" s="40"/>
      <c r="Q71" s="40"/>
      <c r="R71" s="40"/>
      <c r="S71" s="40"/>
      <c r="T71" s="40"/>
      <c r="U71" s="40"/>
      <c r="V71" s="40"/>
      <c r="W71" s="40"/>
    </row>
    <row r="72" spans="1:23" x14ac:dyDescent="0.2">
      <c r="A72" s="40"/>
      <c r="B72" s="40"/>
      <c r="C72" s="40" t="str">
        <v/>
      </c>
      <c r="O72" s="40"/>
      <c r="P72" s="40"/>
      <c r="Q72" s="43"/>
      <c r="R72" s="44"/>
      <c r="S72" s="44"/>
      <c r="T72" s="40"/>
      <c r="U72" s="40"/>
      <c r="V72" s="40"/>
      <c r="W72" s="40"/>
    </row>
    <row r="73" spans="1:23" x14ac:dyDescent="0.2">
      <c r="A73" s="40"/>
      <c r="B73" s="40"/>
      <c r="C73" s="40" t="str">
        <v/>
      </c>
      <c r="O73" s="40"/>
      <c r="P73" s="40"/>
      <c r="Q73" s="40"/>
      <c r="R73" s="45"/>
      <c r="S73" s="45"/>
      <c r="T73" s="46"/>
      <c r="U73" s="40"/>
      <c r="V73" s="40"/>
      <c r="W73" s="40"/>
    </row>
    <row r="74" spans="1:23" x14ac:dyDescent="0.2">
      <c r="C74" s="4" t="str">
        <v/>
      </c>
      <c r="O74" s="40"/>
      <c r="P74" s="40"/>
      <c r="Q74" s="40"/>
      <c r="R74" s="45"/>
      <c r="S74" s="45"/>
      <c r="T74" s="46"/>
      <c r="U74" s="40"/>
      <c r="V74" s="40"/>
      <c r="W74" s="40"/>
    </row>
    <row r="75" spans="1:23" x14ac:dyDescent="0.2">
      <c r="C75" s="4" t="str">
        <v/>
      </c>
      <c r="O75" s="40"/>
      <c r="P75" s="40"/>
      <c r="Q75" s="40"/>
      <c r="R75" s="45"/>
      <c r="S75" s="45"/>
      <c r="T75" s="46"/>
      <c r="U75" s="40"/>
      <c r="V75" s="40"/>
      <c r="W75" s="40"/>
    </row>
    <row r="76" spans="1:23" x14ac:dyDescent="0.2">
      <c r="C76" s="4" t="str">
        <v/>
      </c>
      <c r="O76" s="40"/>
      <c r="P76" s="40"/>
      <c r="Q76" s="40"/>
      <c r="R76" s="45"/>
      <c r="S76" s="45"/>
      <c r="T76" s="46"/>
      <c r="U76" s="40"/>
      <c r="V76" s="40"/>
      <c r="W76" s="40"/>
    </row>
    <row r="77" spans="1:23" x14ac:dyDescent="0.2">
      <c r="C77" s="4" t="str">
        <v/>
      </c>
      <c r="O77" s="40"/>
      <c r="P77" s="40"/>
      <c r="Q77" s="40"/>
      <c r="R77" s="45"/>
      <c r="S77" s="45"/>
      <c r="T77" s="46"/>
      <c r="U77" s="40"/>
      <c r="V77" s="40"/>
      <c r="W77" s="40"/>
    </row>
    <row r="78" spans="1:23" x14ac:dyDescent="0.2">
      <c r="C78" s="4" t="str">
        <v/>
      </c>
      <c r="O78" s="40"/>
      <c r="P78" s="40"/>
      <c r="Q78" s="40"/>
      <c r="R78" s="45"/>
      <c r="S78" s="45"/>
      <c r="T78" s="46"/>
      <c r="U78" s="40"/>
      <c r="V78" s="40"/>
      <c r="W78" s="40"/>
    </row>
    <row r="79" spans="1:23" x14ac:dyDescent="0.2">
      <c r="C79" s="4" t="str">
        <v/>
      </c>
      <c r="O79" s="40"/>
      <c r="P79" s="40"/>
      <c r="Q79" s="40"/>
      <c r="R79" s="45"/>
      <c r="S79" s="45"/>
      <c r="T79" s="46"/>
      <c r="U79" s="40"/>
      <c r="V79" s="40"/>
      <c r="W79" s="40"/>
    </row>
    <row r="80" spans="1:23" x14ac:dyDescent="0.2">
      <c r="C80" s="4" t="str">
        <v/>
      </c>
      <c r="O80" s="40"/>
      <c r="P80" s="40"/>
      <c r="Q80" s="40"/>
      <c r="R80" s="45"/>
      <c r="S80" s="45"/>
      <c r="T80" s="46"/>
      <c r="U80" s="40"/>
      <c r="V80" s="40"/>
      <c r="W80" s="40"/>
    </row>
    <row r="81" spans="3:23" x14ac:dyDescent="0.2">
      <c r="C81" s="4" t="str">
        <v/>
      </c>
      <c r="O81" s="40"/>
      <c r="P81" s="40"/>
      <c r="Q81" s="40"/>
      <c r="R81" s="45"/>
      <c r="S81" s="45"/>
      <c r="T81" s="46"/>
      <c r="U81" s="40"/>
      <c r="V81" s="40"/>
      <c r="W81" s="40"/>
    </row>
    <row r="82" spans="3:23" x14ac:dyDescent="0.2">
      <c r="C82" s="4" t="str">
        <v/>
      </c>
      <c r="O82" s="40"/>
      <c r="P82" s="40"/>
      <c r="Q82" s="40"/>
      <c r="R82" s="45"/>
      <c r="S82" s="45"/>
      <c r="T82" s="46"/>
      <c r="U82" s="40"/>
      <c r="V82" s="40"/>
      <c r="W82" s="40"/>
    </row>
    <row r="83" spans="3:23" x14ac:dyDescent="0.2">
      <c r="C83" s="4" t="str">
        <v/>
      </c>
      <c r="O83" s="40"/>
      <c r="P83" s="40"/>
      <c r="Q83" s="40"/>
      <c r="R83" s="45"/>
      <c r="S83" s="45"/>
      <c r="T83" s="46"/>
      <c r="U83" s="40"/>
      <c r="V83" s="40"/>
      <c r="W83" s="40"/>
    </row>
    <row r="84" spans="3:23" x14ac:dyDescent="0.2">
      <c r="C84" s="4" t="str">
        <v/>
      </c>
      <c r="O84" s="40"/>
      <c r="P84" s="40"/>
      <c r="Q84" s="40"/>
      <c r="R84" s="45"/>
      <c r="S84" s="45"/>
      <c r="T84" s="46"/>
      <c r="U84" s="40"/>
      <c r="V84" s="40"/>
      <c r="W84" s="40"/>
    </row>
    <row r="85" spans="3:23" x14ac:dyDescent="0.2">
      <c r="C85" s="4" t="str">
        <v/>
      </c>
      <c r="O85" s="40"/>
      <c r="P85" s="40"/>
      <c r="Q85" s="40"/>
      <c r="R85" s="45"/>
      <c r="S85" s="45"/>
      <c r="T85" s="46"/>
      <c r="U85" s="40"/>
      <c r="V85" s="40"/>
      <c r="W85" s="40"/>
    </row>
    <row r="86" spans="3:23" x14ac:dyDescent="0.2">
      <c r="O86" s="40"/>
      <c r="P86" s="40"/>
      <c r="Q86" s="40"/>
      <c r="R86" s="45"/>
      <c r="S86" s="45"/>
      <c r="T86" s="46"/>
      <c r="U86" s="40"/>
      <c r="V86" s="40"/>
      <c r="W86" s="40"/>
    </row>
    <row r="87" spans="3:23" x14ac:dyDescent="0.2">
      <c r="O87" s="40"/>
      <c r="P87" s="40"/>
      <c r="Q87" s="40"/>
      <c r="R87" s="45"/>
      <c r="S87" s="45"/>
      <c r="T87" s="46"/>
      <c r="U87" s="40"/>
      <c r="V87" s="40"/>
      <c r="W87" s="40"/>
    </row>
    <row r="88" spans="3:23" x14ac:dyDescent="0.2">
      <c r="O88" s="40"/>
      <c r="P88" s="40"/>
      <c r="Q88" s="40"/>
      <c r="R88" s="45"/>
      <c r="S88" s="45"/>
      <c r="T88" s="46"/>
      <c r="U88" s="40"/>
      <c r="V88" s="40"/>
      <c r="W88" s="40"/>
    </row>
    <row r="89" spans="3:23" x14ac:dyDescent="0.2">
      <c r="O89" s="40"/>
      <c r="P89" s="40"/>
      <c r="Q89" s="40"/>
      <c r="R89" s="45"/>
      <c r="S89" s="45"/>
      <c r="T89" s="46"/>
      <c r="U89" s="40"/>
      <c r="V89" s="40"/>
      <c r="W89" s="40"/>
    </row>
    <row r="90" spans="3:23" x14ac:dyDescent="0.2">
      <c r="O90" s="40"/>
      <c r="P90" s="40"/>
      <c r="Q90" s="40"/>
      <c r="R90" s="45"/>
      <c r="S90" s="45"/>
      <c r="T90" s="46"/>
      <c r="U90" s="40"/>
      <c r="V90" s="40"/>
      <c r="W90" s="40"/>
    </row>
    <row r="91" spans="3:23" x14ac:dyDescent="0.2">
      <c r="O91" s="40"/>
      <c r="P91" s="40"/>
      <c r="Q91" s="40"/>
      <c r="R91" s="45"/>
      <c r="S91" s="45"/>
      <c r="T91" s="46"/>
      <c r="U91" s="40"/>
      <c r="V91" s="40"/>
      <c r="W91" s="40"/>
    </row>
    <row r="92" spans="3:23" x14ac:dyDescent="0.2">
      <c r="O92" s="40"/>
      <c r="P92" s="40"/>
      <c r="Q92" s="40"/>
      <c r="R92" s="45"/>
      <c r="S92" s="45"/>
      <c r="T92" s="46"/>
      <c r="U92" s="40"/>
      <c r="V92" s="40"/>
      <c r="W92" s="40"/>
    </row>
    <row r="93" spans="3:23" x14ac:dyDescent="0.2">
      <c r="O93" s="40"/>
      <c r="P93" s="40"/>
      <c r="Q93" s="40"/>
      <c r="R93" s="45"/>
      <c r="S93" s="45"/>
      <c r="T93" s="46"/>
      <c r="U93" s="40"/>
      <c r="V93" s="40"/>
      <c r="W93" s="40"/>
    </row>
    <row r="94" spans="3:23" x14ac:dyDescent="0.2">
      <c r="O94" s="40"/>
      <c r="P94" s="40"/>
      <c r="Q94" s="40"/>
      <c r="R94" s="47"/>
      <c r="S94" s="47"/>
      <c r="T94" s="47"/>
      <c r="U94" s="40"/>
      <c r="V94" s="40"/>
      <c r="W94" s="40"/>
    </row>
    <row r="95" spans="3:23" x14ac:dyDescent="0.2">
      <c r="O95" s="40"/>
      <c r="P95" s="40"/>
      <c r="Q95" s="48"/>
      <c r="R95" s="48"/>
      <c r="S95" s="48"/>
      <c r="T95" s="48"/>
      <c r="U95" s="48"/>
      <c r="V95" s="40"/>
      <c r="W95" s="40"/>
    </row>
    <row r="96" spans="3:23" x14ac:dyDescent="0.2">
      <c r="O96" s="40"/>
      <c r="P96" s="49"/>
      <c r="Q96" s="50"/>
      <c r="R96" s="51"/>
      <c r="S96" s="51"/>
      <c r="T96" s="50"/>
      <c r="U96" s="52"/>
      <c r="V96" s="40"/>
      <c r="W96" s="40"/>
    </row>
    <row r="97" spans="15:23" x14ac:dyDescent="0.2">
      <c r="O97" s="40"/>
      <c r="P97" s="49"/>
      <c r="Q97" s="50"/>
      <c r="R97" s="51"/>
      <c r="S97" s="51"/>
      <c r="T97" s="50"/>
      <c r="U97" s="52"/>
      <c r="V97" s="40"/>
      <c r="W97" s="40"/>
    </row>
    <row r="98" spans="15:23" x14ac:dyDescent="0.2">
      <c r="O98" s="40"/>
      <c r="P98" s="49"/>
      <c r="Q98" s="50"/>
      <c r="R98" s="51"/>
      <c r="S98" s="51"/>
      <c r="T98" s="50"/>
      <c r="U98" s="52"/>
      <c r="V98" s="40"/>
      <c r="W98" s="40"/>
    </row>
    <row r="99" spans="15:23" x14ac:dyDescent="0.2">
      <c r="O99" s="40"/>
      <c r="P99" s="49"/>
      <c r="Q99" s="50"/>
      <c r="R99" s="51"/>
      <c r="S99" s="51"/>
      <c r="T99" s="50"/>
      <c r="U99" s="52"/>
      <c r="V99" s="40"/>
      <c r="W99" s="40"/>
    </row>
    <row r="100" spans="15:23" x14ac:dyDescent="0.2">
      <c r="O100" s="40"/>
      <c r="P100" s="40"/>
      <c r="Q100" s="40"/>
      <c r="R100" s="40"/>
      <c r="S100" s="40"/>
      <c r="T100" s="40"/>
      <c r="U100" s="40"/>
      <c r="V100" s="40"/>
      <c r="W100" s="40"/>
    </row>
    <row r="101" spans="15:23" x14ac:dyDescent="0.2">
      <c r="O101" s="40"/>
      <c r="P101" s="40"/>
      <c r="Q101" s="40"/>
      <c r="R101" s="40"/>
      <c r="S101" s="40"/>
      <c r="T101" s="40"/>
      <c r="U101" s="40"/>
      <c r="V101" s="40"/>
      <c r="W101" s="40"/>
    </row>
    <row r="102" spans="15:23" x14ac:dyDescent="0.2">
      <c r="O102" s="40"/>
      <c r="P102" s="40"/>
      <c r="Q102" s="40"/>
      <c r="R102" s="40"/>
      <c r="S102" s="40"/>
      <c r="T102" s="40"/>
      <c r="U102" s="40"/>
      <c r="V102" s="40"/>
      <c r="W102" s="40"/>
    </row>
    <row r="103" spans="15:23" x14ac:dyDescent="0.2">
      <c r="O103" s="40"/>
      <c r="P103" s="40"/>
      <c r="Q103" s="40"/>
      <c r="R103" s="40"/>
      <c r="S103" s="40"/>
      <c r="T103" s="40"/>
      <c r="U103" s="40"/>
      <c r="V103" s="40"/>
      <c r="W103" s="40"/>
    </row>
    <row r="104" spans="15:23" x14ac:dyDescent="0.2">
      <c r="O104" s="40"/>
      <c r="P104" s="40"/>
      <c r="Q104" s="40"/>
      <c r="R104" s="40"/>
      <c r="S104" s="40"/>
      <c r="T104" s="40"/>
      <c r="U104" s="40"/>
      <c r="V104" s="40"/>
      <c r="W104" s="40"/>
    </row>
    <row r="105" spans="15:23" x14ac:dyDescent="0.2">
      <c r="O105" s="40"/>
      <c r="P105" s="40"/>
      <c r="Q105" s="40"/>
      <c r="R105" s="40"/>
      <c r="S105" s="40"/>
      <c r="T105" s="40"/>
      <c r="U105" s="40"/>
      <c r="V105" s="40"/>
      <c r="W105" s="40"/>
    </row>
    <row r="106" spans="15:23" x14ac:dyDescent="0.2">
      <c r="O106" s="40"/>
      <c r="P106" s="40"/>
      <c r="Q106" s="40"/>
      <c r="R106" s="40"/>
      <c r="S106" s="40"/>
      <c r="T106" s="40"/>
      <c r="U106" s="40"/>
      <c r="V106" s="40"/>
      <c r="W106" s="40"/>
    </row>
    <row r="107" spans="15:23" x14ac:dyDescent="0.2">
      <c r="O107" s="40"/>
      <c r="P107" s="40"/>
      <c r="Q107" s="40"/>
      <c r="R107" s="40"/>
      <c r="S107" s="40"/>
      <c r="T107" s="40"/>
      <c r="U107" s="40"/>
      <c r="V107" s="40"/>
      <c r="W107" s="40"/>
    </row>
    <row r="108" spans="15:23" x14ac:dyDescent="0.2">
      <c r="O108" s="40"/>
      <c r="P108" s="40"/>
      <c r="Q108" s="40"/>
      <c r="R108" s="40"/>
      <c r="S108" s="40"/>
      <c r="T108" s="40"/>
      <c r="U108" s="40"/>
      <c r="V108" s="40"/>
      <c r="W108" s="40"/>
    </row>
    <row r="109" spans="15:23" x14ac:dyDescent="0.2">
      <c r="O109" s="40"/>
      <c r="P109" s="40"/>
      <c r="Q109" s="40"/>
      <c r="R109" s="40"/>
      <c r="S109" s="40"/>
      <c r="T109" s="40"/>
      <c r="U109" s="40"/>
      <c r="V109" s="40"/>
      <c r="W109" s="40"/>
    </row>
    <row r="110" spans="15:23" x14ac:dyDescent="0.2">
      <c r="O110" s="40"/>
      <c r="P110" s="40"/>
      <c r="Q110" s="40"/>
      <c r="R110" s="40"/>
      <c r="S110" s="40"/>
      <c r="T110" s="40"/>
      <c r="U110" s="40"/>
      <c r="V110" s="40"/>
      <c r="W110" s="40"/>
    </row>
    <row r="111" spans="15:23" x14ac:dyDescent="0.2">
      <c r="O111" s="40"/>
      <c r="P111" s="40"/>
      <c r="Q111" s="40"/>
      <c r="R111" s="40"/>
      <c r="S111" s="40"/>
      <c r="T111" s="40"/>
      <c r="U111" s="40"/>
      <c r="V111" s="40"/>
      <c r="W111" s="40"/>
    </row>
    <row r="112" spans="15:23" x14ac:dyDescent="0.2">
      <c r="O112" s="40"/>
      <c r="P112" s="40"/>
      <c r="Q112" s="40"/>
      <c r="R112" s="40"/>
      <c r="S112" s="40"/>
      <c r="T112" s="40"/>
      <c r="U112" s="40"/>
      <c r="V112" s="40"/>
      <c r="W112" s="40"/>
    </row>
    <row r="113" spans="15:23" x14ac:dyDescent="0.2">
      <c r="O113" s="40"/>
      <c r="P113" s="40"/>
      <c r="Q113" s="40"/>
      <c r="R113" s="40"/>
      <c r="S113" s="40"/>
      <c r="T113" s="40"/>
      <c r="U113" s="40"/>
      <c r="V113" s="40"/>
      <c r="W113" s="40"/>
    </row>
    <row r="114" spans="15:23" x14ac:dyDescent="0.2">
      <c r="O114" s="40"/>
      <c r="P114" s="40"/>
      <c r="Q114" s="40"/>
      <c r="R114" s="40"/>
      <c r="S114" s="40"/>
      <c r="T114" s="40"/>
      <c r="U114" s="40"/>
      <c r="V114" s="40"/>
      <c r="W114" s="40"/>
    </row>
    <row r="115" spans="15:23" x14ac:dyDescent="0.2">
      <c r="O115" s="40"/>
      <c r="P115" s="40"/>
      <c r="Q115" s="40"/>
      <c r="R115" s="40"/>
      <c r="S115" s="40"/>
      <c r="T115" s="40"/>
      <c r="U115" s="40"/>
      <c r="V115" s="40"/>
      <c r="W115" s="40"/>
    </row>
    <row r="116" spans="15:23" x14ac:dyDescent="0.2">
      <c r="O116" s="40"/>
      <c r="P116" s="40"/>
      <c r="Q116" s="40"/>
      <c r="R116" s="40"/>
      <c r="S116" s="40"/>
      <c r="T116" s="40"/>
      <c r="U116" s="40"/>
      <c r="V116" s="40"/>
      <c r="W116" s="40"/>
    </row>
    <row r="117" spans="15:23" x14ac:dyDescent="0.2">
      <c r="O117" s="40"/>
      <c r="P117" s="40"/>
      <c r="Q117" s="40"/>
      <c r="R117" s="40"/>
      <c r="S117" s="40"/>
      <c r="T117" s="40"/>
      <c r="U117" s="40"/>
      <c r="V117" s="40"/>
      <c r="W117" s="40"/>
    </row>
    <row r="118" spans="15:23" x14ac:dyDescent="0.2">
      <c r="O118" s="40"/>
      <c r="P118" s="40"/>
      <c r="Q118" s="40"/>
      <c r="R118" s="40"/>
      <c r="S118" s="40"/>
      <c r="T118" s="40"/>
      <c r="U118" s="40"/>
      <c r="V118" s="40"/>
      <c r="W118" s="40"/>
    </row>
    <row r="119" spans="15:23" x14ac:dyDescent="0.2">
      <c r="O119" s="40"/>
      <c r="P119" s="40"/>
      <c r="Q119" s="40"/>
      <c r="R119" s="40"/>
      <c r="S119" s="40"/>
      <c r="T119" s="40"/>
      <c r="U119" s="40"/>
      <c r="V119" s="40"/>
      <c r="W119" s="40"/>
    </row>
    <row r="120" spans="15:23" x14ac:dyDescent="0.2">
      <c r="O120" s="40"/>
      <c r="P120" s="40"/>
      <c r="Q120" s="40"/>
      <c r="R120" s="40"/>
      <c r="S120" s="40"/>
      <c r="T120" s="40"/>
      <c r="U120" s="40"/>
      <c r="V120" s="40"/>
      <c r="W120" s="40"/>
    </row>
    <row r="121" spans="15:23" x14ac:dyDescent="0.2">
      <c r="O121" s="40"/>
      <c r="P121" s="40"/>
      <c r="Q121" s="40"/>
      <c r="R121" s="40"/>
      <c r="S121" s="40"/>
      <c r="T121" s="40"/>
      <c r="U121" s="40"/>
      <c r="V121" s="40"/>
      <c r="W121" s="40"/>
    </row>
    <row r="122" spans="15:23" x14ac:dyDescent="0.2">
      <c r="O122" s="40"/>
      <c r="P122" s="40"/>
      <c r="Q122" s="40"/>
      <c r="R122" s="40"/>
      <c r="S122" s="40"/>
      <c r="T122" s="40"/>
      <c r="U122" s="40"/>
      <c r="V122" s="40"/>
      <c r="W122" s="40"/>
    </row>
    <row r="123" spans="15:23" x14ac:dyDescent="0.2">
      <c r="O123" s="40"/>
      <c r="P123" s="40"/>
      <c r="Q123" s="40"/>
      <c r="R123" s="40"/>
      <c r="S123" s="40"/>
      <c r="T123" s="40"/>
      <c r="U123" s="40"/>
      <c r="V123" s="40"/>
      <c r="W123" s="40"/>
    </row>
    <row r="124" spans="15:23" x14ac:dyDescent="0.2">
      <c r="O124" s="40"/>
      <c r="P124" s="40"/>
      <c r="Q124" s="40"/>
      <c r="R124" s="40"/>
      <c r="S124" s="40"/>
      <c r="T124" s="40"/>
      <c r="U124" s="40"/>
      <c r="V124" s="40"/>
      <c r="W124" s="40"/>
    </row>
    <row r="125" spans="15:23" x14ac:dyDescent="0.2">
      <c r="O125" s="40"/>
      <c r="P125" s="40"/>
      <c r="Q125" s="40"/>
      <c r="R125" s="40"/>
      <c r="S125" s="40"/>
      <c r="T125" s="40"/>
      <c r="U125" s="40"/>
      <c r="V125" s="40"/>
      <c r="W125" s="40"/>
    </row>
    <row r="126" spans="15:23" x14ac:dyDescent="0.2">
      <c r="O126" s="40"/>
      <c r="P126" s="40"/>
      <c r="Q126" s="40"/>
      <c r="R126" s="40"/>
      <c r="S126" s="40"/>
      <c r="T126" s="40"/>
      <c r="U126" s="40"/>
      <c r="V126" s="40"/>
      <c r="W126" s="40"/>
    </row>
    <row r="127" spans="15:23" x14ac:dyDescent="0.2">
      <c r="O127" s="40"/>
      <c r="P127" s="40"/>
      <c r="Q127" s="40"/>
      <c r="R127" s="40"/>
      <c r="S127" s="40"/>
      <c r="T127" s="40"/>
      <c r="U127" s="40"/>
      <c r="V127" s="40"/>
      <c r="W127" s="40"/>
    </row>
    <row r="128" spans="15:23" x14ac:dyDescent="0.2">
      <c r="O128" s="40"/>
      <c r="P128" s="40"/>
      <c r="Q128" s="40"/>
      <c r="R128" s="40"/>
      <c r="S128" s="40"/>
      <c r="T128" s="40"/>
      <c r="U128" s="40"/>
      <c r="V128" s="40"/>
      <c r="W128" s="40"/>
    </row>
    <row r="129" spans="15:23" x14ac:dyDescent="0.2">
      <c r="O129" s="40"/>
      <c r="P129" s="40"/>
      <c r="Q129" s="40"/>
      <c r="R129" s="40"/>
      <c r="S129" s="40"/>
      <c r="T129" s="40"/>
      <c r="U129" s="40"/>
      <c r="V129" s="40"/>
      <c r="W129" s="40"/>
    </row>
    <row r="130" spans="15:23" x14ac:dyDescent="0.2">
      <c r="O130" s="40"/>
      <c r="P130" s="40"/>
      <c r="Q130" s="40"/>
      <c r="R130" s="40"/>
      <c r="S130" s="40"/>
      <c r="T130" s="40"/>
      <c r="U130" s="40"/>
      <c r="V130" s="40"/>
      <c r="W130" s="40"/>
    </row>
    <row r="131" spans="15:23" x14ac:dyDescent="0.2">
      <c r="O131" s="40"/>
      <c r="P131" s="40"/>
      <c r="Q131" s="40"/>
      <c r="R131" s="40"/>
      <c r="S131" s="40"/>
      <c r="T131" s="40"/>
      <c r="U131" s="40"/>
      <c r="V131" s="40"/>
      <c r="W131" s="40"/>
    </row>
    <row r="132" spans="15:23" x14ac:dyDescent="0.2">
      <c r="O132" s="40"/>
      <c r="P132" s="40"/>
      <c r="Q132" s="40"/>
      <c r="R132" s="40"/>
      <c r="S132" s="40"/>
      <c r="T132" s="40"/>
      <c r="U132" s="40"/>
      <c r="V132" s="40"/>
      <c r="W132" s="40"/>
    </row>
    <row r="133" spans="15:23" x14ac:dyDescent="0.2">
      <c r="O133" s="40"/>
      <c r="P133" s="40"/>
      <c r="Q133" s="40"/>
      <c r="R133" s="40"/>
      <c r="S133" s="40"/>
      <c r="T133" s="40"/>
      <c r="U133" s="40"/>
      <c r="V133" s="40"/>
      <c r="W133" s="40"/>
    </row>
    <row r="134" spans="15:23" x14ac:dyDescent="0.2">
      <c r="O134" s="40"/>
      <c r="P134" s="40"/>
      <c r="Q134" s="40"/>
      <c r="R134" s="40"/>
      <c r="S134" s="40"/>
      <c r="T134" s="40"/>
      <c r="U134" s="40"/>
      <c r="V134" s="40"/>
      <c r="W134" s="40"/>
    </row>
    <row r="135" spans="15:23" x14ac:dyDescent="0.2">
      <c r="O135" s="40"/>
      <c r="P135" s="40"/>
      <c r="Q135" s="40"/>
      <c r="R135" s="40"/>
      <c r="S135" s="40"/>
      <c r="T135" s="40"/>
      <c r="U135" s="40"/>
      <c r="V135" s="40"/>
      <c r="W135" s="40"/>
    </row>
    <row r="136" spans="15:23" x14ac:dyDescent="0.2">
      <c r="O136" s="40"/>
      <c r="P136" s="40"/>
      <c r="Q136" s="40"/>
      <c r="R136" s="40"/>
      <c r="S136" s="40"/>
      <c r="T136" s="40"/>
      <c r="U136" s="40"/>
      <c r="V136" s="40"/>
      <c r="W136" s="40"/>
    </row>
    <row r="137" spans="15:23" x14ac:dyDescent="0.2">
      <c r="O137" s="40"/>
      <c r="P137" s="40"/>
      <c r="Q137" s="40"/>
      <c r="R137" s="40"/>
      <c r="S137" s="40"/>
      <c r="T137" s="40"/>
      <c r="U137" s="40"/>
      <c r="V137" s="40"/>
      <c r="W137" s="40"/>
    </row>
    <row r="138" spans="15:23" x14ac:dyDescent="0.2">
      <c r="O138" s="40"/>
      <c r="P138" s="40"/>
      <c r="Q138" s="40"/>
      <c r="R138" s="40"/>
      <c r="S138" s="40"/>
      <c r="T138" s="40"/>
      <c r="U138" s="40"/>
      <c r="V138" s="40"/>
      <c r="W138" s="40"/>
    </row>
    <row r="139" spans="15:23" x14ac:dyDescent="0.2">
      <c r="O139" s="40"/>
      <c r="P139" s="40"/>
      <c r="Q139" s="40"/>
      <c r="R139" s="40"/>
      <c r="S139" s="40"/>
      <c r="T139" s="40"/>
      <c r="U139" s="40"/>
      <c r="V139" s="40"/>
      <c r="W139" s="40"/>
    </row>
    <row r="140" spans="15:23" x14ac:dyDescent="0.2">
      <c r="O140" s="40"/>
      <c r="P140" s="40"/>
      <c r="Q140" s="40"/>
      <c r="R140" s="40"/>
      <c r="S140" s="40"/>
      <c r="T140" s="40"/>
      <c r="U140" s="40"/>
      <c r="V140" s="40"/>
      <c r="W140" s="40"/>
    </row>
    <row r="141" spans="15:23" x14ac:dyDescent="0.2">
      <c r="O141" s="40"/>
      <c r="P141" s="40"/>
      <c r="Q141" s="40"/>
      <c r="R141" s="40"/>
      <c r="S141" s="40"/>
      <c r="T141" s="40"/>
      <c r="U141" s="40"/>
      <c r="V141" s="40"/>
      <c r="W141" s="40"/>
    </row>
    <row r="142" spans="15:23" x14ac:dyDescent="0.2">
      <c r="O142" s="40"/>
      <c r="P142" s="40"/>
      <c r="Q142" s="40"/>
      <c r="R142" s="40"/>
      <c r="S142" s="40"/>
      <c r="T142" s="40"/>
      <c r="U142" s="40"/>
      <c r="V142" s="40"/>
      <c r="W142" s="40"/>
    </row>
    <row r="143" spans="15:23" x14ac:dyDescent="0.2">
      <c r="O143" s="40"/>
      <c r="P143" s="40"/>
      <c r="Q143" s="40"/>
      <c r="R143" s="40"/>
      <c r="S143" s="40"/>
      <c r="T143" s="40"/>
      <c r="U143" s="40"/>
      <c r="V143" s="40"/>
      <c r="W143" s="40"/>
    </row>
    <row r="144" spans="15:23" x14ac:dyDescent="0.2">
      <c r="O144" s="40"/>
      <c r="P144" s="40"/>
      <c r="Q144" s="40"/>
      <c r="R144" s="40"/>
      <c r="S144" s="40"/>
      <c r="T144" s="40"/>
      <c r="U144" s="40"/>
      <c r="V144" s="40"/>
      <c r="W144" s="40"/>
    </row>
    <row r="145" spans="15:23" x14ac:dyDescent="0.2">
      <c r="O145" s="40"/>
      <c r="P145" s="40"/>
      <c r="Q145" s="40"/>
      <c r="R145" s="40"/>
      <c r="S145" s="40"/>
      <c r="T145" s="40"/>
      <c r="U145" s="40"/>
      <c r="V145" s="40"/>
      <c r="W145" s="40"/>
    </row>
    <row r="146" spans="15:23" x14ac:dyDescent="0.2">
      <c r="O146" s="40"/>
      <c r="P146" s="40"/>
      <c r="Q146" s="40"/>
      <c r="R146" s="40"/>
      <c r="S146" s="40"/>
      <c r="T146" s="40"/>
      <c r="U146" s="40"/>
      <c r="V146" s="40"/>
      <c r="W146" s="40"/>
    </row>
    <row r="147" spans="15:23" x14ac:dyDescent="0.2">
      <c r="O147" s="40"/>
      <c r="P147" s="40"/>
      <c r="Q147" s="40"/>
      <c r="R147" s="40"/>
      <c r="S147" s="40"/>
      <c r="T147" s="40"/>
      <c r="U147" s="40"/>
      <c r="V147" s="40"/>
      <c r="W147" s="40"/>
    </row>
    <row r="148" spans="15:23" x14ac:dyDescent="0.2">
      <c r="O148" s="40"/>
      <c r="P148" s="40"/>
      <c r="Q148" s="40"/>
      <c r="R148" s="40"/>
      <c r="S148" s="40"/>
      <c r="T148" s="40"/>
      <c r="U148" s="40"/>
      <c r="V148" s="40"/>
      <c r="W148" s="40"/>
    </row>
    <row r="149" spans="15:23" x14ac:dyDescent="0.2">
      <c r="O149" s="40"/>
      <c r="P149" s="40"/>
      <c r="Q149" s="40"/>
      <c r="R149" s="40"/>
      <c r="S149" s="40"/>
      <c r="T149" s="40"/>
      <c r="U149" s="40"/>
      <c r="V149" s="40"/>
      <c r="W149" s="40"/>
    </row>
    <row r="150" spans="15:23" x14ac:dyDescent="0.2">
      <c r="O150" s="40"/>
      <c r="P150" s="40"/>
      <c r="Q150" s="40"/>
      <c r="R150" s="40"/>
      <c r="S150" s="40"/>
      <c r="T150" s="40"/>
      <c r="U150" s="40"/>
      <c r="V150" s="40"/>
      <c r="W150" s="40"/>
    </row>
    <row r="151" spans="15:23" x14ac:dyDescent="0.2">
      <c r="O151" s="40"/>
      <c r="P151" s="40"/>
      <c r="Q151" s="40"/>
      <c r="R151" s="40"/>
      <c r="S151" s="40"/>
      <c r="T151" s="40"/>
      <c r="U151" s="40"/>
      <c r="V151" s="40"/>
      <c r="W151" s="40"/>
    </row>
    <row r="152" spans="15:23" x14ac:dyDescent="0.2">
      <c r="O152" s="40"/>
      <c r="P152" s="40"/>
      <c r="Q152" s="40"/>
      <c r="R152" s="40"/>
      <c r="S152" s="40"/>
      <c r="T152" s="40"/>
      <c r="U152" s="40"/>
      <c r="V152" s="40"/>
      <c r="W152" s="40"/>
    </row>
  </sheetData>
  <mergeCells count="4">
    <mergeCell ref="S15:T15"/>
    <mergeCell ref="S53:U53"/>
    <mergeCell ref="S12:T12"/>
    <mergeCell ref="Q66:R66"/>
  </mergeCells>
  <conditionalFormatting sqref="A1:B1">
    <cfRule type="duplicateValues" dxfId="9" priority="14"/>
    <cfRule type="duplicateValues" dxfId="8" priority="15"/>
  </conditionalFormatting>
  <conditionalFormatting sqref="A2:B40">
    <cfRule type="duplicateValues" dxfId="7" priority="18"/>
    <cfRule type="duplicateValues" dxfId="6" priority="19"/>
  </conditionalFormatting>
  <conditionalFormatting sqref="U96:U99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:W10">
    <cfRule type="cellIs" dxfId="5" priority="5" operator="lessThan">
      <formula>0</formula>
    </cfRule>
    <cfRule type="cellIs" dxfId="4" priority="6" operator="greaterThan">
      <formula>0.1</formula>
    </cfRule>
    <cfRule type="cellIs" dxfId="3" priority="7" operator="greaterThan">
      <formula>10</formula>
    </cfRule>
  </conditionalFormatting>
  <conditionalFormatting sqref="X45:X48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G41"/>
  <sheetViews>
    <sheetView topLeftCell="A18" zoomScale="125" zoomScaleNormal="160" workbookViewId="0">
      <selection activeCell="G37" sqref="G37"/>
    </sheetView>
  </sheetViews>
  <sheetFormatPr baseColWidth="10" defaultColWidth="8.83203125" defaultRowHeight="15" x14ac:dyDescent="0.2"/>
  <cols>
    <col min="1" max="1" width="10.83203125" bestFit="1" customWidth="1"/>
    <col min="2" max="2" width="9.1640625" bestFit="1" customWidth="1"/>
    <col min="3" max="3" width="10.1640625" bestFit="1" customWidth="1"/>
    <col min="4" max="4" width="7.33203125" bestFit="1" customWidth="1"/>
    <col min="5" max="5" width="10.5" bestFit="1" customWidth="1"/>
    <col min="6" max="6" width="35" bestFit="1" customWidth="1"/>
    <col min="7" max="7" width="13" bestFit="1" customWidth="1"/>
  </cols>
  <sheetData>
    <row r="1" spans="1:7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166</v>
      </c>
      <c r="G1" s="1" t="s">
        <v>167</v>
      </c>
    </row>
    <row r="2" spans="1:7" x14ac:dyDescent="0.2">
      <c r="A2">
        <v>101</v>
      </c>
      <c r="B2">
        <v>1</v>
      </c>
      <c r="C2">
        <v>12.5</v>
      </c>
      <c r="D2" t="s">
        <v>31</v>
      </c>
      <c r="E2" t="s">
        <v>32</v>
      </c>
      <c r="F2" t="str">
        <f>_xlfn.XLOOKUP(Financials[[#This Row],[movie_id]],Movies[movie_id],Movies[title],"Not Available",0)</f>
        <v>K.G.F: Chapter 2</v>
      </c>
      <c r="G2">
        <f>_xlfn.XLOOKUP(Financials[[#This Row],[movie_id]],Movies[movie_id],Movies[imdb_rating],"Not Available",0)</f>
        <v>8.4</v>
      </c>
    </row>
    <row r="3" spans="1:7" x14ac:dyDescent="0.2">
      <c r="A3">
        <v>102</v>
      </c>
      <c r="B3">
        <v>200</v>
      </c>
      <c r="C3">
        <v>954.8</v>
      </c>
      <c r="D3" t="s">
        <v>33</v>
      </c>
      <c r="E3" t="s">
        <v>34</v>
      </c>
      <c r="F3" t="str">
        <f>_xlfn.XLOOKUP(Financials[[#This Row],[movie_id]],Movies[movie_id],Movies[title],"Not Available",0)</f>
        <v>Doctor Strange in the Multiverse of Madness</v>
      </c>
      <c r="G3">
        <f>_xlfn.XLOOKUP(Financials[[#This Row],[movie_id]],Movies[movie_id],Movies[imdb_rating],"Not Available",0)</f>
        <v>7</v>
      </c>
    </row>
    <row r="4" spans="1:7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  <c r="F4" t="str">
        <f>_xlfn.XLOOKUP(Financials[[#This Row],[movie_id]],Movies[movie_id],Movies[title],"Not Available",0)</f>
        <v>Thor: The Dark World</v>
      </c>
      <c r="G4">
        <f>_xlfn.XLOOKUP(Financials[[#This Row],[movie_id]],Movies[movie_id],Movies[imdb_rating],"Not Available",0)</f>
        <v>6.8</v>
      </c>
    </row>
    <row r="5" spans="1:7" x14ac:dyDescent="0.2">
      <c r="A5">
        <v>104</v>
      </c>
      <c r="B5">
        <v>180</v>
      </c>
      <c r="C5">
        <v>854</v>
      </c>
      <c r="D5" t="s">
        <v>33</v>
      </c>
      <c r="E5" t="s">
        <v>34</v>
      </c>
      <c r="F5" t="str">
        <f>_xlfn.XLOOKUP(Financials[[#This Row],[movie_id]],Movies[movie_id],Movies[title],"Not Available",0)</f>
        <v>Thor: Ragnarok</v>
      </c>
      <c r="G5">
        <f>_xlfn.XLOOKUP(Financials[[#This Row],[movie_id]],Movies[movie_id],Movies[imdb_rating],"Not Available",0)</f>
        <v>7.9</v>
      </c>
    </row>
    <row r="6" spans="1:7" x14ac:dyDescent="0.2">
      <c r="A6">
        <v>105</v>
      </c>
      <c r="B6">
        <v>250</v>
      </c>
      <c r="C6">
        <v>670</v>
      </c>
      <c r="D6" t="s">
        <v>33</v>
      </c>
      <c r="E6" t="s">
        <v>34</v>
      </c>
      <c r="F6" t="str">
        <f>_xlfn.XLOOKUP(Financials[[#This Row],[movie_id]],Movies[movie_id],Movies[title],"Not Available",0)</f>
        <v>Thor: Love and Thunder</v>
      </c>
      <c r="G6">
        <f>_xlfn.XLOOKUP(Financials[[#This Row],[movie_id]],Movies[movie_id],Movies[imdb_rating],"Not Available",0)</f>
        <v>6.8</v>
      </c>
    </row>
    <row r="7" spans="1:7" x14ac:dyDescent="0.2">
      <c r="A7">
        <v>107</v>
      </c>
      <c r="B7">
        <v>400</v>
      </c>
      <c r="C7">
        <v>2000</v>
      </c>
      <c r="D7" t="s">
        <v>33</v>
      </c>
      <c r="E7" t="s">
        <v>32</v>
      </c>
      <c r="F7" t="str">
        <f>_xlfn.XLOOKUP(Financials[[#This Row],[movie_id]],Movies[movie_id],Movies[title],"Not Available",0)</f>
        <v>Dilwale Dulhania Le Jayenge</v>
      </c>
      <c r="G7">
        <f>_xlfn.XLOOKUP(Financials[[#This Row],[movie_id]],Movies[movie_id],Movies[imdb_rating],"Not Available",0)</f>
        <v>8</v>
      </c>
    </row>
    <row r="8" spans="1:7" x14ac:dyDescent="0.2">
      <c r="A8">
        <v>108</v>
      </c>
      <c r="B8">
        <v>550</v>
      </c>
      <c r="C8">
        <v>4000</v>
      </c>
      <c r="D8" t="s">
        <v>33</v>
      </c>
      <c r="E8" t="s">
        <v>32</v>
      </c>
      <c r="F8" t="str">
        <f>_xlfn.XLOOKUP(Financials[[#This Row],[movie_id]],Movies[movie_id],Movies[title],"Not Available",0)</f>
        <v>3 Idiots</v>
      </c>
      <c r="G8">
        <f>_xlfn.XLOOKUP(Financials[[#This Row],[movie_id]],Movies[movie_id],Movies[imdb_rating],"Not Available",0)</f>
        <v>8.4</v>
      </c>
    </row>
    <row r="9" spans="1:7" x14ac:dyDescent="0.2">
      <c r="A9">
        <v>109</v>
      </c>
      <c r="B9">
        <v>390</v>
      </c>
      <c r="C9">
        <v>1360</v>
      </c>
      <c r="D9" t="s">
        <v>33</v>
      </c>
      <c r="E9" t="s">
        <v>32</v>
      </c>
      <c r="F9" t="str">
        <f>_xlfn.XLOOKUP(Financials[[#This Row],[movie_id]],Movies[movie_id],Movies[title],"Not Available",0)</f>
        <v>Kabhi Khushi Kabhie Gham</v>
      </c>
      <c r="G9">
        <f>_xlfn.XLOOKUP(Financials[[#This Row],[movie_id]],Movies[movie_id],Movies[imdb_rating],"Not Available",0)</f>
        <v>7.4</v>
      </c>
    </row>
    <row r="10" spans="1:7" x14ac:dyDescent="0.2">
      <c r="A10">
        <v>110</v>
      </c>
      <c r="B10">
        <v>1.4</v>
      </c>
      <c r="C10">
        <v>3.5</v>
      </c>
      <c r="D10" t="s">
        <v>31</v>
      </c>
      <c r="E10" t="s">
        <v>32</v>
      </c>
      <c r="F10" t="str">
        <f>_xlfn.XLOOKUP(Financials[[#This Row],[movie_id]],Movies[movie_id],Movies[title],"Not Available",0)</f>
        <v>Bajirao Mastani</v>
      </c>
      <c r="G10">
        <f>_xlfn.XLOOKUP(Financials[[#This Row],[movie_id]],Movies[movie_id],Movies[imdb_rating],"Not Available",0)</f>
        <v>7.2</v>
      </c>
    </row>
    <row r="11" spans="1:7" x14ac:dyDescent="0.2">
      <c r="A11">
        <v>111</v>
      </c>
      <c r="B11">
        <v>25</v>
      </c>
      <c r="C11">
        <v>73.3</v>
      </c>
      <c r="D11" t="s">
        <v>33</v>
      </c>
      <c r="E11" t="s">
        <v>34</v>
      </c>
      <c r="F11" t="str">
        <f>_xlfn.XLOOKUP(Financials[[#This Row],[movie_id]],Movies[movie_id],Movies[title],"Not Available",0)</f>
        <v>The Shawshank Redemption</v>
      </c>
      <c r="G11">
        <f>_xlfn.XLOOKUP(Financials[[#This Row],[movie_id]],Movies[movie_id],Movies[imdb_rating],"Not Available",0)</f>
        <v>9.3000000000000007</v>
      </c>
    </row>
    <row r="12" spans="1:7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  <c r="F12" t="str">
        <f>_xlfn.XLOOKUP(Financials[[#This Row],[movie_id]],Movies[movie_id],Movies[title],"Not Available",0)</f>
        <v>Interstellar</v>
      </c>
      <c r="G12">
        <f>_xlfn.XLOOKUP(Financials[[#This Row],[movie_id]],Movies[movie_id],Movies[imdb_rating],"Not Available",0)</f>
        <v>8.6</v>
      </c>
    </row>
    <row r="13" spans="1:7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  <c r="F13" t="str">
        <f>_xlfn.XLOOKUP(Financials[[#This Row],[movie_id]],Movies[movie_id],Movies[title],"Not Available",0)</f>
        <v>Not Available</v>
      </c>
      <c r="G13" t="str">
        <f>_xlfn.XLOOKUP(Financials[[#This Row],[movie_id]],Movies[movie_id],Movies[imdb_rating],"Not Available",0)</f>
        <v>Not Available</v>
      </c>
    </row>
    <row r="14" spans="1:7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  <c r="F14" t="str">
        <f>_xlfn.XLOOKUP(Financials[[#This Row],[movie_id]],Movies[movie_id],Movies[title],"Not Available",0)</f>
        <v>The Pursuit of Happyness</v>
      </c>
      <c r="G14">
        <f>_xlfn.XLOOKUP(Financials[[#This Row],[movie_id]],Movies[movie_id],Movies[imdb_rating],"Not Available",0)</f>
        <v>8</v>
      </c>
    </row>
    <row r="15" spans="1:7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  <c r="F15" t="str">
        <f>_xlfn.XLOOKUP(Financials[[#This Row],[movie_id]],Movies[movie_id],Movies[title],"Not Available",0)</f>
        <v>Gladiator</v>
      </c>
      <c r="G15">
        <f>_xlfn.XLOOKUP(Financials[[#This Row],[movie_id]],Movies[movie_id],Movies[imdb_rating],"Not Available",0)</f>
        <v>8.5</v>
      </c>
    </row>
    <row r="16" spans="1:7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  <c r="F16" t="str">
        <f>_xlfn.XLOOKUP(Financials[[#This Row],[movie_id]],Movies[movie_id],Movies[title],"Not Available",0)</f>
        <v>Titanic</v>
      </c>
      <c r="G16">
        <f>_xlfn.XLOOKUP(Financials[[#This Row],[movie_id]],Movies[movie_id],Movies[imdb_rating],"Not Available",0)</f>
        <v>7.9</v>
      </c>
    </row>
    <row r="17" spans="1:7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  <c r="F17" t="str">
        <f>_xlfn.XLOOKUP(Financials[[#This Row],[movie_id]],Movies[movie_id],Movies[title],"Not Available",0)</f>
        <v>It's a Wonderful Life</v>
      </c>
      <c r="G17">
        <f>_xlfn.XLOOKUP(Financials[[#This Row],[movie_id]],Movies[movie_id],Movies[imdb_rating],"Not Available",0)</f>
        <v>8.6</v>
      </c>
    </row>
    <row r="18" spans="1:7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  <c r="F18" t="str">
        <f>_xlfn.XLOOKUP(Financials[[#This Row],[movie_id]],Movies[movie_id],Movies[title],"Not Available",0)</f>
        <v>Avatar</v>
      </c>
      <c r="G18">
        <f>_xlfn.XLOOKUP(Financials[[#This Row],[movie_id]],Movies[movie_id],Movies[imdb_rating],"Not Available",0)</f>
        <v>7.8</v>
      </c>
    </row>
    <row r="19" spans="1:7" x14ac:dyDescent="0.2">
      <c r="A19">
        <v>120</v>
      </c>
      <c r="B19">
        <v>7.2</v>
      </c>
      <c r="C19">
        <v>291</v>
      </c>
      <c r="D19" t="s">
        <v>33</v>
      </c>
      <c r="E19" t="s">
        <v>34</v>
      </c>
      <c r="F19" t="str">
        <f>_xlfn.XLOOKUP(Financials[[#This Row],[movie_id]],Movies[movie_id],Movies[title],"Not Available",0)</f>
        <v>The Godfather</v>
      </c>
      <c r="G19">
        <f>_xlfn.XLOOKUP(Financials[[#This Row],[movie_id]],Movies[movie_id],Movies[imdb_rating],"Not Available",0)</f>
        <v>9.1999999999999993</v>
      </c>
    </row>
    <row r="20" spans="1:7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  <c r="F20" t="str">
        <f>_xlfn.XLOOKUP(Financials[[#This Row],[movie_id]],Movies[movie_id],Movies[title],"Not Available",0)</f>
        <v>The Dark Knight</v>
      </c>
      <c r="G20">
        <f>_xlfn.XLOOKUP(Financials[[#This Row],[movie_id]],Movies[movie_id],Movies[imdb_rating],"Not Available",0)</f>
        <v>9</v>
      </c>
    </row>
    <row r="21" spans="1:7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  <c r="F21" t="str">
        <f>_xlfn.XLOOKUP(Financials[[#This Row],[movie_id]],Movies[movie_id],Movies[title],"Not Available",0)</f>
        <v>Schindler's List</v>
      </c>
      <c r="G21">
        <f>_xlfn.XLOOKUP(Financials[[#This Row],[movie_id]],Movies[movie_id],Movies[imdb_rating],"Not Available",0)</f>
        <v>9</v>
      </c>
    </row>
    <row r="22" spans="1:7" x14ac:dyDescent="0.2">
      <c r="A22">
        <v>123</v>
      </c>
      <c r="B22">
        <v>63</v>
      </c>
      <c r="C22">
        <v>1046</v>
      </c>
      <c r="D22" t="s">
        <v>33</v>
      </c>
      <c r="E22" t="s">
        <v>34</v>
      </c>
      <c r="F22" t="str">
        <f>_xlfn.XLOOKUP(Financials[[#This Row],[movie_id]],Movies[movie_id],Movies[title],"Not Available",0)</f>
        <v>Jurassic Park</v>
      </c>
      <c r="G22">
        <f>_xlfn.XLOOKUP(Financials[[#This Row],[movie_id]],Movies[movie_id],Movies[imdb_rating],"Not Available",0)</f>
        <v>8.1999999999999993</v>
      </c>
    </row>
    <row r="23" spans="1:7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  <c r="F23" t="str">
        <f>_xlfn.XLOOKUP(Financials[[#This Row],[movie_id]],Movies[movie_id],Movies[title],"Not Available",0)</f>
        <v>Parasite</v>
      </c>
      <c r="G23">
        <f>_xlfn.XLOOKUP(Financials[[#This Row],[movie_id]],Movies[movie_id],Movies[imdb_rating],"Not Available",0)</f>
        <v>8.5</v>
      </c>
    </row>
    <row r="24" spans="1:7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  <c r="F24" t="str">
        <f>_xlfn.XLOOKUP(Financials[[#This Row],[movie_id]],Movies[movie_id],Movies[title],"Not Available",0)</f>
        <v>Avengers: Endgame</v>
      </c>
      <c r="G24">
        <f>_xlfn.XLOOKUP(Financials[[#This Row],[movie_id]],Movies[movie_id],Movies[imdb_rating],"Not Available",0)</f>
        <v>8.4</v>
      </c>
    </row>
    <row r="25" spans="1:7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  <c r="F25" t="str">
        <f>_xlfn.XLOOKUP(Financials[[#This Row],[movie_id]],Movies[movie_id],Movies[title],"Not Available",0)</f>
        <v>Avengers: Infinity War</v>
      </c>
      <c r="G25">
        <f>_xlfn.XLOOKUP(Financials[[#This Row],[movie_id]],Movies[movie_id],Movies[imdb_rating],"Not Available",0)</f>
        <v>8.4</v>
      </c>
    </row>
    <row r="26" spans="1:7" x14ac:dyDescent="0.2">
      <c r="A26">
        <v>127</v>
      </c>
      <c r="B26">
        <v>70</v>
      </c>
      <c r="C26">
        <v>100</v>
      </c>
      <c r="D26" t="s">
        <v>33</v>
      </c>
      <c r="E26" t="s">
        <v>32</v>
      </c>
      <c r="F26" t="str">
        <f>_xlfn.XLOOKUP(Financials[[#This Row],[movie_id]],Movies[movie_id],Movies[title],"Not Available",0)</f>
        <v>Pather Panchali</v>
      </c>
      <c r="G26">
        <f>_xlfn.XLOOKUP(Financials[[#This Row],[movie_id]],Movies[movie_id],Movies[imdb_rating],"Not Available",0)</f>
        <v>8.3000000000000007</v>
      </c>
    </row>
    <row r="27" spans="1:7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  <c r="F27" t="str">
        <f>_xlfn.XLOOKUP(Financials[[#This Row],[movie_id]],Movies[movie_id],Movies[title],"Not Available",0)</f>
        <v>Taare Zameen Par</v>
      </c>
      <c r="G27">
        <f>_xlfn.XLOOKUP(Financials[[#This Row],[movie_id]],Movies[movie_id],Movies[imdb_rating],"Not Available",0)</f>
        <v>8.3000000000000007</v>
      </c>
    </row>
    <row r="28" spans="1:7" x14ac:dyDescent="0.2">
      <c r="A28">
        <v>129</v>
      </c>
      <c r="B28">
        <v>100</v>
      </c>
      <c r="C28">
        <v>410</v>
      </c>
      <c r="D28" t="s">
        <v>33</v>
      </c>
      <c r="E28" t="s">
        <v>32</v>
      </c>
      <c r="F28" t="str">
        <f>_xlfn.XLOOKUP(Financials[[#This Row],[movie_id]],Movies[movie_id],Movies[title],"Not Available",0)</f>
        <v>Munna Bhai M.B.B.S.</v>
      </c>
      <c r="G28">
        <f>_xlfn.XLOOKUP(Financials[[#This Row],[movie_id]],Movies[movie_id],Movies[imdb_rating],"Not Available",0)</f>
        <v>8.1</v>
      </c>
    </row>
    <row r="29" spans="1:7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  <c r="F29" t="str">
        <f>_xlfn.XLOOKUP(Financials[[#This Row],[movie_id]],Movies[movie_id],Movies[title],"Not Available",0)</f>
        <v>PK</v>
      </c>
      <c r="G29">
        <f>_xlfn.XLOOKUP(Financials[[#This Row],[movie_id]],Movies[movie_id],Movies[imdb_rating],"Not Available",0)</f>
        <v>8.1</v>
      </c>
    </row>
    <row r="30" spans="1:7" x14ac:dyDescent="0.2">
      <c r="A30">
        <v>131</v>
      </c>
      <c r="B30">
        <v>1</v>
      </c>
      <c r="C30">
        <v>5.9</v>
      </c>
      <c r="D30" t="s">
        <v>31</v>
      </c>
      <c r="E30" t="s">
        <v>32</v>
      </c>
      <c r="F30" t="str">
        <f>_xlfn.XLOOKUP(Financials[[#This Row],[movie_id]],Movies[movie_id],Movies[title],"Not Available",0)</f>
        <v>Sanju</v>
      </c>
      <c r="G30" t="str">
        <f>_xlfn.XLOOKUP(Financials[[#This Row],[movie_id]],Movies[movie_id],Movies[imdb_rating],"Not Available",0)</f>
        <v>NULL</v>
      </c>
    </row>
    <row r="31" spans="1:7" x14ac:dyDescent="0.2">
      <c r="A31">
        <v>132</v>
      </c>
      <c r="B31">
        <v>2</v>
      </c>
      <c r="C31">
        <v>3.6</v>
      </c>
      <c r="D31" t="s">
        <v>31</v>
      </c>
      <c r="E31" t="s">
        <v>32</v>
      </c>
      <c r="F31" t="str">
        <f>_xlfn.XLOOKUP(Financials[[#This Row],[movie_id]],Movies[movie_id],Movies[title],"Not Available",0)</f>
        <v>Pushpa: The Rise - Part 1</v>
      </c>
      <c r="G31">
        <f>_xlfn.XLOOKUP(Financials[[#This Row],[movie_id]],Movies[movie_id],Movies[imdb_rating],"Not Available",0)</f>
        <v>7.6</v>
      </c>
    </row>
    <row r="32" spans="1:7" x14ac:dyDescent="0.2">
      <c r="A32">
        <v>133</v>
      </c>
      <c r="B32">
        <v>5.5</v>
      </c>
      <c r="C32">
        <v>12</v>
      </c>
      <c r="D32" t="s">
        <v>31</v>
      </c>
      <c r="E32" t="s">
        <v>32</v>
      </c>
      <c r="F32" t="str">
        <f>_xlfn.XLOOKUP(Financials[[#This Row],[movie_id]],Movies[movie_id],Movies[title],"Not Available",0)</f>
        <v>RRR</v>
      </c>
      <c r="G32">
        <f>_xlfn.XLOOKUP(Financials[[#This Row],[movie_id]],Movies[movie_id],Movies[imdb_rating],"Not Available",0)</f>
        <v>8</v>
      </c>
    </row>
    <row r="33" spans="1:7" x14ac:dyDescent="0.2">
      <c r="A33">
        <v>134</v>
      </c>
      <c r="B33">
        <v>1.8</v>
      </c>
      <c r="C33">
        <v>6.5</v>
      </c>
      <c r="D33" t="s">
        <v>31</v>
      </c>
      <c r="E33" t="s">
        <v>32</v>
      </c>
      <c r="F33" t="str">
        <f>_xlfn.XLOOKUP(Financials[[#This Row],[movie_id]],Movies[movie_id],Movies[title],"Not Available",0)</f>
        <v>Baahubali: The Beginning</v>
      </c>
      <c r="G33">
        <f>_xlfn.XLOOKUP(Financials[[#This Row],[movie_id]],Movies[movie_id],Movies[imdb_rating],"Not Available",0)</f>
        <v>8</v>
      </c>
    </row>
    <row r="34" spans="1:7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  <c r="F34" t="str">
        <f>_xlfn.XLOOKUP(Financials[[#This Row],[movie_id]],Movies[movie_id],Movies[title],"Not Available",0)</f>
        <v>The Kashmir Files</v>
      </c>
      <c r="G34">
        <f>_xlfn.XLOOKUP(Financials[[#This Row],[movie_id]],Movies[movie_id],Movies[imdb_rating],"Not Available",0)</f>
        <v>8.3000000000000007</v>
      </c>
    </row>
    <row r="35" spans="1:7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  <c r="F35" t="str">
        <f>_xlfn.XLOOKUP(Financials[[#This Row],[movie_id]],Movies[movie_id],Movies[title],"Not Available",0)</f>
        <v>Bajrangi Bhaijaan</v>
      </c>
      <c r="G35">
        <f>_xlfn.XLOOKUP(Financials[[#This Row],[movie_id]],Movies[movie_id],Movies[imdb_rating],"Not Available",0)</f>
        <v>8.1</v>
      </c>
    </row>
    <row r="36" spans="1:7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  <c r="F36" t="str">
        <f>_xlfn.XLOOKUP(Financials[[#This Row],[movie_id]],Movies[movie_id],Movies[title],"Not Available",0)</f>
        <v>Captain America: The First Avenger</v>
      </c>
      <c r="G36">
        <f>_xlfn.XLOOKUP(Financials[[#This Row],[movie_id]],Movies[movie_id],Movies[imdb_rating],"Not Available",0)</f>
        <v>6.9</v>
      </c>
    </row>
    <row r="37" spans="1:7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  <c r="F37" t="str">
        <f>_xlfn.XLOOKUP(Financials[[#This Row],[movie_id]],Movies[movie_id],Movies[title],"Not Available",0)</f>
        <v>Captain America: The Winter Soldier</v>
      </c>
      <c r="G37">
        <f>_xlfn.XLOOKUP(Financials[[#This Row],[movie_id]],Movies[movie_id],Movies[imdb_rating],"Not Available",0)</f>
        <v>7.8</v>
      </c>
    </row>
    <row r="38" spans="1:7" x14ac:dyDescent="0.2">
      <c r="A38">
        <v>139</v>
      </c>
      <c r="B38">
        <v>1.8</v>
      </c>
      <c r="C38">
        <v>3.1</v>
      </c>
      <c r="D38" t="s">
        <v>31</v>
      </c>
      <c r="E38" t="s">
        <v>32</v>
      </c>
      <c r="F38" t="str">
        <f>_xlfn.XLOOKUP(Financials[[#This Row],[movie_id]],Movies[movie_id],Movies[title],"Not Available",0)</f>
        <v>Race 3</v>
      </c>
      <c r="G38">
        <f>_xlfn.XLOOKUP(Financials[[#This Row],[movie_id]],Movies[movie_id],Movies[imdb_rating],"Not Available",0)</f>
        <v>1.9</v>
      </c>
    </row>
    <row r="39" spans="1:7" x14ac:dyDescent="0.2">
      <c r="A39">
        <v>140</v>
      </c>
      <c r="B39">
        <v>500</v>
      </c>
      <c r="C39">
        <v>950</v>
      </c>
      <c r="D39" t="s">
        <v>33</v>
      </c>
      <c r="E39" t="s">
        <v>32</v>
      </c>
      <c r="F39" t="str">
        <f>_xlfn.XLOOKUP(Financials[[#This Row],[movie_id]],Movies[movie_id],Movies[title],"Not Available",0)</f>
        <v>Shershaah</v>
      </c>
      <c r="G39">
        <f>_xlfn.XLOOKUP(Financials[[#This Row],[movie_id]],Movies[movie_id],Movies[imdb_rating],"Not Available",0)</f>
        <v>8.4</v>
      </c>
    </row>
    <row r="40" spans="1:7" x14ac:dyDescent="0.2">
      <c r="A40">
        <v>406</v>
      </c>
      <c r="B40">
        <v>30</v>
      </c>
      <c r="C40">
        <v>350</v>
      </c>
      <c r="D40" t="s">
        <v>33</v>
      </c>
      <c r="E40" t="s">
        <v>32</v>
      </c>
      <c r="F40" t="str">
        <f>_xlfn.XLOOKUP(Financials[[#This Row],[movie_id]],Movies[movie_id],Movies[title],"Not Available",0)</f>
        <v>Not Available</v>
      </c>
      <c r="G40" t="str">
        <f>_xlfn.XLOOKUP(Financials[[#This Row],[movie_id]],Movies[movie_id],Movies[imdb_rating],"Not Available",0)</f>
        <v>Not Available</v>
      </c>
    </row>
    <row r="41" spans="1:7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  <c r="F41" t="str">
        <f>_xlfn.XLOOKUP(Financials[[#This Row],[movie_id]],Movies[movie_id],Movies[title],"Not Available",0)</f>
        <v>Not Available</v>
      </c>
      <c r="G41" t="str">
        <f>_xlfn.XLOOKUP(Financials[[#This Row],[movie_id]],Movies[movie_id],Movies[imdb_rating],"Not Available",0)</f>
        <v>Not Available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baseColWidth="10" defaultColWidth="8.83203125" defaultRowHeight="15" x14ac:dyDescent="0.2"/>
  <cols>
    <col min="2" max="2" width="26.5" customWidth="1"/>
    <col min="3" max="3" width="10.83203125" customWidth="1"/>
    <col min="5" max="5" width="22.16406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E19"/>
  <sheetViews>
    <sheetView zoomScale="160" zoomScaleNormal="160" workbookViewId="0">
      <selection activeCell="L11" sqref="L11"/>
    </sheetView>
  </sheetViews>
  <sheetFormatPr baseColWidth="10" defaultColWidth="8.83203125" defaultRowHeight="15" x14ac:dyDescent="0.2"/>
  <cols>
    <col min="1" max="1" width="12.5" customWidth="1"/>
  </cols>
  <sheetData>
    <row r="1" spans="1:5" x14ac:dyDescent="0.2">
      <c r="A1" s="47"/>
      <c r="B1" s="47"/>
      <c r="C1" s="47"/>
      <c r="D1" s="47"/>
      <c r="E1" s="47"/>
    </row>
    <row r="2" spans="1:5" x14ac:dyDescent="0.2">
      <c r="A2" s="47"/>
      <c r="B2" s="47"/>
      <c r="C2" s="47"/>
      <c r="D2" s="47"/>
      <c r="E2" s="47"/>
    </row>
    <row r="3" spans="1:5" x14ac:dyDescent="0.2">
      <c r="A3" s="47"/>
      <c r="B3" s="47"/>
      <c r="C3" s="47"/>
      <c r="D3" s="47"/>
      <c r="E3" s="47"/>
    </row>
    <row r="4" spans="1:5" x14ac:dyDescent="0.2">
      <c r="A4" s="47"/>
      <c r="B4" s="47"/>
      <c r="C4" s="47"/>
      <c r="D4" s="47"/>
      <c r="E4" s="47"/>
    </row>
    <row r="5" spans="1:5" x14ac:dyDescent="0.2">
      <c r="A5" s="47"/>
      <c r="B5" s="47"/>
      <c r="C5" s="47"/>
      <c r="D5" s="47"/>
      <c r="E5" s="47"/>
    </row>
    <row r="6" spans="1:5" x14ac:dyDescent="0.2">
      <c r="A6" s="47"/>
      <c r="B6" s="47"/>
      <c r="C6" s="47"/>
      <c r="D6" s="47"/>
      <c r="E6" s="47"/>
    </row>
    <row r="7" spans="1:5" x14ac:dyDescent="0.2">
      <c r="A7" s="47"/>
      <c r="B7" s="47"/>
      <c r="C7" s="47"/>
      <c r="D7" s="47"/>
      <c r="E7" s="47"/>
    </row>
    <row r="8" spans="1:5" x14ac:dyDescent="0.2">
      <c r="A8" s="47"/>
      <c r="B8" s="47"/>
      <c r="C8" s="47"/>
      <c r="D8" s="47"/>
      <c r="E8" s="47"/>
    </row>
    <row r="9" spans="1:5" x14ac:dyDescent="0.2">
      <c r="A9" s="47"/>
      <c r="B9" s="47"/>
      <c r="C9" s="47"/>
      <c r="D9" s="47"/>
      <c r="E9" s="47"/>
    </row>
    <row r="10" spans="1:5" x14ac:dyDescent="0.2">
      <c r="A10" s="47"/>
      <c r="B10" s="47"/>
      <c r="C10" s="47"/>
      <c r="D10" s="47"/>
      <c r="E10" s="47"/>
    </row>
    <row r="11" spans="1:5" x14ac:dyDescent="0.2">
      <c r="A11" s="40"/>
      <c r="B11" s="40"/>
      <c r="C11" s="53"/>
      <c r="D11" s="47"/>
      <c r="E11" s="47"/>
    </row>
    <row r="12" spans="1:5" x14ac:dyDescent="0.2">
      <c r="A12" s="40"/>
      <c r="B12" s="40"/>
      <c r="C12" s="40"/>
      <c r="D12" s="47"/>
      <c r="E12" s="47"/>
    </row>
    <row r="13" spans="1:5" x14ac:dyDescent="0.2">
      <c r="A13" s="40"/>
      <c r="B13" s="40"/>
      <c r="C13" s="40"/>
      <c r="D13" s="47"/>
      <c r="E13" s="47"/>
    </row>
    <row r="14" spans="1:5" x14ac:dyDescent="0.2">
      <c r="A14" s="40"/>
      <c r="B14" s="40"/>
      <c r="C14" s="54"/>
      <c r="D14" s="47"/>
      <c r="E14" s="47"/>
    </row>
    <row r="15" spans="1:5" x14ac:dyDescent="0.2">
      <c r="A15" s="40"/>
      <c r="B15" s="40"/>
      <c r="C15" s="53"/>
      <c r="D15" s="47"/>
      <c r="E15" s="47"/>
    </row>
    <row r="16" spans="1:5" x14ac:dyDescent="0.2">
      <c r="A16" s="47"/>
      <c r="B16" s="47"/>
      <c r="C16" s="47"/>
      <c r="D16" s="47"/>
      <c r="E16" s="47"/>
    </row>
    <row r="17" spans="1:5" x14ac:dyDescent="0.2">
      <c r="A17" s="47"/>
      <c r="B17" s="47"/>
      <c r="C17" s="47"/>
      <c r="D17" s="47"/>
      <c r="E17" s="47"/>
    </row>
    <row r="18" spans="1:5" x14ac:dyDescent="0.2">
      <c r="A18" s="47"/>
      <c r="B18" s="47"/>
      <c r="C18" s="47"/>
      <c r="D18" s="47"/>
      <c r="E18" s="47"/>
    </row>
    <row r="19" spans="1:5" x14ac:dyDescent="0.2">
      <c r="A19" s="47"/>
      <c r="B19" s="47"/>
      <c r="C19" s="47"/>
      <c r="D19" s="47"/>
      <c r="E19" s="4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Excel R</cp:lastModifiedBy>
  <dcterms:created xsi:type="dcterms:W3CDTF">2015-06-05T18:17:20Z</dcterms:created>
  <dcterms:modified xsi:type="dcterms:W3CDTF">2025-07-31T20:08:31Z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MSIP_Label_defa4170-0d19-0005-0004-bc88714345d2_Enabled">
    <vt:lpwstr>true</vt:lpwstr>
  </property>
  <property fmtid="{D5CDD505-2E9C-101B-9397-08002B2CF9AE}" pid="11" name="MSIP_Label_defa4170-0d19-0005-0004-bc88714345d2_SetDate">
    <vt:lpwstr>2025-07-25T18:32:36Z</vt:lpwstr>
  </property>
  <property fmtid="{D5CDD505-2E9C-101B-9397-08002B2CF9AE}" pid="12" name="MSIP_Label_defa4170-0d19-0005-0004-bc88714345d2_Method">
    <vt:lpwstr>Standard</vt:lpwstr>
  </property>
  <property fmtid="{D5CDD505-2E9C-101B-9397-08002B2CF9AE}" pid="13" name="MSIP_Label_defa4170-0d19-0005-0004-bc88714345d2_Name">
    <vt:lpwstr>defa4170-0d19-0005-0004-bc88714345d2</vt:lpwstr>
  </property>
  <property fmtid="{D5CDD505-2E9C-101B-9397-08002B2CF9AE}" pid="14" name="MSIP_Label_defa4170-0d19-0005-0004-bc88714345d2_SiteId">
    <vt:lpwstr>180e4901-edf9-47a0-9756-059be2fb1cc1</vt:lpwstr>
  </property>
  <property fmtid="{D5CDD505-2E9C-101B-9397-08002B2CF9AE}" pid="15" name="MSIP_Label_defa4170-0d19-0005-0004-bc88714345d2_ActionId">
    <vt:lpwstr>1e0ae2d8-3252-4f00-9613-71db0958fef4</vt:lpwstr>
  </property>
  <property fmtid="{D5CDD505-2E9C-101B-9397-08002B2CF9AE}" pid="16" name="MSIP_Label_defa4170-0d19-0005-0004-bc88714345d2_ContentBits">
    <vt:lpwstr>0</vt:lpwstr>
  </property>
  <property fmtid="{D5CDD505-2E9C-101B-9397-08002B2CF9AE}" pid="17" name="MSIP_Label_defa4170-0d19-0005-0004-bc88714345d2_Tag">
    <vt:lpwstr>50, 3, 0, 1</vt:lpwstr>
  </property>
</Properties>
</file>