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jwalvenkat/Downloads/"/>
    </mc:Choice>
  </mc:AlternateContent>
  <xr:revisionPtr revIDLastSave="0" documentId="13_ncr:1_{F570CEFF-6EFD-5948-8A6B-A2781E5BC7D6}" xr6:coauthVersionLast="47" xr6:coauthVersionMax="47" xr10:uidLastSave="{00000000-0000-0000-0000-000000000000}"/>
  <bookViews>
    <workbookView xWindow="0" yWindow="0" windowWidth="35840" windowHeight="22400" activeTab="3" xr2:uid="{836ADB60-A2C4-A943-ABE5-96548EB8A34E}"/>
  </bookViews>
  <sheets>
    <sheet name="DATASET1" sheetId="1" r:id="rId1"/>
    <sheet name="DATASET 2" sheetId="2" r:id="rId2"/>
    <sheet name="Normal Distribution" sheetId="4" r:id="rId3"/>
    <sheet name="Exponential distribution" sheetId="5" r:id="rId4"/>
  </sheets>
  <definedNames>
    <definedName name="_xlchart.v1.0" hidden="1">DATASET1!$B$1</definedName>
    <definedName name="_xlchart.v1.1" hidden="1">DATASET1!$B$2:$B$141</definedName>
    <definedName name="_xlchart.v1.2" hidden="1">'DATASET 2'!$B$1</definedName>
    <definedName name="_xlchart.v1.3" hidden="1">'DATASET 2'!$B$2:$B$100</definedName>
    <definedName name="_xlchart.v1.4" hidden="1">'DATASET 2'!$B$1</definedName>
    <definedName name="_xlchart.v1.5" hidden="1">'DATASET 2'!$B$2:$B$100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C15" i="5"/>
  <c r="C8" i="5"/>
  <c r="D8" i="5" s="1"/>
  <c r="E8" i="5" s="1"/>
  <c r="C6" i="5"/>
  <c r="C12" i="4"/>
  <c r="C7" i="4"/>
  <c r="D7" i="4" s="1"/>
  <c r="E7" i="4" s="1"/>
  <c r="C30" i="5"/>
  <c r="D30" i="5" s="1"/>
  <c r="E30" i="5" s="1"/>
  <c r="B32" i="5"/>
  <c r="C29" i="5"/>
  <c r="D29" i="5" s="1"/>
  <c r="E29" i="5" s="1"/>
  <c r="C28" i="5"/>
  <c r="D28" i="5" s="1"/>
  <c r="E28" i="5" s="1"/>
  <c r="C27" i="5"/>
  <c r="B17" i="5"/>
  <c r="D15" i="5"/>
  <c r="E15" i="5" s="1"/>
  <c r="C14" i="5"/>
  <c r="D14" i="5" s="1"/>
  <c r="E14" i="5" s="1"/>
  <c r="C13" i="5"/>
  <c r="D13" i="5" s="1"/>
  <c r="E13" i="5" s="1"/>
  <c r="C12" i="5"/>
  <c r="D12" i="5" s="1"/>
  <c r="E12" i="5" s="1"/>
  <c r="C11" i="5"/>
  <c r="D11" i="5" s="1"/>
  <c r="E11" i="5" s="1"/>
  <c r="C10" i="5"/>
  <c r="D10" i="5" s="1"/>
  <c r="E10" i="5" s="1"/>
  <c r="C9" i="5"/>
  <c r="D9" i="5" s="1"/>
  <c r="E9" i="5" s="1"/>
  <c r="C7" i="5"/>
  <c r="D7" i="5" s="1"/>
  <c r="E7" i="5" s="1"/>
  <c r="D6" i="5"/>
  <c r="E6" i="5" s="1"/>
  <c r="C30" i="4"/>
  <c r="D30" i="4" s="1"/>
  <c r="E30" i="4" s="1"/>
  <c r="C29" i="4"/>
  <c r="D29" i="4" s="1"/>
  <c r="E29" i="4" s="1"/>
  <c r="C28" i="4"/>
  <c r="D28" i="4" s="1"/>
  <c r="E28" i="4" s="1"/>
  <c r="C27" i="4"/>
  <c r="D27" i="4" s="1"/>
  <c r="B32" i="4"/>
  <c r="C11" i="4"/>
  <c r="D11" i="4" s="1"/>
  <c r="E11" i="4" s="1"/>
  <c r="C10" i="4"/>
  <c r="D10" i="4" s="1"/>
  <c r="E10" i="4" s="1"/>
  <c r="C9" i="4"/>
  <c r="D9" i="4" s="1"/>
  <c r="E9" i="4" s="1"/>
  <c r="C8" i="4"/>
  <c r="D8" i="4" s="1"/>
  <c r="E8" i="4" s="1"/>
  <c r="B14" i="4"/>
  <c r="B157" i="1"/>
  <c r="B148" i="1"/>
  <c r="B151" i="1"/>
  <c r="B154" i="1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  <c r="E226" i="1"/>
  <c r="F221" i="1" s="1"/>
  <c r="D221" i="1"/>
  <c r="D222" i="1"/>
  <c r="D223" i="1"/>
  <c r="D224" i="1"/>
  <c r="D225" i="1"/>
  <c r="D220" i="1"/>
  <c r="B160" i="1"/>
  <c r="B145" i="1"/>
  <c r="B169" i="1"/>
  <c r="B166" i="1"/>
  <c r="B163" i="1"/>
  <c r="F175" i="2" l="1" a="1"/>
  <c r="F175" i="2" s="1"/>
  <c r="E17" i="5"/>
  <c r="D17" i="5"/>
  <c r="C17" i="5"/>
  <c r="C32" i="5"/>
  <c r="D27" i="5"/>
  <c r="B117" i="2"/>
  <c r="E27" i="4"/>
  <c r="E32" i="4" s="1"/>
  <c r="D32" i="4"/>
  <c r="C32" i="4"/>
  <c r="C14" i="4"/>
  <c r="D12" i="4"/>
  <c r="B114" i="2"/>
  <c r="B111" i="2"/>
  <c r="B108" i="2"/>
  <c r="B129" i="2"/>
  <c r="B105" i="2"/>
  <c r="B120" i="2"/>
  <c r="B123" i="2"/>
  <c r="B126" i="2"/>
  <c r="F220" i="1"/>
  <c r="G221" i="1" s="1"/>
  <c r="G220" i="1"/>
  <c r="F225" i="1"/>
  <c r="F224" i="1"/>
  <c r="F223" i="1"/>
  <c r="F222" i="1"/>
  <c r="G183" i="2" l="1"/>
  <c r="G179" i="2"/>
  <c r="G178" i="2"/>
  <c r="G177" i="2"/>
  <c r="G182" i="2"/>
  <c r="G181" i="2"/>
  <c r="G176" i="2"/>
  <c r="G180" i="2"/>
  <c r="G184" i="2"/>
  <c r="E27" i="5"/>
  <c r="D32" i="5"/>
  <c r="F186" i="2"/>
  <c r="G175" i="2"/>
  <c r="E12" i="4"/>
  <c r="E14" i="4" s="1"/>
  <c r="D14" i="4"/>
  <c r="G225" i="1"/>
  <c r="G224" i="1"/>
  <c r="G223" i="1"/>
  <c r="G222" i="1"/>
  <c r="H184" i="2" l="1"/>
  <c r="H183" i="2"/>
  <c r="H182" i="2"/>
  <c r="H181" i="2"/>
  <c r="H180" i="2"/>
  <c r="H179" i="2"/>
  <c r="H178" i="2"/>
  <c r="H177" i="2"/>
  <c r="H176" i="2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<sst xmlns="http://schemas.openxmlformats.org/spreadsheetml/2006/main" count="270" uniqueCount="211">
  <si>
    <t>Social Media Manager</t>
  </si>
  <si>
    <t>Product Manager</t>
  </si>
  <si>
    <t>Director of Operations</t>
  </si>
  <si>
    <t>Marketing Analyst</t>
  </si>
  <si>
    <t>HR Manager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</si>
  <si>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</si>
  <si>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</si>
  <si>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</si>
  <si>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</si>
  <si>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</si>
  <si>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</si>
  <si>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</si>
  <si>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</si>
  <si>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Recruiter</t>
  </si>
  <si>
    <t>Research Director</t>
  </si>
  <si>
    <t>Technical Support Specialist</t>
  </si>
  <si>
    <t>Creative Director</t>
  </si>
  <si>
    <t>Project Manager</t>
  </si>
  <si>
    <t>Operations Manager</t>
  </si>
  <si>
    <t>Senior Software Engineer</t>
  </si>
  <si>
    <t>Human Resources Director</t>
  </si>
  <si>
    <t>Content Marketing Manager</t>
  </si>
  <si>
    <t>Technical Recruiter</t>
  </si>
  <si>
    <t>Data Analyst</t>
  </si>
  <si>
    <t>Sales Representative</t>
  </si>
  <si>
    <t>Chief Technology Officer</t>
  </si>
  <si>
    <t>Junior Designer</t>
  </si>
  <si>
    <t>Financial Advisor</t>
  </si>
  <si>
    <t>Junior Account Manager</t>
  </si>
  <si>
    <t>HR Generalist</t>
  </si>
  <si>
    <t>Senior Project Manager</t>
  </si>
  <si>
    <t>Marketing Coordinator</t>
  </si>
  <si>
    <t>Principal Scientist</t>
  </si>
  <si>
    <t>Sales Associate</t>
  </si>
  <si>
    <t>Supply Chain Manager</t>
  </si>
  <si>
    <t>Senior Marketing Manager</t>
  </si>
  <si>
    <t>Business Analyst</t>
  </si>
  <si>
    <t>Training Specialist</t>
  </si>
  <si>
    <t>Research Scientist</t>
  </si>
  <si>
    <t>Junior Software Developer</t>
  </si>
  <si>
    <t>Public Relations Manager</t>
  </si>
  <si>
    <t>Operations Analyst</t>
  </si>
  <si>
    <t>Event Coordinator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</si>
  <si>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</si>
  <si>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</si>
  <si>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</si>
  <si>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</si>
  <si>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</si>
  <si>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</si>
  <si>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</si>
  <si>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</si>
  <si>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</si>
  <si>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</si>
  <si>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</si>
  <si>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</si>
  <si>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</si>
  <si>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Office Manager</t>
  </si>
  <si>
    <t>Principal Engineer</t>
  </si>
  <si>
    <t>Junior HR Generalist</t>
  </si>
  <si>
    <t>Senior Product Manager</t>
  </si>
  <si>
    <t>Sales Manager</t>
  </si>
  <si>
    <t>Director of Marketing</t>
  </si>
  <si>
    <t>Junior Operations Analyst</t>
  </si>
  <si>
    <t>Customer Service Manager</t>
  </si>
  <si>
    <t>Senior Scientist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</si>
  <si>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</si>
  <si>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</si>
  <si>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</si>
  <si>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</si>
  <si>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</si>
  <si>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</si>
  <si>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</si>
  <si>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Administrative Assistant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</si>
  <si>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</si>
  <si>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</si>
  <si>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</si>
  <si>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</si>
  <si>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</si>
  <si>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</si>
  <si>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</si>
  <si>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</si>
  <si>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</si>
  <si>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</si>
  <si>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</si>
  <si>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</si>
  <si>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</si>
  <si>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</si>
  <si>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</si>
  <si>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</si>
  <si>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</si>
  <si>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</si>
  <si>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</si>
  <si>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</si>
  <si>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</si>
  <si>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</si>
  <si>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</si>
  <si>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</si>
  <si>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</si>
  <si>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</si>
  <si>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</si>
  <si>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</si>
  <si>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</si>
  <si>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</si>
  <si>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</si>
  <si>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</si>
  <si>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JOB TITLE</t>
  </si>
  <si>
    <t>SALARY</t>
  </si>
  <si>
    <t>Frequency</t>
  </si>
  <si>
    <t>Senior Manager</t>
  </si>
  <si>
    <t>Senior Financial Advisor</t>
  </si>
  <si>
    <t>Business Intelligence Analyst</t>
  </si>
  <si>
    <t>Senior Marketing Specialist</t>
  </si>
  <si>
    <t>Senior Account Executive</t>
  </si>
  <si>
    <t>Senior Quality Assurance Analyst</t>
  </si>
  <si>
    <t>Senior Product Development Manager</t>
  </si>
  <si>
    <t>Director</t>
  </si>
  <si>
    <t>VP of Finance</t>
  </si>
  <si>
    <t>SAMPLE MEAN =</t>
  </si>
  <si>
    <t>SAMPLE STANDARD DEVIATION =</t>
  </si>
  <si>
    <t>QUARTILE 1 =</t>
  </si>
  <si>
    <t>QUARTILE 2 =</t>
  </si>
  <si>
    <t>QUARTILE 3 =</t>
  </si>
  <si>
    <t>Relative Frequency</t>
  </si>
  <si>
    <t>Upper bound</t>
  </si>
  <si>
    <t>Mid point</t>
  </si>
  <si>
    <t>Formula used =AVERAGE(B2:B141)</t>
  </si>
  <si>
    <t>Formula used  =STDDEV.S(B2:B141)</t>
  </si>
  <si>
    <t xml:space="preserve">              BOX-AND-WHISKER PLOT</t>
  </si>
  <si>
    <t xml:space="preserve">             TABULAR SUMMARY</t>
  </si>
  <si>
    <t>Lower bound</t>
  </si>
  <si>
    <t>Clock Timings</t>
  </si>
  <si>
    <t>Interval (s)</t>
  </si>
  <si>
    <t>Formula used =AVERAGE(B2:B100)</t>
  </si>
  <si>
    <t>Formula used  =STDDEV.S(B2:B100)</t>
  </si>
  <si>
    <t>Formula used =QUARTILE.INC(B2:B100, 1)</t>
  </si>
  <si>
    <t>Formula used =QUARTILE.INC(B2:B100, 2)</t>
  </si>
  <si>
    <t>Formula used =QUARTILE.INC(B2:B100, 3)</t>
  </si>
  <si>
    <t>Formula used =QUARTILE.INC(B2:B141, 1)</t>
  </si>
  <si>
    <t>Formula used =QUARTILE.INC(B2:B141, 2)</t>
  </si>
  <si>
    <t>Formula used =QUARTILE.INC(B2:B141, 3)</t>
  </si>
  <si>
    <t xml:space="preserve">                                   Box - and - Whisker plot</t>
  </si>
  <si>
    <t xml:space="preserve">            Tabular Summary</t>
  </si>
  <si>
    <t>SAMPLE MEDIAN =</t>
  </si>
  <si>
    <t>Formula used =MEDIAN(B2:B100)</t>
  </si>
  <si>
    <t>Formula used =MODE(B2:B100)</t>
  </si>
  <si>
    <t>Formula used =MAX(B2:B100)-MIN(B2:B100)</t>
  </si>
  <si>
    <t>Formula used =VAR.S(B2:B100)</t>
  </si>
  <si>
    <t>SAMPLE MODE =</t>
  </si>
  <si>
    <t>SAMPLE RANGE =</t>
  </si>
  <si>
    <t>SAMPLE VARIANCE =</t>
  </si>
  <si>
    <t>Formula used =MEDIAN(B2:B141)</t>
  </si>
  <si>
    <t>Formula used =MODE(B2:B141)</t>
  </si>
  <si>
    <t>Formula used =MAX(B2:B141)-MIN(B2:B141)</t>
  </si>
  <si>
    <t>Formula used =VAR.S(B2:B141)</t>
  </si>
  <si>
    <t>Cumulative Relative Frequency</t>
  </si>
  <si>
    <r>
      <t xml:space="preserve"> </t>
    </r>
    <r>
      <rPr>
        <sz val="16"/>
        <color theme="1"/>
        <rFont val="Calibri (Body)"/>
      </rPr>
      <t xml:space="preserve">  --&gt;      * The Outliers are 137, 146 , 161, 286, 383</t>
    </r>
  </si>
  <si>
    <r>
      <t xml:space="preserve">                </t>
    </r>
    <r>
      <rPr>
        <sz val="16"/>
        <color theme="1"/>
        <rFont val="Calibri (Body)"/>
      </rPr>
      <t xml:space="preserve">--&gt; </t>
    </r>
    <r>
      <rPr>
        <sz val="14"/>
        <color theme="1"/>
        <rFont val="Calibri (Body)"/>
      </rPr>
      <t xml:space="preserve">    </t>
    </r>
    <r>
      <rPr>
        <sz val="16"/>
        <color theme="1"/>
        <rFont val="Calibri (Body)"/>
      </rPr>
      <t xml:space="preserve">  * The outliers are 200000, 220000, 250000.</t>
    </r>
  </si>
  <si>
    <t xml:space="preserve">       </t>
  </si>
  <si>
    <t>Cumulative Relative Frequency Histogram</t>
  </si>
  <si>
    <t xml:space="preserve">           Relative Frequency Histogram</t>
  </si>
  <si>
    <t xml:space="preserve">                Frequency Histogram</t>
  </si>
  <si>
    <t xml:space="preserve">      Relative Frequency Histogram</t>
  </si>
  <si>
    <t xml:space="preserve">Frequency Histogram </t>
  </si>
  <si>
    <t>Ogive (line chart)</t>
  </si>
  <si>
    <t>NORMAL DISTRIBUTION</t>
  </si>
  <si>
    <t>Class</t>
  </si>
  <si>
    <t>Chi-Square</t>
  </si>
  <si>
    <t>X ≤ 65000</t>
  </si>
  <si>
    <t>X &gt; 225000</t>
  </si>
  <si>
    <r>
      <t>Frequency ( O</t>
    </r>
    <r>
      <rPr>
        <sz val="8"/>
        <color theme="1"/>
        <rFont val="Calibri (Body)"/>
      </rPr>
      <t>i</t>
    </r>
    <r>
      <rPr>
        <sz val="16"/>
        <color theme="1"/>
        <rFont val="Calibri (Body)"/>
      </rPr>
      <t>)</t>
    </r>
  </si>
  <si>
    <r>
      <t>Class Probability (P</t>
    </r>
    <r>
      <rPr>
        <sz val="8"/>
        <color theme="1"/>
        <rFont val="Calibri (Body)"/>
      </rPr>
      <t>i</t>
    </r>
    <r>
      <rPr>
        <sz val="16"/>
        <color theme="1"/>
        <rFont val="Calibri (Body)"/>
      </rPr>
      <t>)</t>
    </r>
  </si>
  <si>
    <r>
      <t>Expected Value (e</t>
    </r>
    <r>
      <rPr>
        <sz val="8"/>
        <color theme="1"/>
        <rFont val="Calibri (Body)"/>
      </rPr>
      <t>i</t>
    </r>
    <r>
      <rPr>
        <sz val="16"/>
        <color theme="1"/>
        <rFont val="Calibri (Body)"/>
      </rPr>
      <t>)</t>
    </r>
  </si>
  <si>
    <t>(Chi-square test statistic value)</t>
  </si>
  <si>
    <r>
      <t>From the above table, we can observe the e</t>
    </r>
    <r>
      <rPr>
        <sz val="8"/>
        <color theme="1"/>
        <rFont val="Calibri (Body)"/>
      </rPr>
      <t>i</t>
    </r>
    <r>
      <rPr>
        <sz val="16"/>
        <color theme="1"/>
        <rFont val="Calibri (Body)"/>
      </rPr>
      <t xml:space="preserve"> values of D11 and D12 are less than 5, so we combine the classes accordingly which is shown in the below table.</t>
    </r>
  </si>
  <si>
    <t xml:space="preserve">X &gt;145000 </t>
  </si>
  <si>
    <t>EXPONENTIAL DISTRIBUTION</t>
  </si>
  <si>
    <t>BINS</t>
  </si>
  <si>
    <t>LOWER BOUND</t>
  </si>
  <si>
    <t>UPPER BOUND</t>
  </si>
  <si>
    <t>MID POINT</t>
  </si>
  <si>
    <t>FREQUENCY</t>
  </si>
  <si>
    <t>RELATIVE FREQUENCY</t>
  </si>
  <si>
    <t>CUMULATIVE FREQUENCY</t>
  </si>
  <si>
    <t>X ≤ 40</t>
  </si>
  <si>
    <t>X &gt; 360</t>
  </si>
  <si>
    <t>65000 &lt; X ≤ 105000</t>
  </si>
  <si>
    <t>105000 &lt; X ≤ 145000</t>
  </si>
  <si>
    <t>145000 &lt; X ≤ 185000</t>
  </si>
  <si>
    <t>185000 &lt; X ≤ 225000</t>
  </si>
  <si>
    <t>40 &lt; X ≤ 80</t>
  </si>
  <si>
    <t>80 &lt; X ≤ 120</t>
  </si>
  <si>
    <t>120 &lt; X ≤ 160</t>
  </si>
  <si>
    <t>160 &lt; X ≤ 200</t>
  </si>
  <si>
    <t>240 &lt; X ≤  280</t>
  </si>
  <si>
    <t>200 &lt; X ≤  240</t>
  </si>
  <si>
    <t>280 &lt; X ≤ 320</t>
  </si>
  <si>
    <t>320 &lt; X ≤ 360</t>
  </si>
  <si>
    <t>From the above table, we can observe the ei values from D9 are less than 5, so we combine the classes accordingly which is shown in the below table.</t>
  </si>
  <si>
    <t>X &gt; 120</t>
  </si>
  <si>
    <r>
      <t>Frequency ( O</t>
    </r>
    <r>
      <rPr>
        <b/>
        <sz val="8"/>
        <color theme="1"/>
        <rFont val="Calibri (Body)"/>
      </rPr>
      <t>i</t>
    </r>
    <r>
      <rPr>
        <b/>
        <sz val="16"/>
        <color theme="1"/>
        <rFont val="Calibri (Body)"/>
      </rPr>
      <t>)</t>
    </r>
  </si>
  <si>
    <r>
      <t>Class Probability (P</t>
    </r>
    <r>
      <rPr>
        <b/>
        <sz val="8"/>
        <color theme="1"/>
        <rFont val="Calibri (Body)"/>
      </rPr>
      <t>i</t>
    </r>
    <r>
      <rPr>
        <b/>
        <sz val="16"/>
        <color theme="1"/>
        <rFont val="Calibri (Body)"/>
      </rPr>
      <t>)</t>
    </r>
  </si>
  <si>
    <r>
      <t>Expected Value (e</t>
    </r>
    <r>
      <rPr>
        <b/>
        <sz val="8"/>
        <color theme="1"/>
        <rFont val="Calibri (Body)"/>
      </rPr>
      <t>i</t>
    </r>
    <r>
      <rPr>
        <b/>
        <sz val="16"/>
        <color theme="1"/>
        <rFont val="Calibri (Body)"/>
      </rPr>
      <t>)</t>
    </r>
  </si>
  <si>
    <t>Let the Hypotheses be,</t>
  </si>
  <si>
    <r>
      <t>Calculating χ2</t>
    </r>
    <r>
      <rPr>
        <sz val="10"/>
        <color theme="1"/>
        <rFont val="Calibri (Body)"/>
      </rPr>
      <t>(𝛂,v)</t>
    </r>
    <r>
      <rPr>
        <sz val="16"/>
        <color theme="1"/>
        <rFont val="Calibri (Body)"/>
      </rPr>
      <t xml:space="preserve"> from the table A.5 where 𝛂 = 0.05 and v =n-1 which is (4-1)=3. Therefore χ2</t>
    </r>
    <r>
      <rPr>
        <sz val="10"/>
        <color theme="1"/>
        <rFont val="Calibri (Body)"/>
      </rPr>
      <t>(0.05,3)</t>
    </r>
    <r>
      <rPr>
        <sz val="16"/>
        <color theme="1"/>
        <rFont val="Calibri (Body)"/>
      </rPr>
      <t xml:space="preserve"> is 7.815</t>
    </r>
  </si>
  <si>
    <r>
      <t>H</t>
    </r>
    <r>
      <rPr>
        <sz val="10"/>
        <color theme="1"/>
        <rFont val="Calibri (Body)"/>
      </rPr>
      <t>0</t>
    </r>
    <r>
      <rPr>
        <sz val="16"/>
        <color theme="1"/>
        <rFont val="Calibri"/>
        <family val="2"/>
        <scheme val="minor"/>
      </rPr>
      <t xml:space="preserve"> : The dataset follows Normal distribution.</t>
    </r>
  </si>
  <si>
    <r>
      <t>H</t>
    </r>
    <r>
      <rPr>
        <sz val="10"/>
        <color theme="1"/>
        <rFont val="Calibri (Body)"/>
      </rPr>
      <t>1</t>
    </r>
    <r>
      <rPr>
        <sz val="16"/>
        <color theme="1"/>
        <rFont val="Calibri"/>
        <family val="2"/>
        <scheme val="minor"/>
      </rPr>
      <t xml:space="preserve"> : The dataset does not follow Normal distribution.</t>
    </r>
  </si>
  <si>
    <r>
      <t>H</t>
    </r>
    <r>
      <rPr>
        <sz val="10"/>
        <color theme="1"/>
        <rFont val="Calibri (Body)"/>
      </rPr>
      <t>0</t>
    </r>
    <r>
      <rPr>
        <sz val="16"/>
        <color theme="1"/>
        <rFont val="Calibri"/>
        <family val="2"/>
        <scheme val="minor"/>
      </rPr>
      <t xml:space="preserve"> : The dataset follows Exponential distribution.</t>
    </r>
  </si>
  <si>
    <r>
      <t>H</t>
    </r>
    <r>
      <rPr>
        <sz val="10"/>
        <color theme="1"/>
        <rFont val="Calibri (Body)"/>
      </rPr>
      <t>1</t>
    </r>
    <r>
      <rPr>
        <sz val="16"/>
        <color theme="1"/>
        <rFont val="Calibri"/>
        <family val="2"/>
        <scheme val="minor"/>
      </rPr>
      <t xml:space="preserve"> : The dataset does not follow Exponential distribution.</t>
    </r>
  </si>
  <si>
    <r>
      <t>χ2</t>
    </r>
    <r>
      <rPr>
        <sz val="10"/>
        <color theme="1"/>
        <rFont val="Calibri (Body)"/>
      </rPr>
      <t>(Statistic)</t>
    </r>
    <r>
      <rPr>
        <sz val="16"/>
        <color theme="1"/>
        <rFont val="Calibri (Body)"/>
      </rPr>
      <t xml:space="preserve"> &lt; </t>
    </r>
    <r>
      <rPr>
        <sz val="16"/>
        <color theme="1"/>
        <rFont val="Calibri"/>
        <family val="2"/>
        <scheme val="minor"/>
      </rPr>
      <t xml:space="preserve"> χ2</t>
    </r>
    <r>
      <rPr>
        <sz val="10"/>
        <color theme="1"/>
        <rFont val="Calibri (Body)"/>
      </rPr>
      <t>(0.05,3)</t>
    </r>
    <r>
      <rPr>
        <sz val="16"/>
        <color theme="1"/>
        <rFont val="Calibri (Body)"/>
      </rPr>
      <t xml:space="preserve"> i.e 1.6888 &lt; 7.815. Hence we </t>
    </r>
    <r>
      <rPr>
        <b/>
        <sz val="16"/>
        <color theme="1"/>
        <rFont val="Calibri (Body)"/>
      </rPr>
      <t>Fail to Reject the Null hypothesis</t>
    </r>
    <r>
      <rPr>
        <sz val="16"/>
        <color theme="1"/>
        <rFont val="Calibri (Body)"/>
      </rPr>
      <t>. The given dataset follows exponential distribution.</t>
    </r>
  </si>
  <si>
    <r>
      <t>χ2</t>
    </r>
    <r>
      <rPr>
        <sz val="10"/>
        <color theme="1"/>
        <rFont val="Calibri (Body)"/>
      </rPr>
      <t>(Statistic)</t>
    </r>
    <r>
      <rPr>
        <sz val="16"/>
        <color theme="1"/>
        <rFont val="Calibri (Body)"/>
      </rPr>
      <t xml:space="preserve"> &gt; </t>
    </r>
    <r>
      <rPr>
        <sz val="16"/>
        <color theme="1"/>
        <rFont val="Calibri"/>
        <family val="2"/>
        <scheme val="minor"/>
      </rPr>
      <t xml:space="preserve"> χ2</t>
    </r>
    <r>
      <rPr>
        <sz val="10"/>
        <color theme="1"/>
        <rFont val="Calibri (Body)"/>
      </rPr>
      <t>(0.05,3)</t>
    </r>
    <r>
      <rPr>
        <sz val="16"/>
        <color theme="1"/>
        <rFont val="Calibri (Body)"/>
      </rPr>
      <t xml:space="preserve"> i.e 12.07 &gt; 7.815. Hence we </t>
    </r>
    <r>
      <rPr>
        <b/>
        <sz val="16"/>
        <color theme="1"/>
        <rFont val="Calibri (Body)"/>
      </rPr>
      <t>Reject the Null hypothesis</t>
    </r>
    <r>
      <rPr>
        <sz val="16"/>
        <color theme="1"/>
        <rFont val="Calibri (Body)"/>
      </rPr>
      <t>. The given dataset does not follow Normal distribution.</t>
    </r>
  </si>
  <si>
    <r>
      <t>Calculating χ2</t>
    </r>
    <r>
      <rPr>
        <sz val="10"/>
        <color theme="1"/>
        <rFont val="Calibri (Body)"/>
      </rPr>
      <t>(𝛂,v)</t>
    </r>
    <r>
      <rPr>
        <sz val="16"/>
        <color theme="1"/>
        <rFont val="Calibri (Body)"/>
      </rPr>
      <t xml:space="preserve"> from the table A.5 where 𝛂 = 0.05 and v =k-1 which is (4-1)=3. Therefore χ2</t>
    </r>
    <r>
      <rPr>
        <sz val="10"/>
        <color theme="1"/>
        <rFont val="Calibri (Body)"/>
      </rPr>
      <t>(0.05,3)</t>
    </r>
    <r>
      <rPr>
        <sz val="16"/>
        <color theme="1"/>
        <rFont val="Calibri (Body)"/>
      </rPr>
      <t xml:space="preserve"> is 7.815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</si>
</sst>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hh:mm:ss;@"/>
  </numFmts>
  <fonts count="2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20"/>
      <color theme="1"/>
      <name val="Calibri (Body)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 (Body)"/>
    </font>
    <font>
      <sz val="14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8"/>
      <color theme="1"/>
      <name val="Calibri (Body)"/>
    </font>
    <font>
      <sz val="14"/>
      <color theme="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 (Body)"/>
    </font>
    <font>
      <sz val="28"/>
      <color theme="1"/>
      <name val="Calibri (Body)"/>
    </font>
    <font>
      <sz val="8"/>
      <color theme="1"/>
      <name val="Calibri (Body)"/>
    </font>
    <font>
      <sz val="26"/>
      <color theme="1"/>
      <name val="Calibri (Body)"/>
    </font>
    <font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8"/>
      <color theme="1"/>
      <name val="Calibri (Body)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0" fillId="0" borderId="0" xfId="0" applyNumberFormat="1"/>
    <xf numFmtId="0" fontId="6" fillId="0" borderId="0" xfId="0" applyFont="1" applyAlignment="1">
      <alignment horizontal="left"/>
    </xf>
    <xf numFmtId="0" fontId="8" fillId="0" borderId="0" xfId="0" applyFont="1"/>
    <xf numFmtId="165" fontId="0" fillId="0" borderId="0" xfId="0" applyNumberFormat="1"/>
    <xf numFmtId="2" fontId="0" fillId="0" borderId="0" xfId="0" applyNumberFormat="1"/>
    <xf numFmtId="165" fontId="9" fillId="0" borderId="0" xfId="0" applyNumberFormat="1" applyFont="1"/>
    <xf numFmtId="0" fontId="10" fillId="0" borderId="0" xfId="0" applyFont="1"/>
    <xf numFmtId="165" fontId="11" fillId="0" borderId="0" xfId="0" applyNumberFormat="1" applyFont="1"/>
    <xf numFmtId="0" fontId="9" fillId="0" borderId="0" xfId="0" applyFon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0.0000"/>
    </dxf>
    <dxf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numFmt numFmtId="164" formatCode="0.000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Frequency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DATASET1!$F$219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mpd="sng">
              <a:solidFill>
                <a:schemeClr val="accent1"/>
              </a:solidFill>
              <a:round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32C-4B41-A891-13DD31B44E5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2C-4B41-A891-13DD31B44E5A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2C-4B41-A891-13DD31B44E5A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2C-4B41-A891-13DD31B44E5A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2C-4B41-A891-13DD31B44E5A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2C-4B41-A891-13DD31B44E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DATASET1!$D$220:$D$225</c:f>
              <c:numCache>
                <c:formatCode>General</c:formatCode>
                <c:ptCount val="6"/>
                <c:pt idx="0">
                  <c:v>45000</c:v>
                </c:pt>
                <c:pt idx="1">
                  <c:v>85000</c:v>
                </c:pt>
                <c:pt idx="2">
                  <c:v>125000</c:v>
                </c:pt>
                <c:pt idx="3">
                  <c:v>165000</c:v>
                </c:pt>
                <c:pt idx="4">
                  <c:v>205000</c:v>
                </c:pt>
                <c:pt idx="5">
                  <c:v>245000</c:v>
                </c:pt>
              </c:numCache>
            </c:numRef>
          </c:cat>
          <c:val>
            <c:numRef>
              <c:f>DATASET1!$F$220:$F$225</c:f>
              <c:numCache>
                <c:formatCode>0.0000</c:formatCode>
                <c:ptCount val="6"/>
                <c:pt idx="0">
                  <c:v>0.23571428571428571</c:v>
                </c:pt>
                <c:pt idx="1">
                  <c:v>0.42142857142857143</c:v>
                </c:pt>
                <c:pt idx="2">
                  <c:v>0.17142857142857143</c:v>
                </c:pt>
                <c:pt idx="3">
                  <c:v>0.1357142857142857</c:v>
                </c:pt>
                <c:pt idx="4">
                  <c:v>2.8571428571428571E-2</c:v>
                </c:pt>
                <c:pt idx="5">
                  <c:v>7.1428571428571426E-3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C-4B41-A891-13DD31B4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1752662847"/>
        <c:axId val="1752605823"/>
      </c:barChart>
      <c:catAx>
        <c:axId val="175266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Mid</a:t>
                </a:r>
                <a:r>
                  <a:rPr lang="en-GB" sz="1200" baseline="0"/>
                  <a:t> point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05823"/>
        <c:crosses val="autoZero"/>
        <c:auto val="1"/>
        <c:lblAlgn val="ctr"/>
        <c:lblOffset val="100"/>
        <c:noMultiLvlLbl val="0"/>
      </c:catAx>
      <c:valAx>
        <c:axId val="17526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Relative</a:t>
                </a:r>
                <a:r>
                  <a:rPr lang="en-GB" sz="1200" baseline="0"/>
                  <a:t> Frequency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66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Cumulative Relative</a:t>
            </a:r>
            <a:r>
              <a:rPr lang="en-GB" b="1" baseline="0"/>
              <a:t> Frequency Histogram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 cmpd="sng">
              <a:solidFill>
                <a:schemeClr val="accent1">
                  <a:alpha val="57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DATASET1!$D$220:$D$225</c:f>
              <c:numCache>
                <c:formatCode>General</c:formatCode>
                <c:ptCount val="6"/>
                <c:pt idx="0">
                  <c:v>45000</c:v>
                </c:pt>
                <c:pt idx="1">
                  <c:v>85000</c:v>
                </c:pt>
                <c:pt idx="2">
                  <c:v>125000</c:v>
                </c:pt>
                <c:pt idx="3">
                  <c:v>165000</c:v>
                </c:pt>
                <c:pt idx="4">
                  <c:v>205000</c:v>
                </c:pt>
                <c:pt idx="5">
                  <c:v>245000</c:v>
                </c:pt>
              </c:numCache>
            </c:numRef>
          </c:cat>
          <c:val>
            <c:numRef>
              <c:f>DATASET1!$G$220:$G$225</c:f>
              <c:numCache>
                <c:formatCode>0.0000</c:formatCode>
                <c:ptCount val="6"/>
                <c:pt idx="0">
                  <c:v>0.23571428571428571</c:v>
                </c:pt>
                <c:pt idx="1">
                  <c:v>0.65714285714285714</c:v>
                </c:pt>
                <c:pt idx="2">
                  <c:v>0.82857142857142851</c:v>
                </c:pt>
                <c:pt idx="3">
                  <c:v>0.96428571428571419</c:v>
                </c:pt>
                <c:pt idx="4">
                  <c:v>0.99285714285714277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E-5942-A461-ABF55BD0B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4"/>
        <c:axId val="286455520"/>
        <c:axId val="258472288"/>
      </c:barChart>
      <c:catAx>
        <c:axId val="28645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Mid</a:t>
                </a:r>
                <a:r>
                  <a:rPr lang="en-GB" sz="1200" b="1" baseline="0"/>
                  <a:t> point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72288"/>
        <c:crosses val="autoZero"/>
        <c:auto val="1"/>
        <c:lblAlgn val="ctr"/>
        <c:lblOffset val="100"/>
        <c:noMultiLvlLbl val="0"/>
      </c:catAx>
      <c:valAx>
        <c:axId val="2584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Cumulative</a:t>
                </a:r>
                <a:r>
                  <a:rPr lang="en-GB" sz="1200" b="1" baseline="0"/>
                  <a:t> Relative Frequency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Ogive</a:t>
            </a:r>
            <a:r>
              <a:rPr lang="en-GB" b="1" baseline="0"/>
              <a:t> (Line Chart)</a:t>
            </a:r>
            <a:endParaRPr lang="en-GB" b="1"/>
          </a:p>
        </c:rich>
      </c:tx>
      <c:layout>
        <c:manualLayout>
          <c:xMode val="edge"/>
          <c:yMode val="edge"/>
          <c:x val="0.41529726967082187"/>
          <c:y val="2.0124220846685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DATASET1!$D$220:$D$225</c:f>
              <c:numCache>
                <c:formatCode>General</c:formatCode>
                <c:ptCount val="6"/>
                <c:pt idx="0">
                  <c:v>45000</c:v>
                </c:pt>
                <c:pt idx="1">
                  <c:v>85000</c:v>
                </c:pt>
                <c:pt idx="2">
                  <c:v>125000</c:v>
                </c:pt>
                <c:pt idx="3">
                  <c:v>165000</c:v>
                </c:pt>
                <c:pt idx="4">
                  <c:v>205000</c:v>
                </c:pt>
                <c:pt idx="5">
                  <c:v>245000</c:v>
                </c:pt>
              </c:numCache>
            </c:numRef>
          </c:cat>
          <c:val>
            <c:numRef>
              <c:f>DATASET1!$G$220:$G$225</c:f>
              <c:numCache>
                <c:formatCode>0.0000</c:formatCode>
                <c:ptCount val="6"/>
                <c:pt idx="0">
                  <c:v>0.23571428571428571</c:v>
                </c:pt>
                <c:pt idx="1">
                  <c:v>0.65714285714285714</c:v>
                </c:pt>
                <c:pt idx="2">
                  <c:v>0.82857142857142851</c:v>
                </c:pt>
                <c:pt idx="3">
                  <c:v>0.96428571428571419</c:v>
                </c:pt>
                <c:pt idx="4">
                  <c:v>0.99285714285714277</c:v>
                </c:pt>
                <c:pt idx="5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A-B94B-AD47-384FEA834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100576"/>
        <c:axId val="314536208"/>
      </c:lineChart>
      <c:catAx>
        <c:axId val="68910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536208"/>
        <c:crosses val="autoZero"/>
        <c:auto val="1"/>
        <c:lblAlgn val="ctr"/>
        <c:lblOffset val="100"/>
        <c:noMultiLvlLbl val="0"/>
      </c:catAx>
      <c:valAx>
        <c:axId val="3145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Cumulative 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Histogram (Freq</a:t>
            </a:r>
            <a:r>
              <a:rPr lang="en-GB" b="1" baseline="0"/>
              <a:t> vs Midpoint)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DATASET1!$D$220:$D$225</c:f>
              <c:numCache>
                <c:formatCode>General</c:formatCode>
                <c:ptCount val="6"/>
                <c:pt idx="0">
                  <c:v>45000</c:v>
                </c:pt>
                <c:pt idx="1">
                  <c:v>85000</c:v>
                </c:pt>
                <c:pt idx="2">
                  <c:v>125000</c:v>
                </c:pt>
                <c:pt idx="3">
                  <c:v>165000</c:v>
                </c:pt>
                <c:pt idx="4">
                  <c:v>205000</c:v>
                </c:pt>
                <c:pt idx="5">
                  <c:v>245000</c:v>
                </c:pt>
              </c:numCache>
            </c:numRef>
          </c:cat>
          <c:val>
            <c:numRef>
              <c:f>DATASET1!$E$220:$E$225</c:f>
              <c:numCache>
                <c:formatCode>General</c:formatCode>
                <c:ptCount val="6"/>
                <c:pt idx="0">
                  <c:v>33</c:v>
                </c:pt>
                <c:pt idx="1">
                  <c:v>59</c:v>
                </c:pt>
                <c:pt idx="2">
                  <c:v>24</c:v>
                </c:pt>
                <c:pt idx="3">
                  <c:v>19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B-854B-B651-C057475A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0151360"/>
        <c:axId val="342569872"/>
      </c:barChart>
      <c:catAx>
        <c:axId val="4801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rgbClr val="44546A"/>
                    </a:solidFill>
                  </a:rPr>
                  <a:t>Mid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69872"/>
        <c:crosses val="autoZero"/>
        <c:auto val="1"/>
        <c:lblAlgn val="ctr"/>
        <c:lblOffset val="100"/>
        <c:noMultiLvlLbl val="0"/>
      </c:catAx>
      <c:valAx>
        <c:axId val="3425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Frequency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Relative</a:t>
            </a:r>
            <a:r>
              <a:rPr lang="en-GB" b="1" baseline="0"/>
              <a:t> Frequency Histogram</a:t>
            </a:r>
            <a:endParaRPr lang="en-GB" b="1"/>
          </a:p>
        </c:rich>
      </c:tx>
      <c:layout>
        <c:manualLayout>
          <c:xMode val="edge"/>
          <c:yMode val="edge"/>
          <c:x val="0.35887567217207605"/>
          <c:y val="1.9257221458046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 2'!$E$175:$E$184</c:f>
              <c:numCache>
                <c:formatCode>General</c:formatCode>
                <c:ptCount val="10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140</c:v>
                </c:pt>
                <c:pt idx="4">
                  <c:v>180</c:v>
                </c:pt>
                <c:pt idx="5">
                  <c:v>220</c:v>
                </c:pt>
                <c:pt idx="6">
                  <c:v>260</c:v>
                </c:pt>
                <c:pt idx="7">
                  <c:v>300</c:v>
                </c:pt>
                <c:pt idx="8">
                  <c:v>340</c:v>
                </c:pt>
                <c:pt idx="9">
                  <c:v>380</c:v>
                </c:pt>
              </c:numCache>
            </c:numRef>
          </c:cat>
          <c:val>
            <c:numRef>
              <c:f>'DATASET 2'!$G$175:$G$184</c:f>
              <c:numCache>
                <c:formatCode>General</c:formatCode>
                <c:ptCount val="10"/>
                <c:pt idx="0">
                  <c:v>0.5757575757575758</c:v>
                </c:pt>
                <c:pt idx="1">
                  <c:v>0.28282828282828282</c:v>
                </c:pt>
                <c:pt idx="2">
                  <c:v>8.0808080808080815E-2</c:v>
                </c:pt>
                <c:pt idx="3">
                  <c:v>3.0303030303030304E-2</c:v>
                </c:pt>
                <c:pt idx="4">
                  <c:v>1.0101010101010102E-2</c:v>
                </c:pt>
                <c:pt idx="5">
                  <c:v>0</c:v>
                </c:pt>
                <c:pt idx="6">
                  <c:v>0</c:v>
                </c:pt>
                <c:pt idx="7">
                  <c:v>1.0101010101010102E-2</c:v>
                </c:pt>
                <c:pt idx="8">
                  <c:v>0</c:v>
                </c:pt>
                <c:pt idx="9">
                  <c:v>1.0101010101010102E-2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F-FE47-A177-80D163E6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35664784"/>
        <c:axId val="453546096"/>
      </c:barChart>
      <c:catAx>
        <c:axId val="33566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Mid</a:t>
                </a:r>
                <a:r>
                  <a:rPr lang="en-GB" sz="1100" b="1" baseline="0"/>
                  <a:t> point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6096"/>
        <c:crosses val="autoZero"/>
        <c:auto val="1"/>
        <c:lblAlgn val="ctr"/>
        <c:lblOffset val="100"/>
        <c:noMultiLvlLbl val="0"/>
      </c:catAx>
      <c:valAx>
        <c:axId val="4535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Relative</a:t>
                </a:r>
                <a:r>
                  <a:rPr lang="en-GB" sz="1100" b="1" baseline="0"/>
                  <a:t> Frequency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Cumulative</a:t>
            </a:r>
            <a:r>
              <a:rPr lang="en-GB" b="1" baseline="0"/>
              <a:t> Relative Frequency Histogram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CC1-CA4F-8919-4F4E0BF1CB9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C1-CA4F-8919-4F4E0BF1CB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CC1-CA4F-8919-4F4E0BF1CB9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C1-CA4F-8919-4F4E0BF1CB9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CC1-CA4F-8919-4F4E0BF1CB9B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C1-CA4F-8919-4F4E0BF1CB9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CC1-CA4F-8919-4F4E0BF1CB9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CC1-CA4F-8919-4F4E0BF1CB9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C1-CA4F-8919-4F4E0BF1CB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'DATASET 2'!$H$175:$H$184</c:f>
              <c:numCache>
                <c:formatCode>General</c:formatCode>
                <c:ptCount val="10"/>
                <c:pt idx="0">
                  <c:v>0.57575757599999999</c:v>
                </c:pt>
                <c:pt idx="1">
                  <c:v>0.85858585858585856</c:v>
                </c:pt>
                <c:pt idx="2">
                  <c:v>0.93939393939393934</c:v>
                </c:pt>
                <c:pt idx="3">
                  <c:v>0.96969696969696961</c:v>
                </c:pt>
                <c:pt idx="4">
                  <c:v>0.97979797979797967</c:v>
                </c:pt>
                <c:pt idx="5">
                  <c:v>0.97979797979797967</c:v>
                </c:pt>
                <c:pt idx="6">
                  <c:v>0.97979797979797967</c:v>
                </c:pt>
                <c:pt idx="7">
                  <c:v>0.98989898989898972</c:v>
                </c:pt>
                <c:pt idx="8">
                  <c:v>0.98989898989898972</c:v>
                </c:pt>
                <c:pt idx="9">
                  <c:v>0.99999999999999978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8-9149-917A-3A18178E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3"/>
        <c:axId val="414782592"/>
        <c:axId val="460874736"/>
      </c:barChart>
      <c:catAx>
        <c:axId val="41478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Mid point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74736"/>
        <c:crosses val="autoZero"/>
        <c:auto val="1"/>
        <c:lblAlgn val="ctr"/>
        <c:lblOffset val="100"/>
        <c:noMultiLvlLbl val="0"/>
      </c:catAx>
      <c:valAx>
        <c:axId val="4608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Cumulative</a:t>
                </a:r>
                <a:r>
                  <a:rPr lang="en-GB" sz="1100" b="1" baseline="0"/>
                  <a:t> </a:t>
                </a:r>
                <a:r>
                  <a:rPr lang="en-GB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 2'!$E$175:$E$184</c:f>
              <c:numCache>
                <c:formatCode>General</c:formatCode>
                <c:ptCount val="10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140</c:v>
                </c:pt>
                <c:pt idx="4">
                  <c:v>180</c:v>
                </c:pt>
                <c:pt idx="5">
                  <c:v>220</c:v>
                </c:pt>
                <c:pt idx="6">
                  <c:v>260</c:v>
                </c:pt>
                <c:pt idx="7">
                  <c:v>300</c:v>
                </c:pt>
                <c:pt idx="8">
                  <c:v>340</c:v>
                </c:pt>
                <c:pt idx="9">
                  <c:v>380</c:v>
                </c:pt>
              </c:numCache>
            </c:numRef>
          </c:cat>
          <c:val>
            <c:numRef>
              <c:f>'DATASET 2'!$F$175:$F$184</c:f>
              <c:numCache>
                <c:formatCode>General</c:formatCode>
                <c:ptCount val="10"/>
                <c:pt idx="0">
                  <c:v>57</c:v>
                </c:pt>
                <c:pt idx="1">
                  <c:v>28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5-FF46-8F26-BD5560F88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14445663"/>
        <c:axId val="2114447391"/>
      </c:barChart>
      <c:catAx>
        <c:axId val="21144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Mid</a:t>
                </a:r>
                <a:r>
                  <a:rPr lang="en-GB" sz="1200" b="1" baseline="0"/>
                  <a:t> Point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47391"/>
        <c:crosses val="autoZero"/>
        <c:auto val="1"/>
        <c:lblAlgn val="ctr"/>
        <c:lblOffset val="100"/>
        <c:noMultiLvlLbl val="0"/>
      </c:catAx>
      <c:valAx>
        <c:axId val="21144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4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Box-and -Whisker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Box-and -Whisker Plot</a:t>
          </a:r>
        </a:p>
      </cx:txPr>
    </cx:title>
    <cx:plotArea>
      <cx:plotAreaRegion>
        <cx:series layoutId="boxWhisker" uniqueId="{ECBD9900-5FB7-3D4E-9DC2-AC9A783F127C}">
          <cx:tx>
            <cx:txData>
              <cx:f>_xlchart.v1.0</cx:f>
              <cx:v>SALARY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Salary in USD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Salary in USD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Box- and -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 and - Whisker plot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22DA9F64-33BE-6048-934F-2E9772EF4F03}">
          <cx:tx>
            <cx:txData>
              <cx:f>_xlchart.v1.4</cx:f>
              <cx:v>Interval (s)</cx:v>
            </cx:txData>
          </cx:tx>
          <cx:spPr>
            <a:solidFill>
              <a:schemeClr val="accent2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Intervals in 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Intervals in seconds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23519</xdr:colOff>
      <xdr:row>175</xdr:row>
      <xdr:rowOff>23519</xdr:rowOff>
    </xdr:from>
    <xdr:to>
      <xdr:col>6</xdr:col>
      <xdr:colOff>0</xdr:colOff>
      <xdr:row>209</xdr:row>
      <xdr:rowOff>45627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D76C347-98AB-6552-F799-BBE7121F45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1119" y="36790019"/>
              <a:ext cx="6580481" cy="70325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12700</xdr:colOff>
      <xdr:row>262</xdr:row>
      <xdr:rowOff>11760</xdr:rowOff>
    </xdr:from>
    <xdr:to>
      <xdr:col>8</xdr:col>
      <xdr:colOff>13641</xdr:colOff>
      <xdr:row>288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F695BCF-04EC-E9F4-705C-0B307B200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297</xdr:row>
      <xdr:rowOff>38100</xdr:rowOff>
    </xdr:from>
    <xdr:to>
      <xdr:col>8</xdr:col>
      <xdr:colOff>0</xdr:colOff>
      <xdr:row>323</xdr:row>
      <xdr:rowOff>24930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E973A2-173E-B22C-AF7E-BD77277FF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9878</xdr:colOff>
      <xdr:row>328</xdr:row>
      <xdr:rowOff>176859</xdr:rowOff>
    </xdr:from>
    <xdr:to>
      <xdr:col>7</xdr:col>
      <xdr:colOff>811860</xdr:colOff>
      <xdr:row>349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602D2-E7AA-592D-2F4C-84FB71C5C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4651</xdr:colOff>
      <xdr:row>230</xdr:row>
      <xdr:rowOff>15741</xdr:rowOff>
    </xdr:from>
    <xdr:to>
      <xdr:col>8</xdr:col>
      <xdr:colOff>12700</xdr:colOff>
      <xdr:row>255</xdr:row>
      <xdr:rowOff>1073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C13C65-85E0-EA73-120D-DBE4BCB1C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136</xdr:row>
      <xdr:rowOff>0</xdr:rowOff>
    </xdr:from>
    <xdr:to>
      <xdr:col>5</xdr:col>
      <xdr:colOff>0</xdr:colOff>
      <xdr:row>166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7817F9-D9CE-E515-230E-562AA5A665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0" y="28689300"/>
              <a:ext cx="8813800" cy="635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221</xdr:row>
      <xdr:rowOff>0</xdr:rowOff>
    </xdr:from>
    <xdr:to>
      <xdr:col>7</xdr:col>
      <xdr:colOff>0</xdr:colOff>
      <xdr:row>245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CAB38-5C34-934F-8FA4-2F317CD8E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251</xdr:row>
      <xdr:rowOff>190500</xdr:rowOff>
    </xdr:from>
    <xdr:to>
      <xdr:col>6</xdr:col>
      <xdr:colOff>3365500</xdr:colOff>
      <xdr:row>283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E4AA1-A575-BD62-AB56-F55C534E2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12700</xdr:colOff>
      <xdr:row>191</xdr:row>
      <xdr:rowOff>196850</xdr:rowOff>
    </xdr:from>
    <xdr:to>
      <xdr:col>7</xdr:col>
      <xdr:colOff>0</xdr:colOff>
      <xdr:row>216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975CF-E874-9CDD-2454-8C5482DBE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C58738-BE9D-B145-B74A-1210E7345102}" name="Table3" displayName="Table3" ref="B218:G226" totalsRowCount="1" headerRowDxfId="15" dataDxfId="14" totalsRowDxfId="13">
  <autoFilter ref="B218:G225" xr:uid="{A4C58738-BE9D-B145-B74A-1210E7345102}"/>
  <tableColumns count="6">
    <tableColumn id="1" xr3:uid="{30D4E689-6890-3846-8C25-32B480391777}" name="Lower bound" dataDxfId="12" totalsRowDxfId="11"/>
    <tableColumn id="2" xr3:uid="{BD996B6B-EA66-5B48-A5F4-DD1069DCDF84}" name="Upper bound" dataDxfId="10" totalsRowDxfId="9"/>
    <tableColumn id="3" xr3:uid="{7F3593E2-0C65-434C-9096-4CB14133D0D0}" name="Mid point" dataDxfId="8" totalsRowDxfId="7">
      <calculatedColumnFormula>AVERAGE(B219:C219)</calculatedColumnFormula>
    </tableColumn>
    <tableColumn id="4" xr3:uid="{2E9A3113-8DE6-0441-B8E9-C4DAD81A9A3F}" name="Frequency" totalsRowFunction="custom" dataDxfId="6" totalsRowDxfId="5">
      <totalsRowFormula>SUM(E220:E225)</totalsRowFormula>
    </tableColumn>
    <tableColumn id="5" xr3:uid="{6DDA9E24-AA06-3340-9A56-1EEF33DF4D1E}" name="Relative Frequency" dataDxfId="4" totalsRowDxfId="3">
      <calculatedColumnFormula>SUM(E219/$E$226)</calculatedColumnFormula>
    </tableColumn>
    <tableColumn id="6" xr3:uid="{5BFCF585-37F3-5647-9E3A-E304CC8EF879}" name="Cumulative Relative Frequency" dataDxfId="2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920EFF-6921-1847-8521-F61630A34753}" name="Table2" displayName="Table2" ref="C173:H174" insertRow="1" totalsRowShown="0" headerRowDxfId="0">
  <autoFilter ref="C173:H174" xr:uid="{3A920EFF-6921-1847-8521-F61630A34753}"/>
  <tableColumns count="6">
    <tableColumn id="1" xr3:uid="{7BF53B54-2031-884D-84FF-73FFE478CC94}" name="LOWER BOUND"/>
    <tableColumn id="2" xr3:uid="{EB00AB17-6139-8641-87D3-DBFDCB8D3A03}" name="UPPER BOUND"/>
    <tableColumn id="3" xr3:uid="{B5DEBCE6-0139-6D4E-B358-A52A0A43B20F}" name="MID POINT"/>
    <tableColumn id="4" xr3:uid="{76E2E9F3-7665-4745-899B-0F8EE11EFBC5}" name="FREQUENCY"/>
    <tableColumn id="5" xr3:uid="{71113D42-EE95-8047-86FB-C44A651F9F77}" name="RELATIVE FREQUENCY"/>
    <tableColumn id="6" xr3:uid="{26E33880-1EE9-464E-8F2E-F6A9701C8CA6}" name="CUMULATIVE FREQU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90D9-1AB4-A14A-AFD7-174C82733ECF}">
  <dimension ref="A1:M328"/>
  <sheetViews>
    <sheetView topLeftCell="A133" zoomScaleNormal="100" workbookViewId="0">
      <selection activeCell="G356" sqref="G356"/>
    </sheetView>
  </sheetViews>
  <sheetFormatPr baseColWidth="10" defaultRowHeight="16" x14ac:dyDescent="0.2"/>
  <cols>
    <col min="1" max="1" width="48" customWidth="1"/>
    <col min="2" max="2" width="19.83203125" style="2" customWidth="1"/>
    <col min="3" max="3" width="17" bestFit="1" customWidth="1"/>
    <col min="4" max="4" width="13.33203125" bestFit="1" customWidth="1"/>
    <col min="5" max="5" width="14" bestFit="1" customWidth="1"/>
    <col min="6" max="6" width="22.5" bestFit="1" customWidth="1"/>
    <col min="7" max="7" width="25.83203125" bestFit="1" customWidth="1"/>
    <col min="10" max="10" width="19.33203125" bestFit="1" customWidth="1"/>
    <col min="11" max="11" width="19" customWidth="1"/>
    <col min="12" max="12" width="25.6640625" bestFit="1" customWidth="1"/>
    <col min="13" max="13" width="29.5" bestFit="1" customWidth="1"/>
  </cols>
  <sheetData>
    <row r="1" spans="1:2" ht="19" x14ac:dyDescent="0.25">
      <c r="A1" s="25" t="s">
        <v>105</v>
      </c>
      <c r="B1" s="26" t="s">
        <v>106</v>
      </c>
    </row>
    <row r="2" spans="1:2" x14ac:dyDescent="0.2">
      <c r="A2" s="1" t="s">
        <v>24</v>
      </c>
      <c r="B2" s="3">
        <v>30000</v>
      </c>
    </row>
    <row r="3" spans="1:2" x14ac:dyDescent="0.2">
      <c r="A3" s="1" t="s">
        <v>6</v>
      </c>
      <c r="B3" s="3">
        <v>35000</v>
      </c>
    </row>
    <row r="4" spans="1:2" x14ac:dyDescent="0.2">
      <c r="A4" s="1" t="s">
        <v>71</v>
      </c>
      <c r="B4" s="3">
        <v>35000</v>
      </c>
    </row>
    <row r="5" spans="1:2" x14ac:dyDescent="0.2">
      <c r="A5" s="1" t="s">
        <v>85</v>
      </c>
      <c r="B5" s="3">
        <v>35000</v>
      </c>
    </row>
    <row r="6" spans="1:2" x14ac:dyDescent="0.2">
      <c r="A6" s="1" t="s">
        <v>26</v>
      </c>
      <c r="B6" s="3">
        <v>40000</v>
      </c>
    </row>
    <row r="7" spans="1:2" x14ac:dyDescent="0.2">
      <c r="A7" s="1" t="s">
        <v>33</v>
      </c>
      <c r="B7" s="3">
        <v>40000</v>
      </c>
    </row>
    <row r="8" spans="1:2" x14ac:dyDescent="0.2">
      <c r="A8" s="1" t="s">
        <v>6</v>
      </c>
      <c r="B8" s="3">
        <v>40000</v>
      </c>
    </row>
    <row r="9" spans="1:2" x14ac:dyDescent="0.2">
      <c r="A9" s="1" t="s">
        <v>101</v>
      </c>
      <c r="B9" s="3">
        <v>40000</v>
      </c>
    </row>
    <row r="10" spans="1:2" x14ac:dyDescent="0.2">
      <c r="A10" s="1" t="s">
        <v>9</v>
      </c>
      <c r="B10" s="3">
        <v>45000</v>
      </c>
    </row>
    <row r="11" spans="1:2" x14ac:dyDescent="0.2">
      <c r="A11" s="1" t="s">
        <v>28</v>
      </c>
      <c r="B11" s="3">
        <v>45000</v>
      </c>
    </row>
    <row r="12" spans="1:2" x14ac:dyDescent="0.2">
      <c r="A12" s="1" t="s">
        <v>58</v>
      </c>
      <c r="B12" s="3">
        <v>45000</v>
      </c>
    </row>
    <row r="13" spans="1:2" x14ac:dyDescent="0.2">
      <c r="A13" s="1" t="s">
        <v>82</v>
      </c>
      <c r="B13" s="3">
        <v>45000</v>
      </c>
    </row>
    <row r="14" spans="1:2" x14ac:dyDescent="0.2">
      <c r="A14" s="1" t="s">
        <v>93</v>
      </c>
      <c r="B14" s="3">
        <v>45000</v>
      </c>
    </row>
    <row r="15" spans="1:2" x14ac:dyDescent="0.2">
      <c r="A15" s="1" t="s">
        <v>96</v>
      </c>
      <c r="B15" s="3">
        <v>45000</v>
      </c>
    </row>
    <row r="16" spans="1:2" x14ac:dyDescent="0.2">
      <c r="A16" s="1" t="s">
        <v>102</v>
      </c>
      <c r="B16" s="3">
        <v>45000</v>
      </c>
    </row>
    <row r="17" spans="1:2" x14ac:dyDescent="0.2">
      <c r="A17" s="1" t="s">
        <v>3</v>
      </c>
      <c r="B17" s="3">
        <v>50000</v>
      </c>
    </row>
    <row r="18" spans="1:2" x14ac:dyDescent="0.2">
      <c r="A18" s="1" t="s">
        <v>15</v>
      </c>
      <c r="B18" s="3">
        <v>50000</v>
      </c>
    </row>
    <row r="19" spans="1:2" x14ac:dyDescent="0.2">
      <c r="A19" s="1" t="s">
        <v>48</v>
      </c>
      <c r="B19" s="3">
        <v>50000</v>
      </c>
    </row>
    <row r="20" spans="1:2" x14ac:dyDescent="0.2">
      <c r="A20" s="1" t="s">
        <v>62</v>
      </c>
      <c r="B20" s="3">
        <v>50000</v>
      </c>
    </row>
    <row r="21" spans="1:2" x14ac:dyDescent="0.2">
      <c r="A21" s="1" t="s">
        <v>87</v>
      </c>
      <c r="B21" s="3">
        <v>50000</v>
      </c>
    </row>
    <row r="22" spans="1:2" x14ac:dyDescent="0.2">
      <c r="A22" s="1" t="s">
        <v>99</v>
      </c>
      <c r="B22" s="3">
        <v>50000</v>
      </c>
    </row>
    <row r="23" spans="1:2" x14ac:dyDescent="0.2">
      <c r="A23" s="1" t="s">
        <v>6</v>
      </c>
      <c r="B23" s="3">
        <v>50000</v>
      </c>
    </row>
    <row r="24" spans="1:2" x14ac:dyDescent="0.2">
      <c r="A24" s="1" t="s">
        <v>31</v>
      </c>
      <c r="B24" s="3">
        <v>55000</v>
      </c>
    </row>
    <row r="25" spans="1:2" x14ac:dyDescent="0.2">
      <c r="A25" s="1" t="s">
        <v>39</v>
      </c>
      <c r="B25" s="3">
        <v>55000</v>
      </c>
    </row>
    <row r="26" spans="1:2" x14ac:dyDescent="0.2">
      <c r="A26" s="1" t="s">
        <v>42</v>
      </c>
      <c r="B26" s="3">
        <v>55000</v>
      </c>
    </row>
    <row r="27" spans="1:2" x14ac:dyDescent="0.2">
      <c r="A27" s="1" t="s">
        <v>68</v>
      </c>
      <c r="B27" s="3">
        <v>55000</v>
      </c>
    </row>
    <row r="28" spans="1:2" x14ac:dyDescent="0.2">
      <c r="A28" s="1" t="s">
        <v>72</v>
      </c>
      <c r="B28" s="3">
        <v>55000</v>
      </c>
    </row>
    <row r="29" spans="1:2" x14ac:dyDescent="0.2">
      <c r="A29" s="1" t="s">
        <v>78</v>
      </c>
      <c r="B29" s="3">
        <v>55000</v>
      </c>
    </row>
    <row r="30" spans="1:2" x14ac:dyDescent="0.2">
      <c r="A30" s="1" t="s">
        <v>74</v>
      </c>
      <c r="B30" s="3">
        <v>60000</v>
      </c>
    </row>
    <row r="31" spans="1:2" x14ac:dyDescent="0.2">
      <c r="A31" s="1" t="s">
        <v>76</v>
      </c>
      <c r="B31" s="3">
        <v>60000</v>
      </c>
    </row>
    <row r="32" spans="1:2" x14ac:dyDescent="0.2">
      <c r="A32" s="1" t="s">
        <v>79</v>
      </c>
      <c r="B32" s="3">
        <v>60000</v>
      </c>
    </row>
    <row r="33" spans="1:2" x14ac:dyDescent="0.2">
      <c r="A33" s="1" t="s">
        <v>37</v>
      </c>
      <c r="B33" s="3">
        <v>65000</v>
      </c>
    </row>
    <row r="34" spans="1:2" x14ac:dyDescent="0.2">
      <c r="A34" s="1" t="s">
        <v>31</v>
      </c>
      <c r="B34" s="3">
        <v>65000</v>
      </c>
    </row>
    <row r="35" spans="1:2" x14ac:dyDescent="0.2">
      <c r="A35" s="1" t="s">
        <v>13</v>
      </c>
      <c r="B35" s="3">
        <v>70000</v>
      </c>
    </row>
    <row r="36" spans="1:2" x14ac:dyDescent="0.2">
      <c r="A36" s="1" t="s">
        <v>22</v>
      </c>
      <c r="B36" s="3">
        <v>70000</v>
      </c>
    </row>
    <row r="37" spans="1:2" x14ac:dyDescent="0.2">
      <c r="A37" s="1" t="s">
        <v>73</v>
      </c>
      <c r="B37" s="3">
        <v>70000</v>
      </c>
    </row>
    <row r="38" spans="1:2" x14ac:dyDescent="0.2">
      <c r="A38" s="1" t="s">
        <v>39</v>
      </c>
      <c r="B38" s="3">
        <v>70000</v>
      </c>
    </row>
    <row r="39" spans="1:2" x14ac:dyDescent="0.2">
      <c r="A39" s="1" t="s">
        <v>90</v>
      </c>
      <c r="B39" s="3">
        <v>70000</v>
      </c>
    </row>
    <row r="40" spans="1:2" x14ac:dyDescent="0.2">
      <c r="A40" s="1" t="s">
        <v>36</v>
      </c>
      <c r="B40" s="3">
        <v>75000</v>
      </c>
    </row>
    <row r="41" spans="1:2" x14ac:dyDescent="0.2">
      <c r="A41" s="1" t="s">
        <v>51</v>
      </c>
      <c r="B41" s="3">
        <v>75000</v>
      </c>
    </row>
    <row r="42" spans="1:2" x14ac:dyDescent="0.2">
      <c r="A42" s="1" t="s">
        <v>4</v>
      </c>
      <c r="B42" s="3">
        <v>80000</v>
      </c>
    </row>
    <row r="43" spans="1:2" x14ac:dyDescent="0.2">
      <c r="A43" s="1" t="s">
        <v>21</v>
      </c>
      <c r="B43" s="3">
        <v>80000</v>
      </c>
    </row>
    <row r="44" spans="1:2" x14ac:dyDescent="0.2">
      <c r="A44" s="1" t="s">
        <v>23</v>
      </c>
      <c r="B44" s="3">
        <v>80000</v>
      </c>
    </row>
    <row r="45" spans="1:2" x14ac:dyDescent="0.2">
      <c r="A45" s="1" t="s">
        <v>29</v>
      </c>
      <c r="B45" s="3">
        <v>80000</v>
      </c>
    </row>
    <row r="46" spans="1:2" x14ac:dyDescent="0.2">
      <c r="A46" s="1" t="s">
        <v>45</v>
      </c>
      <c r="B46" s="3">
        <v>80000</v>
      </c>
    </row>
    <row r="47" spans="1:2" x14ac:dyDescent="0.2">
      <c r="A47" s="1" t="s">
        <v>63</v>
      </c>
      <c r="B47" s="3">
        <v>80000</v>
      </c>
    </row>
    <row r="48" spans="1:2" x14ac:dyDescent="0.2">
      <c r="A48" s="1" t="s">
        <v>80</v>
      </c>
      <c r="B48" s="3">
        <v>80000</v>
      </c>
    </row>
    <row r="49" spans="1:3" x14ac:dyDescent="0.2">
      <c r="A49" s="1" t="s">
        <v>94</v>
      </c>
      <c r="B49" s="3">
        <v>80000</v>
      </c>
    </row>
    <row r="50" spans="1:3" x14ac:dyDescent="0.2">
      <c r="A50" s="1" t="s">
        <v>104</v>
      </c>
      <c r="B50" s="3">
        <v>80000</v>
      </c>
    </row>
    <row r="51" spans="1:3" x14ac:dyDescent="0.2">
      <c r="A51" s="1" t="s">
        <v>12</v>
      </c>
      <c r="B51" s="3">
        <v>85000</v>
      </c>
    </row>
    <row r="52" spans="1:3" x14ac:dyDescent="0.2">
      <c r="A52" s="1" t="s">
        <v>56</v>
      </c>
      <c r="B52" s="3">
        <v>85000</v>
      </c>
    </row>
    <row r="53" spans="1:3" x14ac:dyDescent="0.2">
      <c r="A53" s="1" t="s">
        <v>109</v>
      </c>
      <c r="B53" s="3">
        <v>85000</v>
      </c>
      <c r="C53" s="1"/>
    </row>
    <row r="54" spans="1:3" x14ac:dyDescent="0.2">
      <c r="A54" s="1" t="s">
        <v>110</v>
      </c>
      <c r="B54" s="3">
        <v>85000</v>
      </c>
      <c r="C54" s="1"/>
    </row>
    <row r="55" spans="1:3" x14ac:dyDescent="0.2">
      <c r="A55" s="1" t="s">
        <v>103</v>
      </c>
      <c r="B55" s="3">
        <v>85000</v>
      </c>
      <c r="C55" s="1"/>
    </row>
    <row r="56" spans="1:3" x14ac:dyDescent="0.2">
      <c r="A56" s="1" t="s">
        <v>111</v>
      </c>
      <c r="B56" s="3">
        <v>85000</v>
      </c>
      <c r="C56" s="1"/>
    </row>
    <row r="57" spans="1:3" x14ac:dyDescent="0.2">
      <c r="A57" s="1" t="s">
        <v>50</v>
      </c>
      <c r="B57" s="3">
        <v>85000</v>
      </c>
      <c r="C57" s="1"/>
    </row>
    <row r="58" spans="1:3" x14ac:dyDescent="0.2">
      <c r="A58" s="1" t="s">
        <v>103</v>
      </c>
      <c r="B58" s="3">
        <v>85000</v>
      </c>
      <c r="C58" s="1"/>
    </row>
    <row r="59" spans="1:3" x14ac:dyDescent="0.2">
      <c r="A59" s="1" t="s">
        <v>50</v>
      </c>
      <c r="B59" s="3">
        <v>85000</v>
      </c>
      <c r="C59" s="1"/>
    </row>
    <row r="60" spans="1:3" x14ac:dyDescent="0.2">
      <c r="A60" s="1" t="s">
        <v>103</v>
      </c>
      <c r="B60" s="3">
        <v>85000</v>
      </c>
    </row>
    <row r="61" spans="1:3" x14ac:dyDescent="0.2">
      <c r="A61" s="1" t="s">
        <v>7</v>
      </c>
      <c r="B61" s="3">
        <v>90000</v>
      </c>
    </row>
    <row r="62" spans="1:3" x14ac:dyDescent="0.2">
      <c r="A62" s="1" t="s">
        <v>10</v>
      </c>
      <c r="B62" s="3">
        <v>90000</v>
      </c>
    </row>
    <row r="63" spans="1:3" x14ac:dyDescent="0.2">
      <c r="A63" s="1" t="s">
        <v>40</v>
      </c>
      <c r="B63" s="3">
        <v>90000</v>
      </c>
    </row>
    <row r="64" spans="1:3" x14ac:dyDescent="0.2">
      <c r="A64" s="1" t="s">
        <v>49</v>
      </c>
      <c r="B64" s="3">
        <v>90000</v>
      </c>
    </row>
    <row r="65" spans="1:2" x14ac:dyDescent="0.2">
      <c r="A65" s="1" t="s">
        <v>55</v>
      </c>
      <c r="B65" s="3">
        <v>90000</v>
      </c>
    </row>
    <row r="66" spans="1:2" x14ac:dyDescent="0.2">
      <c r="A66" s="1" t="s">
        <v>55</v>
      </c>
      <c r="B66" s="3">
        <v>90000</v>
      </c>
    </row>
    <row r="67" spans="1:2" x14ac:dyDescent="0.2">
      <c r="A67" s="1" t="s">
        <v>91</v>
      </c>
      <c r="B67" s="3">
        <v>90000</v>
      </c>
    </row>
    <row r="68" spans="1:2" x14ac:dyDescent="0.2">
      <c r="A68" s="1" t="s">
        <v>0</v>
      </c>
      <c r="B68" s="3">
        <v>95000</v>
      </c>
    </row>
    <row r="69" spans="1:2" x14ac:dyDescent="0.2">
      <c r="A69" s="1" t="s">
        <v>27</v>
      </c>
      <c r="B69" s="3">
        <v>95000</v>
      </c>
    </row>
    <row r="70" spans="1:2" x14ac:dyDescent="0.2">
      <c r="A70" s="1" t="s">
        <v>11</v>
      </c>
      <c r="B70" s="3">
        <v>95000</v>
      </c>
    </row>
    <row r="71" spans="1:2" x14ac:dyDescent="0.2">
      <c r="A71" s="1" t="s">
        <v>65</v>
      </c>
      <c r="B71" s="3">
        <v>95000</v>
      </c>
    </row>
    <row r="72" spans="1:2" x14ac:dyDescent="0.2">
      <c r="A72" s="1" t="s">
        <v>50</v>
      </c>
      <c r="B72" s="3">
        <v>95000</v>
      </c>
    </row>
    <row r="73" spans="1:2" x14ac:dyDescent="0.2">
      <c r="A73" s="1" t="s">
        <v>11</v>
      </c>
      <c r="B73" s="3">
        <v>95000</v>
      </c>
    </row>
    <row r="74" spans="1:2" x14ac:dyDescent="0.2">
      <c r="A74" s="1" t="s">
        <v>112</v>
      </c>
      <c r="B74" s="3">
        <v>95000</v>
      </c>
    </row>
    <row r="75" spans="1:2" x14ac:dyDescent="0.2">
      <c r="A75" s="1" t="s">
        <v>59</v>
      </c>
      <c r="B75" s="3">
        <v>95000</v>
      </c>
    </row>
    <row r="76" spans="1:2" x14ac:dyDescent="0.2">
      <c r="A76" s="1" t="s">
        <v>46</v>
      </c>
      <c r="B76" s="3">
        <v>95000</v>
      </c>
    </row>
    <row r="77" spans="1:2" x14ac:dyDescent="0.2">
      <c r="A77" s="1" t="s">
        <v>88</v>
      </c>
      <c r="B77" s="3">
        <v>95000</v>
      </c>
    </row>
    <row r="78" spans="1:2" x14ac:dyDescent="0.2">
      <c r="A78" s="1" t="s">
        <v>43</v>
      </c>
      <c r="B78" s="3">
        <v>95000</v>
      </c>
    </row>
    <row r="79" spans="1:2" x14ac:dyDescent="0.2">
      <c r="A79" s="1" t="s">
        <v>53</v>
      </c>
      <c r="B79" s="3">
        <v>95000</v>
      </c>
    </row>
    <row r="80" spans="1:2" x14ac:dyDescent="0.2">
      <c r="A80" s="1" t="s">
        <v>19</v>
      </c>
      <c r="B80" s="3">
        <v>100000</v>
      </c>
    </row>
    <row r="81" spans="1:2" x14ac:dyDescent="0.2">
      <c r="A81" s="1" t="s">
        <v>50</v>
      </c>
      <c r="B81" s="3">
        <v>100000</v>
      </c>
    </row>
    <row r="82" spans="1:2" x14ac:dyDescent="0.2">
      <c r="A82" s="1" t="s">
        <v>60</v>
      </c>
      <c r="B82" s="3">
        <v>100000</v>
      </c>
    </row>
    <row r="83" spans="1:2" x14ac:dyDescent="0.2">
      <c r="A83" s="1" t="s">
        <v>113</v>
      </c>
      <c r="B83" s="3">
        <v>100000</v>
      </c>
    </row>
    <row r="84" spans="1:2" x14ac:dyDescent="0.2">
      <c r="A84" s="1" t="s">
        <v>109</v>
      </c>
      <c r="B84" s="3">
        <v>100000</v>
      </c>
    </row>
    <row r="85" spans="1:2" x14ac:dyDescent="0.2">
      <c r="A85" s="1" t="s">
        <v>91</v>
      </c>
      <c r="B85" s="3">
        <v>100000</v>
      </c>
    </row>
    <row r="86" spans="1:2" x14ac:dyDescent="0.2">
      <c r="A86" s="1" t="s">
        <v>114</v>
      </c>
      <c r="B86" s="3">
        <v>100000</v>
      </c>
    </row>
    <row r="87" spans="1:2" x14ac:dyDescent="0.2">
      <c r="A87" s="1" t="s">
        <v>11</v>
      </c>
      <c r="B87" s="3">
        <v>100000</v>
      </c>
    </row>
    <row r="88" spans="1:2" x14ac:dyDescent="0.2">
      <c r="A88" s="1" t="s">
        <v>109</v>
      </c>
      <c r="B88" s="3">
        <v>100000</v>
      </c>
    </row>
    <row r="89" spans="1:2" x14ac:dyDescent="0.2">
      <c r="A89" s="1" t="s">
        <v>69</v>
      </c>
      <c r="B89" s="3">
        <v>100000</v>
      </c>
    </row>
    <row r="90" spans="1:2" x14ac:dyDescent="0.2">
      <c r="A90" s="1" t="s">
        <v>1</v>
      </c>
      <c r="B90" s="3">
        <v>105000</v>
      </c>
    </row>
    <row r="91" spans="1:2" x14ac:dyDescent="0.2">
      <c r="A91" s="1" t="s">
        <v>34</v>
      </c>
      <c r="B91" s="3">
        <v>105000</v>
      </c>
    </row>
    <row r="92" spans="1:2" x14ac:dyDescent="0.2">
      <c r="A92" s="1" t="s">
        <v>67</v>
      </c>
      <c r="B92" s="3">
        <v>105000</v>
      </c>
    </row>
    <row r="93" spans="1:2" x14ac:dyDescent="0.2">
      <c r="A93" s="1" t="s">
        <v>19</v>
      </c>
      <c r="B93" s="3">
        <v>105000</v>
      </c>
    </row>
    <row r="94" spans="1:2" x14ac:dyDescent="0.2">
      <c r="A94" s="1" t="s">
        <v>41</v>
      </c>
      <c r="B94" s="3">
        <v>110000</v>
      </c>
    </row>
    <row r="95" spans="1:2" x14ac:dyDescent="0.2">
      <c r="A95" s="1" t="s">
        <v>52</v>
      </c>
      <c r="B95" s="3">
        <v>110000</v>
      </c>
    </row>
    <row r="96" spans="1:2" x14ac:dyDescent="0.2">
      <c r="A96" s="1" t="s">
        <v>66</v>
      </c>
      <c r="B96" s="3">
        <v>110000</v>
      </c>
    </row>
    <row r="97" spans="1:2" x14ac:dyDescent="0.2">
      <c r="A97" s="1" t="s">
        <v>35</v>
      </c>
      <c r="B97" s="3">
        <v>110000</v>
      </c>
    </row>
    <row r="98" spans="1:2" x14ac:dyDescent="0.2">
      <c r="A98" s="1" t="s">
        <v>86</v>
      </c>
      <c r="B98" s="3">
        <v>110000</v>
      </c>
    </row>
    <row r="99" spans="1:2" x14ac:dyDescent="0.2">
      <c r="A99" s="1" t="s">
        <v>97</v>
      </c>
      <c r="B99" s="3">
        <v>110000</v>
      </c>
    </row>
    <row r="100" spans="1:2" x14ac:dyDescent="0.2">
      <c r="A100" s="1" t="s">
        <v>88</v>
      </c>
      <c r="B100" s="3">
        <v>115000</v>
      </c>
    </row>
    <row r="101" spans="1:2" x14ac:dyDescent="0.2">
      <c r="A101" s="1" t="s">
        <v>8</v>
      </c>
      <c r="B101" s="3">
        <v>120000</v>
      </c>
    </row>
    <row r="102" spans="1:2" x14ac:dyDescent="0.2">
      <c r="A102" s="1" t="s">
        <v>16</v>
      </c>
      <c r="B102" s="3">
        <v>120000</v>
      </c>
    </row>
    <row r="103" spans="1:2" x14ac:dyDescent="0.2">
      <c r="A103" s="1" t="s">
        <v>32</v>
      </c>
      <c r="B103" s="3">
        <v>120000</v>
      </c>
    </row>
    <row r="104" spans="1:2" x14ac:dyDescent="0.2">
      <c r="A104" s="1" t="s">
        <v>59</v>
      </c>
      <c r="B104" s="3">
        <v>120000</v>
      </c>
    </row>
    <row r="105" spans="1:2" x14ac:dyDescent="0.2">
      <c r="A105" s="1" t="s">
        <v>75</v>
      </c>
      <c r="B105" s="3">
        <v>120000</v>
      </c>
    </row>
    <row r="106" spans="1:2" x14ac:dyDescent="0.2">
      <c r="A106" s="1" t="s">
        <v>83</v>
      </c>
      <c r="B106" s="3">
        <v>120000</v>
      </c>
    </row>
    <row r="107" spans="1:2" x14ac:dyDescent="0.2">
      <c r="A107" s="1" t="s">
        <v>95</v>
      </c>
      <c r="B107" s="3">
        <v>120000</v>
      </c>
    </row>
    <row r="108" spans="1:2" x14ac:dyDescent="0.2">
      <c r="A108" s="1" t="s">
        <v>46</v>
      </c>
      <c r="B108" s="3">
        <v>130000</v>
      </c>
    </row>
    <row r="109" spans="1:2" x14ac:dyDescent="0.2">
      <c r="A109" s="1" t="s">
        <v>54</v>
      </c>
      <c r="B109" s="3">
        <v>130000</v>
      </c>
    </row>
    <row r="110" spans="1:2" x14ac:dyDescent="0.2">
      <c r="A110" s="1" t="s">
        <v>17</v>
      </c>
      <c r="B110" s="3">
        <v>135000</v>
      </c>
    </row>
    <row r="111" spans="1:2" x14ac:dyDescent="0.2">
      <c r="A111" s="1" t="s">
        <v>30</v>
      </c>
      <c r="B111" s="3">
        <v>135000</v>
      </c>
    </row>
    <row r="112" spans="1:2" x14ac:dyDescent="0.2">
      <c r="A112" s="1" t="s">
        <v>77</v>
      </c>
      <c r="B112" s="3">
        <v>135000</v>
      </c>
    </row>
    <row r="113" spans="1:2" x14ac:dyDescent="0.2">
      <c r="A113" s="1" t="s">
        <v>64</v>
      </c>
      <c r="B113" s="3">
        <v>140000</v>
      </c>
    </row>
    <row r="114" spans="1:2" x14ac:dyDescent="0.2">
      <c r="A114" s="1" t="s">
        <v>30</v>
      </c>
      <c r="B114" s="3">
        <v>140000</v>
      </c>
    </row>
    <row r="115" spans="1:2" x14ac:dyDescent="0.2">
      <c r="A115" s="1" t="s">
        <v>84</v>
      </c>
      <c r="B115" s="3">
        <v>140000</v>
      </c>
    </row>
    <row r="116" spans="1:2" x14ac:dyDescent="0.2">
      <c r="A116" s="1" t="s">
        <v>30</v>
      </c>
      <c r="B116" s="3">
        <v>140000</v>
      </c>
    </row>
    <row r="117" spans="1:2" x14ac:dyDescent="0.2">
      <c r="A117" s="1" t="s">
        <v>35</v>
      </c>
      <c r="B117" s="3">
        <v>140000</v>
      </c>
    </row>
    <row r="118" spans="1:2" x14ac:dyDescent="0.2">
      <c r="A118" s="1" t="s">
        <v>11</v>
      </c>
      <c r="B118" s="3">
        <v>150000</v>
      </c>
    </row>
    <row r="119" spans="1:2" x14ac:dyDescent="0.2">
      <c r="A119" s="1" t="s">
        <v>44</v>
      </c>
      <c r="B119" s="3">
        <v>150000</v>
      </c>
    </row>
    <row r="120" spans="1:2" x14ac:dyDescent="0.2">
      <c r="A120" s="1" t="s">
        <v>108</v>
      </c>
      <c r="B120" s="3">
        <v>150000</v>
      </c>
    </row>
    <row r="121" spans="1:2" x14ac:dyDescent="0.2">
      <c r="A121" s="1" t="s">
        <v>5</v>
      </c>
      <c r="B121" s="3">
        <v>150000</v>
      </c>
    </row>
    <row r="122" spans="1:2" x14ac:dyDescent="0.2">
      <c r="A122" s="1" t="s">
        <v>98</v>
      </c>
      <c r="B122" s="3">
        <v>150000</v>
      </c>
    </row>
    <row r="123" spans="1:2" x14ac:dyDescent="0.2">
      <c r="A123" s="1" t="s">
        <v>18</v>
      </c>
      <c r="B123" s="3">
        <v>160000</v>
      </c>
    </row>
    <row r="124" spans="1:2" x14ac:dyDescent="0.2">
      <c r="A124" s="1" t="s">
        <v>38</v>
      </c>
      <c r="B124" s="3">
        <v>160000</v>
      </c>
    </row>
    <row r="125" spans="1:2" x14ac:dyDescent="0.2">
      <c r="A125" s="1" t="s">
        <v>2</v>
      </c>
      <c r="B125" s="3">
        <v>160000</v>
      </c>
    </row>
    <row r="126" spans="1:2" x14ac:dyDescent="0.2">
      <c r="A126" s="1" t="s">
        <v>70</v>
      </c>
      <c r="B126" s="3">
        <v>160000</v>
      </c>
    </row>
    <row r="127" spans="1:2" x14ac:dyDescent="0.2">
      <c r="A127" s="1" t="s">
        <v>2</v>
      </c>
      <c r="B127" s="3">
        <v>170000</v>
      </c>
    </row>
    <row r="128" spans="1:2" x14ac:dyDescent="0.2">
      <c r="A128" s="1" t="s">
        <v>35</v>
      </c>
      <c r="B128" s="3">
        <v>170000</v>
      </c>
    </row>
    <row r="129" spans="1:2" x14ac:dyDescent="0.2">
      <c r="A129" s="1" t="s">
        <v>57</v>
      </c>
      <c r="B129" s="3">
        <v>170000</v>
      </c>
    </row>
    <row r="130" spans="1:2" x14ac:dyDescent="0.2">
      <c r="A130" s="1" t="s">
        <v>81</v>
      </c>
      <c r="B130" s="3">
        <v>175000</v>
      </c>
    </row>
    <row r="131" spans="1:2" x14ac:dyDescent="0.2">
      <c r="A131" s="1" t="s">
        <v>92</v>
      </c>
      <c r="B131" s="3">
        <v>175000</v>
      </c>
    </row>
    <row r="132" spans="1:2" x14ac:dyDescent="0.2">
      <c r="A132" s="1" t="s">
        <v>5</v>
      </c>
      <c r="B132" s="3">
        <v>180000</v>
      </c>
    </row>
    <row r="133" spans="1:2" x14ac:dyDescent="0.2">
      <c r="A133" s="1" t="s">
        <v>20</v>
      </c>
      <c r="B133" s="3">
        <v>180000</v>
      </c>
    </row>
    <row r="134" spans="1:2" x14ac:dyDescent="0.2">
      <c r="A134" s="1" t="s">
        <v>61</v>
      </c>
      <c r="B134" s="3">
        <v>180000</v>
      </c>
    </row>
    <row r="135" spans="1:2" x14ac:dyDescent="0.2">
      <c r="A135" s="1" t="s">
        <v>100</v>
      </c>
      <c r="B135" s="3">
        <v>180000</v>
      </c>
    </row>
    <row r="136" spans="1:2" x14ac:dyDescent="0.2">
      <c r="A136" s="1" t="s">
        <v>89</v>
      </c>
      <c r="B136" s="3">
        <v>185000</v>
      </c>
    </row>
    <row r="137" spans="1:2" x14ac:dyDescent="0.2">
      <c r="A137" s="1" t="s">
        <v>14</v>
      </c>
      <c r="B137" s="3">
        <v>190000</v>
      </c>
    </row>
    <row r="138" spans="1:2" x14ac:dyDescent="0.2">
      <c r="A138" s="1" t="s">
        <v>115</v>
      </c>
      <c r="B138" s="3">
        <v>200000</v>
      </c>
    </row>
    <row r="139" spans="1:2" x14ac:dyDescent="0.2">
      <c r="A139" s="1" t="s">
        <v>116</v>
      </c>
      <c r="B139" s="3">
        <v>200000</v>
      </c>
    </row>
    <row r="140" spans="1:2" x14ac:dyDescent="0.2">
      <c r="A140" s="1" t="s">
        <v>47</v>
      </c>
      <c r="B140" s="3">
        <v>220000</v>
      </c>
    </row>
    <row r="141" spans="1:2" x14ac:dyDescent="0.2">
      <c r="A141" s="1" t="s">
        <v>25</v>
      </c>
      <c r="B141" s="3">
        <v>250000</v>
      </c>
    </row>
    <row r="145" spans="1:2" ht="26" x14ac:dyDescent="0.3">
      <c r="A145" s="4" t="s">
        <v>117</v>
      </c>
      <c r="B145" s="5">
        <f>AVERAGE(B2:B141)</f>
        <v>100392.85714285714</v>
      </c>
    </row>
    <row r="146" spans="1:2" x14ac:dyDescent="0.2">
      <c r="A146" t="s">
        <v>125</v>
      </c>
    </row>
    <row r="148" spans="1:2" ht="24" x14ac:dyDescent="0.3">
      <c r="A148" s="19" t="s">
        <v>142</v>
      </c>
      <c r="B148" s="5">
        <f>MEDIAN(B2:B141)</f>
        <v>95000</v>
      </c>
    </row>
    <row r="149" spans="1:2" x14ac:dyDescent="0.2">
      <c r="A149" t="s">
        <v>150</v>
      </c>
    </row>
    <row r="151" spans="1:2" ht="24" x14ac:dyDescent="0.3">
      <c r="A151" s="19" t="s">
        <v>147</v>
      </c>
      <c r="B151" s="5">
        <f>MODE(B2:B141)</f>
        <v>95000</v>
      </c>
    </row>
    <row r="152" spans="1:2" x14ac:dyDescent="0.2">
      <c r="A152" t="s">
        <v>151</v>
      </c>
    </row>
    <row r="154" spans="1:2" ht="24" x14ac:dyDescent="0.3">
      <c r="A154" s="19" t="s">
        <v>148</v>
      </c>
      <c r="B154" s="5">
        <f>MAX(B2:B141)-MIN(B2:B141)</f>
        <v>220000</v>
      </c>
    </row>
    <row r="155" spans="1:2" x14ac:dyDescent="0.2">
      <c r="A155" t="s">
        <v>152</v>
      </c>
    </row>
    <row r="157" spans="1:2" ht="24" x14ac:dyDescent="0.3">
      <c r="A157" s="19" t="s">
        <v>149</v>
      </c>
      <c r="B157" s="5">
        <f>_xlfn.VAR.S(B2:B141)</f>
        <v>1946067574.5118189</v>
      </c>
    </row>
    <row r="158" spans="1:2" x14ac:dyDescent="0.2">
      <c r="A158" t="s">
        <v>153</v>
      </c>
    </row>
    <row r="160" spans="1:2" ht="26" x14ac:dyDescent="0.3">
      <c r="A160" s="4" t="s">
        <v>118</v>
      </c>
      <c r="B160" s="5">
        <f>_xlfn.STDEV.S(B2:B141)</f>
        <v>44114.255910213637</v>
      </c>
    </row>
    <row r="161" spans="1:13" x14ac:dyDescent="0.2">
      <c r="A161" t="s">
        <v>126</v>
      </c>
    </row>
    <row r="163" spans="1:13" ht="26" x14ac:dyDescent="0.3">
      <c r="A163" s="4" t="s">
        <v>119</v>
      </c>
      <c r="B163" s="5">
        <f>_xlfn.QUARTILE.INC(B2:B141,1)</f>
        <v>70000</v>
      </c>
    </row>
    <row r="164" spans="1:13" x14ac:dyDescent="0.2">
      <c r="A164" t="s">
        <v>137</v>
      </c>
    </row>
    <row r="166" spans="1:13" ht="26" x14ac:dyDescent="0.3">
      <c r="A166" s="4" t="s">
        <v>120</v>
      </c>
      <c r="B166" s="5">
        <f>_xlfn.QUARTILE.INC(B2:B141,2)</f>
        <v>95000</v>
      </c>
    </row>
    <row r="167" spans="1:13" x14ac:dyDescent="0.2">
      <c r="A167" t="s">
        <v>138</v>
      </c>
    </row>
    <row r="169" spans="1:13" ht="26" x14ac:dyDescent="0.3">
      <c r="A169" s="4" t="s">
        <v>121</v>
      </c>
      <c r="B169" s="5">
        <f>_xlfn.QUARTILE.INC(B2:B141,3)</f>
        <v>120000</v>
      </c>
    </row>
    <row r="170" spans="1:13" x14ac:dyDescent="0.2">
      <c r="A170" t="s">
        <v>139</v>
      </c>
    </row>
    <row r="174" spans="1:13" ht="26" x14ac:dyDescent="0.3">
      <c r="B174" s="6"/>
      <c r="C174" s="13" t="s">
        <v>127</v>
      </c>
      <c r="D174" s="13"/>
      <c r="J174" s="7"/>
      <c r="K174" s="7"/>
      <c r="L174" s="7"/>
      <c r="M174" s="7"/>
    </row>
    <row r="176" spans="1:13" x14ac:dyDescent="0.2">
      <c r="L176" s="11"/>
      <c r="M176" s="11"/>
    </row>
    <row r="178" spans="6:13" x14ac:dyDescent="0.2">
      <c r="L178" s="11"/>
      <c r="M178" s="11"/>
    </row>
    <row r="180" spans="6:13" x14ac:dyDescent="0.2">
      <c r="L180" s="11"/>
      <c r="M180" s="11"/>
    </row>
    <row r="182" spans="6:13" x14ac:dyDescent="0.2">
      <c r="L182" s="11"/>
      <c r="M182" s="11"/>
    </row>
    <row r="184" spans="6:13" ht="19" x14ac:dyDescent="0.25">
      <c r="F184" s="8"/>
      <c r="L184" s="11"/>
      <c r="M184" s="11"/>
    </row>
    <row r="185" spans="6:13" ht="21" x14ac:dyDescent="0.25">
      <c r="G185" s="8" t="s">
        <v>156</v>
      </c>
    </row>
    <row r="186" spans="6:13" x14ac:dyDescent="0.2">
      <c r="L186" s="11"/>
    </row>
    <row r="211" spans="1:7" ht="21" x14ac:dyDescent="0.25">
      <c r="A211" s="7"/>
      <c r="B211" s="10"/>
    </row>
    <row r="215" spans="1:7" ht="21" x14ac:dyDescent="0.25">
      <c r="B215" s="10"/>
      <c r="D215" s="13" t="s">
        <v>128</v>
      </c>
    </row>
    <row r="218" spans="1:7" ht="19" x14ac:dyDescent="0.25">
      <c r="B218" s="12" t="s">
        <v>129</v>
      </c>
      <c r="C218" s="8" t="s">
        <v>123</v>
      </c>
      <c r="D218" s="8" t="s">
        <v>124</v>
      </c>
      <c r="E218" s="8" t="s">
        <v>107</v>
      </c>
      <c r="F218" s="8" t="s">
        <v>122</v>
      </c>
      <c r="G218" s="8" t="s">
        <v>154</v>
      </c>
    </row>
    <row r="220" spans="1:7" x14ac:dyDescent="0.2">
      <c r="B220" s="21">
        <v>25000</v>
      </c>
      <c r="C220" s="21">
        <v>65000</v>
      </c>
      <c r="D220" s="21">
        <f t="shared" ref="D220:D225" si="0">AVERAGE(B220:C220)</f>
        <v>45000</v>
      </c>
      <c r="E220" s="21">
        <v>33</v>
      </c>
      <c r="F220" s="27">
        <f t="shared" ref="F220:F225" si="1">SUM(E220/$E$226)</f>
        <v>0.23571428571428571</v>
      </c>
      <c r="G220" s="27">
        <f>E220/E226</f>
        <v>0.23571428571428571</v>
      </c>
    </row>
    <row r="221" spans="1:7" x14ac:dyDescent="0.2">
      <c r="B221" s="21">
        <v>65000</v>
      </c>
      <c r="C221" s="21">
        <v>105000</v>
      </c>
      <c r="D221" s="21">
        <f t="shared" si="0"/>
        <v>85000</v>
      </c>
      <c r="E221" s="21">
        <v>59</v>
      </c>
      <c r="F221" s="27">
        <f t="shared" si="1"/>
        <v>0.42142857142857143</v>
      </c>
      <c r="G221" s="27">
        <f>SUM(F220:F221)</f>
        <v>0.65714285714285714</v>
      </c>
    </row>
    <row r="222" spans="1:7" x14ac:dyDescent="0.2">
      <c r="B222" s="21">
        <v>105000</v>
      </c>
      <c r="C222" s="21">
        <v>145000</v>
      </c>
      <c r="D222" s="21">
        <f t="shared" si="0"/>
        <v>125000</v>
      </c>
      <c r="E222" s="21">
        <v>24</v>
      </c>
      <c r="F222" s="27">
        <f t="shared" si="1"/>
        <v>0.17142857142857143</v>
      </c>
      <c r="G222" s="27">
        <f>SUM(F220:F222)</f>
        <v>0.82857142857142851</v>
      </c>
    </row>
    <row r="223" spans="1:7" x14ac:dyDescent="0.2">
      <c r="B223" s="21">
        <v>145000</v>
      </c>
      <c r="C223" s="21">
        <v>185000</v>
      </c>
      <c r="D223" s="21">
        <f t="shared" si="0"/>
        <v>165000</v>
      </c>
      <c r="E223" s="21">
        <v>19</v>
      </c>
      <c r="F223" s="27">
        <f t="shared" si="1"/>
        <v>0.1357142857142857</v>
      </c>
      <c r="G223" s="27">
        <f>SUM(F220:F223)</f>
        <v>0.96428571428571419</v>
      </c>
    </row>
    <row r="224" spans="1:7" x14ac:dyDescent="0.2">
      <c r="B224" s="21">
        <v>185000</v>
      </c>
      <c r="C224" s="21">
        <v>225000</v>
      </c>
      <c r="D224" s="21">
        <f t="shared" si="0"/>
        <v>205000</v>
      </c>
      <c r="E224" s="21">
        <v>4</v>
      </c>
      <c r="F224" s="27">
        <f t="shared" si="1"/>
        <v>2.8571428571428571E-2</v>
      </c>
      <c r="G224" s="27">
        <f>SUM(F220:F224)</f>
        <v>0.99285714285714277</v>
      </c>
    </row>
    <row r="225" spans="2:7" x14ac:dyDescent="0.2">
      <c r="B225" s="21">
        <v>225000</v>
      </c>
      <c r="C225" s="21">
        <v>265000</v>
      </c>
      <c r="D225" s="21">
        <f t="shared" si="0"/>
        <v>245000</v>
      </c>
      <c r="E225" s="21">
        <v>1</v>
      </c>
      <c r="F225" s="27">
        <f t="shared" si="1"/>
        <v>7.1428571428571426E-3</v>
      </c>
      <c r="G225" s="27">
        <f>SUM(F220:F225)</f>
        <v>0.99999999999999989</v>
      </c>
    </row>
    <row r="226" spans="2:7" x14ac:dyDescent="0.2">
      <c r="B226" s="21"/>
      <c r="C226" s="21"/>
      <c r="D226" s="21"/>
      <c r="E226" s="21">
        <f>SUM(E220:E225)</f>
        <v>140</v>
      </c>
      <c r="F226" s="27"/>
      <c r="G226" s="27"/>
    </row>
    <row r="229" spans="2:7" ht="21" x14ac:dyDescent="0.25">
      <c r="D229" s="13" t="s">
        <v>160</v>
      </c>
    </row>
    <row r="259" spans="4:5" ht="21" x14ac:dyDescent="0.25">
      <c r="D259" s="13" t="s">
        <v>157</v>
      </c>
    </row>
    <row r="260" spans="4:5" ht="21" x14ac:dyDescent="0.25">
      <c r="D260" s="13" t="s">
        <v>159</v>
      </c>
      <c r="E260" s="13"/>
    </row>
    <row r="289" spans="4:5" ht="21" x14ac:dyDescent="0.25">
      <c r="E289" s="13"/>
    </row>
    <row r="295" spans="4:5" ht="21" x14ac:dyDescent="0.25">
      <c r="D295" s="13" t="s">
        <v>158</v>
      </c>
    </row>
    <row r="296" spans="4:5" ht="21" x14ac:dyDescent="0.25">
      <c r="D296" s="13"/>
    </row>
    <row r="305" spans="5:5" ht="21" x14ac:dyDescent="0.25">
      <c r="E305" s="13"/>
    </row>
    <row r="328" spans="5:5" ht="21" x14ac:dyDescent="0.25">
      <c r="E328" s="13" t="s">
        <v>163</v>
      </c>
    </row>
  </sheetData>
  <sortState xmlns:xlrd2="http://schemas.microsoft.com/office/spreadsheetml/2017/richdata2" ref="A2:B1051">
    <sortCondition ref="B1:B1051"/>
  </sortState>
  <phoneticPr fontId="4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46FC-9D53-924C-8E87-CF6ACF22A200}">
  <dimension ref="A1:M282"/>
  <sheetViews>
    <sheetView topLeftCell="A87" workbookViewId="0">
      <selection activeCell="A187" sqref="A187"/>
    </sheetView>
  </sheetViews>
  <sheetFormatPr baseColWidth="10" defaultRowHeight="16" x14ac:dyDescent="0.2"/>
  <cols>
    <col min="1" max="1" width="43.1640625" style="14" bestFit="1" customWidth="1"/>
    <col min="2" max="2" width="14.6640625" style="15" customWidth="1"/>
    <col min="3" max="3" width="21.33203125" bestFit="1" customWidth="1"/>
    <col min="4" max="4" width="20.33203125" bestFit="1" customWidth="1"/>
    <col min="5" max="5" width="22" customWidth="1"/>
    <col min="6" max="6" width="18.6640625" customWidth="1"/>
    <col min="7" max="7" width="44.33203125" customWidth="1"/>
    <col min="8" max="8" width="31.6640625" bestFit="1" customWidth="1"/>
  </cols>
  <sheetData>
    <row r="1" spans="1:3" ht="19" x14ac:dyDescent="0.25">
      <c r="A1" s="23" t="s">
        <v>130</v>
      </c>
      <c r="B1" s="24" t="s">
        <v>131</v>
      </c>
      <c r="C1" s="9"/>
    </row>
    <row r="2" spans="1:3" x14ac:dyDescent="0.2">
      <c r="A2" s="14">
        <v>0.66145833333333337</v>
      </c>
      <c r="B2" s="15">
        <f>(A3-A2)* 86400</f>
        <v>82.999999999996987</v>
      </c>
    </row>
    <row r="3" spans="1:3" x14ac:dyDescent="0.2">
      <c r="A3" s="14">
        <v>0.66241898148148148</v>
      </c>
      <c r="B3" s="15">
        <f t="shared" ref="B3:B66" si="0">(A4-A3)* 86400</f>
        <v>19.999999999996732</v>
      </c>
    </row>
    <row r="4" spans="1:3" x14ac:dyDescent="0.2">
      <c r="A4" s="14">
        <v>0.66265046296296293</v>
      </c>
      <c r="B4" s="15">
        <f t="shared" si="0"/>
        <v>8.000000000004448</v>
      </c>
    </row>
    <row r="5" spans="1:3" x14ac:dyDescent="0.2">
      <c r="A5" s="14">
        <v>0.66274305555555557</v>
      </c>
      <c r="B5" s="15">
        <f t="shared" si="0"/>
        <v>67.999999999994643</v>
      </c>
    </row>
    <row r="6" spans="1:3" x14ac:dyDescent="0.2">
      <c r="A6" s="14">
        <v>0.66353009259259255</v>
      </c>
      <c r="B6" s="15">
        <f t="shared" si="0"/>
        <v>94.999999999998863</v>
      </c>
    </row>
    <row r="7" spans="1:3" x14ac:dyDescent="0.2">
      <c r="A7" s="14">
        <v>0.66462962962962957</v>
      </c>
      <c r="B7" s="15">
        <f t="shared" si="0"/>
        <v>78.000000000002601</v>
      </c>
    </row>
    <row r="8" spans="1:3" x14ac:dyDescent="0.2">
      <c r="A8" s="14">
        <v>0.66553240740740738</v>
      </c>
      <c r="B8" s="15">
        <f t="shared" si="0"/>
        <v>51.000000000007972</v>
      </c>
    </row>
    <row r="9" spans="1:3" x14ac:dyDescent="0.2">
      <c r="A9" s="14">
        <v>0.66612268518518525</v>
      </c>
      <c r="B9" s="15">
        <f t="shared" si="0"/>
        <v>113.99999999998904</v>
      </c>
    </row>
    <row r="10" spans="1:3" x14ac:dyDescent="0.2">
      <c r="A10" s="14">
        <v>0.66744212962962957</v>
      </c>
      <c r="B10" s="15">
        <f t="shared" si="0"/>
        <v>62.000000000003297</v>
      </c>
    </row>
    <row r="11" spans="1:3" x14ac:dyDescent="0.2">
      <c r="A11" s="14">
        <v>0.6681597222222222</v>
      </c>
      <c r="B11" s="15">
        <f t="shared" si="0"/>
        <v>71.000000000004704</v>
      </c>
    </row>
    <row r="12" spans="1:3" x14ac:dyDescent="0.2">
      <c r="A12" s="14">
        <v>0.66898148148148151</v>
      </c>
      <c r="B12" s="15">
        <f t="shared" si="0"/>
        <v>18.000000000002814</v>
      </c>
    </row>
    <row r="13" spans="1:3" x14ac:dyDescent="0.2">
      <c r="A13" s="14">
        <v>0.66918981481481488</v>
      </c>
      <c r="B13" s="15">
        <f t="shared" si="0"/>
        <v>70.999999999995111</v>
      </c>
    </row>
    <row r="14" spans="1:3" x14ac:dyDescent="0.2">
      <c r="A14" s="14">
        <v>0.67001157407407408</v>
      </c>
      <c r="B14" s="15">
        <f t="shared" si="0"/>
        <v>2.0000000000035101</v>
      </c>
    </row>
    <row r="15" spans="1:3" x14ac:dyDescent="0.2">
      <c r="A15" s="14">
        <v>0.67003472222222227</v>
      </c>
      <c r="B15" s="15">
        <f t="shared" si="0"/>
        <v>16.999999999996263</v>
      </c>
    </row>
    <row r="16" spans="1:3" x14ac:dyDescent="0.2">
      <c r="A16" s="14">
        <v>0.67023148148148148</v>
      </c>
      <c r="B16" s="15">
        <f t="shared" si="0"/>
        <v>62.000000000003297</v>
      </c>
    </row>
    <row r="17" spans="1:2" x14ac:dyDescent="0.2">
      <c r="A17" s="14">
        <v>0.67094907407407411</v>
      </c>
      <c r="B17" s="15">
        <f t="shared" si="0"/>
        <v>37.999999999999545</v>
      </c>
    </row>
    <row r="18" spans="1:2" x14ac:dyDescent="0.2">
      <c r="A18" s="14">
        <v>0.67138888888888892</v>
      </c>
      <c r="B18" s="15">
        <f t="shared" si="0"/>
        <v>19.999999999996732</v>
      </c>
    </row>
    <row r="19" spans="1:2" x14ac:dyDescent="0.2">
      <c r="A19" s="14">
        <v>0.67162037037037037</v>
      </c>
      <c r="B19" s="15">
        <f t="shared" si="0"/>
        <v>25.000000000000711</v>
      </c>
    </row>
    <row r="20" spans="1:2" x14ac:dyDescent="0.2">
      <c r="A20" s="14">
        <v>0.67190972222222223</v>
      </c>
      <c r="B20" s="15">
        <f t="shared" si="0"/>
        <v>10.000000000007958</v>
      </c>
    </row>
    <row r="21" spans="1:2" x14ac:dyDescent="0.2">
      <c r="A21" s="14">
        <v>0.67202546296296306</v>
      </c>
      <c r="B21" s="15">
        <f t="shared" si="0"/>
        <v>15.999999999989711</v>
      </c>
    </row>
    <row r="22" spans="1:2" x14ac:dyDescent="0.2">
      <c r="A22" s="14">
        <v>0.67221064814814813</v>
      </c>
      <c r="B22" s="15">
        <f t="shared" si="0"/>
        <v>121.00000000000612</v>
      </c>
    </row>
    <row r="23" spans="1:2" x14ac:dyDescent="0.2">
      <c r="A23" s="14">
        <v>0.67361111111111116</v>
      </c>
      <c r="B23" s="15">
        <f t="shared" si="0"/>
        <v>9.9999999999983658</v>
      </c>
    </row>
    <row r="24" spans="1:2" x14ac:dyDescent="0.2">
      <c r="A24" s="14">
        <v>0.67372685185185188</v>
      </c>
      <c r="B24" s="15">
        <f t="shared" si="0"/>
        <v>18.999999999999773</v>
      </c>
    </row>
    <row r="25" spans="1:2" x14ac:dyDescent="0.2">
      <c r="A25" s="14">
        <v>0.67394675925925929</v>
      </c>
      <c r="B25" s="15">
        <f t="shared" si="0"/>
        <v>2.9999999999908766</v>
      </c>
    </row>
    <row r="26" spans="1:2" x14ac:dyDescent="0.2">
      <c r="A26" s="14">
        <v>0.6739814814814814</v>
      </c>
      <c r="B26" s="15">
        <f t="shared" si="0"/>
        <v>58.000000000005869</v>
      </c>
    </row>
    <row r="27" spans="1:2" x14ac:dyDescent="0.2">
      <c r="A27" s="14">
        <v>0.67465277777777777</v>
      </c>
      <c r="B27" s="15">
        <f t="shared" si="0"/>
        <v>47.999999999997911</v>
      </c>
    </row>
    <row r="28" spans="1:2" x14ac:dyDescent="0.2">
      <c r="A28" s="14">
        <v>0.6752083333333333</v>
      </c>
      <c r="B28" s="15">
        <f t="shared" si="0"/>
        <v>17.000000000005855</v>
      </c>
    </row>
    <row r="29" spans="1:2" x14ac:dyDescent="0.2">
      <c r="A29" s="14">
        <v>0.67540509259259263</v>
      </c>
      <c r="B29" s="15">
        <f t="shared" si="0"/>
        <v>85.999999999987864</v>
      </c>
    </row>
    <row r="30" spans="1:2" x14ac:dyDescent="0.2">
      <c r="A30" s="14">
        <v>0.67640046296296286</v>
      </c>
      <c r="B30" s="15">
        <f t="shared" si="0"/>
        <v>95.000000000018048</v>
      </c>
    </row>
    <row r="31" spans="1:2" x14ac:dyDescent="0.2">
      <c r="A31" s="14">
        <v>0.6775000000000001</v>
      </c>
      <c r="B31" s="15">
        <f t="shared" si="0"/>
        <v>382.99999999998636</v>
      </c>
    </row>
    <row r="32" spans="1:2" x14ac:dyDescent="0.2">
      <c r="A32" s="14">
        <v>0.68193287037037031</v>
      </c>
      <c r="B32" s="15">
        <f t="shared" si="0"/>
        <v>29.000000000007731</v>
      </c>
    </row>
    <row r="33" spans="1:2" x14ac:dyDescent="0.2">
      <c r="A33" s="14">
        <v>0.68226851851851855</v>
      </c>
      <c r="B33" s="15">
        <f t="shared" si="0"/>
        <v>69.999999999998153</v>
      </c>
    </row>
    <row r="34" spans="1:2" x14ac:dyDescent="0.2">
      <c r="A34" s="14">
        <v>0.68307870370370372</v>
      </c>
      <c r="B34" s="15">
        <f t="shared" si="0"/>
        <v>63.000000000000256</v>
      </c>
    </row>
    <row r="35" spans="1:2" x14ac:dyDescent="0.2">
      <c r="A35" s="14">
        <v>0.68380787037037039</v>
      </c>
      <c r="B35" s="15">
        <f t="shared" si="0"/>
        <v>61.000000000006338</v>
      </c>
    </row>
    <row r="36" spans="1:2" x14ac:dyDescent="0.2">
      <c r="A36" s="14">
        <v>0.68451388888888898</v>
      </c>
      <c r="B36" s="15">
        <f t="shared" si="0"/>
        <v>21.999999999990649</v>
      </c>
    </row>
    <row r="37" spans="1:2" x14ac:dyDescent="0.2">
      <c r="A37" s="14">
        <v>0.6847685185185185</v>
      </c>
      <c r="B37" s="15">
        <f t="shared" si="0"/>
        <v>25.000000000000711</v>
      </c>
    </row>
    <row r="38" spans="1:2" x14ac:dyDescent="0.2">
      <c r="A38" s="14">
        <v>0.68505787037037036</v>
      </c>
      <c r="B38" s="15">
        <f t="shared" si="0"/>
        <v>75.999999999999091</v>
      </c>
    </row>
    <row r="39" spans="1:2" x14ac:dyDescent="0.2">
      <c r="A39" s="14">
        <v>0.68593749999999998</v>
      </c>
      <c r="B39" s="15">
        <f t="shared" si="0"/>
        <v>53.999999999998849</v>
      </c>
    </row>
    <row r="40" spans="1:2" x14ac:dyDescent="0.2">
      <c r="A40" s="14">
        <v>0.68656249999999996</v>
      </c>
      <c r="B40" s="15">
        <f t="shared" si="0"/>
        <v>28.00000000000118</v>
      </c>
    </row>
    <row r="41" spans="1:2" x14ac:dyDescent="0.2">
      <c r="A41" s="14">
        <v>0.68688657407407405</v>
      </c>
      <c r="B41" s="15">
        <f t="shared" si="0"/>
        <v>1.0000000000065512</v>
      </c>
    </row>
    <row r="42" spans="1:2" x14ac:dyDescent="0.2">
      <c r="A42" s="14">
        <v>0.6868981481481482</v>
      </c>
      <c r="B42" s="15">
        <f t="shared" si="0"/>
        <v>53.00000000000189</v>
      </c>
    </row>
    <row r="43" spans="1:2" x14ac:dyDescent="0.2">
      <c r="A43" s="14">
        <v>0.68751157407407415</v>
      </c>
      <c r="B43" s="15">
        <f t="shared" si="0"/>
        <v>17.999999999993221</v>
      </c>
    </row>
    <row r="44" spans="1:2" x14ac:dyDescent="0.2">
      <c r="A44" s="14">
        <v>0.6877199074074074</v>
      </c>
      <c r="B44" s="15">
        <f t="shared" si="0"/>
        <v>43.000000000003524</v>
      </c>
    </row>
    <row r="45" spans="1:2" x14ac:dyDescent="0.2">
      <c r="A45" s="14">
        <v>0.68821759259259263</v>
      </c>
      <c r="B45" s="15">
        <f t="shared" si="0"/>
        <v>35.999999999996035</v>
      </c>
    </row>
    <row r="46" spans="1:2" x14ac:dyDescent="0.2">
      <c r="A46" s="14">
        <v>0.68863425925925925</v>
      </c>
      <c r="B46" s="15">
        <f t="shared" si="0"/>
        <v>28.00000000000118</v>
      </c>
    </row>
    <row r="47" spans="1:2" x14ac:dyDescent="0.2">
      <c r="A47" s="14">
        <v>0.68895833333333334</v>
      </c>
      <c r="B47" s="15">
        <f t="shared" si="0"/>
        <v>9.9999999999983658</v>
      </c>
    </row>
    <row r="48" spans="1:2" x14ac:dyDescent="0.2">
      <c r="A48" s="14">
        <v>0.68907407407407406</v>
      </c>
      <c r="B48" s="15">
        <f t="shared" si="0"/>
        <v>85.000000000000497</v>
      </c>
    </row>
    <row r="49" spans="1:2" x14ac:dyDescent="0.2">
      <c r="A49" s="14">
        <v>0.69005787037037036</v>
      </c>
      <c r="B49" s="15">
        <f t="shared" si="0"/>
        <v>21.000000000003283</v>
      </c>
    </row>
    <row r="50" spans="1:2" x14ac:dyDescent="0.2">
      <c r="A50" s="14">
        <v>0.69030092592592596</v>
      </c>
      <c r="B50" s="15">
        <f t="shared" si="0"/>
        <v>47.999999999997911</v>
      </c>
    </row>
    <row r="51" spans="1:2" x14ac:dyDescent="0.2">
      <c r="A51" s="14">
        <v>0.69085648148148149</v>
      </c>
      <c r="B51" s="15">
        <f t="shared" si="0"/>
        <v>55.0000000000054</v>
      </c>
    </row>
    <row r="52" spans="1:2" x14ac:dyDescent="0.2">
      <c r="A52" s="14">
        <v>0.69149305555555562</v>
      </c>
      <c r="B52" s="15">
        <f t="shared" si="0"/>
        <v>41.999999999996973</v>
      </c>
    </row>
    <row r="53" spans="1:2" x14ac:dyDescent="0.2">
      <c r="A53" s="14">
        <v>0.6919791666666667</v>
      </c>
      <c r="B53" s="15">
        <f t="shared" si="0"/>
        <v>53.00000000000189</v>
      </c>
    </row>
    <row r="54" spans="1:2" x14ac:dyDescent="0.2">
      <c r="A54" s="14">
        <v>0.69259259259259265</v>
      </c>
      <c r="B54" s="15">
        <f t="shared" si="0"/>
        <v>38.999999999986912</v>
      </c>
    </row>
    <row r="55" spans="1:2" x14ac:dyDescent="0.2">
      <c r="A55" s="14">
        <v>0.69304398148148139</v>
      </c>
      <c r="B55" s="15">
        <f t="shared" si="0"/>
        <v>5.000000000003979</v>
      </c>
    </row>
    <row r="56" spans="1:2" x14ac:dyDescent="0.2">
      <c r="A56" s="14">
        <v>0.6931018518518518</v>
      </c>
      <c r="B56" s="15">
        <f t="shared" si="0"/>
        <v>286.00000000000313</v>
      </c>
    </row>
    <row r="57" spans="1:2" x14ac:dyDescent="0.2">
      <c r="A57" s="14">
        <v>0.69641203703703702</v>
      </c>
      <c r="B57" s="15">
        <f t="shared" si="0"/>
        <v>3.000000000000469</v>
      </c>
    </row>
    <row r="58" spans="1:2" x14ac:dyDescent="0.2">
      <c r="A58" s="14">
        <v>0.69644675925925925</v>
      </c>
      <c r="B58" s="15">
        <f t="shared" si="0"/>
        <v>48.000000000007503</v>
      </c>
    </row>
    <row r="59" spans="1:2" x14ac:dyDescent="0.2">
      <c r="A59" s="14">
        <v>0.69700231481481489</v>
      </c>
      <c r="B59" s="15">
        <f t="shared" si="0"/>
        <v>18.999999999999773</v>
      </c>
    </row>
    <row r="60" spans="1:2" x14ac:dyDescent="0.2">
      <c r="A60" s="14">
        <v>0.6972222222222223</v>
      </c>
      <c r="B60" s="15">
        <f t="shared" si="0"/>
        <v>36.999999999992994</v>
      </c>
    </row>
    <row r="61" spans="1:2" x14ac:dyDescent="0.2">
      <c r="A61" s="14">
        <v>0.69765046296296296</v>
      </c>
      <c r="B61" s="15">
        <f t="shared" si="0"/>
        <v>72.000000000001663</v>
      </c>
    </row>
    <row r="62" spans="1:2" x14ac:dyDescent="0.2">
      <c r="A62" s="14">
        <v>0.69848379629629631</v>
      </c>
      <c r="B62" s="15">
        <f t="shared" si="0"/>
        <v>5.000000000003979</v>
      </c>
    </row>
    <row r="63" spans="1:2" x14ac:dyDescent="0.2">
      <c r="A63" s="14">
        <v>0.69854166666666673</v>
      </c>
      <c r="B63" s="15">
        <f t="shared" si="0"/>
        <v>37.999999999999545</v>
      </c>
    </row>
    <row r="64" spans="1:2" x14ac:dyDescent="0.2">
      <c r="A64" s="14">
        <v>0.69898148148148154</v>
      </c>
      <c r="B64" s="15">
        <f t="shared" si="0"/>
        <v>92.999999999985761</v>
      </c>
    </row>
    <row r="65" spans="1:2" x14ac:dyDescent="0.2">
      <c r="A65" s="14">
        <v>0.70005787037037026</v>
      </c>
      <c r="B65" s="15">
        <f t="shared" si="0"/>
        <v>32.0000000000082</v>
      </c>
    </row>
    <row r="66" spans="1:2" x14ac:dyDescent="0.2">
      <c r="A66" s="14">
        <v>0.70042824074074073</v>
      </c>
      <c r="B66" s="15">
        <f t="shared" si="0"/>
        <v>146.00000000000682</v>
      </c>
    </row>
    <row r="67" spans="1:2" x14ac:dyDescent="0.2">
      <c r="A67" s="14">
        <v>0.70211805555555562</v>
      </c>
      <c r="B67" s="15">
        <f t="shared" ref="B67:B100" si="1">(A68-A67)* 86400</f>
        <v>50.999999999988788</v>
      </c>
    </row>
    <row r="68" spans="1:2" x14ac:dyDescent="0.2">
      <c r="A68" s="14">
        <v>0.70270833333333327</v>
      </c>
      <c r="B68" s="15">
        <f t="shared" si="1"/>
        <v>3.9999999999974278</v>
      </c>
    </row>
    <row r="69" spans="1:2" x14ac:dyDescent="0.2">
      <c r="A69" s="14">
        <v>0.70275462962962953</v>
      </c>
      <c r="B69" s="15">
        <f t="shared" si="1"/>
        <v>51.000000000007972</v>
      </c>
    </row>
    <row r="70" spans="1:2" x14ac:dyDescent="0.2">
      <c r="A70" s="14">
        <v>0.7033449074074074</v>
      </c>
      <c r="B70" s="15">
        <f t="shared" si="1"/>
        <v>160.9999999999996</v>
      </c>
    </row>
    <row r="71" spans="1:2" x14ac:dyDescent="0.2">
      <c r="A71" s="14">
        <v>0.70520833333333333</v>
      </c>
      <c r="B71" s="15">
        <f t="shared" si="1"/>
        <v>37.999999999999545</v>
      </c>
    </row>
    <row r="72" spans="1:2" x14ac:dyDescent="0.2">
      <c r="A72" s="14">
        <v>0.70564814814814814</v>
      </c>
      <c r="B72" s="15">
        <f t="shared" si="1"/>
        <v>35.999999999996035</v>
      </c>
    </row>
    <row r="73" spans="1:2" x14ac:dyDescent="0.2">
      <c r="A73" s="14">
        <v>0.70606481481481476</v>
      </c>
      <c r="B73" s="15">
        <f t="shared" si="1"/>
        <v>15.999999999999304</v>
      </c>
    </row>
    <row r="74" spans="1:2" x14ac:dyDescent="0.2">
      <c r="A74" s="14">
        <v>0.70624999999999993</v>
      </c>
      <c r="B74" s="15">
        <f t="shared" si="1"/>
        <v>17.000000000005855</v>
      </c>
    </row>
    <row r="75" spans="1:2" x14ac:dyDescent="0.2">
      <c r="A75" s="14">
        <v>0.70644675925925926</v>
      </c>
      <c r="B75" s="15">
        <f t="shared" si="1"/>
        <v>8.9999999999918145</v>
      </c>
    </row>
    <row r="76" spans="1:2" x14ac:dyDescent="0.2">
      <c r="A76" s="14">
        <v>0.70655092592592583</v>
      </c>
      <c r="B76" s="15">
        <f t="shared" si="1"/>
        <v>5.000000000003979</v>
      </c>
    </row>
    <row r="77" spans="1:2" x14ac:dyDescent="0.2">
      <c r="A77" s="14">
        <v>0.70660879629629625</v>
      </c>
      <c r="B77" s="15">
        <f t="shared" si="1"/>
        <v>18.999999999999773</v>
      </c>
    </row>
    <row r="78" spans="1:2" x14ac:dyDescent="0.2">
      <c r="A78" s="14">
        <v>0.70682870370370365</v>
      </c>
      <c r="B78" s="15">
        <f t="shared" si="1"/>
        <v>70.999999999995111</v>
      </c>
    </row>
    <row r="79" spans="1:2" x14ac:dyDescent="0.2">
      <c r="A79" s="14">
        <v>0.70765046296296286</v>
      </c>
      <c r="B79" s="15">
        <f t="shared" si="1"/>
        <v>137.00000000001501</v>
      </c>
    </row>
    <row r="80" spans="1:2" x14ac:dyDescent="0.2">
      <c r="A80" s="14">
        <v>0.70923611111111118</v>
      </c>
      <c r="B80" s="15">
        <f t="shared" si="1"/>
        <v>22.9999999999972</v>
      </c>
    </row>
    <row r="81" spans="1:2" x14ac:dyDescent="0.2">
      <c r="A81" s="14">
        <v>0.70950231481481485</v>
      </c>
      <c r="B81" s="15">
        <f t="shared" si="1"/>
        <v>1.9999999999939178</v>
      </c>
    </row>
    <row r="82" spans="1:2" x14ac:dyDescent="0.2">
      <c r="A82" s="14">
        <v>0.70952546296296293</v>
      </c>
      <c r="B82" s="15">
        <f t="shared" si="1"/>
        <v>94.000000000001904</v>
      </c>
    </row>
    <row r="83" spans="1:2" x14ac:dyDescent="0.2">
      <c r="A83" s="14">
        <v>0.71061342592592591</v>
      </c>
      <c r="B83" s="15">
        <f t="shared" si="1"/>
        <v>15.999999999999304</v>
      </c>
    </row>
    <row r="84" spans="1:2" x14ac:dyDescent="0.2">
      <c r="A84" s="14">
        <v>0.71079861111111109</v>
      </c>
      <c r="B84" s="15">
        <f t="shared" si="1"/>
        <v>29.000000000007731</v>
      </c>
    </row>
    <row r="85" spans="1:2" x14ac:dyDescent="0.2">
      <c r="A85" s="14">
        <v>0.71113425925925933</v>
      </c>
      <c r="B85" s="15">
        <f t="shared" si="1"/>
        <v>13.999999999995794</v>
      </c>
    </row>
    <row r="86" spans="1:2" x14ac:dyDescent="0.2">
      <c r="A86" s="14">
        <v>0.71129629629629632</v>
      </c>
      <c r="B86" s="15">
        <f t="shared" si="1"/>
        <v>9.0000000000014069</v>
      </c>
    </row>
    <row r="87" spans="1:2" x14ac:dyDescent="0.2">
      <c r="A87" s="14">
        <v>0.711400462962963</v>
      </c>
      <c r="B87" s="15">
        <f t="shared" si="1"/>
        <v>12.999999999998835</v>
      </c>
    </row>
    <row r="88" spans="1:2" x14ac:dyDescent="0.2">
      <c r="A88" s="14">
        <v>0.71155092592592595</v>
      </c>
      <c r="B88" s="15">
        <f t="shared" si="1"/>
        <v>31.000000000001648</v>
      </c>
    </row>
    <row r="89" spans="1:2" x14ac:dyDescent="0.2">
      <c r="A89" s="14">
        <v>0.71190972222222226</v>
      </c>
      <c r="B89" s="15">
        <f t="shared" si="1"/>
        <v>12.000000000001876</v>
      </c>
    </row>
    <row r="90" spans="1:2" x14ac:dyDescent="0.2">
      <c r="A90" s="14">
        <v>0.71204861111111117</v>
      </c>
      <c r="B90" s="15">
        <f t="shared" si="1"/>
        <v>26.999999999994628</v>
      </c>
    </row>
    <row r="91" spans="1:2" x14ac:dyDescent="0.2">
      <c r="A91" s="14">
        <v>0.71236111111111111</v>
      </c>
      <c r="B91" s="15">
        <f t="shared" si="1"/>
        <v>25.000000000000711</v>
      </c>
    </row>
    <row r="92" spans="1:2" x14ac:dyDescent="0.2">
      <c r="A92" s="14">
        <v>0.71265046296296297</v>
      </c>
      <c r="B92" s="15">
        <f t="shared" si="1"/>
        <v>40.000000000003055</v>
      </c>
    </row>
    <row r="93" spans="1:2" x14ac:dyDescent="0.2">
      <c r="A93" s="14">
        <v>0.71311342592592597</v>
      </c>
      <c r="B93" s="15">
        <f t="shared" si="1"/>
        <v>12.000000000001876</v>
      </c>
    </row>
    <row r="94" spans="1:2" x14ac:dyDescent="0.2">
      <c r="A94" s="14">
        <v>0.71325231481481488</v>
      </c>
      <c r="B94" s="15">
        <f t="shared" si="1"/>
        <v>30.999999999992056</v>
      </c>
    </row>
    <row r="95" spans="1:2" x14ac:dyDescent="0.2">
      <c r="A95" s="14">
        <v>0.71361111111111108</v>
      </c>
      <c r="B95" s="15">
        <f t="shared" si="1"/>
        <v>22.9999999999972</v>
      </c>
    </row>
    <row r="96" spans="1:2" x14ac:dyDescent="0.2">
      <c r="A96" s="14">
        <v>0.71387731481481476</v>
      </c>
      <c r="B96" s="15">
        <f t="shared" si="1"/>
        <v>11.000000000014509</v>
      </c>
    </row>
    <row r="97" spans="1:2" x14ac:dyDescent="0.2">
      <c r="A97" s="14">
        <v>0.71400462962962974</v>
      </c>
      <c r="B97" s="15">
        <f t="shared" si="1"/>
        <v>76.999999999986457</v>
      </c>
    </row>
    <row r="98" spans="1:2" x14ac:dyDescent="0.2">
      <c r="A98" s="14">
        <v>0.71489583333333329</v>
      </c>
      <c r="B98" s="15">
        <f t="shared" si="1"/>
        <v>37.999999999999545</v>
      </c>
    </row>
    <row r="99" spans="1:2" x14ac:dyDescent="0.2">
      <c r="A99" s="14">
        <v>0.7153356481481481</v>
      </c>
      <c r="B99" s="15">
        <f t="shared" si="1"/>
        <v>20.000000000006324</v>
      </c>
    </row>
    <row r="100" spans="1:2" x14ac:dyDescent="0.2">
      <c r="A100" s="14">
        <v>0.71556712962962965</v>
      </c>
      <c r="B100" s="15">
        <f t="shared" si="1"/>
        <v>52.999999999992298</v>
      </c>
    </row>
    <row r="101" spans="1:2" x14ac:dyDescent="0.2">
      <c r="A101" s="14">
        <v>0.71618055555555549</v>
      </c>
    </row>
    <row r="105" spans="1:2" ht="24" x14ac:dyDescent="0.3">
      <c r="A105" s="16" t="s">
        <v>117</v>
      </c>
      <c r="B105" s="15">
        <f>AVERAGE(B2:B100)</f>
        <v>47.757575757575658</v>
      </c>
    </row>
    <row r="106" spans="1:2" x14ac:dyDescent="0.2">
      <c r="A106" s="14" t="s">
        <v>132</v>
      </c>
    </row>
    <row r="108" spans="1:2" ht="24" x14ac:dyDescent="0.3">
      <c r="A108" s="16" t="s">
        <v>142</v>
      </c>
      <c r="B108" s="15">
        <f>MEDIAN(B2:B100)</f>
        <v>35.999999999996035</v>
      </c>
    </row>
    <row r="109" spans="1:2" x14ac:dyDescent="0.2">
      <c r="A109" s="14" t="s">
        <v>143</v>
      </c>
    </row>
    <row r="111" spans="1:2" ht="24" x14ac:dyDescent="0.3">
      <c r="A111" s="16" t="s">
        <v>147</v>
      </c>
      <c r="B111" s="15">
        <f>MODE(B2:B100)</f>
        <v>37.999999999999545</v>
      </c>
    </row>
    <row r="112" spans="1:2" x14ac:dyDescent="0.2">
      <c r="A112" s="14" t="s">
        <v>144</v>
      </c>
    </row>
    <row r="114" spans="1:2" ht="24" x14ac:dyDescent="0.3">
      <c r="A114" s="16" t="s">
        <v>148</v>
      </c>
      <c r="B114" s="15">
        <f>MAX(B2:B100)-MIN(B2:B100)</f>
        <v>381.99999999997982</v>
      </c>
    </row>
    <row r="115" spans="1:2" x14ac:dyDescent="0.2">
      <c r="A115" s="14" t="s">
        <v>145</v>
      </c>
    </row>
    <row r="117" spans="1:2" ht="24" x14ac:dyDescent="0.3">
      <c r="A117" s="16" t="s">
        <v>149</v>
      </c>
      <c r="B117" s="15">
        <f>_xlfn.VAR.S(B2:B100)</f>
        <v>2878.1447124303663</v>
      </c>
    </row>
    <row r="118" spans="1:2" x14ac:dyDescent="0.2">
      <c r="A118" s="14" t="s">
        <v>146</v>
      </c>
    </row>
    <row r="119" spans="1:2" x14ac:dyDescent="0.2">
      <c r="A119" s="18"/>
    </row>
    <row r="120" spans="1:2" ht="24" x14ac:dyDescent="0.3">
      <c r="A120" s="16" t="s">
        <v>118</v>
      </c>
      <c r="B120" s="15">
        <f>_xlfn.STDEV.S(B2:B100)</f>
        <v>53.648343053913287</v>
      </c>
    </row>
    <row r="121" spans="1:2" x14ac:dyDescent="0.2">
      <c r="A121" s="14" t="s">
        <v>133</v>
      </c>
    </row>
    <row r="123" spans="1:2" ht="24" x14ac:dyDescent="0.3">
      <c r="A123" s="16" t="s">
        <v>119</v>
      </c>
      <c r="B123" s="15">
        <f>_xlfn.QUARTILE.INC(B2:B100, 1)</f>
        <v>17.000000000005855</v>
      </c>
    </row>
    <row r="124" spans="1:2" x14ac:dyDescent="0.2">
      <c r="A124" s="14" t="s">
        <v>134</v>
      </c>
    </row>
    <row r="126" spans="1:2" ht="24" x14ac:dyDescent="0.3">
      <c r="A126" s="16" t="s">
        <v>120</v>
      </c>
      <c r="B126" s="15">
        <f>_xlfn.QUARTILE.INC(B2:B100, 2)</f>
        <v>35.999999999996035</v>
      </c>
    </row>
    <row r="127" spans="1:2" x14ac:dyDescent="0.2">
      <c r="A127" s="14" t="s">
        <v>135</v>
      </c>
    </row>
    <row r="129" spans="1:2" ht="24" x14ac:dyDescent="0.3">
      <c r="A129" s="16" t="s">
        <v>121</v>
      </c>
      <c r="B129" s="15">
        <f>_xlfn.QUARTILE.INC(B2:B100, 3)</f>
        <v>62.000000000003297</v>
      </c>
    </row>
    <row r="130" spans="1:2" x14ac:dyDescent="0.2">
      <c r="A130" s="14" t="s">
        <v>136</v>
      </c>
    </row>
    <row r="135" spans="1:2" ht="24" x14ac:dyDescent="0.3">
      <c r="A135" s="16" t="s">
        <v>140</v>
      </c>
    </row>
    <row r="152" spans="7:7" ht="21" x14ac:dyDescent="0.25">
      <c r="G152" t="s">
        <v>155</v>
      </c>
    </row>
    <row r="166" spans="1:9" x14ac:dyDescent="0.2">
      <c r="C166" s="20"/>
      <c r="D166" s="20"/>
      <c r="E166" s="20"/>
      <c r="F166" s="21"/>
      <c r="G166" s="21"/>
      <c r="H166" s="21"/>
    </row>
    <row r="167" spans="1:9" x14ac:dyDescent="0.2">
      <c r="C167" s="20"/>
      <c r="D167" s="20"/>
      <c r="E167" s="20"/>
      <c r="F167" s="21"/>
      <c r="G167" s="21"/>
      <c r="H167" s="21"/>
    </row>
    <row r="168" spans="1:9" x14ac:dyDescent="0.2">
      <c r="C168" s="20"/>
      <c r="D168" s="20"/>
      <c r="E168" s="20"/>
      <c r="F168" s="21"/>
      <c r="G168" s="21"/>
      <c r="H168" s="21"/>
    </row>
    <row r="169" spans="1:9" x14ac:dyDescent="0.2">
      <c r="C169" s="20"/>
      <c r="D169" s="20"/>
      <c r="E169" s="20"/>
      <c r="F169" s="21"/>
      <c r="G169" s="21"/>
      <c r="H169" s="21"/>
    </row>
    <row r="170" spans="1:9" x14ac:dyDescent="0.2">
      <c r="F170" s="22"/>
    </row>
    <row r="171" spans="1:9" ht="21" x14ac:dyDescent="0.25">
      <c r="E171" s="13" t="s">
        <v>141</v>
      </c>
    </row>
    <row r="172" spans="1:9" x14ac:dyDescent="0.2">
      <c r="B172" s="36"/>
      <c r="C172" s="21"/>
      <c r="D172" s="21"/>
      <c r="E172" s="21"/>
      <c r="F172" s="22"/>
      <c r="G172" s="21"/>
      <c r="H172" s="21"/>
      <c r="I172" s="21"/>
    </row>
    <row r="173" spans="1:9" ht="21" x14ac:dyDescent="0.25">
      <c r="A173" s="40" t="s">
        <v>176</v>
      </c>
      <c r="C173" s="37" t="s">
        <v>177</v>
      </c>
      <c r="D173" s="37" t="s">
        <v>178</v>
      </c>
      <c r="E173" s="37" t="s">
        <v>179</v>
      </c>
      <c r="F173" s="37" t="s">
        <v>180</v>
      </c>
      <c r="G173" s="37" t="s">
        <v>181</v>
      </c>
      <c r="H173" s="37" t="s">
        <v>182</v>
      </c>
      <c r="I173" s="31"/>
    </row>
    <row r="174" spans="1:9" ht="19" hidden="1" x14ac:dyDescent="0.25">
      <c r="A174" s="37" t="s">
        <v>176</v>
      </c>
      <c r="C174" s="37"/>
      <c r="D174" s="37"/>
      <c r="E174" s="37"/>
      <c r="F174" s="37"/>
      <c r="G174" s="37"/>
      <c r="H174" s="37"/>
      <c r="I174" s="31"/>
    </row>
    <row r="175" spans="1:9" x14ac:dyDescent="0.2">
      <c r="A175" s="21">
        <v>40</v>
      </c>
      <c r="C175" s="21">
        <v>0</v>
      </c>
      <c r="D175" s="21">
        <v>40</v>
      </c>
      <c r="E175" s="21">
        <v>20</v>
      </c>
      <c r="F175" s="35" cm="1">
        <f t="array" ref="F175:F184">FREQUENCY(B2:B100,A175:A183)</f>
        <v>57</v>
      </c>
      <c r="G175" s="21">
        <f>F175/99</f>
        <v>0.5757575757575758</v>
      </c>
      <c r="H175" s="21">
        <v>0.57575757599999999</v>
      </c>
      <c r="I175" s="21"/>
    </row>
    <row r="176" spans="1:9" x14ac:dyDescent="0.2">
      <c r="A176" s="21">
        <v>80</v>
      </c>
      <c r="C176" s="21">
        <v>40</v>
      </c>
      <c r="D176" s="21">
        <v>80</v>
      </c>
      <c r="E176" s="21">
        <v>60</v>
      </c>
      <c r="F176" s="35">
        <v>28</v>
      </c>
      <c r="G176" s="21">
        <f t="shared" ref="G176:G184" si="2">F176/99</f>
        <v>0.28282828282828282</v>
      </c>
      <c r="H176" s="21">
        <f>SUM(G175:G176)</f>
        <v>0.85858585858585856</v>
      </c>
      <c r="I176" s="21"/>
    </row>
    <row r="177" spans="1:13" x14ac:dyDescent="0.2">
      <c r="A177" s="21">
        <v>120</v>
      </c>
      <c r="C177" s="21">
        <v>80</v>
      </c>
      <c r="D177" s="21">
        <v>120</v>
      </c>
      <c r="E177" s="21">
        <v>100</v>
      </c>
      <c r="F177" s="35">
        <v>8</v>
      </c>
      <c r="G177" s="21">
        <f t="shared" si="2"/>
        <v>8.0808080808080815E-2</v>
      </c>
      <c r="H177" s="21">
        <f>SUM(G175:G177)</f>
        <v>0.93939393939393934</v>
      </c>
      <c r="I177" s="21"/>
    </row>
    <row r="178" spans="1:13" x14ac:dyDescent="0.2">
      <c r="A178" s="21">
        <v>160</v>
      </c>
      <c r="C178" s="21">
        <v>120</v>
      </c>
      <c r="D178" s="21">
        <v>160</v>
      </c>
      <c r="E178" s="21">
        <v>140</v>
      </c>
      <c r="F178" s="21">
        <v>3</v>
      </c>
      <c r="G178" s="21">
        <f t="shared" si="2"/>
        <v>3.0303030303030304E-2</v>
      </c>
      <c r="H178" s="21">
        <f>SUM(G175:G178)</f>
        <v>0.96969696969696961</v>
      </c>
      <c r="I178" s="21"/>
    </row>
    <row r="179" spans="1:13" x14ac:dyDescent="0.2">
      <c r="A179" s="21">
        <v>200</v>
      </c>
      <c r="C179" s="21">
        <v>160</v>
      </c>
      <c r="D179" s="21">
        <v>200</v>
      </c>
      <c r="E179" s="21">
        <v>180</v>
      </c>
      <c r="F179" s="21">
        <v>1</v>
      </c>
      <c r="G179" s="21">
        <f t="shared" si="2"/>
        <v>1.0101010101010102E-2</v>
      </c>
      <c r="H179" s="21">
        <f>SUM(G175:G179)</f>
        <v>0.97979797979797967</v>
      </c>
      <c r="I179" s="21"/>
    </row>
    <row r="180" spans="1:13" x14ac:dyDescent="0.2">
      <c r="A180" s="21">
        <v>240</v>
      </c>
      <c r="C180" s="21">
        <v>200</v>
      </c>
      <c r="D180" s="21">
        <v>240</v>
      </c>
      <c r="E180" s="21">
        <v>220</v>
      </c>
      <c r="F180" s="21">
        <v>0</v>
      </c>
      <c r="G180" s="21">
        <f t="shared" si="2"/>
        <v>0</v>
      </c>
      <c r="H180" s="21">
        <f>SUM(G175:G180)</f>
        <v>0.97979797979797967</v>
      </c>
      <c r="I180" s="21"/>
    </row>
    <row r="181" spans="1:13" x14ac:dyDescent="0.2">
      <c r="A181" s="21">
        <v>280</v>
      </c>
      <c r="C181" s="21">
        <v>240</v>
      </c>
      <c r="D181" s="21">
        <v>280</v>
      </c>
      <c r="E181" s="21">
        <v>260</v>
      </c>
      <c r="F181" s="21">
        <v>0</v>
      </c>
      <c r="G181" s="21">
        <f t="shared" si="2"/>
        <v>0</v>
      </c>
      <c r="H181" s="21">
        <f>SUM(G175:G181)</f>
        <v>0.97979797979797967</v>
      </c>
      <c r="I181" s="21"/>
    </row>
    <row r="182" spans="1:13" x14ac:dyDescent="0.2">
      <c r="A182" s="21">
        <v>320</v>
      </c>
      <c r="C182" s="21">
        <v>280</v>
      </c>
      <c r="D182" s="21">
        <v>320</v>
      </c>
      <c r="E182" s="21">
        <v>300</v>
      </c>
      <c r="F182" s="21">
        <v>1</v>
      </c>
      <c r="G182" s="21">
        <f t="shared" si="2"/>
        <v>1.0101010101010102E-2</v>
      </c>
      <c r="H182" s="21">
        <f>SUM(G175:G182)</f>
        <v>0.98989898989898972</v>
      </c>
      <c r="I182" s="21"/>
    </row>
    <row r="183" spans="1:13" x14ac:dyDescent="0.2">
      <c r="A183" s="21">
        <v>360</v>
      </c>
      <c r="C183" s="21">
        <v>320</v>
      </c>
      <c r="D183" s="21">
        <v>360</v>
      </c>
      <c r="E183" s="21">
        <v>340</v>
      </c>
      <c r="F183" s="21">
        <v>0</v>
      </c>
      <c r="G183" s="21">
        <f t="shared" si="2"/>
        <v>0</v>
      </c>
      <c r="H183" s="21">
        <f>SUM(G175:G183)</f>
        <v>0.98989898989898972</v>
      </c>
      <c r="I183" s="21"/>
    </row>
    <row r="184" spans="1:13" x14ac:dyDescent="0.2">
      <c r="B184" s="36"/>
      <c r="C184" s="21">
        <v>360</v>
      </c>
      <c r="D184" s="21">
        <v>400</v>
      </c>
      <c r="E184" s="21">
        <v>380</v>
      </c>
      <c r="F184" s="21">
        <v>1</v>
      </c>
      <c r="G184" s="21">
        <f t="shared" si="2"/>
        <v>1.0101010101010102E-2</v>
      </c>
      <c r="H184" s="21">
        <f>SUM(G175:G184)</f>
        <v>0.99999999999999978</v>
      </c>
      <c r="I184" s="21"/>
      <c r="M184" s="21"/>
    </row>
    <row r="185" spans="1:13" x14ac:dyDescent="0.2">
      <c r="B185" s="36"/>
      <c r="C185" s="21"/>
      <c r="D185" s="21"/>
      <c r="E185" s="21"/>
      <c r="G185" s="21"/>
      <c r="H185" s="21"/>
      <c r="I185" s="21"/>
    </row>
    <row r="186" spans="1:13" x14ac:dyDescent="0.2">
      <c r="B186" s="36"/>
      <c r="C186" s="21"/>
      <c r="D186" s="21"/>
      <c r="E186" s="21"/>
      <c r="F186" s="22">
        <f>SUM(F175:F184)</f>
        <v>99</v>
      </c>
      <c r="G186" s="21"/>
      <c r="H186" s="21"/>
      <c r="I186" s="21"/>
    </row>
    <row r="190" spans="1:13" ht="21" x14ac:dyDescent="0.25">
      <c r="E190" s="13" t="s">
        <v>162</v>
      </c>
      <c r="F190" s="13"/>
    </row>
    <row r="219" spans="5:5" ht="21" x14ac:dyDescent="0.25">
      <c r="E219" s="13" t="s">
        <v>161</v>
      </c>
    </row>
    <row r="250" spans="5:5" ht="21" x14ac:dyDescent="0.25">
      <c r="E250" s="13" t="s">
        <v>158</v>
      </c>
    </row>
    <row r="282" spans="6:6" ht="21" x14ac:dyDescent="0.25">
      <c r="F282" s="13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8286-A9CF-4A4A-8E1E-0FF748625C8B}">
  <dimension ref="A1:I45"/>
  <sheetViews>
    <sheetView topLeftCell="A3" workbookViewId="0">
      <selection activeCell="J18" sqref="J18"/>
    </sheetView>
  </sheetViews>
  <sheetFormatPr baseColWidth="10" defaultRowHeight="16" x14ac:dyDescent="0.2"/>
  <cols>
    <col min="1" max="1" width="21.1640625" bestFit="1" customWidth="1"/>
    <col min="2" max="2" width="22" customWidth="1"/>
    <col min="3" max="3" width="30" customWidth="1"/>
    <col min="4" max="4" width="26" customWidth="1"/>
    <col min="5" max="5" width="21.83203125" customWidth="1"/>
    <col min="6" max="6" width="27.1640625" bestFit="1" customWidth="1"/>
  </cols>
  <sheetData>
    <row r="1" spans="1:9" ht="37" x14ac:dyDescent="0.45">
      <c r="C1" s="33" t="s">
        <v>164</v>
      </c>
      <c r="D1" s="32"/>
      <c r="I1" s="28"/>
    </row>
    <row r="5" spans="1:9" ht="21" x14ac:dyDescent="0.25">
      <c r="A5" s="30" t="s">
        <v>165</v>
      </c>
      <c r="B5" s="30" t="s">
        <v>169</v>
      </c>
      <c r="C5" s="30" t="s">
        <v>170</v>
      </c>
      <c r="D5" s="30" t="s">
        <v>171</v>
      </c>
      <c r="E5" s="30" t="s">
        <v>166</v>
      </c>
    </row>
    <row r="7" spans="1:9" ht="19" x14ac:dyDescent="0.25">
      <c r="A7" s="29" t="s">
        <v>167</v>
      </c>
      <c r="B7">
        <v>33</v>
      </c>
      <c r="C7">
        <f>NORMDIST(65000,100392.8571,44114.25591,1)</f>
        <v>0.21118978948846046</v>
      </c>
      <c r="D7">
        <f>140*C7</f>
        <v>29.566570528384464</v>
      </c>
      <c r="E7">
        <f>((B7 - D7) ^ 2) / D7</f>
        <v>0.39870832923422816</v>
      </c>
    </row>
    <row r="8" spans="1:9" ht="19" x14ac:dyDescent="0.25">
      <c r="A8" s="8" t="s">
        <v>185</v>
      </c>
      <c r="B8">
        <v>59</v>
      </c>
      <c r="C8">
        <f>NORMDIST(105000,100392.8571,44114.25591,1)-NORMDIST(65000,100392.8571,44114.25591,1)</f>
        <v>0.33039877108481952</v>
      </c>
      <c r="D8">
        <f t="shared" ref="D8:D12" si="0">140*C8</f>
        <v>46.255827951874736</v>
      </c>
      <c r="E8">
        <f t="shared" ref="E8:E12" si="1">((B8 - D8) ^ 2) / D8</f>
        <v>3.5112099033487238</v>
      </c>
    </row>
    <row r="9" spans="1:9" ht="19" x14ac:dyDescent="0.25">
      <c r="A9" s="17" t="s">
        <v>186</v>
      </c>
      <c r="B9">
        <v>24</v>
      </c>
      <c r="C9">
        <f>NORMDIST(145000,100392.8571,44114.25591,1)-NORMDIST(105000,100392.8571,44114.25591,1)</f>
        <v>0.30244461276294365</v>
      </c>
      <c r="D9">
        <f t="shared" si="0"/>
        <v>42.342245786812114</v>
      </c>
      <c r="E9">
        <f t="shared" si="1"/>
        <v>7.9456810627794683</v>
      </c>
    </row>
    <row r="10" spans="1:9" ht="19" x14ac:dyDescent="0.25">
      <c r="A10" s="17" t="s">
        <v>187</v>
      </c>
      <c r="B10">
        <v>19</v>
      </c>
      <c r="C10">
        <f>NORMDIST(185000,100392.8571,44114.25591,1)-NORMDIST(145000,100392.8571,44114.25591,1)</f>
        <v>0.12840557202643976</v>
      </c>
      <c r="D10">
        <f t="shared" si="0"/>
        <v>17.976780083701566</v>
      </c>
      <c r="E10">
        <f t="shared" si="1"/>
        <v>5.8240629981283723E-2</v>
      </c>
    </row>
    <row r="11" spans="1:9" ht="19" x14ac:dyDescent="0.25">
      <c r="A11" s="17" t="s">
        <v>188</v>
      </c>
      <c r="B11">
        <v>4</v>
      </c>
      <c r="C11">
        <f>NORMDIST(225000,100392.8571,44114.25591,1)-NORMDIST(185000,100392.8571,44114.25591,1)</f>
        <v>2.5194608436272969E-2</v>
      </c>
      <c r="D11">
        <f t="shared" si="0"/>
        <v>3.5272451810782157</v>
      </c>
      <c r="E11">
        <f t="shared" si="1"/>
        <v>6.3363080063929655E-2</v>
      </c>
    </row>
    <row r="12" spans="1:9" ht="19" x14ac:dyDescent="0.25">
      <c r="A12" s="31" t="s">
        <v>168</v>
      </c>
      <c r="B12">
        <v>1</v>
      </c>
      <c r="C12">
        <f xml:space="preserve"> 1 -NORMDIST(225000,100392.8571,44114.25591,1)</f>
        <v>2.366646201063638E-3</v>
      </c>
      <c r="D12">
        <f t="shared" si="0"/>
        <v>0.33133046814890932</v>
      </c>
      <c r="E12">
        <f t="shared" si="1"/>
        <v>1.3494652191932099</v>
      </c>
    </row>
    <row r="14" spans="1:9" x14ac:dyDescent="0.2">
      <c r="B14">
        <f>SUM(B7:B12)</f>
        <v>140</v>
      </c>
      <c r="C14">
        <f>SUM(C7:C12)</f>
        <v>1</v>
      </c>
      <c r="D14">
        <f>SUM(D7:D12)</f>
        <v>140</v>
      </c>
      <c r="E14">
        <f>SUM(E7:E12)</f>
        <v>13.326668224600844</v>
      </c>
      <c r="F14" t="s">
        <v>172</v>
      </c>
    </row>
    <row r="21" spans="1:6" ht="21" x14ac:dyDescent="0.25">
      <c r="A21" s="34" t="s">
        <v>173</v>
      </c>
    </row>
    <row r="25" spans="1:6" ht="21" x14ac:dyDescent="0.25">
      <c r="A25" s="30" t="s">
        <v>165</v>
      </c>
      <c r="B25" s="30" t="s">
        <v>169</v>
      </c>
      <c r="C25" s="30" t="s">
        <v>170</v>
      </c>
      <c r="D25" s="30" t="s">
        <v>171</v>
      </c>
      <c r="E25" s="30" t="s">
        <v>166</v>
      </c>
    </row>
    <row r="27" spans="1:6" ht="19" x14ac:dyDescent="0.25">
      <c r="A27" s="29" t="s">
        <v>167</v>
      </c>
      <c r="B27">
        <v>33</v>
      </c>
      <c r="C27">
        <f>NORMDIST(65000,100392.8571,44114.25591,1)</f>
        <v>0.21118978948846046</v>
      </c>
      <c r="D27">
        <f>140*C27</f>
        <v>29.566570528384464</v>
      </c>
      <c r="E27">
        <f>((B27 - D27) ^ 2) / D27</f>
        <v>0.39870832923422816</v>
      </c>
    </row>
    <row r="28" spans="1:6" ht="19" x14ac:dyDescent="0.25">
      <c r="A28" s="8" t="s">
        <v>185</v>
      </c>
      <c r="B28">
        <v>59</v>
      </c>
      <c r="C28">
        <f>NORMDIST(105000,100392.8571,44114.25591,1)-NORMDIST(65000,100392.8571,44114.25591,1)</f>
        <v>0.33039877108481952</v>
      </c>
      <c r="D28">
        <f t="shared" ref="D28:D30" si="2">140*C28</f>
        <v>46.255827951874736</v>
      </c>
      <c r="E28">
        <f t="shared" ref="E28:E30" si="3">((B28 - D28) ^ 2) / D28</f>
        <v>3.5112099033487238</v>
      </c>
    </row>
    <row r="29" spans="1:6" ht="19" x14ac:dyDescent="0.25">
      <c r="A29" s="17" t="s">
        <v>186</v>
      </c>
      <c r="B29">
        <v>24</v>
      </c>
      <c r="C29">
        <f>NORMDIST(145000,100392.8571,44114.25591,1)-NORMDIST(105000,100392.8571,44114.25591,1)</f>
        <v>0.30244461276294365</v>
      </c>
      <c r="D29">
        <f t="shared" si="2"/>
        <v>42.342245786812114</v>
      </c>
      <c r="E29">
        <f t="shared" si="3"/>
        <v>7.9456810627794683</v>
      </c>
    </row>
    <row r="30" spans="1:6" ht="19" x14ac:dyDescent="0.25">
      <c r="A30" s="31" t="s">
        <v>174</v>
      </c>
      <c r="B30">
        <v>24</v>
      </c>
      <c r="C30">
        <f>1-NORMDIST(145000,100392.8571,44114.25591,1)</f>
        <v>0.15596682666377637</v>
      </c>
      <c r="D30">
        <f t="shared" si="2"/>
        <v>21.83535573292869</v>
      </c>
      <c r="E30">
        <f t="shared" si="3"/>
        <v>0.21459164028633007</v>
      </c>
    </row>
    <row r="31" spans="1:6" ht="19" x14ac:dyDescent="0.25">
      <c r="A31" s="17"/>
    </row>
    <row r="32" spans="1:6" x14ac:dyDescent="0.2">
      <c r="B32">
        <f>SUM(B27:B31)</f>
        <v>140</v>
      </c>
      <c r="C32">
        <f>SUM(C27:C31)</f>
        <v>1</v>
      </c>
      <c r="D32">
        <f>SUM(D27:D31)</f>
        <v>140</v>
      </c>
      <c r="E32">
        <f>SUM(E27:E31)</f>
        <v>12.07019093564875</v>
      </c>
      <c r="F32" t="s">
        <v>172</v>
      </c>
    </row>
    <row r="37" spans="1:7" ht="21" x14ac:dyDescent="0.25">
      <c r="A37" s="34"/>
      <c r="B37" s="34"/>
      <c r="C37" s="34"/>
      <c r="D37" s="34"/>
      <c r="E37" s="34"/>
      <c r="F37" s="34"/>
      <c r="G37" s="34"/>
    </row>
    <row r="38" spans="1:7" ht="21" x14ac:dyDescent="0.25">
      <c r="A38" s="34" t="s">
        <v>210</v>
      </c>
      <c r="B38" s="34"/>
      <c r="C38" s="34"/>
      <c r="D38" s="34"/>
      <c r="E38" s="34"/>
      <c r="F38" s="34"/>
      <c r="G38" s="34"/>
    </row>
    <row r="39" spans="1:7" ht="21" x14ac:dyDescent="0.25">
      <c r="A39" s="34"/>
      <c r="B39" s="34"/>
      <c r="C39" s="34"/>
      <c r="D39" s="34"/>
      <c r="E39" s="34"/>
      <c r="F39" s="34"/>
      <c r="G39" s="34"/>
    </row>
    <row r="40" spans="1:7" ht="21" x14ac:dyDescent="0.25">
      <c r="A40" s="34" t="s">
        <v>202</v>
      </c>
      <c r="B40" s="34"/>
      <c r="C40" s="34"/>
      <c r="D40" s="34"/>
      <c r="E40" s="34"/>
      <c r="F40" s="34"/>
      <c r="G40" s="34"/>
    </row>
    <row r="41" spans="1:7" ht="21" x14ac:dyDescent="0.25">
      <c r="A41" s="34"/>
      <c r="B41" s="34" t="s">
        <v>204</v>
      </c>
      <c r="C41" s="34"/>
      <c r="D41" s="34"/>
      <c r="E41" s="34"/>
      <c r="F41" s="34"/>
      <c r="G41" s="34"/>
    </row>
    <row r="42" spans="1:7" ht="21" x14ac:dyDescent="0.25">
      <c r="A42" s="34"/>
      <c r="B42" s="34" t="s">
        <v>205</v>
      </c>
      <c r="C42" s="34"/>
      <c r="D42" s="34"/>
      <c r="E42" s="34"/>
      <c r="F42" s="34"/>
      <c r="G42" s="34"/>
    </row>
    <row r="43" spans="1:7" ht="21" x14ac:dyDescent="0.25">
      <c r="A43" s="34"/>
      <c r="B43" s="34"/>
      <c r="C43" s="34"/>
      <c r="D43" s="34"/>
      <c r="E43" s="34"/>
      <c r="F43" s="34"/>
      <c r="G43" s="34"/>
    </row>
    <row r="44" spans="1:7" ht="21" x14ac:dyDescent="0.25">
      <c r="A44" s="34" t="s">
        <v>209</v>
      </c>
      <c r="B44" s="34"/>
      <c r="C44" s="34"/>
      <c r="D44" s="34"/>
      <c r="E44" s="34"/>
      <c r="F44" s="34"/>
      <c r="G44" s="34"/>
    </row>
    <row r="45" spans="1:7" ht="21" x14ac:dyDescent="0.25">
      <c r="A45" s="34"/>
      <c r="B45" s="34"/>
      <c r="C45" s="34"/>
      <c r="D45" s="34"/>
      <c r="E45" s="34"/>
      <c r="F45" s="34"/>
      <c r="G45" s="3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7680-C2D1-1F43-93AE-895BDA7623D5}">
  <dimension ref="A1:G45"/>
  <sheetViews>
    <sheetView tabSelected="1" workbookViewId="0">
      <selection activeCell="E34" sqref="E34"/>
    </sheetView>
  </sheetViews>
  <sheetFormatPr baseColWidth="10" defaultRowHeight="16" x14ac:dyDescent="0.2"/>
  <cols>
    <col min="1" max="1" width="14" customWidth="1"/>
    <col min="2" max="2" width="19.5" customWidth="1"/>
    <col min="3" max="3" width="23.6640625" customWidth="1"/>
    <col min="4" max="4" width="22.83203125" customWidth="1"/>
    <col min="5" max="5" width="15.33203125" customWidth="1"/>
    <col min="6" max="6" width="27.1640625" bestFit="1" customWidth="1"/>
  </cols>
  <sheetData>
    <row r="1" spans="1:6" ht="34" x14ac:dyDescent="0.4">
      <c r="D1" s="33" t="s">
        <v>175</v>
      </c>
      <c r="F1" s="32"/>
    </row>
    <row r="3" spans="1:6" x14ac:dyDescent="0.2">
      <c r="C3" s="21"/>
      <c r="D3" s="21"/>
      <c r="E3" s="21"/>
      <c r="F3" s="21"/>
    </row>
    <row r="4" spans="1:6" ht="21" x14ac:dyDescent="0.25">
      <c r="A4" s="40" t="s">
        <v>165</v>
      </c>
      <c r="B4" s="40" t="s">
        <v>199</v>
      </c>
      <c r="C4" s="40" t="s">
        <v>200</v>
      </c>
      <c r="D4" s="40" t="s">
        <v>201</v>
      </c>
      <c r="E4" s="40" t="s">
        <v>166</v>
      </c>
      <c r="F4" s="21"/>
    </row>
    <row r="5" spans="1:6" x14ac:dyDescent="0.2">
      <c r="A5" s="21"/>
      <c r="B5" s="38"/>
      <c r="C5" s="21"/>
      <c r="D5" s="21"/>
      <c r="E5" s="21"/>
      <c r="F5" s="21"/>
    </row>
    <row r="6" spans="1:6" x14ac:dyDescent="0.2">
      <c r="A6" s="21" t="s">
        <v>183</v>
      </c>
      <c r="B6" s="39">
        <v>57</v>
      </c>
      <c r="C6" s="21">
        <f>GAMMADIST(40,1,47.76,1)</f>
        <v>0.56721791173839242</v>
      </c>
      <c r="D6" s="21">
        <f>99*C6</f>
        <v>56.154573262100847</v>
      </c>
      <c r="E6" s="21">
        <f>((B6 - D6) ^ 2) / D6</f>
        <v>1.2728195187571503E-2</v>
      </c>
      <c r="F6" s="21"/>
    </row>
    <row r="7" spans="1:6" x14ac:dyDescent="0.2">
      <c r="A7" s="21" t="s">
        <v>189</v>
      </c>
      <c r="B7" s="39">
        <v>28</v>
      </c>
      <c r="C7" s="21">
        <f>GAMMADIST(80,1,47.76,1)-GAMMADIST(40,1,47.76,1)</f>
        <v>0.24548175234152969</v>
      </c>
      <c r="D7" s="21">
        <f t="shared" ref="D7:D15" si="0">99*C7</f>
        <v>24.302693481811438</v>
      </c>
      <c r="E7" s="21">
        <f t="shared" ref="E7:E15" si="1">((B7 - D7) ^ 2) / D7</f>
        <v>0.56249219863923916</v>
      </c>
      <c r="F7" s="21"/>
    </row>
    <row r="8" spans="1:6" x14ac:dyDescent="0.2">
      <c r="A8" s="21" t="s">
        <v>190</v>
      </c>
      <c r="B8" s="39">
        <v>8</v>
      </c>
      <c r="C8" s="21">
        <f>GAMMADIST(120,1,47.76,1)-GAMMADIST(80,1,47.76,1)</f>
        <v>0.10624010540848605</v>
      </c>
      <c r="D8" s="21">
        <f t="shared" si="0"/>
        <v>10.51777043544012</v>
      </c>
      <c r="E8" s="21">
        <f t="shared" si="1"/>
        <v>0.6027102421076056</v>
      </c>
      <c r="F8" s="21"/>
    </row>
    <row r="9" spans="1:6" x14ac:dyDescent="0.2">
      <c r="A9" s="21" t="s">
        <v>191</v>
      </c>
      <c r="B9" s="39">
        <v>3</v>
      </c>
      <c r="C9" s="21">
        <f>GAMMADIST(160,1,47.76,1)-GAMMADIST(120,1,47.76,1)</f>
        <v>4.597881467581777E-2</v>
      </c>
      <c r="D9" s="21">
        <f t="shared" si="0"/>
        <v>4.5519026529059587</v>
      </c>
      <c r="E9" s="21">
        <f t="shared" si="1"/>
        <v>0.52909783616725992</v>
      </c>
      <c r="F9" s="21"/>
    </row>
    <row r="10" spans="1:6" x14ac:dyDescent="0.2">
      <c r="A10" s="21" t="s">
        <v>192</v>
      </c>
      <c r="B10" s="39">
        <v>1</v>
      </c>
      <c r="C10" s="21">
        <f>GAMMADIST(200,1,47.76,1)-GAMMADIST(160,1,47.76,1)</f>
        <v>1.9898807431193988E-2</v>
      </c>
      <c r="D10" s="21">
        <f t="shared" si="0"/>
        <v>1.9699819356882049</v>
      </c>
      <c r="E10" s="21">
        <f t="shared" si="1"/>
        <v>0.47760080359962775</v>
      </c>
      <c r="F10" s="21"/>
    </row>
    <row r="11" spans="1:6" x14ac:dyDescent="0.2">
      <c r="A11" s="21" t="s">
        <v>194</v>
      </c>
      <c r="B11" s="39">
        <v>0</v>
      </c>
      <c r="C11" s="21">
        <f>GAMMADIST(240,1,47.76,1)-GAMMADIST(200,1,47.76,1)</f>
        <v>8.6118474339876849E-3</v>
      </c>
      <c r="D11" s="21">
        <f t="shared" si="0"/>
        <v>0.85257289596478081</v>
      </c>
      <c r="E11" s="21">
        <f t="shared" si="1"/>
        <v>0.8525728959647807</v>
      </c>
      <c r="F11" s="21"/>
    </row>
    <row r="12" spans="1:6" x14ac:dyDescent="0.2">
      <c r="A12" s="21" t="s">
        <v>193</v>
      </c>
      <c r="B12" s="39">
        <v>0</v>
      </c>
      <c r="C12" s="21">
        <f>GAMMADIST(280,1,47.76,1)-GAMMADIST(240,1,47.76,1)</f>
        <v>3.7270533162715447E-3</v>
      </c>
      <c r="D12" s="21">
        <f t="shared" si="0"/>
        <v>0.36897827831088292</v>
      </c>
      <c r="E12" s="21">
        <f t="shared" si="1"/>
        <v>0.36897827831088292</v>
      </c>
      <c r="F12" s="21"/>
    </row>
    <row r="13" spans="1:6" x14ac:dyDescent="0.2">
      <c r="A13" s="21" t="s">
        <v>195</v>
      </c>
      <c r="B13" s="39">
        <v>1</v>
      </c>
      <c r="C13" s="21">
        <f>GAMMADIST(320,1,47.76,1)-GAMMADIST(280,1,47.76,1)</f>
        <v>1.6130019172783117E-3</v>
      </c>
      <c r="D13" s="21">
        <f t="shared" si="0"/>
        <v>0.15968718981055285</v>
      </c>
      <c r="E13" s="21">
        <f t="shared" si="1"/>
        <v>4.4219302738448079</v>
      </c>
      <c r="F13" s="21"/>
    </row>
    <row r="14" spans="1:6" x14ac:dyDescent="0.2">
      <c r="A14" s="21" t="s">
        <v>196</v>
      </c>
      <c r="B14" s="39">
        <v>0</v>
      </c>
      <c r="C14" s="21">
        <f>GAMMADIST(360,1,47.76,1)-GAMMADIST(320,1,47.76,1)</f>
        <v>6.980783381297373E-4</v>
      </c>
      <c r="D14" s="21">
        <f t="shared" si="0"/>
        <v>6.9109755474843992E-2</v>
      </c>
      <c r="E14" s="21">
        <f t="shared" si="1"/>
        <v>6.9109755474843992E-2</v>
      </c>
      <c r="F14" s="21"/>
    </row>
    <row r="15" spans="1:6" x14ac:dyDescent="0.2">
      <c r="A15" s="21" t="s">
        <v>184</v>
      </c>
      <c r="B15" s="39">
        <v>1</v>
      </c>
      <c r="C15" s="21">
        <f>1-GAMMADIST(360,1,47.76,1)</f>
        <v>5.3262739891279942E-4</v>
      </c>
      <c r="D15" s="21">
        <f t="shared" si="0"/>
        <v>5.2730112492367143E-2</v>
      </c>
      <c r="E15" s="21">
        <f t="shared" si="1"/>
        <v>17.017225971376668</v>
      </c>
      <c r="F15" s="21"/>
    </row>
    <row r="16" spans="1:6" x14ac:dyDescent="0.2">
      <c r="A16" s="21"/>
      <c r="B16" s="39"/>
    </row>
    <row r="17" spans="1:6" x14ac:dyDescent="0.2">
      <c r="B17" s="22">
        <f>SUM(B6:B15)</f>
        <v>99</v>
      </c>
      <c r="C17" s="22">
        <f>SUM(C6:C15)</f>
        <v>1</v>
      </c>
      <c r="D17" s="22">
        <f>SUM(D6:D15)</f>
        <v>99</v>
      </c>
      <c r="E17" s="22">
        <f>SUM(E6:E15)</f>
        <v>24.914446450673289</v>
      </c>
      <c r="F17" s="21" t="s">
        <v>172</v>
      </c>
    </row>
    <row r="21" spans="1:6" ht="21" x14ac:dyDescent="0.25">
      <c r="A21" s="34" t="s">
        <v>197</v>
      </c>
    </row>
    <row r="25" spans="1:6" ht="21" x14ac:dyDescent="0.25">
      <c r="A25" s="40" t="s">
        <v>165</v>
      </c>
      <c r="B25" s="40" t="s">
        <v>199</v>
      </c>
      <c r="C25" s="40" t="s">
        <v>200</v>
      </c>
      <c r="D25" s="40" t="s">
        <v>201</v>
      </c>
      <c r="E25" s="40" t="s">
        <v>166</v>
      </c>
    </row>
    <row r="26" spans="1:6" x14ac:dyDescent="0.2">
      <c r="A26" s="21"/>
      <c r="B26" s="38"/>
      <c r="C26" s="21"/>
      <c r="D26" s="21"/>
      <c r="E26" s="21"/>
      <c r="F26" s="21"/>
    </row>
    <row r="27" spans="1:6" x14ac:dyDescent="0.2">
      <c r="A27" s="21" t="s">
        <v>183</v>
      </c>
      <c r="B27" s="39">
        <v>57</v>
      </c>
      <c r="C27" s="21">
        <f>GAMMADIST(40,1,47.76,1)</f>
        <v>0.56721791173839242</v>
      </c>
      <c r="D27" s="21">
        <f>99*C27</f>
        <v>56.154573262100847</v>
      </c>
      <c r="E27" s="21">
        <f>((B27 - D27) ^ 2) / D27</f>
        <v>1.2728195187571503E-2</v>
      </c>
      <c r="F27" s="21"/>
    </row>
    <row r="28" spans="1:6" x14ac:dyDescent="0.2">
      <c r="A28" s="21" t="s">
        <v>189</v>
      </c>
      <c r="B28" s="39">
        <v>28</v>
      </c>
      <c r="C28" s="21">
        <f>GAMMADIST(80,1,47.76,1)-GAMMADIST(40,1,47.76,1)</f>
        <v>0.24548175234152969</v>
      </c>
      <c r="D28" s="21">
        <f t="shared" ref="D28:D30" si="2">99*C28</f>
        <v>24.302693481811438</v>
      </c>
      <c r="E28" s="21">
        <f t="shared" ref="E28:E30" si="3">((B28 - D28) ^ 2) / D28</f>
        <v>0.56249219863923916</v>
      </c>
      <c r="F28" s="21"/>
    </row>
    <row r="29" spans="1:6" x14ac:dyDescent="0.2">
      <c r="A29" s="21" t="s">
        <v>190</v>
      </c>
      <c r="B29" s="39">
        <v>8</v>
      </c>
      <c r="C29" s="21">
        <f>GAMMADIST(120,1,47.76,1)-GAMMADIST(80,1,47.76,1)</f>
        <v>0.10624010540848605</v>
      </c>
      <c r="D29" s="21">
        <f t="shared" si="2"/>
        <v>10.51777043544012</v>
      </c>
      <c r="E29" s="21">
        <f t="shared" si="3"/>
        <v>0.6027102421076056</v>
      </c>
      <c r="F29" s="21"/>
    </row>
    <row r="30" spans="1:6" x14ac:dyDescent="0.2">
      <c r="A30" s="21" t="s">
        <v>198</v>
      </c>
      <c r="B30" s="39">
        <v>6</v>
      </c>
      <c r="C30" s="21">
        <f>1-GAMMADIST(120,1,47.76,1)</f>
        <v>8.1060230511591835E-2</v>
      </c>
      <c r="D30" s="21">
        <f t="shared" si="2"/>
        <v>8.0249628206475911</v>
      </c>
      <c r="E30" s="21">
        <f t="shared" si="3"/>
        <v>0.51096491244231734</v>
      </c>
      <c r="F30" s="21"/>
    </row>
    <row r="31" spans="1:6" x14ac:dyDescent="0.2">
      <c r="A31" s="21"/>
      <c r="B31" s="39"/>
      <c r="C31" s="21"/>
      <c r="F31" s="21"/>
    </row>
    <row r="32" spans="1:6" x14ac:dyDescent="0.2">
      <c r="A32" s="21"/>
      <c r="B32" s="22">
        <f>SUM(B27:B31)</f>
        <v>99</v>
      </c>
      <c r="C32" s="22">
        <f>SUM(C27:C31)</f>
        <v>1</v>
      </c>
      <c r="D32" s="22">
        <f>SUM(D26:D30)</f>
        <v>98.999999999999986</v>
      </c>
      <c r="E32" s="22">
        <f>SUM(E27:E30)</f>
        <v>1.6888955483767334</v>
      </c>
      <c r="F32" s="21" t="s">
        <v>172</v>
      </c>
    </row>
    <row r="37" spans="1:7" ht="21" x14ac:dyDescent="0.25">
      <c r="A37" s="34"/>
      <c r="B37" s="34"/>
      <c r="C37" s="34"/>
      <c r="D37" s="34"/>
      <c r="E37" s="34"/>
      <c r="F37" s="34"/>
      <c r="G37" s="34"/>
    </row>
    <row r="38" spans="1:7" ht="21" x14ac:dyDescent="0.25">
      <c r="A38" s="34" t="s">
        <v>203</v>
      </c>
      <c r="B38" s="34"/>
      <c r="C38" s="34"/>
      <c r="D38" s="34"/>
      <c r="E38" s="34"/>
      <c r="F38" s="34"/>
      <c r="G38" s="34"/>
    </row>
    <row r="39" spans="1:7" ht="21" x14ac:dyDescent="0.25">
      <c r="A39" s="34"/>
      <c r="B39" s="34"/>
      <c r="C39" s="34"/>
      <c r="D39" s="34"/>
      <c r="E39" s="34"/>
      <c r="F39" s="34"/>
      <c r="G39" s="34"/>
    </row>
    <row r="40" spans="1:7" ht="21" x14ac:dyDescent="0.25">
      <c r="A40" s="34" t="s">
        <v>202</v>
      </c>
      <c r="B40" s="34"/>
      <c r="C40" s="34"/>
      <c r="D40" s="34"/>
      <c r="E40" s="34"/>
      <c r="F40" s="34"/>
      <c r="G40" s="34"/>
    </row>
    <row r="41" spans="1:7" ht="21" x14ac:dyDescent="0.25">
      <c r="A41" s="34"/>
      <c r="B41" s="34" t="s">
        <v>206</v>
      </c>
      <c r="C41" s="34"/>
      <c r="D41" s="34"/>
      <c r="E41" s="34"/>
      <c r="F41" s="34"/>
      <c r="G41" s="34"/>
    </row>
    <row r="42" spans="1:7" ht="21" x14ac:dyDescent="0.25">
      <c r="A42" s="34"/>
      <c r="B42" s="34" t="s">
        <v>207</v>
      </c>
      <c r="C42" s="34"/>
      <c r="D42" s="34"/>
      <c r="E42" s="34"/>
      <c r="F42" s="34"/>
      <c r="G42" s="34"/>
    </row>
    <row r="43" spans="1:7" ht="21" x14ac:dyDescent="0.25">
      <c r="A43" s="34"/>
      <c r="B43" s="34"/>
      <c r="C43" s="34"/>
      <c r="D43" s="34"/>
      <c r="E43" s="34"/>
      <c r="F43" s="34"/>
      <c r="G43" s="34"/>
    </row>
    <row r="44" spans="1:7" ht="21" x14ac:dyDescent="0.25">
      <c r="A44" s="34" t="s">
        <v>208</v>
      </c>
      <c r="B44" s="34"/>
      <c r="C44" s="34"/>
      <c r="D44" s="34"/>
      <c r="E44" s="34"/>
      <c r="F44" s="34"/>
      <c r="G44" s="34"/>
    </row>
    <row r="45" spans="1:7" ht="21" x14ac:dyDescent="0.25">
      <c r="A45" s="34"/>
      <c r="B45" s="34"/>
      <c r="C45" s="34"/>
      <c r="D45" s="34"/>
      <c r="E45" s="34"/>
      <c r="F45" s="34"/>
      <c r="G45" s="3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DATASET1</vt:lpstr>
      <vt:lpstr>DATASET 2</vt:lpstr>
      <vt:lpstr>Normal Distribution</vt:lpstr>
      <vt:lpstr>Exponential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Venkatesh, Prajwal Venkat</dc:creator>
  <cp:lastModifiedBy>Venkatesh, Prajwal Venkat</cp:lastModifiedBy>
  <dcterms:created xsi:type="dcterms:W3CDTF">2023-09-16T21:08:11Z</dcterms:created>
  <dcterms:modified xsi:type="dcterms:W3CDTF">2023-11-24T00:52:36Z</dcterms:modified>
</cp:coreProperties>
</file>