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1cd6f4e3bb8aef/Documents/"/>
    </mc:Choice>
  </mc:AlternateContent>
  <xr:revisionPtr revIDLastSave="0" documentId="8_{2906D565-377F-4D11-BA64-662BE950A264}" xr6:coauthVersionLast="47" xr6:coauthVersionMax="47" xr10:uidLastSave="{00000000-0000-0000-0000-000000000000}"/>
  <bookViews>
    <workbookView xWindow="-110" yWindow="-110" windowWidth="19420" windowHeight="10300" activeTab="2" xr2:uid="{01C9CDAF-4AF9-4D2D-A5A7-8CA79A0D76A5}"/>
  </bookViews>
  <sheets>
    <sheet name="2a" sheetId="4" r:id="rId1"/>
    <sheet name="2b" sheetId="5" r:id="rId2"/>
    <sheet name="1a" sheetId="6" r:id="rId3"/>
    <sheet name="Sheet7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4" i="6" l="1"/>
  <c r="F143" i="6"/>
  <c r="F155" i="6" s="1"/>
  <c r="D142" i="6"/>
  <c r="D154" i="6" s="1"/>
  <c r="C142" i="6"/>
  <c r="C154" i="6" s="1"/>
  <c r="G154" i="6" s="1"/>
  <c r="C141" i="6"/>
  <c r="C153" i="6" s="1"/>
  <c r="F132" i="6"/>
  <c r="F142" i="6" s="1"/>
  <c r="F154" i="6" s="1"/>
  <c r="E132" i="6"/>
  <c r="E142" i="6" s="1"/>
  <c r="E154" i="6" s="1"/>
  <c r="D132" i="6"/>
  <c r="C132" i="6"/>
  <c r="G131" i="6"/>
  <c r="E143" i="6" s="1"/>
  <c r="E155" i="6" s="1"/>
  <c r="G130" i="6"/>
  <c r="G129" i="6"/>
  <c r="D141" i="6" s="1"/>
  <c r="C47" i="6"/>
  <c r="C36" i="6"/>
  <c r="A36" i="6"/>
  <c r="D36" i="6" s="1"/>
  <c r="C35" i="6"/>
  <c r="A35" i="6"/>
  <c r="D35" i="6" s="1"/>
  <c r="C30" i="6"/>
  <c r="C29" i="6"/>
  <c r="C28" i="6"/>
  <c r="C27" i="6"/>
  <c r="G40" i="6" s="1"/>
  <c r="D22" i="6"/>
  <c r="C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B40" i="5"/>
  <c r="C36" i="5"/>
  <c r="E35" i="5"/>
  <c r="E34" i="5"/>
  <c r="E33" i="5"/>
  <c r="I32" i="5"/>
  <c r="E32" i="5"/>
  <c r="F32" i="5" s="1"/>
  <c r="G32" i="5" s="1"/>
  <c r="E31" i="5"/>
  <c r="E30" i="5"/>
  <c r="E29" i="5"/>
  <c r="I28" i="5"/>
  <c r="E28" i="5"/>
  <c r="F28" i="5" s="1"/>
  <c r="G28" i="5" s="1"/>
  <c r="E27" i="5"/>
  <c r="E26" i="5"/>
  <c r="E25" i="5"/>
  <c r="I24" i="5"/>
  <c r="E24" i="5"/>
  <c r="E23" i="5"/>
  <c r="E22" i="5"/>
  <c r="E21" i="5"/>
  <c r="I20" i="5"/>
  <c r="E20" i="5"/>
  <c r="F20" i="5" s="1"/>
  <c r="G20" i="5" s="1"/>
  <c r="E19" i="5"/>
  <c r="E18" i="5"/>
  <c r="E17" i="5"/>
  <c r="I16" i="5"/>
  <c r="I36" i="5" s="1"/>
  <c r="E16" i="5"/>
  <c r="C28" i="4"/>
  <c r="C22" i="4"/>
  <c r="C23" i="4" s="1"/>
  <c r="B22" i="4"/>
  <c r="C25" i="4" s="1"/>
  <c r="C20" i="4"/>
  <c r="C21" i="4" s="1"/>
  <c r="B20" i="4"/>
  <c r="B21" i="4" s="1"/>
  <c r="B28" i="4" s="1"/>
  <c r="C144" i="6" l="1"/>
  <c r="G144" i="6" s="1"/>
  <c r="E36" i="6"/>
  <c r="G153" i="6"/>
  <c r="G156" i="6" s="1"/>
  <c r="C156" i="6"/>
  <c r="D153" i="6"/>
  <c r="D156" i="6" s="1"/>
  <c r="D144" i="6"/>
  <c r="E35" i="6"/>
  <c r="C40" i="6"/>
  <c r="F9" i="6"/>
  <c r="F11" i="6"/>
  <c r="F15" i="6"/>
  <c r="F17" i="6"/>
  <c r="F19" i="6"/>
  <c r="F21" i="6"/>
  <c r="G132" i="6"/>
  <c r="G41" i="6"/>
  <c r="G42" i="6" s="1"/>
  <c r="E141" i="6"/>
  <c r="C143" i="6"/>
  <c r="F8" i="6"/>
  <c r="F10" i="6"/>
  <c r="F12" i="6"/>
  <c r="F14" i="6"/>
  <c r="F16" i="6"/>
  <c r="F18" i="6"/>
  <c r="F20" i="6"/>
  <c r="F141" i="6"/>
  <c r="D143" i="6"/>
  <c r="D155" i="6" s="1"/>
  <c r="G141" i="6"/>
  <c r="F13" i="6"/>
  <c r="C41" i="6"/>
  <c r="C42" i="6" s="1"/>
  <c r="G142" i="6"/>
  <c r="F16" i="5"/>
  <c r="G16" i="5" s="1"/>
  <c r="F24" i="5"/>
  <c r="G24" i="5" s="1"/>
  <c r="D28" i="4"/>
  <c r="B31" i="4"/>
  <c r="C31" i="4"/>
  <c r="B23" i="4"/>
  <c r="E144" i="6" l="1"/>
  <c r="E153" i="6"/>
  <c r="E156" i="6" s="1"/>
  <c r="F22" i="6"/>
  <c r="F144" i="6"/>
  <c r="F153" i="6"/>
  <c r="F156" i="6" s="1"/>
  <c r="C155" i="6"/>
  <c r="G155" i="6" s="1"/>
  <c r="G143" i="6"/>
  <c r="C163" i="6"/>
  <c r="C165" i="6"/>
  <c r="E38" i="5"/>
  <c r="G14" i="6" l="1"/>
  <c r="H14" i="6" s="1"/>
  <c r="G19" i="6"/>
  <c r="H19" i="6" s="1"/>
  <c r="G17" i="6"/>
  <c r="H17" i="6" s="1"/>
  <c r="G16" i="6"/>
  <c r="H16" i="6" s="1"/>
  <c r="G10" i="6"/>
  <c r="H10" i="6" s="1"/>
  <c r="G21" i="6"/>
  <c r="H21" i="6" s="1"/>
  <c r="F36" i="6"/>
  <c r="G36" i="6" s="1"/>
  <c r="G12" i="6"/>
  <c r="H12" i="6" s="1"/>
  <c r="G15" i="6"/>
  <c r="H15" i="6" s="1"/>
  <c r="F35" i="6"/>
  <c r="G35" i="6" s="1"/>
  <c r="G8" i="6"/>
  <c r="H8" i="6" s="1"/>
  <c r="G13" i="6"/>
  <c r="H13" i="6" s="1"/>
  <c r="G9" i="6"/>
  <c r="G18" i="6"/>
  <c r="H18" i="6" s="1"/>
  <c r="G20" i="6"/>
  <c r="H20" i="6" s="1"/>
  <c r="G11" i="6"/>
  <c r="H11" i="6" s="1"/>
  <c r="H20" i="5"/>
  <c r="H16" i="5"/>
  <c r="H28" i="5"/>
  <c r="H32" i="5"/>
  <c r="H24" i="5"/>
  <c r="H9" i="6" l="1"/>
  <c r="C46" i="6" s="1"/>
  <c r="C48" i="6"/>
  <c r="C49" i="6" s="1"/>
  <c r="H36" i="5"/>
  <c r="B39" i="5" s="1"/>
  <c r="B41" i="5" s="1"/>
  <c r="H22" i="6" l="1"/>
</calcChain>
</file>

<file path=xl/sharedStrings.xml><?xml version="1.0" encoding="utf-8"?>
<sst xmlns="http://schemas.openxmlformats.org/spreadsheetml/2006/main" count="163" uniqueCount="135">
  <si>
    <t>CALCULATIONS :</t>
  </si>
  <si>
    <t>Hypothesis:</t>
  </si>
  <si>
    <t>No. of Obs.</t>
  </si>
  <si>
    <r>
      <t>H</t>
    </r>
    <r>
      <rPr>
        <b/>
        <vertAlign val="subscript"/>
        <sz val="12"/>
        <color theme="1"/>
        <rFont val="Times New Roman"/>
        <family val="1"/>
      </rPr>
      <t>o</t>
    </r>
    <r>
      <rPr>
        <b/>
        <sz val="12"/>
        <color theme="1"/>
        <rFont val="Times New Roman"/>
        <family val="1"/>
      </rPr>
      <t>:</t>
    </r>
  </si>
  <si>
    <r>
      <t>H</t>
    </r>
    <r>
      <rPr>
        <b/>
        <vertAlign val="subscript"/>
        <sz val="12"/>
        <color theme="1"/>
        <rFont val="Times New Roman"/>
        <family val="1"/>
      </rPr>
      <t>1</t>
    </r>
    <r>
      <rPr>
        <b/>
        <sz val="12"/>
        <color theme="1"/>
        <rFont val="Times New Roman"/>
        <family val="1"/>
      </rPr>
      <t>:</t>
    </r>
  </si>
  <si>
    <t>Total</t>
  </si>
  <si>
    <t>|Calculated t| :</t>
  </si>
  <si>
    <t>Tabulated t :</t>
  </si>
  <si>
    <t>p-value :</t>
  </si>
  <si>
    <t>size of ith sample</t>
  </si>
  <si>
    <t>Sample</t>
  </si>
  <si>
    <t>Etch Rate</t>
  </si>
  <si>
    <t xml:space="preserve">Mean </t>
  </si>
  <si>
    <t>Standard error (Si)</t>
  </si>
  <si>
    <t>Confidence interval:</t>
  </si>
  <si>
    <t>(-0.749466057757035, -0.110533942)</t>
  </si>
  <si>
    <t>Practical 2a</t>
  </si>
  <si>
    <r>
      <t>μ</t>
    </r>
    <r>
      <rPr>
        <vertAlign val="subscript"/>
        <sz val="12"/>
        <color theme="1"/>
        <rFont val="Times New Roman"/>
        <family val="1"/>
      </rPr>
      <t>S1</t>
    </r>
    <r>
      <rPr>
        <sz val="12"/>
        <color theme="1"/>
        <rFont val="Times New Roman"/>
        <family val="1"/>
      </rPr>
      <t xml:space="preserve"> = μ</t>
    </r>
    <r>
      <rPr>
        <vertAlign val="subscript"/>
        <sz val="12"/>
        <color theme="1"/>
        <rFont val="Times New Roman"/>
        <family val="1"/>
      </rPr>
      <t>S2</t>
    </r>
  </si>
  <si>
    <r>
      <t>n</t>
    </r>
    <r>
      <rPr>
        <b/>
        <vertAlign val="subscript"/>
        <sz val="12"/>
        <color theme="1"/>
        <rFont val="Times New Roman"/>
        <family val="1"/>
      </rPr>
      <t>S1</t>
    </r>
    <r>
      <rPr>
        <b/>
        <sz val="12"/>
        <color theme="1"/>
        <rFont val="Times New Roman"/>
        <family val="1"/>
      </rPr>
      <t xml:space="preserve"> =</t>
    </r>
  </si>
  <si>
    <r>
      <t>μ</t>
    </r>
    <r>
      <rPr>
        <vertAlign val="subscript"/>
        <sz val="12"/>
        <color theme="1"/>
        <rFont val="Times New Roman"/>
        <family val="1"/>
      </rPr>
      <t>S1</t>
    </r>
    <r>
      <rPr>
        <sz val="12"/>
        <color theme="1"/>
        <rFont val="Times New Roman"/>
        <family val="1"/>
      </rPr>
      <t xml:space="preserve"> ≠ μ</t>
    </r>
    <r>
      <rPr>
        <vertAlign val="subscript"/>
        <sz val="12"/>
        <color theme="1"/>
        <rFont val="Times New Roman"/>
        <family val="1"/>
      </rPr>
      <t>S2</t>
    </r>
  </si>
  <si>
    <r>
      <t>n</t>
    </r>
    <r>
      <rPr>
        <b/>
        <vertAlign val="subscript"/>
        <sz val="12"/>
        <color theme="1"/>
        <rFont val="Times New Roman"/>
        <family val="1"/>
      </rPr>
      <t>S2</t>
    </r>
    <r>
      <rPr>
        <b/>
        <sz val="12"/>
        <color theme="1"/>
        <rFont val="Times New Roman"/>
        <family val="1"/>
      </rPr>
      <t>=</t>
    </r>
  </si>
  <si>
    <r>
      <t>Solution 1(S</t>
    </r>
    <r>
      <rPr>
        <b/>
        <vertAlign val="subscript"/>
        <sz val="12"/>
        <color theme="1"/>
        <rFont val="Times New Roman"/>
        <family val="1"/>
      </rPr>
      <t>1</t>
    </r>
    <r>
      <rPr>
        <b/>
        <sz val="12"/>
        <color theme="1"/>
        <rFont val="Times New Roman"/>
        <family val="1"/>
      </rPr>
      <t>)</t>
    </r>
  </si>
  <si>
    <r>
      <t>Solution 2(S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)</t>
    </r>
  </si>
  <si>
    <r>
      <t xml:space="preserve"> (Si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)</t>
    </r>
  </si>
  <si>
    <r>
      <t>(S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)  =</t>
    </r>
  </si>
  <si>
    <r>
      <t xml:space="preserve">(iii) </t>
    </r>
    <r>
      <rPr>
        <b/>
        <sz val="11"/>
        <color theme="1"/>
        <rFont val="Times New Roman"/>
        <family val="1"/>
      </rPr>
      <t xml:space="preserve">Since, the </t>
    </r>
    <r>
      <rPr>
        <b/>
        <sz val="12"/>
        <color theme="1"/>
        <rFont val="Times New Roman"/>
        <family val="1"/>
      </rPr>
      <t>p-value is less than α</t>
    </r>
    <r>
      <rPr>
        <b/>
        <sz val="11"/>
        <color theme="1"/>
        <rFont val="Times New Roman"/>
        <family val="1"/>
      </rPr>
      <t xml:space="preserve">, also the </t>
    </r>
    <r>
      <rPr>
        <b/>
        <sz val="12"/>
        <color theme="1"/>
        <rFont val="Times New Roman"/>
        <family val="1"/>
      </rPr>
      <t>calculated value of t is greater than the tabulated value</t>
    </r>
    <r>
      <rPr>
        <b/>
        <sz val="11"/>
        <color theme="1"/>
        <rFont val="Times New Roman"/>
        <family val="1"/>
      </rPr>
      <t xml:space="preserve">, the </t>
    </r>
    <r>
      <rPr>
        <b/>
        <sz val="12"/>
        <color theme="1"/>
        <rFont val="Times New Roman"/>
        <family val="1"/>
      </rPr>
      <t>null hypothesis is rejected</t>
    </r>
    <r>
      <rPr>
        <b/>
        <sz val="11"/>
        <color theme="1"/>
        <rFont val="Times New Roman"/>
        <family val="1"/>
      </rPr>
      <t xml:space="preserve"> at α = 0.05, and we conclude that the mean etch rate is not same for both solution.</t>
    </r>
  </si>
  <si>
    <t>Calculations:</t>
  </si>
  <si>
    <t>H0:</t>
  </si>
  <si>
    <t>Samples are drawn from the population having same variance</t>
  </si>
  <si>
    <t>H1:</t>
  </si>
  <si>
    <t>Samples are not drawn from the population having same variance</t>
  </si>
  <si>
    <t xml:space="preserve">k= </t>
  </si>
  <si>
    <t>no of samples</t>
  </si>
  <si>
    <t>k=5</t>
  </si>
  <si>
    <t>ni</t>
  </si>
  <si>
    <t>vi=ni-1</t>
  </si>
  <si>
    <r>
      <t>v=</t>
    </r>
    <r>
      <rPr>
        <sz val="11"/>
        <color theme="1"/>
        <rFont val="Calibri"/>
        <family val="2"/>
      </rPr>
      <t>Σvi</t>
    </r>
  </si>
  <si>
    <t>Calculation:</t>
  </si>
  <si>
    <t>vi</t>
  </si>
  <si>
    <t>x</t>
  </si>
  <si>
    <r>
      <t>(x- x</t>
    </r>
    <r>
      <rPr>
        <b/>
        <sz val="11"/>
        <color theme="1"/>
        <rFont val="Calibri"/>
        <family val="2"/>
      </rPr>
      <t>̅i)</t>
    </r>
    <r>
      <rPr>
        <b/>
        <vertAlign val="superscript"/>
        <sz val="11"/>
        <color theme="1"/>
        <rFont val="Calibri"/>
        <family val="2"/>
      </rPr>
      <t>2</t>
    </r>
  </si>
  <si>
    <r>
      <t>si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</si>
  <si>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vi*si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</si>
  <si>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vi*log(s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/si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</si>
  <si>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1/vi</t>
  </si>
  <si>
    <t>A</t>
  </si>
  <si>
    <t>B</t>
  </si>
  <si>
    <t>C</t>
  </si>
  <si>
    <t>D</t>
  </si>
  <si>
    <t>E</t>
  </si>
  <si>
    <r>
      <t xml:space="preserve">Cal. </t>
    </r>
    <r>
      <rPr>
        <b/>
        <sz val="11"/>
        <color theme="1"/>
        <rFont val="Symbol"/>
        <family val="1"/>
        <charset val="2"/>
      </rPr>
      <t>c</t>
    </r>
    <r>
      <rPr>
        <b/>
        <sz val="11"/>
        <color theme="1"/>
        <rFont val="Calibri"/>
        <family val="2"/>
      </rPr>
      <t>^2</t>
    </r>
    <r>
      <rPr>
        <b/>
        <sz val="11"/>
        <color theme="1"/>
        <rFont val="Calibri"/>
        <family val="2"/>
        <scheme val="minor"/>
      </rPr>
      <t>=</t>
    </r>
  </si>
  <si>
    <r>
      <t xml:space="preserve"> </t>
    </r>
    <r>
      <rPr>
        <b/>
        <sz val="11"/>
        <color theme="1"/>
        <rFont val="Symbol"/>
        <family val="1"/>
        <charset val="2"/>
      </rPr>
      <t>c</t>
    </r>
    <r>
      <rPr>
        <b/>
        <vertAlign val="superscript"/>
        <sz val="11"/>
        <color theme="1"/>
        <rFont val="Symbol"/>
        <family val="1"/>
        <charset val="2"/>
      </rPr>
      <t>2</t>
    </r>
    <r>
      <rPr>
        <b/>
        <sz val="11"/>
        <color theme="1"/>
        <rFont val="Calibri"/>
        <family val="2"/>
        <scheme val="minor"/>
      </rPr>
      <t>(0.05,4)=</t>
    </r>
  </si>
  <si>
    <t>p value=</t>
  </si>
  <si>
    <t>RESULT:</t>
  </si>
  <si>
    <t xml:space="preserve"> the sample comes from the same population with common variance and the independent </t>
  </si>
  <si>
    <t>estimates Si2  are homogeneous</t>
  </si>
  <si>
    <t>Practical 2b</t>
  </si>
  <si>
    <t xml:space="preserve">Since the calculated value of chi square is less than the tabulated value and </t>
  </si>
  <si>
    <t xml:space="preserve">p value is greater than alpha we don’t reject Ho at 5% level of significance and conclude that the </t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</si>
  <si>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</t>
    </r>
  </si>
  <si>
    <t xml:space="preserve">CALCULATIONS: </t>
  </si>
  <si>
    <t xml:space="preserve">Village Number </t>
  </si>
  <si>
    <t xml:space="preserve">Village Name </t>
  </si>
  <si>
    <t>Pet Animals, X</t>
  </si>
  <si>
    <t xml:space="preserve">Households, Y </t>
  </si>
  <si>
    <t>p_i</t>
  </si>
  <si>
    <t>p_i/(1 - p_i)</t>
  </si>
  <si>
    <t>π_i</t>
  </si>
  <si>
    <t>Y/π_i</t>
  </si>
  <si>
    <t>i</t>
  </si>
  <si>
    <t>j</t>
  </si>
  <si>
    <t>Decision</t>
  </si>
  <si>
    <t>Included</t>
  </si>
  <si>
    <t xml:space="preserve"> Not included</t>
  </si>
  <si>
    <t>Total:</t>
  </si>
  <si>
    <t>p_i =x_i/∑x_i</t>
  </si>
  <si>
    <t>; i=1,2,..,8</t>
  </si>
  <si>
    <t>p_1 =</t>
  </si>
  <si>
    <t>(second orchard being selected first )</t>
  </si>
  <si>
    <t>p_2 =</t>
  </si>
  <si>
    <t>(fourth orchard is selected at second stage)</t>
  </si>
  <si>
    <t>y_1 =</t>
  </si>
  <si>
    <t>y_2 =</t>
  </si>
  <si>
    <t xml:space="preserve"> Random sample  :</t>
  </si>
  <si>
    <t>X</t>
  </si>
  <si>
    <t>Y</t>
  </si>
  <si>
    <t xml:space="preserve">(a) </t>
  </si>
  <si>
    <t xml:space="preserve">For Des Raj ordered estimator: </t>
  </si>
  <si>
    <t>Ŷ_D =</t>
  </si>
  <si>
    <t>Var(Y_̂D )=</t>
  </si>
  <si>
    <t>S.E(Ŷ_D)=</t>
  </si>
  <si>
    <t>(b)</t>
  </si>
  <si>
    <t>For Murthy's unordered estimator</t>
  </si>
  <si>
    <t>Ŷ_M =</t>
  </si>
  <si>
    <t>Var(Ŷ_M) =</t>
  </si>
  <si>
    <t>S.E(Ŷ_M) =</t>
  </si>
  <si>
    <t xml:space="preserve">(c) </t>
  </si>
  <si>
    <t>For Horwitz-Thompson estimator</t>
  </si>
  <si>
    <t>Ŷ_HT =</t>
  </si>
  <si>
    <t>π_12 =</t>
  </si>
  <si>
    <t>Var(Ŷ_HT) =</t>
  </si>
  <si>
    <t>S.E.(Y_̂HT )=</t>
  </si>
  <si>
    <t>CONCLUSION :</t>
  </si>
  <si>
    <t>(a)</t>
  </si>
  <si>
    <t>The estimated total yield from orchard by using Des Raj method is 307 kg and its standard error is 8 kg.</t>
  </si>
  <si>
    <t>The estimated total yield from orchard by using Murthy's method is 305.81 kg and  its standard error is 7.742 kg.</t>
  </si>
  <si>
    <t>The estimated total yield from orchard by using Horwitz- Thompson method  is 304.57 kg and its standard error is  4.5645 kg.</t>
  </si>
  <si>
    <t xml:space="preserve">1(b) </t>
  </si>
  <si>
    <t>CALCULATIONS:</t>
  </si>
  <si>
    <t xml:space="preserve">H_0: 1Breakdowns are independent of the shift.  </t>
  </si>
  <si>
    <t xml:space="preserve">H_1: Breakdowns are not independent of the shift.  </t>
  </si>
  <si>
    <t>E_i=</t>
  </si>
  <si>
    <t>(Row total×Column total)/n</t>
  </si>
  <si>
    <t>χ^2</t>
  </si>
  <si>
    <t xml:space="preserve"> Σ (O_i-E_i)^2/E_i</t>
  </si>
  <si>
    <t>Table 1(b).1</t>
  </si>
  <si>
    <t>Shift</t>
  </si>
  <si>
    <t>Machines</t>
  </si>
  <si>
    <t xml:space="preserve">Row total </t>
  </si>
  <si>
    <t xml:space="preserve">Column total </t>
  </si>
  <si>
    <t xml:space="preserve">These are the observed frequncies, O_i. </t>
  </si>
  <si>
    <t xml:space="preserve">The expected frequencies, E_i are given as follows. </t>
  </si>
  <si>
    <t>Table 1(b).2</t>
  </si>
  <si>
    <t xml:space="preserve">Machines </t>
  </si>
  <si>
    <t xml:space="preserve">These are the expected frequncies, E_i. </t>
  </si>
  <si>
    <t xml:space="preserve">The chi-square cell values are given as, </t>
  </si>
  <si>
    <t xml:space="preserve">Table 1(b).3 </t>
  </si>
  <si>
    <t>Degrees of freedom, = (r-1)(c-1)=(3-1)(4-1)=6</t>
  </si>
  <si>
    <t>Level of significance, α = 0.05</t>
  </si>
  <si>
    <t xml:space="preserve">Calculated value of χ^2= </t>
  </si>
  <si>
    <t>Tabulated value of χ^2=</t>
  </si>
  <si>
    <t>p-value</t>
  </si>
  <si>
    <t>Result: (i) Since the calculated value of χ^2 is smaller than the tabulated value of χ^2, the null hypothesis is not rejected at 5% level of significance and there is sufficient evidence to conclude that breakdowns are independent of the shift.</t>
  </si>
  <si>
    <t>(ii)  Since the level of significance is smaller than the p-value, the null hypothesis is not rejected at 5% level of significance and there is sufficient evidence to conclude that breakdowns are independent of the shift.</t>
  </si>
  <si>
    <t>Practical 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</si>
</sst>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b/>
      <u/>
      <sz val="13"/>
      <color rgb="FF000000"/>
      <name val="Times New Roman"/>
      <family val="1"/>
    </font>
    <font>
      <b/>
      <vertAlign val="superscript"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Arial"/>
      <family val="2"/>
    </font>
    <font>
      <b/>
      <sz val="11"/>
      <color theme="1"/>
      <name val="Times New Roman"/>
      <family val="1"/>
    </font>
    <font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vertAlign val="superscript"/>
      <sz val="11"/>
      <color theme="1"/>
      <name val="Symbol"/>
      <family val="1"/>
      <charset val="2"/>
    </font>
    <font>
      <vertAlign val="superscript"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Inconsolata"/>
    </font>
    <font>
      <b/>
      <sz val="11"/>
      <color theme="1"/>
      <name val="Arial"/>
      <family val="2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thick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3" fillId="0" borderId="0"/>
    <xf numFmtId="0" fontId="13" fillId="0" borderId="0"/>
  </cellStyleXfs>
  <cellXfs count="97">
    <xf numFmtId="0" fontId="0" fillId="0" borderId="0" xfId="0"/>
    <xf numFmtId="0" fontId="4" fillId="0" borderId="0" xfId="1" applyFont="1"/>
    <xf numFmtId="0" fontId="4" fillId="0" borderId="0" xfId="1" applyFont="1"/>
    <xf numFmtId="0" fontId="5" fillId="0" borderId="0" xfId="1" applyFont="1"/>
    <xf numFmtId="0" fontId="4" fillId="0" borderId="0" xfId="1" applyFont="1" applyAlignment="1">
      <alignment horizontal="center"/>
    </xf>
    <xf numFmtId="0" fontId="6" fillId="0" borderId="0" xfId="1" applyFont="1"/>
    <xf numFmtId="0" fontId="8" fillId="0" borderId="0" xfId="1" applyFont="1"/>
    <xf numFmtId="0" fontId="6" fillId="0" borderId="0" xfId="1" applyFont="1" applyAlignment="1">
      <alignment horizontal="right"/>
    </xf>
    <xf numFmtId="0" fontId="10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164" fontId="8" fillId="0" borderId="0" xfId="1" applyNumberFormat="1" applyFont="1" applyAlignment="1">
      <alignment horizontal="center"/>
    </xf>
    <xf numFmtId="0" fontId="6" fillId="0" borderId="1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8" fillId="0" borderId="3" xfId="1" applyFont="1" applyBorder="1"/>
    <xf numFmtId="0" fontId="8" fillId="0" borderId="0" xfId="1" applyFont="1" applyAlignment="1">
      <alignment horizontal="left" wrapText="1"/>
    </xf>
    <xf numFmtId="0" fontId="6" fillId="0" borderId="0" xfId="1" applyFont="1" applyAlignment="1">
      <alignment horizontal="left" wrapText="1"/>
    </xf>
    <xf numFmtId="0" fontId="12" fillId="0" borderId="0" xfId="0" applyFont="1"/>
    <xf numFmtId="0" fontId="8" fillId="0" borderId="0" xfId="1" applyFont="1" applyAlignment="1">
      <alignment horizontal="left"/>
    </xf>
    <xf numFmtId="0" fontId="6" fillId="0" borderId="3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6" fillId="0" borderId="3" xfId="1" applyFont="1" applyBorder="1" applyAlignment="1">
      <alignment horizontal="center"/>
    </xf>
    <xf numFmtId="164" fontId="8" fillId="0" borderId="4" xfId="1" applyNumberFormat="1" applyFont="1" applyBorder="1" applyAlignment="1">
      <alignment horizontal="center"/>
    </xf>
    <xf numFmtId="164" fontId="8" fillId="0" borderId="5" xfId="1" applyNumberFormat="1" applyFont="1" applyBorder="1" applyAlignment="1">
      <alignment horizontal="center"/>
    </xf>
    <xf numFmtId="0" fontId="6" fillId="0" borderId="3" xfId="1" applyFont="1" applyBorder="1"/>
    <xf numFmtId="164" fontId="8" fillId="0" borderId="3" xfId="1" applyNumberFormat="1" applyFont="1" applyBorder="1" applyAlignment="1">
      <alignment horizontal="center"/>
    </xf>
    <xf numFmtId="165" fontId="8" fillId="0" borderId="3" xfId="1" applyNumberFormat="1" applyFont="1" applyBorder="1" applyAlignment="1">
      <alignment horizontal="center"/>
    </xf>
    <xf numFmtId="0" fontId="6" fillId="0" borderId="3" xfId="1" applyFont="1" applyBorder="1" applyAlignment="1">
      <alignment vertical="center" wrapText="1"/>
    </xf>
    <xf numFmtId="0" fontId="6" fillId="0" borderId="6" xfId="1" applyFont="1" applyBorder="1" applyAlignment="1">
      <alignment horizontal="center"/>
    </xf>
    <xf numFmtId="0" fontId="6" fillId="0" borderId="2" xfId="1" applyFont="1" applyBorder="1" applyAlignment="1">
      <alignment horizontal="center"/>
    </xf>
    <xf numFmtId="165" fontId="8" fillId="0" borderId="7" xfId="1" applyNumberFormat="1" applyFont="1" applyBorder="1"/>
    <xf numFmtId="165" fontId="8" fillId="0" borderId="2" xfId="1" applyNumberFormat="1" applyFont="1" applyBorder="1"/>
    <xf numFmtId="0" fontId="6" fillId="0" borderId="0" xfId="1" applyFont="1" applyAlignment="1">
      <alignment horizontal="left" vertical="center"/>
    </xf>
    <xf numFmtId="0" fontId="8" fillId="0" borderId="0" xfId="1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/>
    <xf numFmtId="0" fontId="23" fillId="0" borderId="0" xfId="0" applyFont="1"/>
    <xf numFmtId="0" fontId="23" fillId="0" borderId="31" xfId="0" applyFont="1" applyBorder="1"/>
    <xf numFmtId="0" fontId="24" fillId="0" borderId="31" xfId="0" applyFont="1" applyBorder="1" applyAlignment="1">
      <alignment horizontal="center" wrapText="1"/>
    </xf>
    <xf numFmtId="0" fontId="24" fillId="0" borderId="31" xfId="0" applyFont="1" applyBorder="1" applyAlignment="1">
      <alignment horizontal="center"/>
    </xf>
    <xf numFmtId="0" fontId="25" fillId="0" borderId="0" xfId="0" applyFont="1"/>
    <xf numFmtId="0" fontId="24" fillId="0" borderId="31" xfId="0" applyFont="1" applyBorder="1"/>
    <xf numFmtId="0" fontId="24" fillId="0" borderId="31" xfId="0" applyFont="1" applyBorder="1" applyAlignment="1">
      <alignment horizontal="right"/>
    </xf>
    <xf numFmtId="0" fontId="25" fillId="0" borderId="31" xfId="0" applyFont="1" applyBorder="1"/>
    <xf numFmtId="0" fontId="26" fillId="0" borderId="31" xfId="0" applyFont="1" applyBorder="1" applyAlignment="1">
      <alignment horizontal="right"/>
    </xf>
    <xf numFmtId="0" fontId="13" fillId="0" borderId="0" xfId="0" applyFont="1"/>
    <xf numFmtId="0" fontId="13" fillId="0" borderId="31" xfId="0" applyFont="1" applyBorder="1"/>
    <xf numFmtId="0" fontId="15" fillId="0" borderId="31" xfId="0" applyFont="1" applyBorder="1" applyAlignment="1">
      <alignment horizontal="center"/>
    </xf>
    <xf numFmtId="0" fontId="27" fillId="0" borderId="0" xfId="0" applyFont="1"/>
    <xf numFmtId="0" fontId="28" fillId="0" borderId="31" xfId="0" applyFont="1" applyBorder="1"/>
    <xf numFmtId="0" fontId="23" fillId="0" borderId="32" xfId="0" applyFont="1" applyBorder="1" applyAlignment="1">
      <alignment wrapText="1"/>
    </xf>
    <xf numFmtId="0" fontId="23" fillId="0" borderId="33" xfId="0" applyFont="1" applyBorder="1" applyAlignment="1">
      <alignment horizontal="center"/>
    </xf>
    <xf numFmtId="0" fontId="25" fillId="0" borderId="34" xfId="0" applyFont="1" applyBorder="1"/>
    <xf numFmtId="0" fontId="25" fillId="0" borderId="35" xfId="0" applyFont="1" applyBorder="1"/>
    <xf numFmtId="0" fontId="25" fillId="0" borderId="36" xfId="0" applyFont="1" applyBorder="1"/>
    <xf numFmtId="0" fontId="23" fillId="0" borderId="31" xfId="0" applyFont="1" applyBorder="1" applyAlignment="1">
      <alignment horizontal="right"/>
    </xf>
    <xf numFmtId="0" fontId="28" fillId="0" borderId="31" xfId="0" applyFont="1" applyBorder="1" applyAlignment="1">
      <alignment horizontal="right"/>
    </xf>
    <xf numFmtId="0" fontId="23" fillId="2" borderId="31" xfId="0" applyFont="1" applyFill="1" applyBorder="1" applyAlignment="1">
      <alignment horizontal="right"/>
    </xf>
    <xf numFmtId="0" fontId="29" fillId="2" borderId="31" xfId="0" applyFont="1" applyFill="1" applyBorder="1" applyAlignment="1">
      <alignment horizontal="right"/>
    </xf>
    <xf numFmtId="0" fontId="23" fillId="2" borderId="0" xfId="0" applyFont="1" applyFill="1" applyAlignment="1">
      <alignment horizontal="right"/>
    </xf>
    <xf numFmtId="0" fontId="23" fillId="2" borderId="31" xfId="0" applyFont="1" applyFill="1" applyBorder="1"/>
    <xf numFmtId="0" fontId="28" fillId="0" borderId="0" xfId="0" applyFont="1"/>
    <xf numFmtId="0" fontId="30" fillId="0" borderId="0" xfId="0" applyFont="1"/>
    <xf numFmtId="0" fontId="23" fillId="0" borderId="36" xfId="0" applyFont="1" applyBorder="1"/>
    <xf numFmtId="0" fontId="23" fillId="0" borderId="0" xfId="0" applyFont="1" applyBorder="1"/>
    <xf numFmtId="0" fontId="23" fillId="0" borderId="35" xfId="0" applyFont="1" applyBorder="1"/>
    <xf numFmtId="0" fontId="13" fillId="0" borderId="0" xfId="0" applyFont="1" applyBorder="1"/>
    <xf numFmtId="0" fontId="31" fillId="0" borderId="0" xfId="0" applyFont="1"/>
    <xf numFmtId="0" fontId="31" fillId="0" borderId="0" xfId="0" applyFont="1" applyAlignment="1">
      <alignment horizontal="right"/>
    </xf>
    <xf numFmtId="0" fontId="30" fillId="0" borderId="0" xfId="0" applyFont="1" applyBorder="1"/>
    <xf numFmtId="0" fontId="0" fillId="0" borderId="0" xfId="0" applyBorder="1"/>
  </cellXfs>
  <cellStyles count="3">
    <cellStyle name="Normal" xfId="0" builtinId="0"/>
    <cellStyle name="Normal 2" xfId="2" xr:uid="{DA07B1C9-F915-4908-994A-B3C3F94FBFA4}"/>
    <cellStyle name="Normal 4" xfId="1" xr:uid="{B1A3938B-BC6F-4184-9397-B8FED9F96B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D8DED-DAFD-4240-988F-4C7F91BA624C}">
  <dimension ref="A1:K40"/>
  <sheetViews>
    <sheetView workbookViewId="0">
      <selection activeCell="D23" sqref="D23"/>
    </sheetView>
  </sheetViews>
  <sheetFormatPr defaultRowHeight="14" x14ac:dyDescent="0.3"/>
  <cols>
    <col min="1" max="1" width="17.36328125" style="17" customWidth="1"/>
    <col min="2" max="2" width="19.08984375" style="17" customWidth="1"/>
    <col min="3" max="3" width="17.7265625" style="17" customWidth="1"/>
    <col min="4" max="4" width="14.453125" style="17" customWidth="1"/>
    <col min="5" max="16384" width="8.7265625" style="17"/>
  </cols>
  <sheetData>
    <row r="1" spans="1:11" ht="16.5" x14ac:dyDescent="0.35">
      <c r="A1" s="8" t="s">
        <v>16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 s="1" t="s">
        <v>0</v>
      </c>
      <c r="B3" s="1"/>
      <c r="C3" s="2"/>
      <c r="D3" s="2"/>
      <c r="E3" s="2"/>
      <c r="F3" s="2"/>
      <c r="G3" s="3"/>
      <c r="H3" s="3"/>
      <c r="I3" s="3"/>
      <c r="J3" s="3"/>
      <c r="K3" s="3"/>
    </row>
    <row r="4" spans="1:11" x14ac:dyDescent="0.3">
      <c r="A4" s="2" t="s">
        <v>1</v>
      </c>
      <c r="B4" s="2"/>
      <c r="C4" s="2"/>
      <c r="D4" s="2"/>
      <c r="E4" s="4" t="s">
        <v>2</v>
      </c>
      <c r="F4" s="4"/>
      <c r="G4" s="4"/>
      <c r="H4" s="3"/>
      <c r="I4" s="3"/>
      <c r="J4" s="3"/>
      <c r="K4" s="3"/>
    </row>
    <row r="5" spans="1:11" ht="18" x14ac:dyDescent="0.45">
      <c r="A5" s="7" t="s">
        <v>3</v>
      </c>
      <c r="B5" s="6" t="s">
        <v>17</v>
      </c>
      <c r="C5" s="6"/>
      <c r="D5" s="6"/>
      <c r="E5" s="7" t="s">
        <v>18</v>
      </c>
      <c r="F5" s="18">
        <v>10</v>
      </c>
      <c r="G5" s="6"/>
      <c r="H5" s="6"/>
      <c r="I5" s="6"/>
      <c r="J5" s="6"/>
      <c r="K5" s="6"/>
    </row>
    <row r="6" spans="1:11" ht="18" x14ac:dyDescent="0.45">
      <c r="A6" s="7" t="s">
        <v>4</v>
      </c>
      <c r="B6" s="6" t="s">
        <v>19</v>
      </c>
      <c r="C6" s="6"/>
      <c r="D6" s="6"/>
      <c r="E6" s="7" t="s">
        <v>20</v>
      </c>
      <c r="F6" s="18">
        <v>10</v>
      </c>
      <c r="G6" s="6"/>
      <c r="H6" s="6"/>
      <c r="I6" s="6"/>
      <c r="J6" s="6"/>
      <c r="K6" s="6"/>
    </row>
    <row r="7" spans="1:11" ht="16" thickBot="1" x14ac:dyDescent="0.4">
      <c r="A7" s="6"/>
      <c r="B7" s="6"/>
      <c r="C7" s="9"/>
      <c r="D7" s="9"/>
      <c r="E7" s="9"/>
      <c r="F7" s="9"/>
      <c r="G7" s="9"/>
      <c r="H7" s="9"/>
      <c r="I7" s="6"/>
      <c r="J7" s="6"/>
      <c r="K7" s="6"/>
    </row>
    <row r="8" spans="1:11" ht="16.5" thickTop="1" thickBot="1" x14ac:dyDescent="0.4">
      <c r="A8" s="9"/>
      <c r="B8" s="19" t="s">
        <v>11</v>
      </c>
      <c r="C8" s="20"/>
      <c r="D8" s="9"/>
      <c r="E8" s="9"/>
      <c r="F8" s="9"/>
      <c r="G8" s="9"/>
      <c r="H8" s="9"/>
      <c r="I8" s="9"/>
      <c r="J8" s="6"/>
      <c r="K8" s="6"/>
    </row>
    <row r="9" spans="1:11" ht="19" thickTop="1" thickBot="1" x14ac:dyDescent="0.5">
      <c r="A9" s="9"/>
      <c r="B9" s="21" t="s">
        <v>21</v>
      </c>
      <c r="C9" s="21" t="s">
        <v>22</v>
      </c>
      <c r="D9" s="10"/>
      <c r="E9" s="9"/>
      <c r="F9" s="9"/>
      <c r="G9" s="9"/>
      <c r="H9" s="9"/>
      <c r="I9" s="9"/>
      <c r="J9" s="6"/>
      <c r="K9" s="6"/>
    </row>
    <row r="10" spans="1:11" ht="16" thickTop="1" x14ac:dyDescent="0.35">
      <c r="A10" s="9"/>
      <c r="B10" s="22">
        <v>9.9</v>
      </c>
      <c r="C10" s="23">
        <v>10.199999999999999</v>
      </c>
      <c r="D10" s="11"/>
      <c r="E10" s="9"/>
      <c r="F10" s="9"/>
      <c r="G10" s="9"/>
      <c r="H10" s="9"/>
      <c r="I10" s="9"/>
      <c r="J10" s="6"/>
      <c r="K10" s="6"/>
    </row>
    <row r="11" spans="1:11" ht="15.5" x14ac:dyDescent="0.35">
      <c r="A11" s="9"/>
      <c r="B11" s="23">
        <v>9.4</v>
      </c>
      <c r="C11" s="23">
        <v>10.6</v>
      </c>
      <c r="D11" s="9"/>
      <c r="E11" s="9"/>
      <c r="F11" s="9"/>
      <c r="G11" s="9"/>
      <c r="H11" s="9"/>
      <c r="I11" s="9"/>
      <c r="J11" s="6"/>
      <c r="K11" s="6"/>
    </row>
    <row r="12" spans="1:11" ht="15.5" x14ac:dyDescent="0.35">
      <c r="A12" s="9"/>
      <c r="B12" s="23">
        <v>9.3000000000000007</v>
      </c>
      <c r="C12" s="23">
        <v>10.7</v>
      </c>
      <c r="D12" s="9"/>
      <c r="E12" s="9"/>
      <c r="F12" s="9"/>
      <c r="G12" s="9"/>
      <c r="H12" s="9"/>
      <c r="I12" s="9"/>
      <c r="J12" s="6"/>
      <c r="K12" s="6"/>
    </row>
    <row r="13" spans="1:11" ht="15.5" x14ac:dyDescent="0.35">
      <c r="A13" s="9"/>
      <c r="B13" s="23">
        <v>9.6</v>
      </c>
      <c r="C13" s="23">
        <v>10.4</v>
      </c>
      <c r="D13" s="9"/>
      <c r="E13" s="9"/>
      <c r="F13" s="9"/>
      <c r="G13" s="9"/>
      <c r="H13" s="9"/>
      <c r="I13" s="9"/>
      <c r="J13" s="6"/>
      <c r="K13" s="6"/>
    </row>
    <row r="14" spans="1:11" ht="15.5" x14ac:dyDescent="0.35">
      <c r="A14" s="9"/>
      <c r="B14" s="23">
        <v>10.199999999999999</v>
      </c>
      <c r="C14" s="23">
        <v>10.5</v>
      </c>
      <c r="D14" s="9"/>
      <c r="E14" s="9"/>
      <c r="F14" s="9"/>
      <c r="G14" s="9"/>
      <c r="H14" s="9"/>
      <c r="I14" s="9"/>
      <c r="J14" s="6"/>
      <c r="K14" s="6"/>
    </row>
    <row r="15" spans="1:11" ht="15.5" x14ac:dyDescent="0.35">
      <c r="A15" s="9"/>
      <c r="B15" s="23">
        <v>10.6</v>
      </c>
      <c r="C15" s="23">
        <v>10</v>
      </c>
      <c r="D15" s="9"/>
      <c r="E15" s="9"/>
      <c r="F15" s="9"/>
      <c r="G15" s="9"/>
      <c r="H15" s="9"/>
      <c r="I15" s="9"/>
      <c r="J15" s="6"/>
      <c r="K15" s="6"/>
    </row>
    <row r="16" spans="1:11" ht="15.5" x14ac:dyDescent="0.35">
      <c r="A16" s="9"/>
      <c r="B16" s="23">
        <v>10.3</v>
      </c>
      <c r="C16" s="23">
        <v>10.199999999999999</v>
      </c>
      <c r="D16" s="9"/>
      <c r="E16" s="9"/>
      <c r="F16" s="9"/>
      <c r="G16" s="9"/>
      <c r="H16" s="9"/>
      <c r="I16" s="9"/>
      <c r="J16" s="6"/>
      <c r="K16" s="6"/>
    </row>
    <row r="17" spans="1:11" ht="15.5" x14ac:dyDescent="0.35">
      <c r="A17" s="9"/>
      <c r="B17" s="23">
        <v>10</v>
      </c>
      <c r="C17" s="23">
        <v>10.7</v>
      </c>
      <c r="D17" s="9"/>
      <c r="E17" s="9"/>
      <c r="F17" s="9"/>
      <c r="G17" s="9"/>
      <c r="H17" s="9"/>
      <c r="I17" s="9"/>
      <c r="J17" s="6"/>
      <c r="K17" s="6"/>
    </row>
    <row r="18" spans="1:11" ht="15.5" x14ac:dyDescent="0.35">
      <c r="A18" s="9"/>
      <c r="B18" s="23">
        <v>10.3</v>
      </c>
      <c r="C18" s="23">
        <v>10.4</v>
      </c>
      <c r="D18" s="9"/>
      <c r="E18" s="9"/>
      <c r="F18" s="9"/>
      <c r="G18" s="9"/>
      <c r="H18" s="9"/>
      <c r="I18" s="9"/>
      <c r="J18" s="6"/>
      <c r="K18" s="6"/>
    </row>
    <row r="19" spans="1:11" ht="16" thickBot="1" x14ac:dyDescent="0.4">
      <c r="A19" s="9"/>
      <c r="B19" s="23">
        <v>10.1</v>
      </c>
      <c r="C19" s="23">
        <v>10.3</v>
      </c>
      <c r="D19" s="9"/>
      <c r="E19" s="9"/>
      <c r="F19" s="9"/>
      <c r="G19" s="9"/>
      <c r="H19" s="9"/>
      <c r="I19" s="9"/>
      <c r="J19" s="6"/>
      <c r="K19" s="6"/>
    </row>
    <row r="20" spans="1:11" ht="16.5" thickTop="1" thickBot="1" x14ac:dyDescent="0.4">
      <c r="A20" s="24" t="s">
        <v>5</v>
      </c>
      <c r="B20" s="25">
        <f>SUM(B10:B19)</f>
        <v>99.7</v>
      </c>
      <c r="C20" s="25">
        <f>SUM(C10:C19)</f>
        <v>104</v>
      </c>
      <c r="D20" s="6"/>
      <c r="E20" s="6"/>
      <c r="F20" s="6"/>
      <c r="G20" s="6"/>
      <c r="H20" s="6"/>
      <c r="I20" s="6"/>
      <c r="J20" s="6"/>
      <c r="K20" s="6"/>
    </row>
    <row r="21" spans="1:11" ht="16.5" thickTop="1" thickBot="1" x14ac:dyDescent="0.4">
      <c r="A21" s="24" t="s">
        <v>12</v>
      </c>
      <c r="B21" s="25">
        <f>B20/F5</f>
        <v>9.9700000000000006</v>
      </c>
      <c r="C21" s="25">
        <f>C20/F6</f>
        <v>10.4</v>
      </c>
      <c r="D21" s="6"/>
      <c r="E21" s="6"/>
      <c r="F21" s="6"/>
      <c r="G21" s="6"/>
      <c r="H21" s="6"/>
      <c r="I21" s="6"/>
      <c r="J21" s="6"/>
      <c r="K21" s="6"/>
    </row>
    <row r="22" spans="1:11" ht="19.5" thickTop="1" thickBot="1" x14ac:dyDescent="0.4">
      <c r="A22" s="24" t="s">
        <v>23</v>
      </c>
      <c r="B22" s="26">
        <f>_xlfn.VAR.S(B10:B19)</f>
        <v>0.17788888888888874</v>
      </c>
      <c r="C22" s="26">
        <f>_xlfn.VAR.S(C10:C19)</f>
        <v>5.3333333333333267E-2</v>
      </c>
      <c r="D22" s="6"/>
      <c r="E22" s="6"/>
      <c r="F22" s="6"/>
      <c r="G22" s="6"/>
      <c r="H22" s="6"/>
      <c r="I22" s="6"/>
      <c r="J22" s="6"/>
      <c r="K22" s="6"/>
    </row>
    <row r="23" spans="1:11" ht="31" thickTop="1" thickBot="1" x14ac:dyDescent="0.4">
      <c r="A23" s="27" t="s">
        <v>13</v>
      </c>
      <c r="B23" s="26">
        <f>SQRT(B22)</f>
        <v>0.42176876234364341</v>
      </c>
      <c r="C23" s="26">
        <f>SQRT(C22)</f>
        <v>0.23094010767585016</v>
      </c>
      <c r="D23" s="6"/>
      <c r="E23" s="6"/>
      <c r="F23" s="6"/>
      <c r="G23" s="6"/>
      <c r="H23" s="6"/>
      <c r="I23" s="6"/>
      <c r="J23" s="6"/>
      <c r="K23" s="6"/>
    </row>
    <row r="24" spans="1:11" ht="16.5" thickTop="1" thickBot="1" x14ac:dyDescent="0.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spans="1:11" ht="16.5" thickTop="1" thickBot="1" x14ac:dyDescent="0.4">
      <c r="A25" s="12" t="s">
        <v>24</v>
      </c>
      <c r="B25" s="13"/>
      <c r="C25" s="14">
        <f>(((F5-1)*B22) +((F6-1)*C22))/(F5+F6-2)</f>
        <v>0.11561111111111101</v>
      </c>
      <c r="D25" s="6"/>
      <c r="E25" s="6"/>
      <c r="F25" s="6"/>
      <c r="G25" s="6"/>
      <c r="H25" s="6"/>
      <c r="I25" s="6"/>
      <c r="J25" s="6"/>
      <c r="K25" s="6"/>
    </row>
    <row r="26" spans="1:11" ht="16.5" thickTop="1" thickBot="1" x14ac:dyDescent="0.4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 ht="16.5" thickTop="1" thickBot="1" x14ac:dyDescent="0.4">
      <c r="A27" s="5"/>
      <c r="B27" s="28" t="s">
        <v>6</v>
      </c>
      <c r="C27" s="29" t="s">
        <v>7</v>
      </c>
      <c r="D27" s="21" t="s">
        <v>8</v>
      </c>
      <c r="E27" s="6"/>
      <c r="F27" s="6"/>
      <c r="G27" s="6"/>
      <c r="H27" s="6"/>
      <c r="I27" s="6"/>
      <c r="J27" s="6"/>
      <c r="K27" s="6"/>
    </row>
    <row r="28" spans="1:11" ht="16.5" thickTop="1" thickBot="1" x14ac:dyDescent="0.4">
      <c r="A28" s="5"/>
      <c r="B28" s="30">
        <f>ABS(B21-C21)/SQRT(C25*((1/F5)+(1/F6)))</f>
        <v>2.8278324265381225</v>
      </c>
      <c r="C28" s="31">
        <f>_xlfn.T.INV.2T(0.05,F5+F6-2)</f>
        <v>2.1009220402410378</v>
      </c>
      <c r="D28" s="14">
        <f>_xlfn.T.DIST.2T(B28,18)</f>
        <v>1.1150646764286253E-2</v>
      </c>
      <c r="E28" s="6"/>
      <c r="F28" s="6"/>
      <c r="G28" s="6"/>
      <c r="H28" s="6"/>
      <c r="I28" s="6"/>
      <c r="J28" s="6"/>
      <c r="K28" s="6"/>
    </row>
    <row r="29" spans="1:11" ht="15.5" x14ac:dyDescent="0.3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spans="1:11" ht="15.5" x14ac:dyDescent="0.3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spans="1:11" ht="15.5" x14ac:dyDescent="0.35">
      <c r="A31" s="5" t="s">
        <v>14</v>
      </c>
      <c r="B31" s="6">
        <f>(B21-C21)-(C28)*SQRT(C25*(1/5))</f>
        <v>-0.74946605775703523</v>
      </c>
      <c r="C31" s="6">
        <f>(B21-C21)+(C28)*SQRT(C25*(1/5))</f>
        <v>-0.1105339422429642</v>
      </c>
      <c r="D31" s="6"/>
      <c r="E31" s="6"/>
      <c r="F31" s="6"/>
      <c r="G31" s="6"/>
      <c r="H31" s="6"/>
      <c r="I31" s="6"/>
      <c r="J31" s="6"/>
      <c r="K31" s="6"/>
    </row>
    <row r="32" spans="1:11" ht="15.5" x14ac:dyDescent="0.3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spans="1:11" ht="15.5" x14ac:dyDescent="0.35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spans="1:11" ht="15.5" x14ac:dyDescent="0.35">
      <c r="A34" s="15"/>
      <c r="B34" s="15"/>
      <c r="C34" s="15"/>
      <c r="D34" s="15"/>
      <c r="E34" s="15"/>
      <c r="F34" s="15"/>
      <c r="G34" s="15"/>
      <c r="H34" s="15"/>
      <c r="I34" s="15"/>
      <c r="J34" s="6"/>
      <c r="K34" s="6"/>
    </row>
    <row r="35" spans="1:11" ht="15.5" customHeight="1" x14ac:dyDescent="0.35">
      <c r="A35" s="16" t="s">
        <v>25</v>
      </c>
      <c r="B35" s="16"/>
      <c r="C35" s="16"/>
      <c r="D35" s="16"/>
      <c r="E35" s="16"/>
      <c r="F35" s="16"/>
      <c r="G35" s="16"/>
      <c r="H35" s="16"/>
      <c r="I35" s="16"/>
      <c r="J35" s="6"/>
      <c r="K35" s="6"/>
    </row>
    <row r="36" spans="1:11" ht="15.5" x14ac:dyDescent="0.35">
      <c r="A36" s="16"/>
      <c r="B36" s="16"/>
      <c r="C36" s="16"/>
      <c r="D36" s="16"/>
      <c r="E36" s="16"/>
      <c r="F36" s="16"/>
      <c r="G36" s="16"/>
      <c r="H36" s="16"/>
      <c r="I36" s="16"/>
      <c r="J36" s="6"/>
      <c r="K36" s="6"/>
    </row>
    <row r="37" spans="1:11" ht="15.5" x14ac:dyDescent="0.35">
      <c r="A37" s="16"/>
      <c r="B37" s="16"/>
      <c r="C37" s="16"/>
      <c r="D37" s="16"/>
      <c r="E37" s="16"/>
      <c r="F37" s="16"/>
      <c r="G37" s="16"/>
      <c r="H37" s="16"/>
      <c r="I37" s="16"/>
      <c r="J37" s="6"/>
      <c r="K37" s="6"/>
    </row>
    <row r="38" spans="1:11" ht="15.5" x14ac:dyDescent="0.3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 ht="15.5" x14ac:dyDescent="0.35">
      <c r="A39" s="5" t="s">
        <v>14</v>
      </c>
      <c r="B39" s="32" t="s">
        <v>15</v>
      </c>
      <c r="C39" s="33"/>
      <c r="D39" s="33"/>
      <c r="E39" s="6"/>
      <c r="F39" s="6"/>
      <c r="G39" s="6"/>
      <c r="H39" s="6"/>
      <c r="I39" s="6"/>
      <c r="J39" s="6"/>
      <c r="K39" s="6"/>
    </row>
    <row r="40" spans="1:11" ht="15.5" x14ac:dyDescent="0.3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</sheetData>
  <mergeCells count="6">
    <mergeCell ref="A35:I37"/>
    <mergeCell ref="A1:K1"/>
    <mergeCell ref="A3:B3"/>
    <mergeCell ref="E4:G4"/>
    <mergeCell ref="B8:C8"/>
    <mergeCell ref="A25:B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30D99-0C84-45CE-A4BB-5025ADEF9660}">
  <dimension ref="A1:J47"/>
  <sheetViews>
    <sheetView topLeftCell="A31" workbookViewId="0">
      <selection activeCell="D42" sqref="D42"/>
    </sheetView>
  </sheetViews>
  <sheetFormatPr defaultRowHeight="14.5" x14ac:dyDescent="0.35"/>
  <cols>
    <col min="1" max="1" width="11.90625" customWidth="1"/>
    <col min="8" max="8" width="11" customWidth="1"/>
  </cols>
  <sheetData>
    <row r="1" spans="1:9" x14ac:dyDescent="0.35">
      <c r="D1" s="34" t="s">
        <v>56</v>
      </c>
    </row>
    <row r="2" spans="1:9" x14ac:dyDescent="0.35">
      <c r="A2" s="34" t="s">
        <v>26</v>
      </c>
      <c r="C2" s="34"/>
    </row>
    <row r="4" spans="1:9" x14ac:dyDescent="0.35">
      <c r="B4" s="35" t="s">
        <v>27</v>
      </c>
      <c r="C4" t="s">
        <v>28</v>
      </c>
    </row>
    <row r="5" spans="1:9" x14ac:dyDescent="0.35">
      <c r="B5" s="35" t="s">
        <v>29</v>
      </c>
      <c r="C5" t="s">
        <v>30</v>
      </c>
    </row>
    <row r="6" spans="1:9" x14ac:dyDescent="0.35">
      <c r="B6" s="35"/>
    </row>
    <row r="7" spans="1:9" x14ac:dyDescent="0.35">
      <c r="B7" s="35" t="s">
        <v>31</v>
      </c>
      <c r="C7" t="s">
        <v>32</v>
      </c>
      <c r="F7" t="s">
        <v>33</v>
      </c>
    </row>
    <row r="8" spans="1:9" x14ac:dyDescent="0.35">
      <c r="B8" s="35" t="s">
        <v>34</v>
      </c>
      <c r="C8" t="s">
        <v>9</v>
      </c>
    </row>
    <row r="9" spans="1:9" x14ac:dyDescent="0.35">
      <c r="B9" s="35"/>
    </row>
    <row r="10" spans="1:9" x14ac:dyDescent="0.35">
      <c r="B10" t="s">
        <v>35</v>
      </c>
    </row>
    <row r="11" spans="1:9" x14ac:dyDescent="0.35">
      <c r="B11" t="s">
        <v>36</v>
      </c>
    </row>
    <row r="13" spans="1:9" x14ac:dyDescent="0.35">
      <c r="A13" t="s">
        <v>37</v>
      </c>
    </row>
    <row r="15" spans="1:9" ht="17" thickBot="1" x14ac:dyDescent="0.4">
      <c r="A15" s="36" t="s">
        <v>10</v>
      </c>
      <c r="B15" s="36" t="s">
        <v>34</v>
      </c>
      <c r="C15" s="36" t="s">
        <v>38</v>
      </c>
      <c r="D15" s="37" t="s">
        <v>39</v>
      </c>
      <c r="E15" s="36" t="s">
        <v>40</v>
      </c>
      <c r="F15" s="38" t="s">
        <v>41</v>
      </c>
      <c r="G15" s="37" t="s">
        <v>42</v>
      </c>
      <c r="H15" s="36" t="s">
        <v>43</v>
      </c>
      <c r="I15" s="38" t="s">
        <v>44</v>
      </c>
    </row>
    <row r="16" spans="1:9" ht="15" thickBot="1" x14ac:dyDescent="0.4">
      <c r="A16" s="39" t="s">
        <v>45</v>
      </c>
      <c r="B16" s="40">
        <v>4</v>
      </c>
      <c r="C16" s="40">
        <v>3</v>
      </c>
      <c r="D16" s="41">
        <v>250</v>
      </c>
      <c r="E16" s="40">
        <f>(D16-AVERAGE($D$16:$D$19))^2</f>
        <v>6.25</v>
      </c>
      <c r="F16" s="42">
        <f>SUM(E16:E19)/(3)</f>
        <v>291.66666666666669</v>
      </c>
      <c r="G16" s="41">
        <f>C16*F16</f>
        <v>875</v>
      </c>
      <c r="H16" s="40">
        <f>C16*LN($E$38/F16)</f>
        <v>2.3023776405734901</v>
      </c>
      <c r="I16" s="43">
        <f>1/C16</f>
        <v>0.33333333333333331</v>
      </c>
    </row>
    <row r="17" spans="1:9" ht="15" thickBot="1" x14ac:dyDescent="0.4">
      <c r="A17" s="44"/>
      <c r="B17" s="45"/>
      <c r="C17" s="46"/>
      <c r="D17" s="45">
        <v>260</v>
      </c>
      <c r="E17" s="40">
        <f>(D17-AVERAGE($D$16:$D$19))^2</f>
        <v>56.25</v>
      </c>
      <c r="F17" s="47"/>
      <c r="G17" s="45"/>
      <c r="H17" s="46"/>
      <c r="I17" s="48"/>
    </row>
    <row r="18" spans="1:9" ht="15" thickBot="1" x14ac:dyDescent="0.4">
      <c r="A18" s="44"/>
      <c r="B18" s="45"/>
      <c r="C18" s="46"/>
      <c r="D18" s="45">
        <v>230</v>
      </c>
      <c r="E18" s="40">
        <f>(D18-AVERAGE($D$16:$D$19))^2</f>
        <v>506.25</v>
      </c>
      <c r="F18" s="47"/>
      <c r="G18" s="45"/>
      <c r="H18" s="46"/>
      <c r="I18" s="48"/>
    </row>
    <row r="19" spans="1:9" ht="15" thickBot="1" x14ac:dyDescent="0.4">
      <c r="A19" s="49"/>
      <c r="B19" s="45"/>
      <c r="C19" s="46"/>
      <c r="D19" s="45">
        <v>270</v>
      </c>
      <c r="E19" s="40">
        <f>(D19-AVERAGE($D$16:$D$19))^2</f>
        <v>306.25</v>
      </c>
      <c r="F19" s="47"/>
      <c r="G19" s="45"/>
      <c r="H19" s="46"/>
      <c r="I19" s="48"/>
    </row>
    <row r="20" spans="1:9" ht="15" thickBot="1" x14ac:dyDescent="0.4">
      <c r="A20" s="39" t="s">
        <v>46</v>
      </c>
      <c r="B20" s="41">
        <v>4</v>
      </c>
      <c r="C20" s="40">
        <v>3</v>
      </c>
      <c r="D20" s="41">
        <v>310</v>
      </c>
      <c r="E20" s="40">
        <f>(D20-AVERAGE($D$20:$D$23))^2</f>
        <v>100</v>
      </c>
      <c r="F20" s="42">
        <f>SUM(E20:E23)/3</f>
        <v>1133.3333333333333</v>
      </c>
      <c r="G20" s="41">
        <f>F20*C20</f>
        <v>3400</v>
      </c>
      <c r="H20" s="40">
        <f>C20*LN($E$38/F20)</f>
        <v>-1.7695428321664246</v>
      </c>
      <c r="I20" s="43">
        <f>1/C20</f>
        <v>0.33333333333333331</v>
      </c>
    </row>
    <row r="21" spans="1:9" ht="15" thickBot="1" x14ac:dyDescent="0.4">
      <c r="A21" s="44"/>
      <c r="B21" s="45"/>
      <c r="C21" s="46"/>
      <c r="D21" s="45">
        <v>330</v>
      </c>
      <c r="E21" s="40">
        <f t="shared" ref="E21:E23" si="0">(D21-AVERAGE($D$20:$D$23))^2</f>
        <v>100</v>
      </c>
      <c r="F21" s="47"/>
      <c r="G21" s="45"/>
      <c r="H21" s="46"/>
      <c r="I21" s="48"/>
    </row>
    <row r="22" spans="1:9" ht="17.5" customHeight="1" thickBot="1" x14ac:dyDescent="0.4">
      <c r="A22" s="44"/>
      <c r="B22" s="45"/>
      <c r="C22" s="46"/>
      <c r="D22" s="45">
        <v>280</v>
      </c>
      <c r="E22" s="40">
        <f t="shared" si="0"/>
        <v>1600</v>
      </c>
      <c r="F22" s="47"/>
      <c r="G22" s="45"/>
      <c r="H22" s="46"/>
      <c r="I22" s="48"/>
    </row>
    <row r="23" spans="1:9" ht="16.5" customHeight="1" thickBot="1" x14ac:dyDescent="0.4">
      <c r="A23" s="49"/>
      <c r="B23" s="50"/>
      <c r="C23" s="51"/>
      <c r="D23" s="50">
        <v>360</v>
      </c>
      <c r="E23" s="40">
        <f t="shared" si="0"/>
        <v>1600</v>
      </c>
      <c r="F23" s="52"/>
      <c r="G23" s="50"/>
      <c r="H23" s="51"/>
      <c r="I23" s="53"/>
    </row>
    <row r="24" spans="1:9" ht="15" thickBot="1" x14ac:dyDescent="0.4">
      <c r="A24" s="39" t="s">
        <v>47</v>
      </c>
      <c r="B24" s="41">
        <v>4</v>
      </c>
      <c r="C24" s="40">
        <v>3</v>
      </c>
      <c r="D24" s="41">
        <v>250</v>
      </c>
      <c r="E24" s="40">
        <f>(D24-AVERAGE($D$24:$D$27))^2</f>
        <v>100</v>
      </c>
      <c r="F24" s="42">
        <f>SUM(E24:E27)/3</f>
        <v>333.33333333333331</v>
      </c>
      <c r="G24" s="41">
        <f>F24*C24</f>
        <v>1000</v>
      </c>
      <c r="H24" s="40">
        <f>C24*LN($E$38/F24)</f>
        <v>1.9017834626999228</v>
      </c>
      <c r="I24" s="43">
        <f>1/C24</f>
        <v>0.33333333333333331</v>
      </c>
    </row>
    <row r="25" spans="1:9" ht="15" thickBot="1" x14ac:dyDescent="0.4">
      <c r="A25" s="44"/>
      <c r="B25" s="45"/>
      <c r="C25" s="46"/>
      <c r="D25" s="45">
        <v>230</v>
      </c>
      <c r="E25" s="40">
        <f>(D25-AVERAGE($D$24:$D$27))^2</f>
        <v>100</v>
      </c>
      <c r="F25" s="47"/>
      <c r="G25" s="45"/>
      <c r="H25" s="46"/>
      <c r="I25" s="48"/>
    </row>
    <row r="26" spans="1:9" ht="13.5" customHeight="1" thickBot="1" x14ac:dyDescent="0.4">
      <c r="A26" s="44"/>
      <c r="B26" s="45"/>
      <c r="C26" s="46"/>
      <c r="D26" s="45">
        <v>220</v>
      </c>
      <c r="E26" s="40">
        <f>(D26-AVERAGE($D$24:$D$27))^2</f>
        <v>400</v>
      </c>
      <c r="F26" s="47"/>
      <c r="G26" s="45"/>
      <c r="H26" s="46"/>
      <c r="I26" s="48"/>
    </row>
    <row r="27" spans="1:9" ht="13.5" customHeight="1" thickBot="1" x14ac:dyDescent="0.4">
      <c r="A27" s="49"/>
      <c r="B27" s="50"/>
      <c r="C27" s="51"/>
      <c r="D27" s="50">
        <v>260</v>
      </c>
      <c r="E27" s="40">
        <f>(D27-AVERAGE($D$24:$D$27))^2</f>
        <v>400</v>
      </c>
      <c r="F27" s="52"/>
      <c r="G27" s="50"/>
      <c r="H27" s="51"/>
      <c r="I27" s="53"/>
    </row>
    <row r="28" spans="1:9" ht="13.5" customHeight="1" thickBot="1" x14ac:dyDescent="0.4">
      <c r="A28" s="39" t="s">
        <v>48</v>
      </c>
      <c r="B28" s="41">
        <v>4</v>
      </c>
      <c r="C28" s="40">
        <v>3</v>
      </c>
      <c r="D28" s="41">
        <v>340</v>
      </c>
      <c r="E28" s="40">
        <f>(D28-AVERAGE($D$28:$D$31))^2</f>
        <v>1056.25</v>
      </c>
      <c r="F28" s="42">
        <f>SUM(E28:E31)/3</f>
        <v>891.66666666666663</v>
      </c>
      <c r="G28" s="41">
        <f>C28*F28</f>
        <v>2675</v>
      </c>
      <c r="H28" s="40">
        <f>C28*LN($E$38/F28)</f>
        <v>-1.0500646783439869</v>
      </c>
      <c r="I28" s="43">
        <f>1/C28</f>
        <v>0.33333333333333331</v>
      </c>
    </row>
    <row r="29" spans="1:9" ht="13.5" customHeight="1" thickBot="1" x14ac:dyDescent="0.4">
      <c r="A29" s="44"/>
      <c r="B29" s="45"/>
      <c r="C29" s="46"/>
      <c r="D29" s="45">
        <v>270</v>
      </c>
      <c r="E29" s="40">
        <f>(D29-AVERAGE($D$28:$D$31))^2</f>
        <v>1406.25</v>
      </c>
      <c r="F29" s="47"/>
      <c r="G29" s="45"/>
      <c r="H29" s="46"/>
      <c r="I29" s="48"/>
    </row>
    <row r="30" spans="1:9" ht="13.5" customHeight="1" thickBot="1" x14ac:dyDescent="0.4">
      <c r="A30" s="44"/>
      <c r="B30" s="45"/>
      <c r="C30" s="46"/>
      <c r="D30" s="45">
        <v>300</v>
      </c>
      <c r="E30" s="40">
        <f>(D30-AVERAGE($D$28:$D$31))^2</f>
        <v>56.25</v>
      </c>
      <c r="F30" s="47"/>
      <c r="G30" s="45"/>
      <c r="H30" s="46"/>
      <c r="I30" s="48"/>
    </row>
    <row r="31" spans="1:9" ht="13.5" customHeight="1" thickBot="1" x14ac:dyDescent="0.4">
      <c r="A31" s="49"/>
      <c r="B31" s="50"/>
      <c r="C31" s="51"/>
      <c r="D31" s="50">
        <v>320</v>
      </c>
      <c r="E31" s="40">
        <f>(D31-AVERAGE($D$28:$D$31))^2</f>
        <v>156.25</v>
      </c>
      <c r="F31" s="52"/>
      <c r="G31" s="50"/>
      <c r="H31" s="51"/>
      <c r="I31" s="53"/>
    </row>
    <row r="32" spans="1:9" ht="13.5" customHeight="1" thickBot="1" x14ac:dyDescent="0.4">
      <c r="A32" s="39" t="s">
        <v>49</v>
      </c>
      <c r="B32" s="41">
        <v>4</v>
      </c>
      <c r="C32" s="40">
        <v>3</v>
      </c>
      <c r="D32" s="41">
        <v>250</v>
      </c>
      <c r="E32" s="40">
        <f>(D32-AVERAGE($D$32:$D$35))^2</f>
        <v>156.25</v>
      </c>
      <c r="F32" s="42">
        <f>SUM(E32:E35)/3</f>
        <v>491.66666666666669</v>
      </c>
      <c r="G32" s="41">
        <f>C32*F32</f>
        <v>1475</v>
      </c>
      <c r="H32" s="40">
        <f>C32*LN($E$38/F32)</f>
        <v>0.73580949332457291</v>
      </c>
      <c r="I32" s="43">
        <f>1/C32</f>
        <v>0.33333333333333331</v>
      </c>
    </row>
    <row r="33" spans="1:10" ht="15.5" customHeight="1" thickBot="1" x14ac:dyDescent="0.4">
      <c r="A33" s="44"/>
      <c r="B33" s="45"/>
      <c r="C33" s="46"/>
      <c r="D33" s="45">
        <v>240</v>
      </c>
      <c r="E33" s="40">
        <f t="shared" ref="E33:E35" si="1">(D33-AVERAGE($D$32:$D$35))^2</f>
        <v>506.25</v>
      </c>
      <c r="F33" s="47"/>
      <c r="G33" s="45"/>
      <c r="H33" s="46"/>
      <c r="I33" s="48"/>
    </row>
    <row r="34" spans="1:10" ht="15.5" customHeight="1" thickBot="1" x14ac:dyDescent="0.4">
      <c r="A34" s="44"/>
      <c r="B34" s="45"/>
      <c r="C34" s="46"/>
      <c r="D34" s="45">
        <v>270</v>
      </c>
      <c r="E34" s="40">
        <f t="shared" si="1"/>
        <v>56.25</v>
      </c>
      <c r="F34" s="47"/>
      <c r="G34" s="45"/>
      <c r="H34" s="46"/>
      <c r="I34" s="48"/>
    </row>
    <row r="35" spans="1:10" ht="15.5" customHeight="1" thickBot="1" x14ac:dyDescent="0.4">
      <c r="A35" s="49"/>
      <c r="B35" s="50"/>
      <c r="C35" s="51"/>
      <c r="D35" s="50">
        <v>290</v>
      </c>
      <c r="E35" s="40">
        <f t="shared" si="1"/>
        <v>756.25</v>
      </c>
      <c r="F35" s="52"/>
      <c r="G35" s="50"/>
      <c r="H35" s="51"/>
      <c r="I35" s="53"/>
    </row>
    <row r="36" spans="1:10" ht="15" thickBot="1" x14ac:dyDescent="0.4">
      <c r="A36" s="54"/>
      <c r="B36" s="55"/>
      <c r="C36" s="56">
        <f>SUM(C16,C20,C24,C28,C32)</f>
        <v>15</v>
      </c>
      <c r="D36" s="55"/>
      <c r="E36" s="57"/>
      <c r="F36" s="58"/>
      <c r="G36" s="55"/>
      <c r="H36" s="56">
        <f>SUM(H16,H20,H24,H28,H32)</f>
        <v>2.1203630860875746</v>
      </c>
      <c r="I36" s="59">
        <f>SUM(I16,I20,I24,I28,I32)</f>
        <v>1.6666666666666665</v>
      </c>
    </row>
    <row r="38" spans="1:10" ht="16.5" x14ac:dyDescent="0.35">
      <c r="D38" s="60" t="s">
        <v>59</v>
      </c>
      <c r="E38" s="61">
        <f>SUM(G16,G20,G24,G28,G32)/15</f>
        <v>628.33333333333337</v>
      </c>
      <c r="F38" s="61"/>
    </row>
    <row r="39" spans="1:10" x14ac:dyDescent="0.35">
      <c r="A39" s="34" t="s">
        <v>50</v>
      </c>
      <c r="B39" s="34">
        <f>H36/(1+((I36-(1/15))/12))</f>
        <v>1.8709086053713895</v>
      </c>
    </row>
    <row r="40" spans="1:10" ht="16.5" x14ac:dyDescent="0.35">
      <c r="A40" s="34" t="s">
        <v>51</v>
      </c>
      <c r="B40" s="34">
        <f>_xlfn.CHISQ.INV.RT(0.05,4)</f>
        <v>9.4877290367811575</v>
      </c>
    </row>
    <row r="41" spans="1:10" x14ac:dyDescent="0.35">
      <c r="A41" s="34" t="s">
        <v>52</v>
      </c>
      <c r="B41" s="34">
        <f>_xlfn.CHISQ.DIST.RT(B39,4)</f>
        <v>0.75948688729644354</v>
      </c>
    </row>
    <row r="43" spans="1:10" x14ac:dyDescent="0.35">
      <c r="A43" s="34" t="s">
        <v>53</v>
      </c>
      <c r="B43" s="34" t="s">
        <v>57</v>
      </c>
      <c r="C43" s="34"/>
      <c r="D43" s="34"/>
      <c r="E43" s="34"/>
      <c r="F43" s="34"/>
      <c r="G43" s="34"/>
      <c r="H43" s="34"/>
      <c r="I43" s="34"/>
      <c r="J43" s="34"/>
    </row>
    <row r="44" spans="1:10" x14ac:dyDescent="0.35">
      <c r="B44" s="34" t="s">
        <v>58</v>
      </c>
      <c r="C44" s="34"/>
      <c r="D44" s="34"/>
      <c r="E44" s="34"/>
      <c r="F44" s="34"/>
      <c r="G44" s="34"/>
      <c r="H44" s="34"/>
      <c r="I44" s="34"/>
      <c r="J44" s="34"/>
    </row>
    <row r="45" spans="1:10" x14ac:dyDescent="0.35">
      <c r="B45" s="34" t="s">
        <v>54</v>
      </c>
      <c r="C45" s="34"/>
      <c r="D45" s="34"/>
      <c r="E45" s="34"/>
      <c r="F45" s="34"/>
      <c r="G45" s="34"/>
      <c r="H45" s="34"/>
      <c r="I45" s="34"/>
      <c r="J45" s="34"/>
    </row>
    <row r="46" spans="1:10" x14ac:dyDescent="0.35">
      <c r="B46" s="34" t="s">
        <v>55</v>
      </c>
      <c r="C46" s="34"/>
      <c r="D46" s="34"/>
      <c r="E46" s="34"/>
      <c r="F46" s="34"/>
      <c r="G46" s="34"/>
      <c r="H46" s="34"/>
      <c r="I46" s="34"/>
      <c r="J46" s="34"/>
    </row>
    <row r="47" spans="1:10" x14ac:dyDescent="0.35">
      <c r="B47" s="34"/>
      <c r="C47" s="34"/>
      <c r="D47" s="34"/>
      <c r="E47" s="34"/>
      <c r="F47" s="34"/>
      <c r="G47" s="34"/>
      <c r="H47" s="34"/>
      <c r="I47" s="34"/>
      <c r="J47" s="34"/>
    </row>
  </sheetData>
  <mergeCells count="5">
    <mergeCell ref="A16:A19"/>
    <mergeCell ref="A20:A23"/>
    <mergeCell ref="A24:A27"/>
    <mergeCell ref="A28:A31"/>
    <mergeCell ref="A32:A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01E4-8403-4D9A-A0C6-3600BE9E0C9F}">
  <dimension ref="A1:P173"/>
  <sheetViews>
    <sheetView tabSelected="1" workbookViewId="0">
      <selection activeCell="E94" sqref="E94"/>
    </sheetView>
  </sheetViews>
  <sheetFormatPr defaultColWidth="12.6328125" defaultRowHeight="14.5" x14ac:dyDescent="0.35"/>
  <sheetData>
    <row r="1" spans="1:13" ht="15.75" customHeight="1" x14ac:dyDescent="0.35">
      <c r="A1" s="62"/>
      <c r="B1" s="62"/>
      <c r="C1" s="88" t="s">
        <v>134</v>
      </c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1:13" ht="15.75" customHeight="1" x14ac:dyDescent="0.3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</row>
    <row r="3" spans="1:13" ht="15.75" customHeight="1" x14ac:dyDescent="0.3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</row>
    <row r="4" spans="1:13" ht="15.75" customHeight="1" x14ac:dyDescent="0.35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</row>
    <row r="5" spans="1:13" ht="15.75" customHeight="1" x14ac:dyDescent="0.35">
      <c r="A5" s="90" t="s">
        <v>60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</row>
    <row r="6" spans="1:13" ht="15.75" customHeight="1" x14ac:dyDescent="0.35">
      <c r="A6" s="89"/>
      <c r="B6" s="63"/>
      <c r="C6" s="63"/>
      <c r="D6" s="63"/>
      <c r="E6" s="63"/>
      <c r="F6" s="63"/>
      <c r="G6" s="63"/>
      <c r="H6" s="63"/>
      <c r="I6" s="63"/>
      <c r="J6" s="63"/>
      <c r="K6" s="63"/>
      <c r="L6" s="62"/>
      <c r="M6" s="62"/>
    </row>
    <row r="7" spans="1:13" ht="15.75" customHeight="1" x14ac:dyDescent="0.35">
      <c r="A7" s="64" t="s">
        <v>61</v>
      </c>
      <c r="B7" s="64" t="s">
        <v>62</v>
      </c>
      <c r="C7" s="64" t="s">
        <v>63</v>
      </c>
      <c r="D7" s="64" t="s">
        <v>64</v>
      </c>
      <c r="E7" s="65" t="s">
        <v>65</v>
      </c>
      <c r="F7" s="65" t="s">
        <v>66</v>
      </c>
      <c r="G7" s="65" t="s">
        <v>67</v>
      </c>
      <c r="H7" s="65" t="s">
        <v>68</v>
      </c>
      <c r="I7" s="65" t="s">
        <v>69</v>
      </c>
      <c r="J7" s="65" t="s">
        <v>70</v>
      </c>
      <c r="K7" s="65" t="s">
        <v>71</v>
      </c>
      <c r="L7" s="62"/>
      <c r="M7" s="62"/>
    </row>
    <row r="8" spans="1:13" ht="15.75" customHeight="1" x14ac:dyDescent="0.35">
      <c r="A8" s="65">
        <v>1</v>
      </c>
      <c r="B8" s="65"/>
      <c r="C8" s="65">
        <v>740</v>
      </c>
      <c r="D8" s="65">
        <v>274</v>
      </c>
      <c r="E8" s="65">
        <f>C8/C22</f>
        <v>8.8463837417812316E-2</v>
      </c>
      <c r="F8" s="65">
        <f t="shared" ref="F8:F21" si="0">E8/(1-E8)</f>
        <v>9.7049180327868856E-2</v>
      </c>
      <c r="G8" s="65">
        <f t="shared" ref="G8:G21" si="1">E8*($F$22+1-F8)</f>
        <v>0.17918102996724519</v>
      </c>
      <c r="H8" s="65">
        <f t="shared" ref="H8:H21" si="2">D8/G8</f>
        <v>1529.1797354334217</v>
      </c>
      <c r="I8" s="65">
        <v>2</v>
      </c>
      <c r="J8" s="65">
        <v>25</v>
      </c>
      <c r="K8" s="65" t="s">
        <v>72</v>
      </c>
      <c r="L8" s="62"/>
      <c r="M8" s="62"/>
    </row>
    <row r="9" spans="1:13" ht="15.75" customHeight="1" x14ac:dyDescent="0.35">
      <c r="A9" s="65">
        <v>2</v>
      </c>
      <c r="B9" s="65"/>
      <c r="C9" s="65">
        <v>690</v>
      </c>
      <c r="D9" s="65">
        <v>248</v>
      </c>
      <c r="E9" s="65">
        <f>C9/C22</f>
        <v>8.2486551105797973E-2</v>
      </c>
      <c r="F9" s="65">
        <f t="shared" si="0"/>
        <v>8.9902280130293166E-2</v>
      </c>
      <c r="G9" s="65">
        <f t="shared" si="1"/>
        <v>0.16766372676650237</v>
      </c>
      <c r="H9" s="65">
        <f t="shared" si="2"/>
        <v>1479.1511842354446</v>
      </c>
      <c r="I9" s="65">
        <v>6</v>
      </c>
      <c r="J9" s="65">
        <v>55</v>
      </c>
      <c r="K9" s="64" t="s">
        <v>73</v>
      </c>
      <c r="L9" s="62"/>
      <c r="M9" s="62"/>
    </row>
    <row r="10" spans="1:13" ht="15.75" customHeight="1" x14ac:dyDescent="0.35">
      <c r="A10" s="65">
        <v>3</v>
      </c>
      <c r="B10" s="65"/>
      <c r="C10" s="65">
        <v>520</v>
      </c>
      <c r="D10" s="65">
        <v>194</v>
      </c>
      <c r="E10" s="65">
        <f>C10/C22</f>
        <v>6.2163777644949195E-2</v>
      </c>
      <c r="F10" s="65">
        <f t="shared" si="0"/>
        <v>6.6284257488846393E-2</v>
      </c>
      <c r="G10" s="65">
        <f t="shared" si="1"/>
        <v>0.12782345785366619</v>
      </c>
      <c r="H10" s="65">
        <f t="shared" si="2"/>
        <v>1517.7182909735825</v>
      </c>
      <c r="I10" s="65">
        <v>4</v>
      </c>
      <c r="J10" s="65">
        <v>29</v>
      </c>
      <c r="K10" s="65" t="s">
        <v>72</v>
      </c>
      <c r="L10" s="62"/>
      <c r="M10" s="62"/>
    </row>
    <row r="11" spans="1:13" ht="15.75" customHeight="1" x14ac:dyDescent="0.35">
      <c r="A11" s="65">
        <v>4</v>
      </c>
      <c r="B11" s="65"/>
      <c r="C11" s="65">
        <v>490</v>
      </c>
      <c r="D11" s="65">
        <v>161</v>
      </c>
      <c r="E11" s="65">
        <f>C11/C22</f>
        <v>5.8577405857740586E-2</v>
      </c>
      <c r="F11" s="65">
        <f t="shared" si="0"/>
        <v>6.2222222222222227E-2</v>
      </c>
      <c r="G11" s="65">
        <f t="shared" si="1"/>
        <v>0.12068697108129925</v>
      </c>
      <c r="H11" s="65">
        <f t="shared" si="2"/>
        <v>1334.0296683023421</v>
      </c>
      <c r="I11" s="66"/>
      <c r="J11" s="66"/>
      <c r="K11" s="66"/>
      <c r="L11" s="62"/>
      <c r="M11" s="62"/>
    </row>
    <row r="12" spans="1:13" ht="15.75" customHeight="1" x14ac:dyDescent="0.35">
      <c r="A12" s="65">
        <v>5</v>
      </c>
      <c r="B12" s="65"/>
      <c r="C12" s="65">
        <v>185</v>
      </c>
      <c r="D12" s="65">
        <v>62</v>
      </c>
      <c r="E12" s="65">
        <f>C12/C22</f>
        <v>2.2115959354453079E-2</v>
      </c>
      <c r="F12" s="65">
        <f t="shared" si="0"/>
        <v>2.2616136919315404E-2</v>
      </c>
      <c r="G12" s="65">
        <f t="shared" si="1"/>
        <v>4.6441415654463115E-2</v>
      </c>
      <c r="H12" s="65">
        <f t="shared" si="2"/>
        <v>1335.0152902593888</v>
      </c>
      <c r="I12" s="66"/>
      <c r="J12" s="66"/>
      <c r="K12" s="66"/>
      <c r="L12" s="62"/>
      <c r="M12" s="62"/>
    </row>
    <row r="13" spans="1:13" ht="15.75" customHeight="1" x14ac:dyDescent="0.35">
      <c r="A13" s="65">
        <v>6</v>
      </c>
      <c r="B13" s="65"/>
      <c r="C13" s="65">
        <v>1880</v>
      </c>
      <c r="D13" s="65">
        <v>968</v>
      </c>
      <c r="E13" s="65">
        <f>C13/C22</f>
        <v>0.22474596533173938</v>
      </c>
      <c r="F13" s="65">
        <f t="shared" si="0"/>
        <v>0.28989976869699308</v>
      </c>
      <c r="G13" s="65">
        <f t="shared" si="1"/>
        <v>0.41187427907978313</v>
      </c>
      <c r="H13" s="65">
        <f t="shared" si="2"/>
        <v>2350.2317313009271</v>
      </c>
      <c r="I13" s="66"/>
      <c r="J13" s="66"/>
      <c r="K13" s="66"/>
      <c r="L13" s="62"/>
      <c r="M13" s="62"/>
    </row>
    <row r="14" spans="1:13" ht="15.75" customHeight="1" x14ac:dyDescent="0.35">
      <c r="A14" s="65">
        <v>7</v>
      </c>
      <c r="B14" s="65"/>
      <c r="C14" s="65">
        <v>345</v>
      </c>
      <c r="D14" s="65">
        <v>178</v>
      </c>
      <c r="E14" s="65">
        <f>C14/C22</f>
        <v>4.1243275552898986E-2</v>
      </c>
      <c r="F14" s="65">
        <f t="shared" si="0"/>
        <v>4.3017456359102244E-2</v>
      </c>
      <c r="G14" s="65">
        <f t="shared" si="1"/>
        <v>8.5765547089295527E-2</v>
      </c>
      <c r="H14" s="65">
        <f t="shared" si="2"/>
        <v>2075.4254597673562</v>
      </c>
      <c r="I14" s="66"/>
      <c r="J14" s="66"/>
      <c r="K14" s="66"/>
      <c r="L14" s="62"/>
      <c r="M14" s="62"/>
    </row>
    <row r="15" spans="1:13" ht="15.75" customHeight="1" x14ac:dyDescent="0.35">
      <c r="A15" s="65">
        <v>8</v>
      </c>
      <c r="B15" s="65"/>
      <c r="C15" s="65">
        <v>240</v>
      </c>
      <c r="D15" s="65">
        <v>111</v>
      </c>
      <c r="E15" s="65">
        <f>C15/C22</f>
        <v>2.8690974297668859E-2</v>
      </c>
      <c r="F15" s="65">
        <f t="shared" si="0"/>
        <v>2.9538461538461541E-2</v>
      </c>
      <c r="G15" s="65">
        <f t="shared" si="1"/>
        <v>6.0049714773467336E-2</v>
      </c>
      <c r="H15" s="65">
        <f t="shared" si="2"/>
        <v>1848.468396873132</v>
      </c>
      <c r="I15" s="66"/>
      <c r="J15" s="66"/>
      <c r="K15" s="66"/>
      <c r="L15" s="62"/>
      <c r="M15" s="62"/>
    </row>
    <row r="16" spans="1:13" ht="15.75" customHeight="1" x14ac:dyDescent="0.35">
      <c r="A16" s="65">
        <v>9</v>
      </c>
      <c r="B16" s="65"/>
      <c r="C16" s="65">
        <v>680</v>
      </c>
      <c r="D16" s="65">
        <v>309</v>
      </c>
      <c r="E16" s="65">
        <f>C16/C22</f>
        <v>8.1291093843395099E-2</v>
      </c>
      <c r="F16" s="65">
        <f t="shared" si="0"/>
        <v>8.8484059856864014E-2</v>
      </c>
      <c r="G16" s="65">
        <f t="shared" si="1"/>
        <v>0.16534910636026781</v>
      </c>
      <c r="H16" s="65">
        <f t="shared" si="2"/>
        <v>1868.7733293625495</v>
      </c>
      <c r="I16" s="66"/>
      <c r="J16" s="66"/>
      <c r="K16" s="66"/>
      <c r="L16" s="62"/>
      <c r="M16" s="62"/>
    </row>
    <row r="17" spans="1:13" ht="15.75" customHeight="1" x14ac:dyDescent="0.35">
      <c r="A17" s="65">
        <v>10</v>
      </c>
      <c r="B17" s="65"/>
      <c r="C17" s="65">
        <v>450</v>
      </c>
      <c r="D17" s="65">
        <v>210</v>
      </c>
      <c r="E17" s="65">
        <f>C17/C22</f>
        <v>5.379557680812911E-2</v>
      </c>
      <c r="F17" s="65">
        <f t="shared" si="0"/>
        <v>5.6854074542008845E-2</v>
      </c>
      <c r="G17" s="65">
        <f t="shared" si="1"/>
        <v>0.1111237560428578</v>
      </c>
      <c r="H17" s="65">
        <f t="shared" si="2"/>
        <v>1889.7849341864217</v>
      </c>
      <c r="I17" s="66"/>
      <c r="J17" s="66"/>
      <c r="K17" s="66"/>
      <c r="L17" s="62"/>
      <c r="M17" s="62"/>
    </row>
    <row r="18" spans="1:13" ht="15.75" customHeight="1" x14ac:dyDescent="0.35">
      <c r="A18" s="65">
        <v>11</v>
      </c>
      <c r="B18" s="65"/>
      <c r="C18" s="65">
        <v>435</v>
      </c>
      <c r="D18" s="65">
        <v>209</v>
      </c>
      <c r="E18" s="65">
        <f>C18/C22</f>
        <v>5.2002390914524806E-2</v>
      </c>
      <c r="F18" s="65">
        <f t="shared" si="0"/>
        <v>5.4854981084489281E-2</v>
      </c>
      <c r="G18" s="65">
        <f t="shared" si="1"/>
        <v>0.10752358848088181</v>
      </c>
      <c r="H18" s="65">
        <f t="shared" si="2"/>
        <v>1943.7595317715904</v>
      </c>
      <c r="I18" s="66"/>
      <c r="J18" s="66"/>
      <c r="K18" s="66"/>
      <c r="L18" s="62"/>
      <c r="M18" s="62"/>
    </row>
    <row r="19" spans="1:13" ht="15.75" customHeight="1" x14ac:dyDescent="0.35">
      <c r="A19" s="65">
        <v>12</v>
      </c>
      <c r="B19" s="65"/>
      <c r="C19" s="65">
        <v>470</v>
      </c>
      <c r="D19" s="65">
        <v>221</v>
      </c>
      <c r="E19" s="65">
        <f>C19/C22</f>
        <v>5.6186491332934844E-2</v>
      </c>
      <c r="F19" s="65">
        <f t="shared" si="0"/>
        <v>5.9531348955034827E-2</v>
      </c>
      <c r="G19" s="65">
        <f t="shared" si="1"/>
        <v>0.11591216298915921</v>
      </c>
      <c r="H19" s="65">
        <f t="shared" si="2"/>
        <v>1906.6161332928384</v>
      </c>
      <c r="I19" s="66"/>
      <c r="J19" s="66"/>
      <c r="K19" s="66"/>
      <c r="L19" s="62"/>
      <c r="M19" s="62"/>
    </row>
    <row r="20" spans="1:13" ht="15.75" customHeight="1" x14ac:dyDescent="0.35">
      <c r="A20" s="65">
        <v>13</v>
      </c>
      <c r="B20" s="65"/>
      <c r="C20" s="65">
        <v>375</v>
      </c>
      <c r="D20" s="65">
        <v>162</v>
      </c>
      <c r="E20" s="65">
        <f>C20/C22</f>
        <v>4.4829647340107588E-2</v>
      </c>
      <c r="F20" s="65">
        <f t="shared" si="0"/>
        <v>4.6933667083854817E-2</v>
      </c>
      <c r="G20" s="65">
        <f t="shared" si="1"/>
        <v>9.3047858403534051E-2</v>
      </c>
      <c r="H20" s="65">
        <f t="shared" si="2"/>
        <v>1741.0395336282891</v>
      </c>
      <c r="I20" s="66"/>
      <c r="J20" s="66"/>
      <c r="K20" s="66"/>
      <c r="L20" s="62"/>
      <c r="M20" s="62"/>
    </row>
    <row r="21" spans="1:13" ht="15.5" x14ac:dyDescent="0.35">
      <c r="A21" s="65">
        <v>14</v>
      </c>
      <c r="B21" s="65"/>
      <c r="C21" s="65">
        <v>865</v>
      </c>
      <c r="D21" s="65">
        <v>447</v>
      </c>
      <c r="E21" s="65">
        <f>C21/C22</f>
        <v>0.10340705319784818</v>
      </c>
      <c r="F21" s="65">
        <f t="shared" si="0"/>
        <v>0.11533333333333333</v>
      </c>
      <c r="G21" s="65">
        <f t="shared" si="1"/>
        <v>0.20755738545757699</v>
      </c>
      <c r="H21" s="65">
        <f t="shared" si="2"/>
        <v>2153.6212696770699</v>
      </c>
      <c r="I21" s="66"/>
      <c r="J21" s="66"/>
      <c r="K21" s="66"/>
      <c r="L21" s="62"/>
      <c r="M21" s="62"/>
    </row>
    <row r="22" spans="1:13" ht="15.5" x14ac:dyDescent="0.35">
      <c r="A22" s="67" t="s">
        <v>74</v>
      </c>
      <c r="B22" s="68"/>
      <c r="C22" s="65">
        <f t="shared" ref="C22:D22" si="3">SUM(C8:C21)</f>
        <v>8365</v>
      </c>
      <c r="D22" s="68">
        <f t="shared" si="3"/>
        <v>3754</v>
      </c>
      <c r="E22" s="69"/>
      <c r="F22" s="70">
        <f>SUM(F8:F21)</f>
        <v>1.1225212285386879</v>
      </c>
      <c r="G22" s="69"/>
      <c r="H22" s="65">
        <f>SUM(H8:H21)</f>
        <v>24972.814489064356</v>
      </c>
      <c r="I22" s="66"/>
      <c r="J22" s="66"/>
      <c r="K22" s="66"/>
      <c r="L22" s="62"/>
      <c r="M22" s="62"/>
    </row>
    <row r="23" spans="1:13" x14ac:dyDescent="0.35">
      <c r="A23" s="62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</row>
    <row r="24" spans="1:13" x14ac:dyDescent="0.35">
      <c r="A24" s="62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</row>
    <row r="25" spans="1:13" x14ac:dyDescent="0.35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</row>
    <row r="26" spans="1:13" ht="15.5" x14ac:dyDescent="0.35">
      <c r="A26" s="93" t="s">
        <v>75</v>
      </c>
      <c r="B26" s="88"/>
      <c r="C26" s="88" t="s">
        <v>76</v>
      </c>
      <c r="D26" s="87"/>
      <c r="E26" s="62"/>
      <c r="F26" s="62"/>
      <c r="G26" s="62"/>
      <c r="H26" s="62"/>
      <c r="I26" s="62"/>
      <c r="J26" s="62"/>
      <c r="K26" s="62"/>
      <c r="L26" s="62"/>
      <c r="M26" s="62"/>
    </row>
    <row r="27" spans="1:13" ht="15.5" x14ac:dyDescent="0.35">
      <c r="A27" s="93" t="s">
        <v>77</v>
      </c>
      <c r="B27" s="94"/>
      <c r="C27" s="94">
        <f>C9/C22</f>
        <v>8.2486551105797973E-2</v>
      </c>
      <c r="D27" s="95" t="s">
        <v>78</v>
      </c>
      <c r="E27" s="91"/>
      <c r="F27" s="62"/>
      <c r="G27" s="62"/>
      <c r="H27" s="62"/>
      <c r="I27" s="62"/>
      <c r="J27" s="62"/>
      <c r="K27" s="62"/>
      <c r="L27" s="62"/>
      <c r="M27" s="62"/>
    </row>
    <row r="28" spans="1:13" ht="15.5" x14ac:dyDescent="0.35">
      <c r="A28" s="93" t="s">
        <v>79</v>
      </c>
      <c r="B28" s="94"/>
      <c r="C28" s="94">
        <f>C11/(C22)</f>
        <v>5.8577405857740586E-2</v>
      </c>
      <c r="D28" s="95" t="s">
        <v>80</v>
      </c>
      <c r="E28" s="91"/>
      <c r="F28" s="62"/>
      <c r="G28" s="62"/>
      <c r="H28" s="62"/>
      <c r="I28" s="62"/>
      <c r="J28" s="62"/>
      <c r="K28" s="62"/>
      <c r="L28" s="62"/>
      <c r="M28" s="62"/>
    </row>
    <row r="29" spans="1:13" ht="15.5" x14ac:dyDescent="0.35">
      <c r="A29" s="93" t="s">
        <v>81</v>
      </c>
      <c r="B29" s="94"/>
      <c r="C29" s="94">
        <f>D9</f>
        <v>248</v>
      </c>
      <c r="D29" s="87"/>
      <c r="E29" s="62"/>
      <c r="F29" s="62"/>
      <c r="G29" s="62"/>
      <c r="H29" s="62"/>
      <c r="I29" s="62"/>
      <c r="J29" s="62"/>
      <c r="K29" s="62"/>
      <c r="L29" s="62"/>
      <c r="M29" s="62"/>
    </row>
    <row r="30" spans="1:13" ht="15.5" x14ac:dyDescent="0.35">
      <c r="A30" s="93" t="s">
        <v>82</v>
      </c>
      <c r="B30" s="94"/>
      <c r="C30" s="94">
        <f>D11</f>
        <v>161</v>
      </c>
      <c r="D30" s="87"/>
      <c r="E30" s="62"/>
      <c r="F30" s="62"/>
      <c r="G30" s="62"/>
      <c r="H30" s="62"/>
      <c r="I30" s="62"/>
      <c r="J30" s="62"/>
      <c r="K30" s="62"/>
      <c r="L30" s="62"/>
      <c r="M30" s="62"/>
    </row>
    <row r="31" spans="1:13" x14ac:dyDescent="0.35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</row>
    <row r="32" spans="1:13" x14ac:dyDescent="0.35">
      <c r="A32" s="72" t="s">
        <v>83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</row>
    <row r="33" spans="1:13" x14ac:dyDescent="0.35">
      <c r="A33" s="72"/>
      <c r="B33" s="63"/>
      <c r="C33" s="63"/>
      <c r="D33" s="63"/>
      <c r="E33" s="63"/>
      <c r="F33" s="63"/>
      <c r="G33" s="63"/>
      <c r="H33" s="62"/>
      <c r="I33" s="62"/>
      <c r="J33" s="62"/>
      <c r="K33" s="62"/>
      <c r="L33" s="62"/>
      <c r="M33" s="62"/>
    </row>
    <row r="34" spans="1:13" ht="15.5" x14ac:dyDescent="0.35">
      <c r="A34" s="73" t="s">
        <v>84</v>
      </c>
      <c r="B34" s="73"/>
      <c r="C34" s="73" t="s">
        <v>85</v>
      </c>
      <c r="D34" s="73" t="s">
        <v>65</v>
      </c>
      <c r="E34" s="73" t="s">
        <v>66</v>
      </c>
      <c r="F34" s="73" t="s">
        <v>67</v>
      </c>
      <c r="G34" s="73" t="s">
        <v>68</v>
      </c>
      <c r="H34" s="62"/>
      <c r="I34" s="62"/>
      <c r="J34" s="62"/>
      <c r="K34" s="62"/>
      <c r="L34" s="62"/>
      <c r="M34" s="62"/>
    </row>
    <row r="35" spans="1:13" ht="15.5" x14ac:dyDescent="0.35">
      <c r="A35" s="73">
        <f>C9</f>
        <v>690</v>
      </c>
      <c r="B35" s="73"/>
      <c r="C35" s="73">
        <f>D9</f>
        <v>248</v>
      </c>
      <c r="D35" s="73">
        <f t="shared" ref="D35:D36" si="4">A35/$C$22</f>
        <v>8.2486551105797973E-2</v>
      </c>
      <c r="E35" s="73">
        <f t="shared" ref="E35:E36" si="5">D35/(1-D35)</f>
        <v>8.9902280130293166E-2</v>
      </c>
      <c r="F35" s="73">
        <f t="shared" ref="F35:F36" si="6">D35*($F$22+1-E35)</f>
        <v>0.16766372676650237</v>
      </c>
      <c r="G35" s="73">
        <f t="shared" ref="G35:G36" si="7">C35/F35</f>
        <v>1479.1511842354446</v>
      </c>
      <c r="H35" s="62"/>
      <c r="I35" s="62"/>
      <c r="J35" s="62"/>
      <c r="K35" s="62"/>
      <c r="L35" s="62"/>
      <c r="M35" s="62"/>
    </row>
    <row r="36" spans="1:13" ht="15.5" x14ac:dyDescent="0.35">
      <c r="A36" s="73">
        <f>C11</f>
        <v>490</v>
      </c>
      <c r="B36" s="73"/>
      <c r="C36" s="73">
        <f>D11</f>
        <v>161</v>
      </c>
      <c r="D36" s="73">
        <f t="shared" si="4"/>
        <v>5.8577405857740586E-2</v>
      </c>
      <c r="E36" s="73">
        <f t="shared" si="5"/>
        <v>6.2222222222222227E-2</v>
      </c>
      <c r="F36" s="73">
        <f t="shared" si="6"/>
        <v>0.12068697108129925</v>
      </c>
      <c r="G36" s="73">
        <f t="shared" si="7"/>
        <v>1334.0296683023421</v>
      </c>
      <c r="H36" s="62"/>
      <c r="I36" s="62"/>
      <c r="J36" s="62"/>
      <c r="K36" s="62"/>
      <c r="L36" s="62"/>
      <c r="M36" s="62"/>
    </row>
    <row r="37" spans="1:13" x14ac:dyDescent="0.35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</row>
    <row r="38" spans="1:13" x14ac:dyDescent="0.35">
      <c r="A38" s="62" t="s">
        <v>86</v>
      </c>
      <c r="B38" s="62"/>
      <c r="C38" s="63" t="s">
        <v>87</v>
      </c>
      <c r="D38" s="63"/>
      <c r="E38" s="62" t="s">
        <v>91</v>
      </c>
      <c r="F38" s="62"/>
      <c r="G38" s="63" t="s">
        <v>92</v>
      </c>
      <c r="H38" s="63"/>
      <c r="I38" s="62"/>
      <c r="J38" s="62"/>
      <c r="K38" s="62"/>
      <c r="L38" s="62"/>
      <c r="M38" s="62"/>
    </row>
    <row r="39" spans="1:13" x14ac:dyDescent="0.35">
      <c r="A39" s="62"/>
      <c r="B39" s="62"/>
      <c r="C39" s="62"/>
      <c r="D39" s="62"/>
      <c r="E39" s="71"/>
      <c r="F39" s="62"/>
      <c r="G39" s="62"/>
      <c r="H39" s="62"/>
      <c r="I39" s="62"/>
      <c r="J39" s="62"/>
      <c r="K39" s="62"/>
      <c r="L39" s="62"/>
      <c r="M39" s="62"/>
    </row>
    <row r="40" spans="1:13" ht="15.5" x14ac:dyDescent="0.35">
      <c r="A40" s="93" t="s">
        <v>88</v>
      </c>
      <c r="B40" s="94"/>
      <c r="C40" s="94">
        <f>0.5*(C29/C27*(1+C27)+C30/C28*(1-C27))</f>
        <v>2888.1682194616978</v>
      </c>
      <c r="D40" s="62"/>
      <c r="E40" s="93" t="s">
        <v>93</v>
      </c>
      <c r="F40" s="94"/>
      <c r="G40" s="94">
        <f>(1/(2-C27-C28))*(C29/C27*(1-C28)+C30/C28*(1-C27))</f>
        <v>2879.1848525094365</v>
      </c>
      <c r="H40" s="62"/>
      <c r="I40" s="62"/>
      <c r="J40" s="62"/>
      <c r="K40" s="62"/>
      <c r="L40" s="62"/>
      <c r="M40" s="62"/>
    </row>
    <row r="41" spans="1:13" ht="15.5" x14ac:dyDescent="0.35">
      <c r="A41" s="93" t="s">
        <v>89</v>
      </c>
      <c r="B41" s="94"/>
      <c r="C41" s="94">
        <f>0.25*POWER(1-C27,2)*POWER(C29/C27-C30/C28,2)</f>
        <v>14014.41753174173</v>
      </c>
      <c r="D41" s="62"/>
      <c r="E41" s="93" t="s">
        <v>94</v>
      </c>
      <c r="F41" s="94"/>
      <c r="G41" s="94">
        <f>(1-C27)*(1-C28)*(1-C27-C28)/POWER(2-C27-C28,2)*POWER(C29/C27-C30/C28,2)</f>
        <v>14296.810243426604</v>
      </c>
      <c r="H41" s="62"/>
      <c r="I41" s="62"/>
      <c r="J41" s="62"/>
      <c r="K41" s="62"/>
      <c r="L41" s="62"/>
      <c r="M41" s="62"/>
    </row>
    <row r="42" spans="1:13" ht="15.5" x14ac:dyDescent="0.35">
      <c r="A42" s="93" t="s">
        <v>90</v>
      </c>
      <c r="B42" s="94"/>
      <c r="C42" s="94">
        <f>POWER(C41,0.5)</f>
        <v>118.38250517598337</v>
      </c>
      <c r="D42" s="62"/>
      <c r="E42" s="93" t="s">
        <v>95</v>
      </c>
      <c r="F42" s="94"/>
      <c r="G42" s="94">
        <f>POWER(G41,0.5)</f>
        <v>119.56926964494934</v>
      </c>
      <c r="H42" s="62"/>
      <c r="I42" s="62"/>
      <c r="J42" s="62"/>
      <c r="K42" s="62"/>
      <c r="L42" s="62"/>
      <c r="M42" s="62"/>
    </row>
    <row r="43" spans="1:13" x14ac:dyDescent="0.35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</row>
    <row r="44" spans="1:13" x14ac:dyDescent="0.35">
      <c r="A44" s="62" t="s">
        <v>96</v>
      </c>
      <c r="B44" s="62"/>
      <c r="C44" s="63" t="s">
        <v>97</v>
      </c>
      <c r="D44" s="62"/>
      <c r="E44" s="62"/>
      <c r="F44" s="62"/>
      <c r="G44" s="62"/>
      <c r="H44" s="62"/>
      <c r="I44" s="62"/>
      <c r="J44" s="62"/>
      <c r="K44" s="62"/>
      <c r="L44" s="62"/>
      <c r="M44" s="62"/>
    </row>
    <row r="45" spans="1:13" x14ac:dyDescent="0.35">
      <c r="A45" s="71"/>
      <c r="B45" s="62"/>
      <c r="C45" s="62"/>
      <c r="D45" s="62"/>
      <c r="H45" s="90"/>
      <c r="I45" s="62"/>
      <c r="J45" s="62"/>
      <c r="K45" s="62"/>
      <c r="L45" s="62"/>
      <c r="M45" s="62"/>
    </row>
    <row r="46" spans="1:13" ht="15.5" x14ac:dyDescent="0.35">
      <c r="A46" s="93" t="s">
        <v>98</v>
      </c>
      <c r="B46" s="94"/>
      <c r="C46" s="94">
        <f>H9+H11</f>
        <v>2813.1808525377864</v>
      </c>
      <c r="H46" s="62"/>
      <c r="I46" s="62"/>
      <c r="J46" s="62"/>
      <c r="K46" s="62"/>
      <c r="L46" s="62"/>
      <c r="M46" s="62"/>
    </row>
    <row r="47" spans="1:13" ht="15.5" x14ac:dyDescent="0.35">
      <c r="A47" s="93" t="s">
        <v>99</v>
      </c>
      <c r="B47" s="94"/>
      <c r="C47" s="94">
        <f>C27*C28*(1/(1-E9)+1/(1-E11))</f>
        <v>1.0398738863978121E-2</v>
      </c>
      <c r="H47" s="62"/>
      <c r="I47" s="62"/>
      <c r="J47" s="62"/>
      <c r="K47" s="62"/>
      <c r="L47" s="62"/>
      <c r="M47" s="62"/>
    </row>
    <row r="48" spans="1:13" ht="15.5" x14ac:dyDescent="0.35">
      <c r="A48" s="93" t="s">
        <v>100</v>
      </c>
      <c r="B48" s="94"/>
      <c r="C48" s="94">
        <f>(G9*G11-C47)/C47*POWER(D9/G9-D11/G11,2)</f>
        <v>19920.735414350245</v>
      </c>
      <c r="H48" s="62"/>
      <c r="I48" s="62"/>
      <c r="J48" s="62"/>
      <c r="K48" s="62"/>
      <c r="L48" s="62"/>
      <c r="M48" s="62"/>
    </row>
    <row r="49" spans="1:13" ht="15.5" x14ac:dyDescent="0.35">
      <c r="A49" s="93" t="s">
        <v>101</v>
      </c>
      <c r="B49" s="94"/>
      <c r="C49" s="94">
        <f>POWER(C48,0.5)</f>
        <v>141.140835389161</v>
      </c>
      <c r="H49" s="62"/>
      <c r="I49" s="62"/>
      <c r="J49" s="62"/>
      <c r="K49" s="62"/>
      <c r="L49" s="62"/>
      <c r="M49" s="62"/>
    </row>
    <row r="50" spans="1:13" x14ac:dyDescent="0.35">
      <c r="A50" s="92" t="s">
        <v>102</v>
      </c>
      <c r="B50" s="90"/>
      <c r="C50" s="90"/>
      <c r="H50" s="62"/>
      <c r="I50" s="62"/>
      <c r="J50" s="62"/>
      <c r="K50" s="62"/>
      <c r="L50" s="62"/>
      <c r="M50" s="62"/>
    </row>
    <row r="51" spans="1:13" x14ac:dyDescent="0.35">
      <c r="A51" s="90"/>
      <c r="B51" s="90"/>
      <c r="C51" s="90"/>
      <c r="E51" s="62"/>
      <c r="F51" s="62"/>
      <c r="G51" s="62"/>
      <c r="H51" s="62"/>
      <c r="I51" s="62"/>
      <c r="J51" s="62"/>
      <c r="K51" s="62"/>
      <c r="L51" s="62"/>
      <c r="M51" s="62"/>
    </row>
    <row r="52" spans="1:13" x14ac:dyDescent="0.35">
      <c r="A52" s="90" t="s">
        <v>103</v>
      </c>
      <c r="B52" s="90"/>
      <c r="C52" s="90"/>
      <c r="E52" s="62"/>
      <c r="F52" s="62"/>
      <c r="G52" s="62"/>
      <c r="H52" s="62"/>
      <c r="I52" s="62"/>
      <c r="J52" s="62"/>
      <c r="K52" s="62"/>
      <c r="L52" s="62"/>
      <c r="M52" s="62"/>
    </row>
    <row r="53" spans="1:13" x14ac:dyDescent="0.35">
      <c r="A53" s="92" t="s">
        <v>104</v>
      </c>
      <c r="B53" s="90"/>
      <c r="C53" s="90"/>
      <c r="E53" s="62"/>
      <c r="F53" s="62"/>
      <c r="G53" s="62"/>
      <c r="H53" s="62"/>
      <c r="I53" s="62"/>
      <c r="J53" s="62"/>
      <c r="K53" s="62"/>
      <c r="L53" s="62"/>
      <c r="M53" s="62"/>
    </row>
    <row r="54" spans="1:13" x14ac:dyDescent="0.35">
      <c r="A54" s="92"/>
      <c r="B54" s="90"/>
      <c r="C54" s="90"/>
      <c r="E54" s="62"/>
      <c r="F54" s="62"/>
      <c r="G54" s="62"/>
      <c r="H54" s="62"/>
      <c r="I54" s="62"/>
      <c r="J54" s="62"/>
      <c r="K54" s="62"/>
      <c r="L54" s="62"/>
      <c r="M54" s="62"/>
    </row>
    <row r="55" spans="1:13" x14ac:dyDescent="0.35">
      <c r="A55" s="90"/>
      <c r="B55" s="90"/>
      <c r="C55" s="90"/>
      <c r="E55" s="62"/>
      <c r="F55" s="62"/>
      <c r="G55" s="62"/>
      <c r="H55" s="62"/>
      <c r="I55" s="62"/>
      <c r="J55" s="62"/>
      <c r="K55" s="62"/>
      <c r="L55" s="62"/>
      <c r="M55" s="62"/>
    </row>
    <row r="56" spans="1:13" x14ac:dyDescent="0.35">
      <c r="A56" s="90" t="s">
        <v>91</v>
      </c>
      <c r="B56" s="90"/>
      <c r="C56" s="90"/>
      <c r="E56" s="62"/>
      <c r="F56" s="62"/>
      <c r="G56" s="62"/>
      <c r="H56" s="62"/>
      <c r="I56" s="62"/>
      <c r="J56" s="62"/>
      <c r="K56" s="62"/>
      <c r="L56" s="62"/>
      <c r="M56" s="62"/>
    </row>
    <row r="57" spans="1:13" x14ac:dyDescent="0.35">
      <c r="A57" s="92" t="s">
        <v>105</v>
      </c>
      <c r="B57" s="90"/>
      <c r="C57" s="90"/>
      <c r="E57" s="62"/>
      <c r="F57" s="62"/>
      <c r="G57" s="62"/>
      <c r="H57" s="62"/>
      <c r="I57" s="62"/>
      <c r="J57" s="62"/>
      <c r="K57" s="62"/>
      <c r="L57" s="62"/>
      <c r="M57" s="62"/>
    </row>
    <row r="58" spans="1:13" x14ac:dyDescent="0.35">
      <c r="A58" s="92"/>
      <c r="B58" s="90"/>
      <c r="C58" s="90"/>
      <c r="E58" s="62"/>
      <c r="F58" s="62"/>
      <c r="G58" s="62"/>
      <c r="H58" s="62"/>
      <c r="I58" s="62"/>
      <c r="J58" s="62"/>
      <c r="K58" s="62"/>
      <c r="L58" s="62"/>
      <c r="M58" s="62"/>
    </row>
    <row r="59" spans="1:13" x14ac:dyDescent="0.35">
      <c r="A59" s="90"/>
      <c r="B59" s="90"/>
      <c r="C59" s="90"/>
      <c r="D59" s="62"/>
      <c r="E59" s="62"/>
      <c r="F59" s="62"/>
      <c r="G59" s="62"/>
      <c r="H59" s="62"/>
      <c r="I59" s="62"/>
      <c r="J59" s="62"/>
      <c r="K59" s="62"/>
      <c r="L59" s="62"/>
      <c r="M59" s="62"/>
    </row>
    <row r="60" spans="1:13" x14ac:dyDescent="0.35">
      <c r="A60" s="90" t="s">
        <v>96</v>
      </c>
      <c r="B60" s="90"/>
      <c r="C60" s="90"/>
      <c r="D60" s="62"/>
      <c r="E60" s="62"/>
      <c r="F60" s="62"/>
      <c r="G60" s="62"/>
      <c r="H60" s="62"/>
      <c r="I60" s="62"/>
      <c r="J60" s="62"/>
      <c r="K60" s="62"/>
      <c r="L60" s="62"/>
      <c r="M60" s="62"/>
    </row>
    <row r="61" spans="1:13" x14ac:dyDescent="0.35">
      <c r="A61" s="92" t="s">
        <v>106</v>
      </c>
      <c r="B61" s="90"/>
      <c r="C61" s="90"/>
      <c r="D61" s="62"/>
      <c r="E61" s="62"/>
      <c r="F61" s="62"/>
      <c r="G61" s="62"/>
      <c r="H61" s="62"/>
      <c r="I61" s="62"/>
      <c r="J61" s="62"/>
      <c r="K61" s="62"/>
      <c r="L61" s="62"/>
      <c r="M61" s="62"/>
    </row>
    <row r="62" spans="1:13" x14ac:dyDescent="0.35">
      <c r="A62" s="92"/>
      <c r="B62" s="90"/>
      <c r="C62" s="90"/>
      <c r="D62" s="62"/>
      <c r="E62" s="62"/>
      <c r="F62" s="62"/>
      <c r="G62" s="62"/>
      <c r="H62" s="62"/>
      <c r="I62" s="62"/>
      <c r="J62" s="62"/>
      <c r="K62" s="62"/>
      <c r="L62" s="62"/>
      <c r="M62" s="62"/>
    </row>
    <row r="63" spans="1:13" x14ac:dyDescent="0.35">
      <c r="B63" s="96"/>
      <c r="C63" s="96"/>
      <c r="D63" s="90"/>
      <c r="E63" s="90"/>
      <c r="F63" s="90"/>
      <c r="G63" s="90"/>
      <c r="H63" s="90"/>
      <c r="I63" s="90"/>
      <c r="J63" s="90"/>
      <c r="K63" s="62"/>
      <c r="L63" s="62"/>
      <c r="M63" s="62"/>
    </row>
    <row r="64" spans="1:13" x14ac:dyDescent="0.35">
      <c r="B64" s="96"/>
      <c r="C64" s="96"/>
      <c r="D64" s="90"/>
      <c r="E64" s="90"/>
      <c r="F64" s="90"/>
      <c r="G64" s="90"/>
      <c r="H64" s="90"/>
      <c r="I64" s="90"/>
      <c r="J64" s="90"/>
      <c r="K64" s="62"/>
      <c r="L64" s="62"/>
      <c r="M64" s="62"/>
    </row>
    <row r="65" spans="1:13" x14ac:dyDescent="0.35">
      <c r="B65" s="96"/>
      <c r="C65" s="96"/>
      <c r="D65" s="90"/>
      <c r="E65" s="90"/>
      <c r="F65" s="90"/>
      <c r="G65" s="90"/>
      <c r="H65" s="90"/>
      <c r="I65" s="90"/>
      <c r="J65" s="90"/>
      <c r="K65" s="62"/>
      <c r="L65" s="62"/>
      <c r="M65" s="62"/>
    </row>
    <row r="66" spans="1:13" x14ac:dyDescent="0.35">
      <c r="B66" s="96"/>
      <c r="C66" s="96"/>
      <c r="D66" s="90"/>
      <c r="E66" s="90"/>
      <c r="F66" s="90"/>
      <c r="G66" s="90"/>
      <c r="H66" s="90"/>
      <c r="I66" s="90"/>
      <c r="J66" s="90"/>
      <c r="K66" s="62"/>
      <c r="L66" s="62"/>
      <c r="M66" s="62"/>
    </row>
    <row r="67" spans="1:13" x14ac:dyDescent="0.35">
      <c r="B67" s="96"/>
      <c r="C67" s="96"/>
      <c r="D67" s="90"/>
      <c r="E67" s="90"/>
      <c r="F67" s="90"/>
      <c r="G67" s="90"/>
      <c r="H67" s="90"/>
      <c r="I67" s="90"/>
      <c r="J67" s="90"/>
      <c r="K67" s="62"/>
      <c r="L67" s="62"/>
      <c r="M67" s="62"/>
    </row>
    <row r="68" spans="1:13" x14ac:dyDescent="0.35">
      <c r="B68" s="96"/>
      <c r="C68" s="96"/>
      <c r="D68" s="90"/>
      <c r="E68" s="90"/>
      <c r="F68" s="90"/>
      <c r="G68" s="90"/>
      <c r="H68" s="90"/>
      <c r="I68" s="90"/>
      <c r="J68" s="90"/>
      <c r="K68" s="62"/>
      <c r="L68" s="62"/>
      <c r="M68" s="62"/>
    </row>
    <row r="69" spans="1:13" x14ac:dyDescent="0.35">
      <c r="B69" s="96"/>
      <c r="C69" s="96"/>
      <c r="D69" s="90"/>
      <c r="E69" s="90"/>
      <c r="F69" s="90"/>
      <c r="G69" s="90"/>
      <c r="H69" s="90"/>
      <c r="I69" s="90"/>
      <c r="J69" s="90"/>
      <c r="K69" s="62"/>
      <c r="L69" s="62"/>
      <c r="M69" s="62"/>
    </row>
    <row r="70" spans="1:13" x14ac:dyDescent="0.35">
      <c r="B70" s="96"/>
      <c r="C70" s="96"/>
      <c r="D70" s="90"/>
      <c r="E70" s="90"/>
      <c r="F70" s="90"/>
      <c r="G70" s="90"/>
      <c r="H70" s="90"/>
      <c r="I70" s="90"/>
      <c r="J70" s="90"/>
      <c r="K70" s="62"/>
      <c r="L70" s="62"/>
      <c r="M70" s="62"/>
    </row>
    <row r="71" spans="1:13" x14ac:dyDescent="0.35">
      <c r="B71" s="96"/>
      <c r="C71" s="96"/>
      <c r="D71" s="90"/>
      <c r="E71" s="90"/>
      <c r="F71" s="90"/>
      <c r="G71" s="90"/>
      <c r="H71" s="90"/>
      <c r="I71" s="90"/>
      <c r="J71" s="90"/>
      <c r="K71" s="62"/>
      <c r="L71" s="62"/>
      <c r="M71" s="62"/>
    </row>
    <row r="72" spans="1:13" x14ac:dyDescent="0.35">
      <c r="B72" s="96"/>
      <c r="C72" s="96"/>
      <c r="D72" s="90"/>
      <c r="E72" s="90"/>
      <c r="F72" s="90"/>
      <c r="G72" s="90"/>
      <c r="H72" s="90"/>
      <c r="I72" s="90"/>
      <c r="J72" s="90"/>
      <c r="K72" s="62"/>
      <c r="L72" s="62"/>
      <c r="M72" s="62"/>
    </row>
    <row r="73" spans="1:13" x14ac:dyDescent="0.35">
      <c r="D73" s="62"/>
      <c r="E73" s="62"/>
      <c r="F73" s="62"/>
      <c r="G73" s="62"/>
      <c r="H73" s="62"/>
      <c r="I73" s="62"/>
      <c r="J73" s="62"/>
      <c r="K73" s="62"/>
      <c r="L73" s="62"/>
      <c r="M73" s="62"/>
    </row>
    <row r="74" spans="1:13" x14ac:dyDescent="0.35">
      <c r="A74" s="62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</row>
    <row r="75" spans="1:13" x14ac:dyDescent="0.35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</row>
    <row r="76" spans="1:13" x14ac:dyDescent="0.35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</row>
    <row r="114" spans="1:16" x14ac:dyDescent="0.35">
      <c r="A114" s="74" t="s">
        <v>107</v>
      </c>
    </row>
    <row r="116" spans="1:16" x14ac:dyDescent="0.35">
      <c r="A116" s="63" t="s">
        <v>108</v>
      </c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</row>
    <row r="117" spans="1:16" x14ac:dyDescent="0.35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</row>
    <row r="118" spans="1:16" x14ac:dyDescent="0.35">
      <c r="A118" s="63" t="s">
        <v>109</v>
      </c>
      <c r="B118" s="63"/>
      <c r="C118" s="63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</row>
    <row r="119" spans="1:16" x14ac:dyDescent="0.35">
      <c r="A119" s="63" t="s">
        <v>110</v>
      </c>
      <c r="B119" s="63"/>
      <c r="C119" s="63"/>
      <c r="D119" s="63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</row>
    <row r="120" spans="1:16" x14ac:dyDescent="0.35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</row>
    <row r="121" spans="1:16" x14ac:dyDescent="0.35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</row>
    <row r="122" spans="1:16" x14ac:dyDescent="0.35">
      <c r="A122" s="62" t="s">
        <v>111</v>
      </c>
      <c r="B122" s="63" t="s">
        <v>112</v>
      </c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</row>
    <row r="123" spans="1:16" x14ac:dyDescent="0.35">
      <c r="A123" s="62" t="s">
        <v>113</v>
      </c>
      <c r="B123" s="63" t="s">
        <v>114</v>
      </c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</row>
    <row r="124" spans="1:16" x14ac:dyDescent="0.35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</row>
    <row r="125" spans="1:16" x14ac:dyDescent="0.35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</row>
    <row r="126" spans="1:16" x14ac:dyDescent="0.35">
      <c r="A126" s="62"/>
      <c r="B126" s="63"/>
      <c r="C126" s="63"/>
      <c r="D126" s="63"/>
      <c r="E126" s="75" t="s">
        <v>115</v>
      </c>
      <c r="F126" s="63"/>
      <c r="G126" s="63"/>
      <c r="H126" s="62"/>
      <c r="I126" s="62"/>
      <c r="J126" s="62"/>
      <c r="K126" s="62"/>
      <c r="L126" s="62"/>
      <c r="M126" s="62"/>
      <c r="N126" s="62"/>
      <c r="O126" s="62"/>
      <c r="P126" s="62"/>
    </row>
    <row r="127" spans="1:16" x14ac:dyDescent="0.35">
      <c r="A127" s="63"/>
      <c r="B127" s="76" t="s">
        <v>116</v>
      </c>
      <c r="C127" s="77" t="s">
        <v>117</v>
      </c>
      <c r="D127" s="78"/>
      <c r="E127" s="78"/>
      <c r="F127" s="78"/>
      <c r="G127" s="79"/>
      <c r="H127" s="62"/>
      <c r="I127" s="62"/>
      <c r="J127" s="62"/>
      <c r="K127" s="62"/>
      <c r="L127" s="62"/>
      <c r="M127" s="62"/>
      <c r="N127" s="62"/>
      <c r="O127" s="62"/>
      <c r="P127" s="62"/>
    </row>
    <row r="128" spans="1:16" x14ac:dyDescent="0.35">
      <c r="A128" s="63"/>
      <c r="B128" s="80"/>
      <c r="C128" s="63" t="s">
        <v>45</v>
      </c>
      <c r="D128" s="63" t="s">
        <v>46</v>
      </c>
      <c r="E128" s="63" t="s">
        <v>47</v>
      </c>
      <c r="F128" s="63" t="s">
        <v>48</v>
      </c>
      <c r="G128" s="75" t="s">
        <v>118</v>
      </c>
      <c r="H128" s="62"/>
      <c r="I128" s="62"/>
      <c r="J128" s="62"/>
      <c r="K128" s="62"/>
      <c r="L128" s="62"/>
      <c r="M128" s="62"/>
      <c r="N128" s="62"/>
      <c r="O128" s="62"/>
      <c r="P128" s="62"/>
    </row>
    <row r="129" spans="1:16" x14ac:dyDescent="0.35">
      <c r="A129" s="63"/>
      <c r="B129" s="63">
        <v>1</v>
      </c>
      <c r="C129" s="81">
        <v>41</v>
      </c>
      <c r="D129" s="81">
        <v>20</v>
      </c>
      <c r="E129" s="81">
        <v>12</v>
      </c>
      <c r="F129" s="81">
        <v>16</v>
      </c>
      <c r="G129" s="82">
        <f t="shared" ref="G129:G132" si="8">SUM(C129:F129)</f>
        <v>89</v>
      </c>
      <c r="H129" s="62"/>
      <c r="I129" s="62"/>
      <c r="J129" s="62"/>
      <c r="K129" s="62"/>
      <c r="L129" s="62"/>
      <c r="M129" s="62"/>
      <c r="N129" s="62"/>
      <c r="O129" s="62"/>
      <c r="P129" s="62"/>
    </row>
    <row r="130" spans="1:16" x14ac:dyDescent="0.35">
      <c r="A130" s="63"/>
      <c r="B130" s="63">
        <v>2</v>
      </c>
      <c r="C130" s="81">
        <v>31</v>
      </c>
      <c r="D130" s="81">
        <v>11</v>
      </c>
      <c r="E130" s="81">
        <v>9</v>
      </c>
      <c r="F130" s="81">
        <v>14</v>
      </c>
      <c r="G130" s="82">
        <f t="shared" si="8"/>
        <v>65</v>
      </c>
      <c r="H130" s="62"/>
      <c r="I130" s="62"/>
      <c r="J130" s="62"/>
      <c r="K130" s="62"/>
      <c r="L130" s="62"/>
      <c r="M130" s="62"/>
      <c r="N130" s="62"/>
      <c r="O130" s="62"/>
      <c r="P130" s="62"/>
    </row>
    <row r="131" spans="1:16" x14ac:dyDescent="0.35">
      <c r="A131" s="63"/>
      <c r="B131" s="75">
        <v>3</v>
      </c>
      <c r="C131" s="82">
        <v>15</v>
      </c>
      <c r="D131" s="82">
        <v>17</v>
      </c>
      <c r="E131" s="82">
        <v>16</v>
      </c>
      <c r="F131" s="82">
        <v>10</v>
      </c>
      <c r="G131" s="82">
        <f t="shared" si="8"/>
        <v>58</v>
      </c>
      <c r="H131" s="62"/>
      <c r="I131" s="62"/>
      <c r="J131" s="62"/>
      <c r="K131" s="62"/>
      <c r="L131" s="62"/>
      <c r="M131" s="62"/>
      <c r="N131" s="62"/>
      <c r="O131" s="62"/>
      <c r="P131" s="62"/>
    </row>
    <row r="132" spans="1:16" x14ac:dyDescent="0.35">
      <c r="A132" s="63"/>
      <c r="B132" s="75" t="s">
        <v>119</v>
      </c>
      <c r="C132" s="82">
        <f t="shared" ref="C132:F132" si="9">SUM(C129:C131)</f>
        <v>87</v>
      </c>
      <c r="D132" s="82">
        <f t="shared" si="9"/>
        <v>48</v>
      </c>
      <c r="E132" s="82">
        <f t="shared" si="9"/>
        <v>37</v>
      </c>
      <c r="F132" s="82">
        <f t="shared" si="9"/>
        <v>40</v>
      </c>
      <c r="G132" s="82">
        <f t="shared" si="8"/>
        <v>212</v>
      </c>
      <c r="H132" s="62"/>
      <c r="I132" s="62"/>
      <c r="J132" s="62"/>
      <c r="K132" s="62"/>
      <c r="L132" s="62"/>
      <c r="M132" s="62"/>
      <c r="N132" s="62"/>
      <c r="O132" s="62"/>
      <c r="P132" s="62"/>
    </row>
    <row r="133" spans="1:16" x14ac:dyDescent="0.35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</row>
    <row r="134" spans="1:16" x14ac:dyDescent="0.35">
      <c r="A134" s="62"/>
      <c r="B134" s="63" t="s">
        <v>120</v>
      </c>
      <c r="C134" s="63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</row>
    <row r="135" spans="1:16" x14ac:dyDescent="0.35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</row>
    <row r="136" spans="1:16" x14ac:dyDescent="0.35">
      <c r="A136" s="62"/>
      <c r="B136" s="63" t="s">
        <v>121</v>
      </c>
      <c r="C136" s="63"/>
      <c r="D136" s="63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</row>
    <row r="137" spans="1:16" x14ac:dyDescent="0.35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</row>
    <row r="138" spans="1:16" x14ac:dyDescent="0.35">
      <c r="A138" s="62"/>
      <c r="B138" s="63"/>
      <c r="C138" s="63"/>
      <c r="D138" s="63"/>
      <c r="E138" s="75" t="s">
        <v>122</v>
      </c>
      <c r="F138" s="63"/>
      <c r="G138" s="63"/>
      <c r="H138" s="62"/>
      <c r="I138" s="62"/>
      <c r="J138" s="62"/>
      <c r="K138" s="62"/>
      <c r="L138" s="62"/>
      <c r="M138" s="62"/>
      <c r="N138" s="62"/>
      <c r="O138" s="62"/>
      <c r="P138" s="62"/>
    </row>
    <row r="139" spans="1:16" x14ac:dyDescent="0.35">
      <c r="A139" s="63"/>
      <c r="B139" s="76" t="s">
        <v>116</v>
      </c>
      <c r="C139" s="77" t="s">
        <v>123</v>
      </c>
      <c r="D139" s="78"/>
      <c r="E139" s="78"/>
      <c r="F139" s="78"/>
      <c r="G139" s="79"/>
      <c r="H139" s="62"/>
      <c r="I139" s="62"/>
      <c r="J139" s="62"/>
      <c r="K139" s="62"/>
      <c r="L139" s="62"/>
      <c r="M139" s="62"/>
      <c r="N139" s="62"/>
      <c r="O139" s="62"/>
      <c r="P139" s="62"/>
    </row>
    <row r="140" spans="1:16" x14ac:dyDescent="0.35">
      <c r="A140" s="63"/>
      <c r="B140" s="80"/>
      <c r="C140" s="63" t="s">
        <v>45</v>
      </c>
      <c r="D140" s="63" t="s">
        <v>46</v>
      </c>
      <c r="E140" s="63" t="s">
        <v>47</v>
      </c>
      <c r="F140" s="63" t="s">
        <v>48</v>
      </c>
      <c r="G140" s="75" t="s">
        <v>118</v>
      </c>
      <c r="H140" s="62"/>
      <c r="I140" s="62"/>
      <c r="J140" s="62"/>
      <c r="K140" s="62"/>
      <c r="L140" s="62"/>
      <c r="M140" s="62"/>
      <c r="N140" s="62"/>
      <c r="O140" s="62"/>
      <c r="P140" s="62"/>
    </row>
    <row r="141" spans="1:16" ht="16.5" x14ac:dyDescent="0.55000000000000004">
      <c r="A141" s="63"/>
      <c r="B141" s="63">
        <v>1</v>
      </c>
      <c r="C141" s="81" t="e">
        <f ca="1">Divide(PRODUCT(G129,C132),G132)</f>
        <v>#NAME?</v>
      </c>
      <c r="D141" s="81" t="e">
        <f ca="1">Divide(PRODUCT(G129,D132),G132)</f>
        <v>#NAME?</v>
      </c>
      <c r="E141" s="83" t="e">
        <f ca="1">Divide(PRODUCT(G129,E132),G132)</f>
        <v>#NAME?</v>
      </c>
      <c r="F141" s="84" t="e">
        <f ca="1">Divide(PRODUCT(G129,F132),G132)</f>
        <v>#NAME?</v>
      </c>
      <c r="G141" s="82" t="e">
        <f t="shared" ref="G141:G144" ca="1" si="10">SUM(C141:F141)</f>
        <v>#NAME?</v>
      </c>
      <c r="H141" s="62"/>
      <c r="I141" s="62"/>
      <c r="J141" s="62"/>
      <c r="K141" s="62"/>
      <c r="L141" s="62"/>
      <c r="M141" s="62"/>
      <c r="N141" s="62"/>
      <c r="O141" s="62"/>
      <c r="P141" s="62"/>
    </row>
    <row r="142" spans="1:16" x14ac:dyDescent="0.35">
      <c r="A142" s="63"/>
      <c r="B142" s="63">
        <v>2</v>
      </c>
      <c r="C142" s="81" t="e">
        <f ca="1">Divide(PRODUCT(G130,C132),G132)</f>
        <v>#NAME?</v>
      </c>
      <c r="D142" s="81" t="e">
        <f ca="1">Divide(PRODUCT(G130,D132),G132)</f>
        <v>#NAME?</v>
      </c>
      <c r="E142" s="81" t="e">
        <f ca="1">Divide(PRODUCT(G130,E132),G132)</f>
        <v>#NAME?</v>
      </c>
      <c r="F142" s="81" t="e">
        <f ca="1">Divide(PRODUCT(G130,F132),G132)</f>
        <v>#NAME?</v>
      </c>
      <c r="G142" s="82" t="e">
        <f t="shared" ca="1" si="10"/>
        <v>#NAME?</v>
      </c>
      <c r="H142" s="62"/>
      <c r="I142" s="62"/>
      <c r="J142" s="62"/>
      <c r="K142" s="62"/>
      <c r="L142" s="62"/>
      <c r="M142" s="62"/>
      <c r="N142" s="62"/>
      <c r="O142" s="62"/>
      <c r="P142" s="62"/>
    </row>
    <row r="143" spans="1:16" x14ac:dyDescent="0.35">
      <c r="A143" s="63"/>
      <c r="B143" s="75">
        <v>3</v>
      </c>
      <c r="C143" s="82" t="e">
        <f ca="1">Divide(PRODUCT(G131,C132),$G$132)</f>
        <v>#NAME?</v>
      </c>
      <c r="D143" s="82" t="e">
        <f ca="1">Divide(PRODUCT(G131,D132),$G$132)</f>
        <v>#NAME?</v>
      </c>
      <c r="E143" s="82" t="e">
        <f ca="1">Divide(PRODUCT(G131,E132),$G$132)</f>
        <v>#NAME?</v>
      </c>
      <c r="F143" s="82" t="e">
        <f ca="1">Divide(PRODUCT(G131,F132),$G$132)</f>
        <v>#NAME?</v>
      </c>
      <c r="G143" s="82" t="e">
        <f t="shared" ca="1" si="10"/>
        <v>#NAME?</v>
      </c>
      <c r="H143" s="62"/>
      <c r="I143" s="62"/>
      <c r="J143" s="62"/>
      <c r="K143" s="62"/>
      <c r="L143" s="62"/>
      <c r="M143" s="62"/>
      <c r="N143" s="62"/>
      <c r="O143" s="62"/>
      <c r="P143" s="62"/>
    </row>
    <row r="144" spans="1:16" x14ac:dyDescent="0.35">
      <c r="A144" s="63"/>
      <c r="B144" s="75" t="s">
        <v>119</v>
      </c>
      <c r="C144" s="82" t="e">
        <f t="shared" ref="C144:F144" ca="1" si="11">SUM(C141:C143)</f>
        <v>#NAME?</v>
      </c>
      <c r="D144" s="82" t="e">
        <f t="shared" ca="1" si="11"/>
        <v>#NAME?</v>
      </c>
      <c r="E144" s="82" t="e">
        <f t="shared" ca="1" si="11"/>
        <v>#NAME?</v>
      </c>
      <c r="F144" s="82" t="e">
        <f t="shared" ca="1" si="11"/>
        <v>#NAME?</v>
      </c>
      <c r="G144" s="82" t="e">
        <f t="shared" ca="1" si="10"/>
        <v>#NAME?</v>
      </c>
      <c r="H144" s="62"/>
      <c r="I144" s="62"/>
      <c r="J144" s="62"/>
      <c r="K144" s="62"/>
      <c r="L144" s="62"/>
      <c r="M144" s="62"/>
      <c r="N144" s="62"/>
      <c r="O144" s="62"/>
      <c r="P144" s="62"/>
    </row>
    <row r="145" spans="1:16" x14ac:dyDescent="0.35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</row>
    <row r="146" spans="1:16" x14ac:dyDescent="0.35">
      <c r="A146" s="62"/>
      <c r="B146" s="63" t="s">
        <v>124</v>
      </c>
      <c r="C146" s="63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</row>
    <row r="147" spans="1:16" x14ac:dyDescent="0.35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</row>
    <row r="148" spans="1:16" x14ac:dyDescent="0.35">
      <c r="A148" s="62"/>
      <c r="B148" s="63" t="s">
        <v>125</v>
      </c>
      <c r="C148" s="63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</row>
    <row r="149" spans="1:16" x14ac:dyDescent="0.35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</row>
    <row r="150" spans="1:16" x14ac:dyDescent="0.35">
      <c r="A150" s="62"/>
      <c r="B150" s="63"/>
      <c r="C150" s="63"/>
      <c r="D150" s="63"/>
      <c r="E150" s="75" t="s">
        <v>126</v>
      </c>
      <c r="F150" s="63"/>
      <c r="G150" s="63"/>
      <c r="H150" s="62"/>
      <c r="I150" s="62"/>
      <c r="J150" s="62"/>
      <c r="K150" s="62"/>
      <c r="L150" s="62"/>
      <c r="M150" s="62"/>
      <c r="N150" s="62"/>
      <c r="O150" s="62"/>
      <c r="P150" s="62"/>
    </row>
    <row r="151" spans="1:16" x14ac:dyDescent="0.35">
      <c r="A151" s="63"/>
      <c r="B151" s="76" t="s">
        <v>116</v>
      </c>
      <c r="C151" s="77" t="s">
        <v>117</v>
      </c>
      <c r="D151" s="78"/>
      <c r="E151" s="78"/>
      <c r="F151" s="78"/>
      <c r="G151" s="79"/>
      <c r="H151" s="62"/>
      <c r="I151" s="62"/>
      <c r="J151" s="62"/>
      <c r="K151" s="62"/>
      <c r="L151" s="62"/>
      <c r="M151" s="62"/>
      <c r="N151" s="62"/>
      <c r="O151" s="62"/>
      <c r="P151" s="62"/>
    </row>
    <row r="152" spans="1:16" x14ac:dyDescent="0.35">
      <c r="A152" s="63"/>
      <c r="B152" s="80"/>
      <c r="C152" s="63" t="s">
        <v>45</v>
      </c>
      <c r="D152" s="63" t="s">
        <v>46</v>
      </c>
      <c r="E152" s="63" t="s">
        <v>47</v>
      </c>
      <c r="F152" s="63" t="s">
        <v>48</v>
      </c>
      <c r="G152" s="75" t="s">
        <v>118</v>
      </c>
      <c r="H152" s="62"/>
      <c r="I152" s="62"/>
      <c r="J152" s="62"/>
      <c r="K152" s="62"/>
      <c r="L152" s="62"/>
      <c r="M152" s="62"/>
      <c r="N152" s="62"/>
      <c r="O152" s="62"/>
      <c r="P152" s="62"/>
    </row>
    <row r="153" spans="1:16" x14ac:dyDescent="0.35">
      <c r="A153" s="63"/>
      <c r="B153" s="63">
        <v>1</v>
      </c>
      <c r="C153" s="81" t="e">
        <f t="shared" ref="C153:F153" ca="1" si="12">Divide(POWER(C129-C141,2),C141)</f>
        <v>#NAME?</v>
      </c>
      <c r="D153" s="81" t="e">
        <f t="shared" ca="1" si="12"/>
        <v>#NAME?</v>
      </c>
      <c r="E153" s="81" t="e">
        <f t="shared" ca="1" si="12"/>
        <v>#NAME?</v>
      </c>
      <c r="F153" s="81" t="e">
        <f t="shared" ca="1" si="12"/>
        <v>#NAME?</v>
      </c>
      <c r="G153" s="63" t="e">
        <f t="shared" ref="G153:G155" ca="1" si="13">SUM(C153:F153)</f>
        <v>#NAME?</v>
      </c>
      <c r="H153" s="62"/>
      <c r="I153" s="62"/>
      <c r="J153" s="62"/>
      <c r="K153" s="62"/>
      <c r="L153" s="62"/>
      <c r="M153" s="62"/>
      <c r="N153" s="62"/>
      <c r="O153" s="62"/>
      <c r="P153" s="62"/>
    </row>
    <row r="154" spans="1:16" x14ac:dyDescent="0.35">
      <c r="A154" s="63"/>
      <c r="B154" s="63">
        <v>2</v>
      </c>
      <c r="C154" s="81" t="e">
        <f t="shared" ref="C154:F154" ca="1" si="14">Divide(POWER(C130-C142,2),C142)</f>
        <v>#NAME?</v>
      </c>
      <c r="D154" s="81" t="e">
        <f t="shared" ca="1" si="14"/>
        <v>#NAME?</v>
      </c>
      <c r="E154" s="81" t="e">
        <f t="shared" ca="1" si="14"/>
        <v>#NAME?</v>
      </c>
      <c r="F154" s="81" t="e">
        <f t="shared" ca="1" si="14"/>
        <v>#NAME?</v>
      </c>
      <c r="G154" s="63" t="e">
        <f t="shared" ca="1" si="13"/>
        <v>#NAME?</v>
      </c>
      <c r="H154" s="62"/>
      <c r="I154" s="62"/>
      <c r="J154" s="62"/>
      <c r="K154" s="62"/>
      <c r="L154" s="62"/>
      <c r="M154" s="62"/>
      <c r="N154" s="62"/>
      <c r="O154" s="62"/>
      <c r="P154" s="62"/>
    </row>
    <row r="155" spans="1:16" x14ac:dyDescent="0.35">
      <c r="A155" s="63"/>
      <c r="B155" s="75">
        <v>3</v>
      </c>
      <c r="C155" s="81" t="e">
        <f t="shared" ref="C155:F155" ca="1" si="15">Divide(POWER(C131-C143,2),C143)</f>
        <v>#NAME?</v>
      </c>
      <c r="D155" s="81" t="e">
        <f t="shared" ca="1" si="15"/>
        <v>#NAME?</v>
      </c>
      <c r="E155" s="81" t="e">
        <f t="shared" ca="1" si="15"/>
        <v>#NAME?</v>
      </c>
      <c r="F155" s="81" t="e">
        <f t="shared" ca="1" si="15"/>
        <v>#NAME?</v>
      </c>
      <c r="G155" s="63" t="e">
        <f t="shared" ca="1" si="13"/>
        <v>#NAME?</v>
      </c>
      <c r="H155" s="62"/>
      <c r="I155" s="62"/>
      <c r="J155" s="62"/>
      <c r="K155" s="62"/>
      <c r="L155" s="62"/>
      <c r="M155" s="62"/>
      <c r="N155" s="62"/>
      <c r="O155" s="62"/>
      <c r="P155" s="62"/>
    </row>
    <row r="156" spans="1:16" x14ac:dyDescent="0.35">
      <c r="A156" s="63"/>
      <c r="B156" s="75" t="s">
        <v>119</v>
      </c>
      <c r="C156" s="63" t="e">
        <f t="shared" ref="C156:G156" ca="1" si="16">SUM(C153:C155)</f>
        <v>#NAME?</v>
      </c>
      <c r="D156" s="63" t="e">
        <f t="shared" ca="1" si="16"/>
        <v>#NAME?</v>
      </c>
      <c r="E156" s="63" t="e">
        <f t="shared" ca="1" si="16"/>
        <v>#NAME?</v>
      </c>
      <c r="F156" s="63" t="e">
        <f t="shared" ca="1" si="16"/>
        <v>#NAME?</v>
      </c>
      <c r="G156" s="82" t="e">
        <f t="shared" ca="1" si="16"/>
        <v>#NAME?</v>
      </c>
      <c r="H156" s="62"/>
      <c r="I156" s="62"/>
      <c r="J156" s="62"/>
      <c r="K156" s="62"/>
      <c r="L156" s="62"/>
      <c r="M156" s="62"/>
      <c r="N156" s="62"/>
      <c r="O156" s="62"/>
      <c r="P156" s="62"/>
    </row>
    <row r="157" spans="1:16" x14ac:dyDescent="0.35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</row>
    <row r="158" spans="1:16" x14ac:dyDescent="0.35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</row>
    <row r="159" spans="1:16" x14ac:dyDescent="0.35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</row>
    <row r="160" spans="1:16" x14ac:dyDescent="0.35">
      <c r="A160" s="63" t="s">
        <v>127</v>
      </c>
      <c r="B160" s="63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</row>
    <row r="161" spans="1:16" x14ac:dyDescent="0.35">
      <c r="A161" s="62" t="s">
        <v>128</v>
      </c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</row>
    <row r="162" spans="1:16" x14ac:dyDescent="0.35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</row>
    <row r="163" spans="1:16" x14ac:dyDescent="0.35">
      <c r="A163" s="63" t="s">
        <v>129</v>
      </c>
      <c r="B163" s="62"/>
      <c r="C163" s="85" t="e">
        <f ca="1">G156</f>
        <v>#NAME?</v>
      </c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</row>
    <row r="164" spans="1:16" x14ac:dyDescent="0.35">
      <c r="A164" s="86" t="s">
        <v>130</v>
      </c>
      <c r="B164" s="62"/>
      <c r="C164" s="85">
        <f>_xlfn.CHISQ.INV.RT(0.05,6)</f>
        <v>12.591587243743978</v>
      </c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</row>
    <row r="165" spans="1:16" x14ac:dyDescent="0.35">
      <c r="A165" s="62" t="s">
        <v>131</v>
      </c>
      <c r="B165" s="62"/>
      <c r="C165" s="85" t="e">
        <f ca="1">_xlfn.CHISQ.DIST.RT(G156,6)</f>
        <v>#NAME?</v>
      </c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</row>
    <row r="166" spans="1:16" x14ac:dyDescent="0.35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</row>
    <row r="167" spans="1:16" x14ac:dyDescent="0.35">
      <c r="A167" s="63" t="s">
        <v>132</v>
      </c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2"/>
      <c r="P167" s="62"/>
    </row>
    <row r="168" spans="1:16" x14ac:dyDescent="0.35">
      <c r="A168" s="63" t="s">
        <v>133</v>
      </c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2"/>
      <c r="O168" s="62"/>
      <c r="P168" s="62"/>
    </row>
    <row r="169" spans="1:16" x14ac:dyDescent="0.35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</row>
    <row r="170" spans="1:16" x14ac:dyDescent="0.35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</row>
    <row r="171" spans="1:16" x14ac:dyDescent="0.35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</row>
    <row r="172" spans="1:16" x14ac:dyDescent="0.35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</row>
    <row r="173" spans="1:16" x14ac:dyDescent="0.35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</row>
  </sheetData>
  <mergeCells count="6">
    <mergeCell ref="B127:B128"/>
    <mergeCell ref="C127:G127"/>
    <mergeCell ref="B139:B140"/>
    <mergeCell ref="C139:G139"/>
    <mergeCell ref="B151:B152"/>
    <mergeCell ref="C151:G15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1B9F1-A778-4513-9974-A876323EE54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2a</vt:lpstr>
      <vt:lpstr>2b</vt:lpstr>
      <vt:lpstr>1a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2022-03-23T04:42:35Z</dcterms:created>
  <dcterms:modified xsi:type="dcterms:W3CDTF">2022-03-23T05:50:11Z</dcterms:modified>
</cp:coreProperties>
</file>