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de\OneDrive - Solent University\Desktop\Datasets\excel\"/>
    </mc:Choice>
  </mc:AlternateContent>
  <xr:revisionPtr revIDLastSave="0" documentId="13_ncr:1_{3C911634-C362-4C29-9331-14F17A07B732}" xr6:coauthVersionLast="47" xr6:coauthVersionMax="47" xr10:uidLastSave="{00000000-0000-0000-0000-000000000000}"/>
  <bookViews>
    <workbookView xWindow="7608" yWindow="0" windowWidth="15036" windowHeight="11280" firstSheet="5" activeTab="10" xr2:uid="{E3B5EDCA-51EE-2848-946A-783A905B89B9}"/>
  </bookViews>
  <sheets>
    <sheet name="Cover Page" sheetId="21" r:id="rId1"/>
    <sheet name="IFERROR" sheetId="14" r:id="rId2"/>
    <sheet name="LEFT MID RIGHT" sheetId="18" r:id="rId3"/>
    <sheet name="Concatenate" sheetId="5" r:id="rId4"/>
    <sheet name="SEQUENCE" sheetId="17" r:id="rId5"/>
    <sheet name="Edate" sheetId="20" r:id="rId6"/>
    <sheet name="LARGE" sheetId="19" r:id="rId7"/>
    <sheet name="SUMIFS" sheetId="15" r:id="rId8"/>
    <sheet name="Filter" sheetId="13" r:id="rId9"/>
    <sheet name="XLOOKUP" sheetId="16" r:id="rId10"/>
    <sheet name="IndexMatch" sheetId="9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9" l="1"/>
  <c r="I4" i="16"/>
  <c r="F5" i="13"/>
  <c r="J3" i="15"/>
  <c r="F7" i="19"/>
  <c r="F6" i="19"/>
  <c r="F5" i="19"/>
  <c r="F4" i="19"/>
  <c r="F3" i="19"/>
  <c r="E3" i="20"/>
  <c r="F3" i="20" s="1"/>
  <c r="G3" i="20" s="1"/>
  <c r="H3" i="20" s="1"/>
  <c r="I3" i="20" s="1"/>
  <c r="J3" i="20" s="1"/>
  <c r="D3" i="20"/>
  <c r="B3" i="17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3" i="5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3" i="18"/>
  <c r="F7" i="14"/>
  <c r="D15" i="14"/>
  <c r="E15" i="14"/>
  <c r="G15" i="14"/>
  <c r="H15" i="14"/>
  <c r="I15" i="14"/>
  <c r="J15" i="14"/>
  <c r="C15" i="14"/>
  <c r="F13" i="14"/>
  <c r="F15" i="14" s="1"/>
  <c r="B4" i="18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B4" i="16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E3" i="16"/>
  <c r="E14" i="15"/>
  <c r="E13" i="15"/>
  <c r="E12" i="15"/>
  <c r="E11" i="15"/>
  <c r="E10" i="15"/>
  <c r="E9" i="15"/>
  <c r="E8" i="15"/>
  <c r="E7" i="15"/>
  <c r="E6" i="15"/>
  <c r="E5" i="15"/>
  <c r="E4" i="15"/>
  <c r="E3" i="15"/>
  <c r="G14" i="15"/>
  <c r="G13" i="15"/>
  <c r="G12" i="15"/>
  <c r="G11" i="15"/>
  <c r="G10" i="15"/>
  <c r="G9" i="15"/>
  <c r="G8" i="15"/>
  <c r="G7" i="15"/>
  <c r="G6" i="15"/>
  <c r="G5" i="15"/>
  <c r="G4" i="15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G3" i="15"/>
  <c r="H7" i="14" l="1"/>
  <c r="H13" i="14" s="1"/>
  <c r="G7" i="14"/>
  <c r="G13" i="14" s="1"/>
  <c r="E7" i="14"/>
  <c r="E13" i="14" s="1"/>
  <c r="J7" i="14"/>
  <c r="J13" i="14" s="1"/>
  <c r="I7" i="14"/>
  <c r="I13" i="14" s="1"/>
  <c r="D7" i="14"/>
  <c r="D13" i="14" s="1"/>
  <c r="C7" i="14"/>
  <c r="C13" i="14" s="1"/>
  <c r="D3" i="14"/>
  <c r="E3" i="14" l="1"/>
  <c r="F3" i="14" s="1"/>
  <c r="G3" i="14" s="1"/>
  <c r="H3" i="14" s="1"/>
  <c r="I3" i="14" s="1"/>
  <c r="J3" i="14" s="1"/>
  <c r="B4" i="5" l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I6" i="15"/>
  <c r="J6" i="15"/>
</calcChain>
</file>

<file path=xl/sharedStrings.xml><?xml version="1.0" encoding="utf-8"?>
<sst xmlns="http://schemas.openxmlformats.org/spreadsheetml/2006/main" count="276" uniqueCount="183">
  <si>
    <t>First</t>
  </si>
  <si>
    <t>Last</t>
  </si>
  <si>
    <t>Brand</t>
  </si>
  <si>
    <t>City</t>
  </si>
  <si>
    <t>Country</t>
  </si>
  <si>
    <t>Price</t>
  </si>
  <si>
    <t>Bill</t>
  </si>
  <si>
    <t>Smith</t>
  </si>
  <si>
    <t>Nike</t>
  </si>
  <si>
    <t>London</t>
  </si>
  <si>
    <t>UK</t>
  </si>
  <si>
    <t>Kennedi</t>
  </si>
  <si>
    <t>Singh</t>
  </si>
  <si>
    <t>Armani</t>
  </si>
  <si>
    <t>Madrid</t>
  </si>
  <si>
    <t>Spain</t>
  </si>
  <si>
    <t>Harley</t>
  </si>
  <si>
    <t>Fritz</t>
  </si>
  <si>
    <t>Tampa</t>
  </si>
  <si>
    <t>USA</t>
  </si>
  <si>
    <t>Nyla</t>
  </si>
  <si>
    <t>Novak</t>
  </si>
  <si>
    <t>Tokyo</t>
  </si>
  <si>
    <t>Japan</t>
  </si>
  <si>
    <t>Ivan</t>
  </si>
  <si>
    <t>Hines</t>
  </si>
  <si>
    <t>New Balance</t>
  </si>
  <si>
    <t>Jonah</t>
  </si>
  <si>
    <t>Higgins</t>
  </si>
  <si>
    <t>Asics</t>
  </si>
  <si>
    <t>Jordan</t>
  </si>
  <si>
    <t>Boone</t>
  </si>
  <si>
    <t>Berlin</t>
  </si>
  <si>
    <t>Germany</t>
  </si>
  <si>
    <t>Kylee</t>
  </si>
  <si>
    <t>Townsend</t>
  </si>
  <si>
    <t>Nora</t>
  </si>
  <si>
    <t>Rollins</t>
  </si>
  <si>
    <t>Brendan</t>
  </si>
  <si>
    <t>Walls</t>
  </si>
  <si>
    <t>Steven</t>
  </si>
  <si>
    <t>Michael</t>
  </si>
  <si>
    <t>Lucia</t>
  </si>
  <si>
    <t>Mckay</t>
  </si>
  <si>
    <t>Josue</t>
  </si>
  <si>
    <t>Roach</t>
  </si>
  <si>
    <t>Paris</t>
  </si>
  <si>
    <t>France</t>
  </si>
  <si>
    <t>Franklin</t>
  </si>
  <si>
    <t>Wright</t>
  </si>
  <si>
    <t>Puma</t>
  </si>
  <si>
    <t>Denzel</t>
  </si>
  <si>
    <t>Flores</t>
  </si>
  <si>
    <t>Bruno</t>
  </si>
  <si>
    <t>Cordova</t>
  </si>
  <si>
    <t>Jaylynn</t>
  </si>
  <si>
    <t>Knapp</t>
  </si>
  <si>
    <t>Bruce</t>
  </si>
  <si>
    <t>Rich</t>
  </si>
  <si>
    <t>Bryce</t>
  </si>
  <si>
    <t>Carpenter</t>
  </si>
  <si>
    <t>Jaidyn</t>
  </si>
  <si>
    <t>Andersen</t>
  </si>
  <si>
    <t>Under Armour</t>
  </si>
  <si>
    <t>Uniqlo</t>
  </si>
  <si>
    <t>Lululemon</t>
  </si>
  <si>
    <t>ID</t>
  </si>
  <si>
    <t>Date</t>
  </si>
  <si>
    <t>Revenue</t>
  </si>
  <si>
    <t>Italy</t>
  </si>
  <si>
    <t>Portugal</t>
  </si>
  <si>
    <t>Belgium</t>
  </si>
  <si>
    <t>Austria</t>
  </si>
  <si>
    <t>Regional Sales</t>
  </si>
  <si>
    <t>Holland</t>
  </si>
  <si>
    <t>Switzerland</t>
  </si>
  <si>
    <t>Name</t>
  </si>
  <si>
    <t>Sales</t>
  </si>
  <si>
    <t>Toyota</t>
  </si>
  <si>
    <t>Honda</t>
  </si>
  <si>
    <t>Ford</t>
  </si>
  <si>
    <t>Tesla</t>
  </si>
  <si>
    <t>Renault</t>
  </si>
  <si>
    <t>Mercedes</t>
  </si>
  <si>
    <t>Ferrari</t>
  </si>
  <si>
    <t>Aston Martin</t>
  </si>
  <si>
    <t>Audi</t>
  </si>
  <si>
    <t>Hyundai</t>
  </si>
  <si>
    <t>Figures in USD</t>
  </si>
  <si>
    <t>Slovenia</t>
  </si>
  <si>
    <t>Income Statement</t>
  </si>
  <si>
    <t>$ in actual figures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</si>
  <si>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</si>
  <si>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</si>
  <si>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</si>
  <si>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</si>
  <si>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</si>
  <si>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</si>
  <si>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</si>
  <si>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</si>
  <si>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</si>
  <si>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Profit Margin %</t>
  </si>
  <si>
    <t>Amount</t>
  </si>
  <si>
    <t>Country Targets</t>
  </si>
  <si>
    <t>Company</t>
  </si>
  <si>
    <t>ID Number</t>
  </si>
  <si>
    <t>Sale Amount</t>
  </si>
  <si>
    <t>Commission</t>
  </si>
  <si>
    <t>Nike Inc.</t>
  </si>
  <si>
    <t>Amazon UK</t>
  </si>
  <si>
    <t>XYZ Limited</t>
  </si>
  <si>
    <t>Zara Fashion</t>
  </si>
  <si>
    <t>H&amp;M International</t>
  </si>
  <si>
    <t>Ralph Lauren Int.</t>
  </si>
  <si>
    <t>Adidas Co.</t>
  </si>
  <si>
    <t>P&amp;G Global</t>
  </si>
  <si>
    <t>Month</t>
  </si>
  <si>
    <t>Amazon Inc.</t>
  </si>
  <si>
    <t>Amazon EU</t>
  </si>
  <si>
    <t>Amazon Co.</t>
  </si>
  <si>
    <t>Amazon</t>
  </si>
  <si>
    <t>Harley Fritz</t>
  </si>
  <si>
    <t>David Rasmussen</t>
  </si>
  <si>
    <t>Ivan Hines</t>
  </si>
  <si>
    <t>Jordan Boone</t>
  </si>
  <si>
    <t>Kylee Townsend</t>
  </si>
  <si>
    <t>Nora Rollins</t>
  </si>
  <si>
    <t>Steven Michael</t>
  </si>
  <si>
    <t>Lucia Mckay</t>
  </si>
  <si>
    <t>Josue Roach</t>
  </si>
  <si>
    <t>Alia Thornton</t>
  </si>
  <si>
    <t>Denzel Flores</t>
  </si>
  <si>
    <t>Bruno Cordova</t>
  </si>
  <si>
    <t>Jaylynn Knapp</t>
  </si>
  <si>
    <t>Bruce Rich</t>
  </si>
  <si>
    <t>Arturo Moore</t>
  </si>
  <si>
    <t>Bryce Carpenter</t>
  </si>
  <si>
    <t>Jaidyn Andersen</t>
  </si>
  <si>
    <t>Bill Smith</t>
  </si>
  <si>
    <t>Salesperson</t>
  </si>
  <si>
    <t>Xlookup</t>
  </si>
  <si>
    <t>Manuel Lee</t>
  </si>
  <si>
    <t>Sara Falsin</t>
  </si>
  <si>
    <t>McDonald Smith</t>
  </si>
  <si>
    <t>Mike Jaggy</t>
  </si>
  <si>
    <t>Test #</t>
  </si>
  <si>
    <t>City &amp; Country</t>
  </si>
  <si>
    <t>State</t>
  </si>
  <si>
    <t>Location</t>
  </si>
  <si>
    <t>AL 35004</t>
  </si>
  <si>
    <t>AK 99502</t>
  </si>
  <si>
    <t>CA 96160</t>
  </si>
  <si>
    <t>CT 06004</t>
  </si>
  <si>
    <t>DE 19704</t>
  </si>
  <si>
    <t>FL 32007</t>
  </si>
  <si>
    <t>GA 39900</t>
  </si>
  <si>
    <t>HI 96704</t>
  </si>
  <si>
    <t>ID 83201</t>
  </si>
  <si>
    <t>IL 60002</t>
  </si>
  <si>
    <t>IN 46059</t>
  </si>
  <si>
    <t>KS 66002</t>
  </si>
  <si>
    <t>ME 03901</t>
  </si>
  <si>
    <t>MI 48001</t>
  </si>
  <si>
    <t>MY 59001</t>
  </si>
  <si>
    <t>NJ 07001</t>
  </si>
  <si>
    <t>NY 00501</t>
  </si>
  <si>
    <t>Deal Size</t>
  </si>
  <si>
    <t>Rank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</si>
  <si>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</si>
  <si>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</si>
  <si>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</si>
  <si>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</si>
  <si>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</si>
  <si>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</si>
  <si>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</si>
  <si>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</si>
  <si>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</si>
  <si>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</si>
  <si>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</si>
  <si>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</si>
  <si>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</si>
  <si>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</si>
  <si>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Excel Formulas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</si>
</sst>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  <numFmt numFmtId="167" formatCode="[$$-409]#,##0"/>
    <numFmt numFmtId="168" formatCode="mmm"/>
  </numFmts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 (Body)"/>
    </font>
    <font>
      <sz val="11"/>
      <color theme="1"/>
      <name val="Calibri (Body)"/>
    </font>
    <font>
      <b/>
      <i/>
      <sz val="12"/>
      <color theme="0"/>
      <name val="Calibri"/>
      <family val="2"/>
      <scheme val="minor"/>
    </font>
    <font>
      <b/>
      <sz val="11"/>
      <color rgb="FFFFFFFF"/>
      <name val="Calibri"/>
      <family val="2"/>
    </font>
    <font>
      <i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rgb="FF293D68"/>
        <bgColor indexed="64"/>
      </patternFill>
    </fill>
    <fill>
      <patternFill patternType="solid">
        <fgColor rgb="FF2A3C6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A3E68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166" fontId="0" fillId="0" borderId="0" xfId="1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7" fillId="2" borderId="0" xfId="0" applyFont="1" applyFill="1" applyAlignment="1">
      <alignment horizontal="left"/>
    </xf>
    <xf numFmtId="17" fontId="3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8" fillId="6" borderId="0" xfId="0" applyFont="1" applyFill="1"/>
    <xf numFmtId="0" fontId="9" fillId="6" borderId="2" xfId="0" applyFont="1" applyFill="1" applyBorder="1"/>
    <xf numFmtId="17" fontId="8" fillId="6" borderId="2" xfId="0" applyNumberFormat="1" applyFont="1" applyFill="1" applyBorder="1"/>
    <xf numFmtId="0" fontId="10" fillId="0" borderId="0" xfId="0" applyFont="1"/>
    <xf numFmtId="0" fontId="10" fillId="0" borderId="0" xfId="0" applyFont="1" applyAlignment="1">
      <alignment horizontal="left" indent="1"/>
    </xf>
    <xf numFmtId="165" fontId="10" fillId="0" borderId="0" xfId="1" applyNumberFormat="1" applyFont="1" applyFill="1" applyBorder="1"/>
    <xf numFmtId="0" fontId="10" fillId="0" borderId="3" xfId="0" applyFont="1" applyBorder="1" applyAlignment="1">
      <alignment horizontal="left" indent="1"/>
    </xf>
    <xf numFmtId="165" fontId="10" fillId="0" borderId="3" xfId="1" applyNumberFormat="1" applyFont="1" applyFill="1" applyBorder="1"/>
    <xf numFmtId="0" fontId="11" fillId="0" borderId="0" xfId="0" applyFont="1"/>
    <xf numFmtId="165" fontId="11" fillId="0" borderId="0" xfId="0" applyNumberFormat="1" applyFont="1"/>
    <xf numFmtId="0" fontId="10" fillId="0" borderId="3" xfId="0" applyFont="1" applyBorder="1"/>
    <xf numFmtId="165" fontId="10" fillId="0" borderId="3" xfId="0" applyNumberFormat="1" applyFont="1" applyBorder="1"/>
    <xf numFmtId="0" fontId="12" fillId="5" borderId="4" xfId="0" applyFont="1" applyFill="1" applyBorder="1" applyAlignment="1">
      <alignment horizontal="left"/>
    </xf>
    <xf numFmtId="9" fontId="12" fillId="5" borderId="4" xfId="0" applyNumberFormat="1" applyFont="1" applyFill="1" applyBorder="1"/>
    <xf numFmtId="165" fontId="0" fillId="0" borderId="0" xfId="0" applyNumberFormat="1"/>
    <xf numFmtId="0" fontId="3" fillId="2" borderId="0" xfId="0" applyFont="1" applyFill="1" applyAlignment="1">
      <alignment horizontal="center"/>
    </xf>
    <xf numFmtId="166" fontId="0" fillId="0" borderId="0" xfId="1" applyNumberFormat="1" applyFont="1"/>
    <xf numFmtId="0" fontId="13" fillId="0" borderId="0" xfId="0" applyFont="1"/>
    <xf numFmtId="1" fontId="0" fillId="0" borderId="0" xfId="0" applyNumberFormat="1" applyAlignment="1">
      <alignment horizontal="left"/>
    </xf>
    <xf numFmtId="167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0" fontId="4" fillId="7" borderId="0" xfId="0" applyFont="1" applyFill="1"/>
    <xf numFmtId="167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168" fontId="5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quotePrefix="1"/>
    <xf numFmtId="165" fontId="4" fillId="5" borderId="1" xfId="0" applyNumberFormat="1" applyFont="1" applyFill="1" applyBorder="1" applyAlignment="1">
      <alignment horizontal="center" vertical="center"/>
    </xf>
    <xf numFmtId="17" fontId="0" fillId="0" borderId="0" xfId="0" applyNumberFormat="1"/>
    <xf numFmtId="0" fontId="1" fillId="0" borderId="5" xfId="3" applyBorder="1"/>
    <xf numFmtId="0" fontId="16" fillId="0" borderId="6" xfId="3" applyFont="1" applyBorder="1" applyAlignment="1">
      <alignment horizontal="center" vertical="center"/>
    </xf>
    <xf numFmtId="0" fontId="1" fillId="0" borderId="7" xfId="3" applyBorder="1"/>
    <xf numFmtId="0" fontId="1" fillId="7" borderId="0" xfId="3" applyFill="1"/>
    <xf numFmtId="0" fontId="1" fillId="0" borderId="8" xfId="3" applyBorder="1"/>
    <xf numFmtId="0" fontId="17" fillId="0" borderId="0" xfId="3" applyFont="1" applyAlignment="1">
      <alignment horizontal="center" vertical="center"/>
    </xf>
    <xf numFmtId="0" fontId="1" fillId="0" borderId="9" xfId="3" applyBorder="1"/>
    <xf numFmtId="0" fontId="1" fillId="0" borderId="0" xfId="3"/>
    <xf numFmtId="0" fontId="2" fillId="0" borderId="8" xfId="3" applyFont="1" applyBorder="1"/>
    <xf numFmtId="0" fontId="18" fillId="0" borderId="0" xfId="3" applyFont="1" applyAlignment="1">
      <alignment horizontal="center"/>
    </xf>
    <xf numFmtId="0" fontId="2" fillId="0" borderId="9" xfId="3" applyFont="1" applyBorder="1"/>
    <xf numFmtId="0" fontId="2" fillId="7" borderId="0" xfId="3" applyFont="1" applyFill="1"/>
    <xf numFmtId="0" fontId="18" fillId="0" borderId="0" xfId="3" applyFont="1"/>
    <xf numFmtId="0" fontId="1" fillId="0" borderId="8" xfId="3" applyBorder="1" applyAlignment="1">
      <alignment vertical="center"/>
    </xf>
    <xf numFmtId="0" fontId="20" fillId="8" borderId="10" xfId="2" applyFont="1" applyFill="1" applyBorder="1" applyAlignment="1">
      <alignment horizontal="center" vertical="center"/>
    </xf>
    <xf numFmtId="0" fontId="1" fillId="0" borderId="9" xfId="3" applyBorder="1" applyAlignment="1">
      <alignment vertical="center"/>
    </xf>
    <xf numFmtId="0" fontId="1" fillId="7" borderId="0" xfId="3" applyFill="1" applyAlignment="1">
      <alignment vertical="center"/>
    </xf>
    <xf numFmtId="0" fontId="22" fillId="0" borderId="0" xfId="4" applyFont="1" applyFill="1" applyBorder="1"/>
    <xf numFmtId="0" fontId="14" fillId="0" borderId="11" xfId="3" applyFont="1" applyBorder="1"/>
    <xf numFmtId="0" fontId="1" fillId="0" borderId="0" xfId="3" applyAlignment="1">
      <alignment vertical="top" wrapText="1"/>
    </xf>
    <xf numFmtId="0" fontId="1" fillId="0" borderId="12" xfId="3" applyBorder="1"/>
    <xf numFmtId="0" fontId="1" fillId="0" borderId="11" xfId="3" applyBorder="1"/>
    <xf numFmtId="0" fontId="1" fillId="0" borderId="13" xfId="3" applyBorder="1"/>
    <xf numFmtId="0" fontId="3" fillId="3" borderId="0" xfId="0" applyFont="1" applyFill="1" applyAlignment="1">
      <alignment horizontal="center"/>
    </xf>
  </cellXfs>
  <cellStyles count="5">
    <cellStyle name="Comma" xfId="1" builtinId="3"/>
    <cellStyle name="Hyperlink" xfId="2" builtinId="8"/>
    <cellStyle name="Hyperlink 2 2" xfId="4" xr:uid="{9066C1AD-24F2-41F3-A019-53344CC53E82}"/>
    <cellStyle name="Normal" xfId="0" builtinId="0"/>
    <cellStyle name="Normal 2" xfId="3" xr:uid="{8F473356-FE86-44D6-9844-BEE7BDEF6D8E}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numFmt numFmtId="168" formatCode="mmm"/>
      <fill>
        <patternFill patternType="solid">
          <fgColor indexed="64"/>
          <bgColor rgb="FF2A3E68"/>
        </patternFill>
      </fill>
      <alignment horizontal="center" vertical="center" textRotation="0" wrapText="0" indent="0" justifyLastLine="0" shrinkToFit="0" readingOrder="0"/>
    </dxf>
    <dxf>
      <numFmt numFmtId="167" formatCode="[$$-409]#,##0"/>
      <alignment horizontal="center" vertical="bottom" textRotation="0" wrapText="0" indent="0" justifyLastLine="0" shrinkToFit="0" readingOrder="0"/>
    </dxf>
    <dxf>
      <numFmt numFmtId="167" formatCode="[$$-409]#,##0"/>
      <alignment horizontal="center" vertical="bottom" textRotation="0" wrapText="0" indent="0" justifyLastLine="0" shrinkToFit="0" readingOrder="0"/>
    </dxf>
    <dxf>
      <numFmt numFmtId="169" formatCode="d/m/yy"/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93D6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7" formatCode="[$$-409]#,##0"/>
      <alignment horizontal="center" vertical="bottom" textRotation="0" wrapText="0" indent="0" justifyLastLine="0" shrinkToFit="0" readingOrder="0"/>
    </dxf>
    <dxf>
      <numFmt numFmtId="167" formatCode="[$$-409]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169" formatCode="d/m/yy"/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93D68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A3E68"/>
        </patternFill>
      </fill>
      <alignment horizontal="center" vertical="bottom" textRotation="0" wrapText="0" indent="0" justifyLastLine="0" shrinkToFit="0" readingOrder="0"/>
    </dxf>
    <dxf>
      <numFmt numFmtId="167" formatCode="[$$-409]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A3E68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A3C68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A443A43D-46A0-4B0D-B6BD-BD18249B6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A1D26E-74BC-104B-BAA5-DBECFB5FB46E}" name="Table6" displayName="Table6" ref="B2:E19" totalsRowShown="0" headerRowDxfId="32">
  <autoFilter ref="B2:E19" xr:uid="{45A1D26E-74BC-104B-BAA5-DBECFB5FB46E}">
    <filterColumn colId="0" hiddenButton="1"/>
    <filterColumn colId="1" hiddenButton="1"/>
    <filterColumn colId="2" hiddenButton="1"/>
    <filterColumn colId="3" hiddenButton="1"/>
  </autoFilter>
  <tableColumns count="4">
    <tableColumn id="1" xr3:uid="{B8A7864E-938F-3C4B-9927-80E96247A4A5}" name="ID" dataDxfId="31">
      <calculatedColumnFormula>B2+3</calculatedColumnFormula>
    </tableColumn>
    <tableColumn id="2" xr3:uid="{4310DC1C-FD71-9E4B-AC81-4D383AB9C03B}" name="Name"/>
    <tableColumn id="3" xr3:uid="{5D65B485-312E-F248-B457-4FE630ECCF94}" name="Location" dataDxfId="30"/>
    <tableColumn id="4" xr3:uid="{19C48944-5461-4446-A533-737E69C6C736}" name="Sales" dataDxfId="2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33B6E-31E8-504E-9022-68C54738715C}" name="Table7" displayName="Table7" ref="B2:H22" totalsRowShown="0" headerRowDxfId="28">
  <autoFilter ref="B2:H22" xr:uid="{9C633B6E-31E8-504E-9022-68C54738715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C28C6C6-6FB1-574D-9A4F-5F9B526C20F2}" name="ID" dataDxfId="27">
      <calculatedColumnFormula>B2+3</calculatedColumnFormula>
    </tableColumn>
    <tableColumn id="2" xr3:uid="{C2BAC5CF-F729-B844-B6FC-4892207596A0}" name="First"/>
    <tableColumn id="3" xr3:uid="{042E1190-AEE9-3243-9812-6F698D6BF9B6}" name="Last"/>
    <tableColumn id="4" xr3:uid="{82598C58-6514-5442-98B5-D3907EEF8FE1}" name="Brand"/>
    <tableColumn id="5" xr3:uid="{AF97C5B0-B0BE-1945-A6FD-D0CA68E75927}" name="City"/>
    <tableColumn id="6" xr3:uid="{D7C79ACD-9E0D-EE47-BA3E-712B81905C25}" name="Country"/>
    <tableColumn id="7" xr3:uid="{00CA2BCC-4CE0-A448-8DED-7D853CDF1290}" name="Pric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A3A326-99AD-6141-AA56-24A89A7299EF}" name="Table5" displayName="Table5" ref="B2:G14" totalsRowShown="0" headerRowDxfId="26" dataDxfId="25">
  <autoFilter ref="B2:G14" xr:uid="{14A3A326-99AD-6141-AA56-24A89A7299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B315F13-3AE9-2148-B101-41B8B3A53E8C}" name="Company" dataDxfId="24"/>
    <tableColumn id="2" xr3:uid="{0623682E-519B-9B4D-A954-C6A24351F9AF}" name="ID Number" dataDxfId="23"/>
    <tableColumn id="3" xr3:uid="{3E9FD6E5-DC7E-F24C-AB0F-0ED5F851CF9E}" name="Date" dataDxfId="22"/>
    <tableColumn id="4" xr3:uid="{7D31E5F9-A50E-1041-8BE8-4AC80EEB0D10}" name="Month" dataDxfId="21" dataCellStyle="Comma">
      <calculatedColumnFormula>MONTH(D3)</calculatedColumnFormula>
    </tableColumn>
    <tableColumn id="5" xr3:uid="{DD7EC870-0F19-1E4E-A05C-512F20FFDDFC}" name="Sales" dataDxfId="20"/>
    <tableColumn id="6" xr3:uid="{6D84871E-AD74-8D43-B34D-7BE31E9A3009}" name="Commission" dataDxfId="19">
      <calculatedColumnFormula>F3*0.2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592783-8D3E-214E-90CA-D2A4C608262A}" name="Table4" displayName="Table4" ref="B4:C14" totalsRowShown="0">
  <autoFilter ref="B4:C14" xr:uid="{1E592783-8D3E-214E-90CA-D2A4C608262A}">
    <filterColumn colId="0" hiddenButton="1"/>
    <filterColumn colId="1" hiddenButton="1"/>
  </autoFilter>
  <tableColumns count="2">
    <tableColumn id="1" xr3:uid="{3FB6D3A9-34B8-5A42-9334-8F8C467EE60D}" name="Figures in USD" dataDxfId="18"/>
    <tableColumn id="2" xr3:uid="{3C79BB4D-C56D-8145-8214-70464FBEDE00}" name="Sales" dataDxfId="1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B3FF65-B7C0-974E-A5DC-68A335986FAA}" name="Table2" displayName="Table2" ref="B2:F24" totalsRowShown="0" headerRowDxfId="16" dataDxfId="15">
  <autoFilter ref="B2:F24" xr:uid="{6CB3FF65-B7C0-974E-A5DC-68A335986FA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88F3FD5-093A-524A-B1AC-48F57F0078DA}" name="ID Number" dataDxfId="14"/>
    <tableColumn id="2" xr3:uid="{DA22937D-824B-204A-B6E5-3728D26AB665}" name="Date" dataDxfId="13"/>
    <tableColumn id="3" xr3:uid="{F91461BB-7E6E-684C-B559-90BBAA398CB2}" name="Sale Amount" dataDxfId="12"/>
    <tableColumn id="4" xr3:uid="{21F3D171-3F7E-6440-98FC-8ADE06D1E853}" name="Commission" dataDxfId="11">
      <calculatedColumnFormula>D3*0.2</calculatedColumnFormula>
    </tableColumn>
    <tableColumn id="5" xr3:uid="{049B751E-3FE7-FD42-BF4E-9A9FD2C94FCF}" name="Salesperson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2197E2-BE14-AC47-8D9A-8F0FBCEB64B8}" name="Table3" displayName="Table3" ref="B2:J11" totalsRowShown="0" headerRowDxfId="10" dataDxfId="9">
  <autoFilter ref="B2:J11" xr:uid="{E62197E2-BE14-AC47-8D9A-8F0FBCEB64B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1354C12D-FCE0-BF44-A252-ADA7EAFF8998}" name="Regional Sales" dataDxfId="8"/>
    <tableColumn id="2" xr3:uid="{76AACE74-E000-5B47-9B69-EBBD5BCD6FE1}" name="January" dataDxfId="7"/>
    <tableColumn id="3" xr3:uid="{E39B24D4-EC1F-0542-9A06-295E4AA25D8C}" name="February" dataDxfId="6"/>
    <tableColumn id="4" xr3:uid="{C197CEF3-AF30-A149-A7D9-0B8E09A2A0DA}" name="March" dataDxfId="5"/>
    <tableColumn id="5" xr3:uid="{6C1B47E5-54F4-4B45-90CD-A50D16FBE3D0}" name="April" dataDxfId="4"/>
    <tableColumn id="6" xr3:uid="{6F9CB832-8375-4547-A38A-292D7B88CFE2}" name="May" dataDxfId="3"/>
    <tableColumn id="7" xr3:uid="{E9D346CD-38C8-444B-9725-4B9A41B68645}" name="June" dataDxfId="2"/>
    <tableColumn id="8" xr3:uid="{6360978D-E938-0F47-A18A-288D63D114C4}" name="July" dataDxfId="1"/>
    <tableColumn id="9" xr3:uid="{C3142DC1-710C-174D-B11C-9BE469A142E8}" name="Augus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?utm_source=YTDownloadFile&amp;utm_medium=analyst-excel-formulas-feb-17-2023&amp;utm_campaign=YTDownload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4D3C-71EA-4E45-BFD8-0D9FE8935876}">
  <dimension ref="B4:D19"/>
  <sheetViews>
    <sheetView showGridLines="0" topLeftCell="A2" zoomScale="70" zoomScaleNormal="70" workbookViewId="0">
      <selection activeCell="B1" sqref="B1"/>
    </sheetView>
  </sheetViews>
  <sheetFormatPr defaultColWidth="9.5" defaultRowHeight="14.4"/>
  <cols>
    <col min="1" max="1" width="9.5" style="48"/>
    <col min="2" max="2" width="7.296875" style="48" customWidth="1"/>
    <col min="3" max="3" width="96.69921875" style="48" bestFit="1" customWidth="1"/>
    <col min="4" max="4" width="8.19921875" style="48" customWidth="1"/>
    <col min="5" max="16384" width="9.5" style="48"/>
  </cols>
  <sheetData>
    <row r="4" spans="2:4" ht="54">
      <c r="B4" s="45"/>
      <c r="C4" s="46" t="s">
        <v>182</v>
      </c>
      <c r="D4" s="47"/>
    </row>
    <row r="5" spans="2:4" ht="63.6">
      <c r="B5" s="49"/>
      <c r="C5" s="50"/>
      <c r="D5" s="51"/>
    </row>
    <row r="6" spans="2:4">
      <c r="B6" s="49"/>
      <c r="C6" s="52"/>
      <c r="D6" s="51"/>
    </row>
    <row r="7" spans="2:4">
      <c r="B7" s="49"/>
      <c r="C7" s="52"/>
      <c r="D7" s="51"/>
    </row>
    <row r="8" spans="2:4">
      <c r="B8" s="49"/>
      <c r="C8" s="52"/>
      <c r="D8" s="51"/>
    </row>
    <row r="9" spans="2:4" s="56" customFormat="1" ht="21">
      <c r="B9" s="53"/>
      <c r="C9" s="54" t="s">
        <v>176</v>
      </c>
      <c r="D9" s="55"/>
    </row>
    <row r="10" spans="2:4" s="56" customFormat="1" ht="21">
      <c r="B10" s="53"/>
      <c r="C10" s="57"/>
      <c r="D10" s="55"/>
    </row>
    <row r="11" spans="2:4" s="61" customFormat="1" ht="23.55" customHeight="1">
      <c r="B11" s="58"/>
      <c r="C11" s="59" t="s">
        <v>177</v>
      </c>
      <c r="D11" s="60"/>
    </row>
    <row r="12" spans="2:4">
      <c r="B12" s="49"/>
      <c r="C12" s="52"/>
      <c r="D12" s="51"/>
    </row>
    <row r="13" spans="2:4">
      <c r="B13" s="49"/>
      <c r="C13" s="52"/>
      <c r="D13" s="51"/>
    </row>
    <row r="14" spans="2:4">
      <c r="B14" s="49"/>
      <c r="C14" s="52"/>
      <c r="D14" s="51"/>
    </row>
    <row r="15" spans="2:4" ht="18">
      <c r="B15" s="49"/>
      <c r="C15" s="62" t="s">
        <v>178</v>
      </c>
      <c r="D15" s="51"/>
    </row>
    <row r="16" spans="2:4">
      <c r="B16" s="49"/>
      <c r="C16" s="63" t="s">
        <v>179</v>
      </c>
      <c r="D16" s="51"/>
    </row>
    <row r="17" spans="2:4">
      <c r="B17" s="49"/>
      <c r="C17" s="52" t="s">
        <v>180</v>
      </c>
      <c r="D17" s="51"/>
    </row>
    <row r="18" spans="2:4" ht="28.8">
      <c r="B18" s="49"/>
      <c r="C18" s="64" t="s">
        <v>181</v>
      </c>
      <c r="D18" s="51"/>
    </row>
    <row r="19" spans="2:4">
      <c r="B19" s="65"/>
      <c r="C19" s="66"/>
      <c r="D19" s="67"/>
    </row>
  </sheetData>
  <sheetProtection algorithmName="SHA-512" hashValue="0sZr192H36QcX8bsKwUHyzNLRHN+D7ens1DlpvckolDBi0MV9Vlmk+fMSTNhgSe4XUJoELLvC9gjkEXRMQmQSA==" saltValue="OyoH9uYeHeTX0IAvtveP4Q==" spinCount="100000" sheet="1" objects="1" scenarios="1"/>
  <hyperlinks>
    <hyperlink ref="C11" r:id="rId1" xr:uid="{2E236E3E-52A9-43B5-A2E2-74D7CCC71750}"/>
    <hyperlink ref="C15" r:id="rId2" display="Made by Kenji Explains" xr:uid="{65CBBC0B-BF9A-4660-B7C2-D865A3E12EF9}"/>
  </hyperlinks>
  <pageMargins left="0.7" right="0.7" top="0.75" bottom="0.75" header="0.3" footer="0.3"/>
  <pageSetup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4BD7-AC8F-9C4A-ABF7-233D70B869B5}">
  <dimension ref="B2:I24"/>
  <sheetViews>
    <sheetView showGridLines="0" zoomScale="69" workbookViewId="0">
      <selection activeCell="I5" sqref="I5"/>
    </sheetView>
  </sheetViews>
  <sheetFormatPr defaultColWidth="10.69921875" defaultRowHeight="15.6"/>
  <cols>
    <col min="1" max="1" width="3.796875" customWidth="1"/>
    <col min="2" max="2" width="11.5" customWidth="1"/>
    <col min="4" max="4" width="13" customWidth="1"/>
    <col min="5" max="5" width="12.5" customWidth="1"/>
    <col min="6" max="6" width="15.5" bestFit="1" customWidth="1"/>
    <col min="7" max="7" width="7.5" customWidth="1"/>
    <col min="8" max="8" width="13.69921875" bestFit="1" customWidth="1"/>
  </cols>
  <sheetData>
    <row r="2" spans="2:9">
      <c r="B2" s="12" t="s">
        <v>105</v>
      </c>
      <c r="C2" s="12" t="s">
        <v>67</v>
      </c>
      <c r="D2" s="12" t="s">
        <v>106</v>
      </c>
      <c r="E2" s="12" t="s">
        <v>107</v>
      </c>
      <c r="F2" s="12" t="s">
        <v>139</v>
      </c>
      <c r="H2" s="68" t="s">
        <v>140</v>
      </c>
      <c r="I2" s="68"/>
    </row>
    <row r="3" spans="2:9">
      <c r="B3" s="31">
        <v>124300</v>
      </c>
      <c r="C3" s="2">
        <v>44754</v>
      </c>
      <c r="D3" s="32">
        <v>5436.33</v>
      </c>
      <c r="E3" s="32">
        <f>D3*0.2</f>
        <v>1087.2660000000001</v>
      </c>
      <c r="F3" t="s">
        <v>141</v>
      </c>
      <c r="H3" s="34" t="s">
        <v>139</v>
      </c>
      <c r="I3" s="34" t="s">
        <v>107</v>
      </c>
    </row>
    <row r="4" spans="2:9">
      <c r="B4" s="31">
        <f>B3*1.2</f>
        <v>149160</v>
      </c>
      <c r="C4" s="2">
        <v>44751</v>
      </c>
      <c r="D4" s="32">
        <v>6197.4161999999997</v>
      </c>
      <c r="E4" s="32">
        <f t="shared" ref="E4:E24" si="0">D4*0.2</f>
        <v>1239.48324</v>
      </c>
      <c r="F4" t="s">
        <v>121</v>
      </c>
      <c r="H4" t="s">
        <v>127</v>
      </c>
      <c r="I4" s="35">
        <f>LOOKUP(H4,Table2[Salesperson],Table2[Commission])</f>
        <v>1468.2</v>
      </c>
    </row>
    <row r="5" spans="2:9">
      <c r="B5" s="31">
        <f>B4*1.02</f>
        <v>152143.20000000001</v>
      </c>
      <c r="C5" s="2">
        <v>44753</v>
      </c>
      <c r="D5" s="32">
        <v>7065.0544679999994</v>
      </c>
      <c r="E5" s="32">
        <f t="shared" si="0"/>
        <v>1413.0108935999999</v>
      </c>
      <c r="F5" t="s">
        <v>142</v>
      </c>
    </row>
    <row r="6" spans="2:9">
      <c r="B6" s="31">
        <f>B5*0.8</f>
        <v>121714.56000000001</v>
      </c>
      <c r="C6" s="2">
        <v>44748</v>
      </c>
      <c r="D6" s="32">
        <v>8054.1620935199981</v>
      </c>
      <c r="E6" s="32">
        <f t="shared" si="0"/>
        <v>1610.8324187039998</v>
      </c>
      <c r="F6" t="s">
        <v>122</v>
      </c>
    </row>
    <row r="7" spans="2:9">
      <c r="B7" s="31">
        <f>B6*0.9</f>
        <v>109543.10400000001</v>
      </c>
      <c r="C7" s="2">
        <v>44752</v>
      </c>
      <c r="D7" s="32">
        <v>9181.7447866127968</v>
      </c>
      <c r="E7" s="32">
        <f t="shared" si="0"/>
        <v>1836.3489573225595</v>
      </c>
      <c r="F7" t="s">
        <v>123</v>
      </c>
    </row>
    <row r="8" spans="2:9">
      <c r="B8" s="31">
        <f>B7*1.1</f>
        <v>120497.41440000002</v>
      </c>
      <c r="C8" s="2">
        <v>44755</v>
      </c>
      <c r="D8" s="32">
        <v>10467.189056738587</v>
      </c>
      <c r="E8" s="32">
        <f t="shared" si="0"/>
        <v>2093.4378113477173</v>
      </c>
      <c r="F8" t="s">
        <v>143</v>
      </c>
    </row>
    <row r="9" spans="2:9">
      <c r="B9" s="31">
        <f>B8*1.02</f>
        <v>122907.36268800002</v>
      </c>
      <c r="C9" s="2">
        <v>44757</v>
      </c>
      <c r="D9" s="32">
        <v>2446.3485000000001</v>
      </c>
      <c r="E9" s="32">
        <f t="shared" si="0"/>
        <v>489.26970000000006</v>
      </c>
      <c r="F9" t="s">
        <v>124</v>
      </c>
    </row>
    <row r="10" spans="2:9">
      <c r="B10" s="31">
        <f>B9*0.8</f>
        <v>98325.890150400024</v>
      </c>
      <c r="C10" s="2">
        <v>44754</v>
      </c>
      <c r="D10" s="32">
        <v>2690.9833500000004</v>
      </c>
      <c r="E10" s="32">
        <f t="shared" si="0"/>
        <v>538.19667000000015</v>
      </c>
      <c r="F10" t="s">
        <v>125</v>
      </c>
    </row>
    <row r="11" spans="2:9">
      <c r="B11" s="31">
        <f>B10*0.9</f>
        <v>88493.30113536003</v>
      </c>
      <c r="C11" s="2">
        <v>44756</v>
      </c>
      <c r="D11" s="32">
        <v>2960.0816850000001</v>
      </c>
      <c r="E11" s="32">
        <f t="shared" si="0"/>
        <v>592.01633700000002</v>
      </c>
      <c r="F11" t="s">
        <v>126</v>
      </c>
    </row>
    <row r="12" spans="2:9">
      <c r="B12" s="31">
        <f>B11*1.1</f>
        <v>97342.631248896039</v>
      </c>
      <c r="C12" s="2">
        <v>44751</v>
      </c>
      <c r="D12" s="32">
        <v>3256.0898535000001</v>
      </c>
      <c r="E12" s="32">
        <f t="shared" si="0"/>
        <v>651.21797070000002</v>
      </c>
      <c r="F12" t="s">
        <v>127</v>
      </c>
    </row>
    <row r="13" spans="2:9">
      <c r="B13" s="31">
        <f>B12*1.02</f>
        <v>99289.483873873964</v>
      </c>
      <c r="C13" s="2">
        <v>44755</v>
      </c>
      <c r="D13" s="32">
        <v>3581.6988388500008</v>
      </c>
      <c r="E13" s="32">
        <f t="shared" si="0"/>
        <v>716.33976777000021</v>
      </c>
      <c r="F13" t="s">
        <v>128</v>
      </c>
    </row>
    <row r="14" spans="2:9">
      <c r="B14" s="31">
        <f>B13*0.8</f>
        <v>79431.587099099183</v>
      </c>
      <c r="C14" s="2">
        <v>44758</v>
      </c>
      <c r="D14" s="32">
        <v>3939.8687227350015</v>
      </c>
      <c r="E14" s="32">
        <f t="shared" si="0"/>
        <v>787.97374454700036</v>
      </c>
      <c r="F14" t="s">
        <v>129</v>
      </c>
    </row>
    <row r="15" spans="2:9">
      <c r="B15" s="31">
        <f>B14*0.9</f>
        <v>71488.42838918927</v>
      </c>
      <c r="C15" s="2">
        <v>44760</v>
      </c>
      <c r="D15" s="32">
        <v>4333.855595008502</v>
      </c>
      <c r="E15" s="32">
        <f t="shared" si="0"/>
        <v>866.77111900170041</v>
      </c>
      <c r="F15" t="s">
        <v>144</v>
      </c>
    </row>
    <row r="16" spans="2:9">
      <c r="B16" s="31">
        <f>B15*1.1</f>
        <v>78637.271228108206</v>
      </c>
      <c r="C16" s="2">
        <v>44757</v>
      </c>
      <c r="D16" s="32">
        <v>4767.2411545093528</v>
      </c>
      <c r="E16" s="32">
        <f t="shared" si="0"/>
        <v>953.4482309018706</v>
      </c>
      <c r="F16" t="s">
        <v>130</v>
      </c>
    </row>
    <row r="17" spans="2:6">
      <c r="B17" s="31">
        <f>B16*1.02</f>
        <v>80210.016652670369</v>
      </c>
      <c r="C17" s="2">
        <v>44759</v>
      </c>
      <c r="D17" s="32">
        <v>5243.9652699602884</v>
      </c>
      <c r="E17" s="32">
        <f t="shared" si="0"/>
        <v>1048.7930539920578</v>
      </c>
      <c r="F17" t="s">
        <v>131</v>
      </c>
    </row>
    <row r="18" spans="2:6">
      <c r="B18" s="31">
        <f>B17*0.8</f>
        <v>64168.013322136299</v>
      </c>
      <c r="C18" s="2">
        <v>44754</v>
      </c>
      <c r="D18" s="32">
        <v>5768.3617969563174</v>
      </c>
      <c r="E18" s="32">
        <f t="shared" si="0"/>
        <v>1153.6723593912636</v>
      </c>
      <c r="F18" t="s">
        <v>132</v>
      </c>
    </row>
    <row r="19" spans="2:6">
      <c r="B19" s="31">
        <f>B18*0.9</f>
        <v>57751.211989922667</v>
      </c>
      <c r="C19" s="2">
        <v>44758</v>
      </c>
      <c r="D19" s="32">
        <v>5191.525617260686</v>
      </c>
      <c r="E19" s="32">
        <f t="shared" si="0"/>
        <v>1038.3051234521372</v>
      </c>
      <c r="F19" t="s">
        <v>133</v>
      </c>
    </row>
    <row r="20" spans="2:6">
      <c r="B20" s="31">
        <f>B19*1.1</f>
        <v>63526.333188914941</v>
      </c>
      <c r="C20" s="2">
        <v>44761</v>
      </c>
      <c r="D20" s="32">
        <v>6748.9833024388909</v>
      </c>
      <c r="E20" s="32">
        <f t="shared" si="0"/>
        <v>1349.7966604877784</v>
      </c>
      <c r="F20" t="s">
        <v>134</v>
      </c>
    </row>
    <row r="21" spans="2:6">
      <c r="B21" s="31">
        <f>B20*1.02</f>
        <v>64796.85985269324</v>
      </c>
      <c r="C21" s="2">
        <v>44763</v>
      </c>
      <c r="D21" s="32">
        <v>8773.6782931705584</v>
      </c>
      <c r="E21" s="32">
        <f t="shared" si="0"/>
        <v>1754.7356586341118</v>
      </c>
      <c r="F21" t="s">
        <v>135</v>
      </c>
    </row>
    <row r="22" spans="2:6">
      <c r="B22" s="31">
        <f>B21*0.8</f>
        <v>51837.487882154594</v>
      </c>
      <c r="C22" s="2">
        <v>44760</v>
      </c>
      <c r="D22" s="32">
        <v>11405.781781121728</v>
      </c>
      <c r="E22" s="32">
        <f t="shared" si="0"/>
        <v>2281.1563562243459</v>
      </c>
      <c r="F22" t="s">
        <v>136</v>
      </c>
    </row>
    <row r="23" spans="2:6">
      <c r="B23" s="31">
        <f>B22*0.9</f>
        <v>46653.739093939133</v>
      </c>
      <c r="C23" s="2">
        <v>44762</v>
      </c>
      <c r="D23" s="32">
        <v>6650</v>
      </c>
      <c r="E23" s="32">
        <f t="shared" si="0"/>
        <v>1330</v>
      </c>
      <c r="F23" t="s">
        <v>137</v>
      </c>
    </row>
    <row r="24" spans="2:6">
      <c r="B24" s="31">
        <f>B23*1.1</f>
        <v>51319.113003333048</v>
      </c>
      <c r="C24" s="2">
        <v>44757</v>
      </c>
      <c r="D24" s="32">
        <v>7341</v>
      </c>
      <c r="E24" s="32">
        <f t="shared" si="0"/>
        <v>1468.2</v>
      </c>
      <c r="F24" t="s">
        <v>138</v>
      </c>
    </row>
  </sheetData>
  <mergeCells count="1">
    <mergeCell ref="H2:I2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DB74-524E-EA4D-8800-1C352C35F90B}">
  <dimension ref="B2:J14"/>
  <sheetViews>
    <sheetView showGridLines="0" tabSelected="1" zoomScale="85" zoomScaleNormal="85" workbookViewId="0">
      <selection activeCell="K8" sqref="K8"/>
    </sheetView>
  </sheetViews>
  <sheetFormatPr defaultColWidth="10.69921875" defaultRowHeight="15.6"/>
  <cols>
    <col min="1" max="1" width="5.19921875" customWidth="1"/>
    <col min="2" max="2" width="13.5" customWidth="1"/>
    <col min="3" max="10" width="9.796875" customWidth="1"/>
  </cols>
  <sheetData>
    <row r="2" spans="2:10">
      <c r="B2" s="3" t="s">
        <v>73</v>
      </c>
      <c r="C2" s="38" t="s">
        <v>168</v>
      </c>
      <c r="D2" s="38" t="s">
        <v>169</v>
      </c>
      <c r="E2" s="38" t="s">
        <v>170</v>
      </c>
      <c r="F2" s="38" t="s">
        <v>171</v>
      </c>
      <c r="G2" s="38" t="s">
        <v>172</v>
      </c>
      <c r="H2" s="38" t="s">
        <v>173</v>
      </c>
      <c r="I2" s="38" t="s">
        <v>174</v>
      </c>
      <c r="J2" s="38" t="s">
        <v>175</v>
      </c>
    </row>
    <row r="3" spans="2:10" ht="16.95" customHeight="1">
      <c r="B3" s="4" t="s">
        <v>15</v>
      </c>
      <c r="C3" s="5">
        <v>92799</v>
      </c>
      <c r="D3" s="5">
        <v>100222.92000000001</v>
      </c>
      <c r="E3" s="5">
        <v>130289.79600000002</v>
      </c>
      <c r="F3" s="5">
        <v>110746.32660000001</v>
      </c>
      <c r="G3" s="5">
        <v>104101.54700400001</v>
      </c>
      <c r="H3" s="5">
        <v>116593.73264448001</v>
      </c>
      <c r="I3" s="5">
        <v>130584.98056181763</v>
      </c>
      <c r="J3" s="5">
        <v>146255.17822923575</v>
      </c>
    </row>
    <row r="4" spans="2:10" ht="16.95" customHeight="1">
      <c r="B4" s="4" t="s">
        <v>69</v>
      </c>
      <c r="C4" s="5">
        <v>666566</v>
      </c>
      <c r="D4" s="5">
        <v>719891.28</v>
      </c>
      <c r="E4" s="5">
        <v>683896.71600000001</v>
      </c>
      <c r="F4" s="5">
        <v>649701.88020000001</v>
      </c>
      <c r="G4" s="5">
        <v>617216.78619000001</v>
      </c>
      <c r="H4" s="5">
        <v>586355.94688049995</v>
      </c>
      <c r="I4" s="5">
        <v>557038.14953647496</v>
      </c>
      <c r="J4" s="5">
        <v>529186.24205965118</v>
      </c>
    </row>
    <row r="5" spans="2:10" ht="16.95" customHeight="1">
      <c r="B5" s="4" t="s">
        <v>47</v>
      </c>
      <c r="C5" s="5">
        <v>99127</v>
      </c>
      <c r="D5" s="5">
        <v>107057.16</v>
      </c>
      <c r="E5" s="5">
        <v>139174.30800000002</v>
      </c>
      <c r="F5" s="5">
        <v>118298.16180000002</v>
      </c>
      <c r="G5" s="5">
        <v>111200.27209200001</v>
      </c>
      <c r="H5" s="5">
        <v>124544.30474304003</v>
      </c>
      <c r="I5" s="5">
        <v>107057.16</v>
      </c>
      <c r="J5" s="5">
        <v>139174.30800000002</v>
      </c>
    </row>
    <row r="6" spans="2:10" ht="16.95" customHeight="1">
      <c r="B6" s="4" t="s">
        <v>70</v>
      </c>
      <c r="C6" s="5">
        <v>65468</v>
      </c>
      <c r="D6" s="5">
        <v>70705.440000000002</v>
      </c>
      <c r="E6" s="5">
        <v>91917.072</v>
      </c>
      <c r="F6" s="5">
        <v>78129.511199999994</v>
      </c>
      <c r="G6" s="5">
        <v>73441.740527999995</v>
      </c>
      <c r="H6" s="5">
        <v>82254.749391360005</v>
      </c>
      <c r="I6" s="5">
        <v>90480.224330496014</v>
      </c>
      <c r="J6" s="5">
        <v>99528.246763545627</v>
      </c>
    </row>
    <row r="7" spans="2:10" ht="16.95" customHeight="1">
      <c r="B7" s="4" t="s">
        <v>71</v>
      </c>
      <c r="C7" s="5">
        <v>18856</v>
      </c>
      <c r="D7" s="5">
        <v>20364.48</v>
      </c>
      <c r="E7" s="5">
        <v>26473.824000000001</v>
      </c>
      <c r="F7" s="5">
        <v>22502.750400000001</v>
      </c>
      <c r="G7" s="5">
        <v>21152.585375999999</v>
      </c>
      <c r="H7" s="5">
        <v>23690.895621120002</v>
      </c>
      <c r="I7" s="5">
        <v>20137.261277952002</v>
      </c>
      <c r="J7" s="5">
        <v>17116.672086259201</v>
      </c>
    </row>
    <row r="8" spans="2:10" ht="16.95" customHeight="1">
      <c r="B8" s="4" t="s">
        <v>74</v>
      </c>
      <c r="C8" s="5">
        <v>7648</v>
      </c>
      <c r="D8" s="5">
        <v>8259.84</v>
      </c>
      <c r="E8" s="5">
        <v>10737.792000000001</v>
      </c>
      <c r="F8" s="5">
        <v>9127.1232</v>
      </c>
      <c r="G8" s="5">
        <v>8579.4958079999997</v>
      </c>
      <c r="H8" s="5">
        <v>9609.0353049599998</v>
      </c>
      <c r="I8" s="5">
        <v>10089.487070208001</v>
      </c>
      <c r="J8" s="5">
        <v>10190.381940910082</v>
      </c>
    </row>
    <row r="9" spans="2:10" ht="16.95" customHeight="1">
      <c r="B9" s="4" t="s">
        <v>75</v>
      </c>
      <c r="C9" s="5">
        <v>9865</v>
      </c>
      <c r="D9" s="5">
        <v>10654.2</v>
      </c>
      <c r="E9" s="5">
        <v>13850.460000000001</v>
      </c>
      <c r="F9" s="5">
        <v>11772.891</v>
      </c>
      <c r="G9" s="5">
        <v>11066.517539999999</v>
      </c>
      <c r="H9" s="5">
        <v>12394.4996448</v>
      </c>
      <c r="I9" s="5">
        <v>9865</v>
      </c>
      <c r="J9" s="5">
        <v>10654.2</v>
      </c>
    </row>
    <row r="10" spans="2:10" ht="16.95" customHeight="1">
      <c r="B10" s="4" t="s">
        <v>72</v>
      </c>
      <c r="C10" s="5">
        <v>11061</v>
      </c>
      <c r="D10" s="5">
        <v>11945.880000000001</v>
      </c>
      <c r="E10" s="5">
        <v>15529.644000000002</v>
      </c>
      <c r="F10" s="5">
        <v>13200.197400000001</v>
      </c>
      <c r="G10" s="5">
        <v>12408.185556</v>
      </c>
      <c r="H10" s="5">
        <v>13897.167822720001</v>
      </c>
      <c r="I10" s="5">
        <v>11061</v>
      </c>
      <c r="J10" s="5">
        <v>11945.880000000001</v>
      </c>
    </row>
    <row r="11" spans="2:10" ht="16.95" customHeight="1">
      <c r="B11" s="4" t="s">
        <v>33</v>
      </c>
      <c r="C11" s="5">
        <v>78305</v>
      </c>
      <c r="D11" s="5">
        <v>84569.400000000009</v>
      </c>
      <c r="E11" s="5">
        <v>109940.22000000002</v>
      </c>
      <c r="F11" s="5">
        <v>93449.187000000005</v>
      </c>
      <c r="G11" s="5">
        <v>87842.235780000003</v>
      </c>
      <c r="H11" s="5">
        <v>98383.304073600011</v>
      </c>
      <c r="I11" s="5">
        <v>96415.637992128002</v>
      </c>
      <c r="J11" s="5">
        <v>94487.325232285439</v>
      </c>
    </row>
    <row r="13" spans="2:10">
      <c r="B13" s="41" t="s">
        <v>4</v>
      </c>
      <c r="C13" s="38" t="s">
        <v>116</v>
      </c>
      <c r="D13" s="38" t="s">
        <v>77</v>
      </c>
    </row>
    <row r="14" spans="2:10">
      <c r="B14" s="39" t="s">
        <v>72</v>
      </c>
      <c r="C14" s="1" t="s">
        <v>171</v>
      </c>
      <c r="D14" s="40">
        <f>INDEX(C3:J11,MATCH(B14,B3:B11,0),MATCH(C14,C2:J2,0))</f>
        <v>13200.197400000001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BD64-E35C-FC4E-B327-B2C5C6326AB7}">
  <dimension ref="B2:J15"/>
  <sheetViews>
    <sheetView showGridLines="0" zoomScale="83" zoomScaleNormal="160" workbookViewId="0">
      <selection activeCell="F7" sqref="F7"/>
    </sheetView>
  </sheetViews>
  <sheetFormatPr defaultColWidth="10.69921875" defaultRowHeight="15.6"/>
  <cols>
    <col min="1" max="1" width="4" customWidth="1"/>
    <col min="2" max="2" width="20.796875" bestFit="1" customWidth="1"/>
    <col min="3" max="10" width="8.796875" customWidth="1"/>
  </cols>
  <sheetData>
    <row r="2" spans="2:10">
      <c r="B2" s="13" t="s">
        <v>90</v>
      </c>
      <c r="C2" s="13"/>
      <c r="D2" s="13"/>
      <c r="E2" s="13"/>
      <c r="F2" s="13"/>
      <c r="G2" s="13"/>
      <c r="H2" s="13"/>
      <c r="I2" s="13"/>
      <c r="J2" s="13"/>
    </row>
    <row r="3" spans="2:10" ht="16.2" thickBot="1">
      <c r="B3" s="14" t="s">
        <v>91</v>
      </c>
      <c r="C3" s="15">
        <v>44562</v>
      </c>
      <c r="D3" s="15">
        <f>EDATE(C3,1)</f>
        <v>44593</v>
      </c>
      <c r="E3" s="15">
        <f t="shared" ref="E3:J3" si="0">EDATE(D3,1)</f>
        <v>44621</v>
      </c>
      <c r="F3" s="15">
        <f>EDATE(E3,1)</f>
        <v>44652</v>
      </c>
      <c r="G3" s="15">
        <f t="shared" si="0"/>
        <v>44682</v>
      </c>
      <c r="H3" s="15">
        <f t="shared" si="0"/>
        <v>44713</v>
      </c>
      <c r="I3" s="15">
        <f t="shared" si="0"/>
        <v>44743</v>
      </c>
      <c r="J3" s="15">
        <f t="shared" si="0"/>
        <v>44774</v>
      </c>
    </row>
    <row r="4" spans="2:10">
      <c r="B4" s="16" t="s">
        <v>68</v>
      </c>
      <c r="C4" s="16"/>
      <c r="D4" s="16"/>
      <c r="E4" s="16"/>
      <c r="F4" s="16"/>
      <c r="G4" s="16"/>
    </row>
    <row r="5" spans="2:10">
      <c r="B5" s="17" t="s">
        <v>92</v>
      </c>
      <c r="C5" s="18">
        <v>215660</v>
      </c>
      <c r="D5" s="18">
        <v>237226.00000000003</v>
      </c>
      <c r="E5" s="18">
        <v>260948.60000000006</v>
      </c>
      <c r="F5" s="18"/>
      <c r="G5" s="18"/>
      <c r="H5" s="18"/>
      <c r="I5" s="18"/>
      <c r="J5" s="18"/>
    </row>
    <row r="6" spans="2:10">
      <c r="B6" s="19" t="s">
        <v>93</v>
      </c>
      <c r="C6" s="20">
        <v>23722.6</v>
      </c>
      <c r="D6" s="20">
        <v>26094.860000000004</v>
      </c>
      <c r="E6" s="20">
        <v>28704.346000000009</v>
      </c>
      <c r="F6" s="20"/>
      <c r="G6" s="20"/>
      <c r="H6" s="20"/>
      <c r="I6" s="20"/>
      <c r="J6" s="20"/>
    </row>
    <row r="7" spans="2:10">
      <c r="B7" s="21" t="s">
        <v>94</v>
      </c>
      <c r="C7" s="22">
        <f>SUM(C5:C6)</f>
        <v>239382.6</v>
      </c>
      <c r="D7" s="22">
        <f t="shared" ref="D7:J7" si="1">SUM(D5:D6)</f>
        <v>263320.86000000004</v>
      </c>
      <c r="E7" s="22">
        <f t="shared" si="1"/>
        <v>289652.94600000005</v>
      </c>
      <c r="F7" s="22">
        <f t="shared" ref="F7:H7" si="2">SUM(F5:F6)</f>
        <v>0</v>
      </c>
      <c r="G7" s="22">
        <f t="shared" si="2"/>
        <v>0</v>
      </c>
      <c r="H7" s="22">
        <f t="shared" si="2"/>
        <v>0</v>
      </c>
      <c r="I7" s="22">
        <f t="shared" si="1"/>
        <v>0</v>
      </c>
      <c r="J7" s="22">
        <f t="shared" si="1"/>
        <v>0</v>
      </c>
    </row>
    <row r="8" spans="2:10">
      <c r="B8" s="16" t="s">
        <v>95</v>
      </c>
      <c r="C8" s="16"/>
      <c r="D8" s="16"/>
      <c r="E8" s="16"/>
      <c r="F8" s="16"/>
      <c r="G8" s="16"/>
      <c r="H8" s="16"/>
      <c r="I8" s="16"/>
      <c r="J8" s="16"/>
    </row>
    <row r="9" spans="2:10">
      <c r="B9" s="17" t="s">
        <v>96</v>
      </c>
      <c r="C9" s="18">
        <v>-69011.199999999997</v>
      </c>
      <c r="D9" s="18">
        <v>-88593</v>
      </c>
      <c r="E9" s="18">
        <v>-130474.30000000003</v>
      </c>
      <c r="F9" s="18"/>
      <c r="G9" s="18"/>
      <c r="H9" s="18"/>
      <c r="I9" s="18"/>
      <c r="J9" s="18"/>
    </row>
    <row r="10" spans="2:10">
      <c r="B10" s="17" t="s">
        <v>97</v>
      </c>
      <c r="C10" s="18">
        <v>-12939.6</v>
      </c>
      <c r="D10" s="18">
        <v>-14233.560000000001</v>
      </c>
      <c r="E10" s="18">
        <v>-15656.916000000003</v>
      </c>
      <c r="F10" s="18"/>
      <c r="G10" s="18"/>
      <c r="H10" s="18"/>
      <c r="I10" s="18"/>
      <c r="J10" s="18"/>
    </row>
    <row r="11" spans="2:10">
      <c r="B11" s="17" t="s">
        <v>98</v>
      </c>
      <c r="C11" s="18">
        <v>-4313.2</v>
      </c>
      <c r="D11" s="18">
        <v>-4744.5200000000004</v>
      </c>
      <c r="E11" s="18">
        <v>-5218.9720000000016</v>
      </c>
      <c r="F11" s="18"/>
      <c r="G11" s="18"/>
      <c r="H11" s="18"/>
      <c r="I11" s="18"/>
      <c r="J11" s="18"/>
    </row>
    <row r="12" spans="2:10">
      <c r="B12" s="23" t="s">
        <v>99</v>
      </c>
      <c r="C12" s="24">
        <v>-86264</v>
      </c>
      <c r="D12" s="24">
        <v>-107571.08</v>
      </c>
      <c r="E12" s="24">
        <v>-151350.18800000005</v>
      </c>
      <c r="F12" s="24"/>
      <c r="G12" s="24"/>
      <c r="H12" s="24"/>
      <c r="I12" s="24"/>
      <c r="J12" s="24"/>
    </row>
    <row r="13" spans="2:10">
      <c r="B13" s="21" t="s">
        <v>100</v>
      </c>
      <c r="C13" s="22">
        <f>C7+C12</f>
        <v>153118.6</v>
      </c>
      <c r="D13" s="22">
        <f>D7+D12</f>
        <v>155749.78000000003</v>
      </c>
      <c r="E13" s="22">
        <f>E7+E12</f>
        <v>138302.758</v>
      </c>
      <c r="F13" s="22">
        <f t="shared" ref="F13:H13" si="3">F7+F12</f>
        <v>0</v>
      </c>
      <c r="G13" s="22">
        <f t="shared" si="3"/>
        <v>0</v>
      </c>
      <c r="H13" s="22">
        <f t="shared" si="3"/>
        <v>0</v>
      </c>
      <c r="I13" s="22">
        <f t="shared" ref="I13:J13" si="4">I7+I12</f>
        <v>0</v>
      </c>
      <c r="J13" s="22">
        <f t="shared" si="4"/>
        <v>0</v>
      </c>
    </row>
    <row r="14" spans="2:10">
      <c r="B14" s="21"/>
      <c r="C14" s="22"/>
      <c r="D14" s="22"/>
      <c r="E14" s="22"/>
      <c r="F14" s="22"/>
      <c r="G14" s="22"/>
      <c r="H14" s="22"/>
      <c r="I14" s="22"/>
      <c r="J14" s="22"/>
    </row>
    <row r="15" spans="2:10">
      <c r="B15" s="25" t="s">
        <v>101</v>
      </c>
      <c r="C15" s="26">
        <f>IFERROR(C7/C13,"")</f>
        <v>1.5633802816901408</v>
      </c>
      <c r="D15" s="26">
        <f t="shared" ref="D15:J15" si="5">IFERROR(D7/D13,"")</f>
        <v>1.6906660157080158</v>
      </c>
      <c r="E15" s="26">
        <f t="shared" si="5"/>
        <v>2.0943396226415096</v>
      </c>
      <c r="F15" s="26" t="str">
        <f t="shared" si="5"/>
        <v/>
      </c>
      <c r="G15" s="26" t="str">
        <f t="shared" si="5"/>
        <v/>
      </c>
      <c r="H15" s="26" t="str">
        <f t="shared" si="5"/>
        <v/>
      </c>
      <c r="I15" s="26" t="str">
        <f t="shared" si="5"/>
        <v/>
      </c>
      <c r="J15" s="26" t="str">
        <f t="shared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F09D-FD4F-FF49-BF9D-DE1A9E2AB1E9}">
  <dimension ref="B2:G19"/>
  <sheetViews>
    <sheetView showGridLines="0" zoomScale="89" workbookViewId="0">
      <selection activeCell="H2" sqref="H2"/>
    </sheetView>
  </sheetViews>
  <sheetFormatPr defaultColWidth="10.69921875" defaultRowHeight="15.6"/>
  <cols>
    <col min="1" max="1" width="6" customWidth="1"/>
    <col min="2" max="2" width="5.19921875" bestFit="1" customWidth="1"/>
    <col min="5" max="5" width="7.69921875" bestFit="1" customWidth="1"/>
    <col min="6" max="6" width="4.796875" customWidth="1"/>
    <col min="7" max="7" width="8.296875" customWidth="1"/>
  </cols>
  <sheetData>
    <row r="2" spans="2:7">
      <c r="B2" s="28" t="s">
        <v>66</v>
      </c>
      <c r="C2" s="28" t="s">
        <v>76</v>
      </c>
      <c r="D2" s="28" t="s">
        <v>148</v>
      </c>
      <c r="E2" s="28" t="s">
        <v>77</v>
      </c>
      <c r="G2" s="28" t="s">
        <v>147</v>
      </c>
    </row>
    <row r="3" spans="2:7">
      <c r="B3" s="1">
        <v>1295</v>
      </c>
      <c r="C3" t="s">
        <v>35</v>
      </c>
      <c r="D3" s="1" t="s">
        <v>149</v>
      </c>
      <c r="E3" s="32">
        <v>5436.33</v>
      </c>
      <c r="G3" s="37" t="str">
        <f>LEFT(D3,2)</f>
        <v>AL</v>
      </c>
    </row>
    <row r="4" spans="2:7">
      <c r="B4" s="1">
        <f>B3+3</f>
        <v>1298</v>
      </c>
      <c r="C4" t="s">
        <v>37</v>
      </c>
      <c r="D4" s="1" t="s">
        <v>150</v>
      </c>
      <c r="E4" s="32">
        <v>6197.4161999999997</v>
      </c>
      <c r="G4" s="37" t="str">
        <f t="shared" ref="G4:G19" si="0">LEFT(D4,2)</f>
        <v>AK</v>
      </c>
    </row>
    <row r="5" spans="2:7">
      <c r="B5" s="1">
        <f t="shared" ref="B5:B19" si="1">B4+3</f>
        <v>1301</v>
      </c>
      <c r="C5" t="s">
        <v>39</v>
      </c>
      <c r="D5" s="1" t="s">
        <v>151</v>
      </c>
      <c r="E5" s="32">
        <v>7065.0544679999994</v>
      </c>
      <c r="G5" s="37" t="str">
        <f t="shared" si="0"/>
        <v>CA</v>
      </c>
    </row>
    <row r="6" spans="2:7">
      <c r="B6" s="1">
        <f t="shared" si="1"/>
        <v>1304</v>
      </c>
      <c r="C6" t="s">
        <v>41</v>
      </c>
      <c r="D6" s="1" t="s">
        <v>152</v>
      </c>
      <c r="E6" s="32">
        <v>8054.1620935199981</v>
      </c>
      <c r="G6" s="37" t="str">
        <f t="shared" si="0"/>
        <v>CT</v>
      </c>
    </row>
    <row r="7" spans="2:7">
      <c r="B7" s="1">
        <f t="shared" si="1"/>
        <v>1307</v>
      </c>
      <c r="C7" t="s">
        <v>43</v>
      </c>
      <c r="D7" s="1" t="s">
        <v>153</v>
      </c>
      <c r="E7" s="32">
        <v>9181.7447866127968</v>
      </c>
      <c r="G7" s="37" t="str">
        <f t="shared" si="0"/>
        <v>DE</v>
      </c>
    </row>
    <row r="8" spans="2:7">
      <c r="B8" s="1">
        <f t="shared" si="1"/>
        <v>1310</v>
      </c>
      <c r="C8" t="s">
        <v>45</v>
      </c>
      <c r="D8" s="1" t="s">
        <v>154</v>
      </c>
      <c r="E8" s="32">
        <v>10467.189056738587</v>
      </c>
      <c r="G8" s="37" t="str">
        <f t="shared" si="0"/>
        <v>FL</v>
      </c>
    </row>
    <row r="9" spans="2:7">
      <c r="B9" s="1">
        <f t="shared" si="1"/>
        <v>1313</v>
      </c>
      <c r="C9" t="s">
        <v>49</v>
      </c>
      <c r="D9" s="1" t="s">
        <v>155</v>
      </c>
      <c r="E9" s="32">
        <v>2446.3485000000001</v>
      </c>
      <c r="G9" s="37" t="str">
        <f t="shared" si="0"/>
        <v>GA</v>
      </c>
    </row>
    <row r="10" spans="2:7">
      <c r="B10" s="1">
        <f t="shared" si="1"/>
        <v>1316</v>
      </c>
      <c r="C10" t="s">
        <v>52</v>
      </c>
      <c r="D10" s="1" t="s">
        <v>156</v>
      </c>
      <c r="E10" s="32">
        <v>2690.9833500000004</v>
      </c>
      <c r="G10" s="37" t="str">
        <f t="shared" si="0"/>
        <v>HI</v>
      </c>
    </row>
    <row r="11" spans="2:7">
      <c r="B11" s="1">
        <f t="shared" si="1"/>
        <v>1319</v>
      </c>
      <c r="C11" t="s">
        <v>54</v>
      </c>
      <c r="D11" s="1" t="s">
        <v>157</v>
      </c>
      <c r="E11" s="32">
        <v>2960.0816850000001</v>
      </c>
      <c r="G11" s="37" t="str">
        <f t="shared" si="0"/>
        <v>ID</v>
      </c>
    </row>
    <row r="12" spans="2:7">
      <c r="B12" s="1">
        <f t="shared" si="1"/>
        <v>1322</v>
      </c>
      <c r="C12" t="s">
        <v>56</v>
      </c>
      <c r="D12" s="1" t="s">
        <v>158</v>
      </c>
      <c r="E12" s="32">
        <v>3256.0898535000001</v>
      </c>
      <c r="G12" s="37" t="str">
        <f t="shared" si="0"/>
        <v>IL</v>
      </c>
    </row>
    <row r="13" spans="2:7">
      <c r="B13" s="1">
        <f t="shared" si="1"/>
        <v>1325</v>
      </c>
      <c r="C13" t="s">
        <v>58</v>
      </c>
      <c r="D13" s="1" t="s">
        <v>159</v>
      </c>
      <c r="E13" s="32">
        <v>3581.6988388500008</v>
      </c>
      <c r="G13" s="37" t="str">
        <f t="shared" si="0"/>
        <v>IN</v>
      </c>
    </row>
    <row r="14" spans="2:7">
      <c r="B14" s="1">
        <f t="shared" si="1"/>
        <v>1328</v>
      </c>
      <c r="C14" t="s">
        <v>60</v>
      </c>
      <c r="D14" s="1" t="s">
        <v>160</v>
      </c>
      <c r="E14" s="32">
        <v>3939.8687227350015</v>
      </c>
      <c r="G14" s="37" t="str">
        <f t="shared" si="0"/>
        <v>KS</v>
      </c>
    </row>
    <row r="15" spans="2:7">
      <c r="B15" s="1">
        <f t="shared" si="1"/>
        <v>1331</v>
      </c>
      <c r="C15" t="s">
        <v>62</v>
      </c>
      <c r="D15" s="1" t="s">
        <v>161</v>
      </c>
      <c r="E15" s="32">
        <v>4333.855595008502</v>
      </c>
      <c r="G15" s="37" t="str">
        <f t="shared" si="0"/>
        <v>ME</v>
      </c>
    </row>
    <row r="16" spans="2:7">
      <c r="B16" s="1">
        <f t="shared" si="1"/>
        <v>1334</v>
      </c>
      <c r="C16" t="s">
        <v>17</v>
      </c>
      <c r="D16" s="1" t="s">
        <v>162</v>
      </c>
      <c r="E16" s="32">
        <v>4767.2411545093528</v>
      </c>
      <c r="G16" s="37" t="str">
        <f t="shared" si="0"/>
        <v>MI</v>
      </c>
    </row>
    <row r="17" spans="2:7">
      <c r="B17" s="1">
        <f t="shared" si="1"/>
        <v>1337</v>
      </c>
      <c r="C17" t="s">
        <v>21</v>
      </c>
      <c r="D17" s="1" t="s">
        <v>163</v>
      </c>
      <c r="E17" s="32">
        <v>5243.9652699602884</v>
      </c>
      <c r="G17" s="37" t="str">
        <f t="shared" si="0"/>
        <v>MY</v>
      </c>
    </row>
    <row r="18" spans="2:7">
      <c r="B18" s="1">
        <f t="shared" si="1"/>
        <v>1340</v>
      </c>
      <c r="C18" t="s">
        <v>25</v>
      </c>
      <c r="D18" s="1" t="s">
        <v>164</v>
      </c>
      <c r="E18" s="32">
        <v>5768.3617969563174</v>
      </c>
      <c r="G18" s="37" t="str">
        <f t="shared" si="0"/>
        <v>NJ</v>
      </c>
    </row>
    <row r="19" spans="2:7">
      <c r="B19" s="1">
        <f t="shared" si="1"/>
        <v>1343</v>
      </c>
      <c r="C19" t="s">
        <v>28</v>
      </c>
      <c r="D19" s="1" t="s">
        <v>165</v>
      </c>
      <c r="E19" s="32">
        <v>5191.525617260686</v>
      </c>
      <c r="G19" s="37" t="str">
        <f t="shared" si="0"/>
        <v>NY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DEE8-62FF-BB4E-B4D0-731204D759E6}">
  <dimension ref="B2:J22"/>
  <sheetViews>
    <sheetView showGridLines="0" zoomScale="74" zoomScaleNormal="98" workbookViewId="0">
      <selection activeCell="J8" sqref="J8"/>
    </sheetView>
  </sheetViews>
  <sheetFormatPr defaultColWidth="10.69921875" defaultRowHeight="15.6"/>
  <cols>
    <col min="1" max="1" width="6" customWidth="1"/>
    <col min="2" max="2" width="5.19921875" bestFit="1" customWidth="1"/>
    <col min="8" max="8" width="7.19921875" bestFit="1" customWidth="1"/>
    <col min="9" max="9" width="7.19921875" customWidth="1"/>
    <col min="10" max="10" width="16.19921875" customWidth="1"/>
  </cols>
  <sheetData>
    <row r="2" spans="2:10">
      <c r="B2" s="28" t="s">
        <v>66</v>
      </c>
      <c r="C2" s="28" t="s">
        <v>0</v>
      </c>
      <c r="D2" s="28" t="s">
        <v>1</v>
      </c>
      <c r="E2" s="28" t="s">
        <v>2</v>
      </c>
      <c r="F2" s="28" t="s">
        <v>3</v>
      </c>
      <c r="G2" s="28" t="s">
        <v>4</v>
      </c>
      <c r="H2" s="28" t="s">
        <v>5</v>
      </c>
      <c r="J2" s="28" t="s">
        <v>146</v>
      </c>
    </row>
    <row r="3" spans="2:10">
      <c r="B3" s="1">
        <v>1295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>
        <v>122.79</v>
      </c>
      <c r="J3" s="37" t="str">
        <f>F3&amp;","&amp;G3</f>
        <v>London,UK</v>
      </c>
    </row>
    <row r="4" spans="2:10">
      <c r="B4" s="1">
        <f>B3+3</f>
        <v>1298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>
        <v>204.62</v>
      </c>
      <c r="J4" s="37" t="str">
        <f t="shared" ref="J4:J22" si="0">F4&amp;","&amp;G4</f>
        <v>Madrid,Spain</v>
      </c>
    </row>
    <row r="5" spans="2:10">
      <c r="B5" s="1">
        <f t="shared" ref="B5:B22" si="1">B4+3</f>
        <v>1301</v>
      </c>
      <c r="C5" t="s">
        <v>16</v>
      </c>
      <c r="D5" t="s">
        <v>17</v>
      </c>
      <c r="E5" t="s">
        <v>8</v>
      </c>
      <c r="F5" t="s">
        <v>18</v>
      </c>
      <c r="G5" t="s">
        <v>19</v>
      </c>
      <c r="H5">
        <v>122.76</v>
      </c>
      <c r="J5" s="37" t="str">
        <f t="shared" si="0"/>
        <v>Tampa,USA</v>
      </c>
    </row>
    <row r="6" spans="2:10">
      <c r="B6" s="1">
        <f t="shared" si="1"/>
        <v>1304</v>
      </c>
      <c r="C6" t="s">
        <v>20</v>
      </c>
      <c r="D6" t="s">
        <v>21</v>
      </c>
      <c r="E6" t="s">
        <v>8</v>
      </c>
      <c r="F6" t="s">
        <v>22</v>
      </c>
      <c r="G6" t="s">
        <v>23</v>
      </c>
      <c r="H6">
        <v>81.599999999999994</v>
      </c>
      <c r="J6" s="37" t="str">
        <f t="shared" si="0"/>
        <v>Tokyo,Japan</v>
      </c>
    </row>
    <row r="7" spans="2:10">
      <c r="B7" s="1">
        <f t="shared" si="1"/>
        <v>1307</v>
      </c>
      <c r="C7" t="s">
        <v>24</v>
      </c>
      <c r="D7" t="s">
        <v>25</v>
      </c>
      <c r="E7" t="s">
        <v>26</v>
      </c>
      <c r="F7" t="s">
        <v>9</v>
      </c>
      <c r="G7" t="s">
        <v>10</v>
      </c>
      <c r="H7">
        <v>203.79</v>
      </c>
      <c r="J7" s="37" t="str">
        <f t="shared" si="0"/>
        <v>London,UK</v>
      </c>
    </row>
    <row r="8" spans="2:10">
      <c r="B8" s="1">
        <f t="shared" si="1"/>
        <v>1310</v>
      </c>
      <c r="C8" t="s">
        <v>27</v>
      </c>
      <c r="D8" t="s">
        <v>28</v>
      </c>
      <c r="E8" t="s">
        <v>29</v>
      </c>
      <c r="F8" t="s">
        <v>9</v>
      </c>
      <c r="G8" t="s">
        <v>10</v>
      </c>
      <c r="H8">
        <v>122.77</v>
      </c>
      <c r="J8" s="37" t="str">
        <f t="shared" si="0"/>
        <v>London,UK</v>
      </c>
    </row>
    <row r="9" spans="2:10">
      <c r="B9" s="1">
        <f t="shared" si="1"/>
        <v>1313</v>
      </c>
      <c r="C9" t="s">
        <v>30</v>
      </c>
      <c r="D9" t="s">
        <v>31</v>
      </c>
      <c r="E9" t="s">
        <v>29</v>
      </c>
      <c r="F9" t="s">
        <v>32</v>
      </c>
      <c r="G9" t="s">
        <v>33</v>
      </c>
      <c r="H9">
        <v>123.96</v>
      </c>
      <c r="J9" s="37" t="str">
        <f t="shared" si="0"/>
        <v>Berlin,Germany</v>
      </c>
    </row>
    <row r="10" spans="2:10">
      <c r="B10" s="1">
        <f t="shared" si="1"/>
        <v>1316</v>
      </c>
      <c r="C10" t="s">
        <v>34</v>
      </c>
      <c r="D10" t="s">
        <v>35</v>
      </c>
      <c r="E10" t="s">
        <v>26</v>
      </c>
      <c r="F10" t="s">
        <v>32</v>
      </c>
      <c r="G10" t="s">
        <v>33</v>
      </c>
      <c r="H10">
        <v>206.97</v>
      </c>
      <c r="J10" s="37" t="str">
        <f t="shared" si="0"/>
        <v>Berlin,Germany</v>
      </c>
    </row>
    <row r="11" spans="2:10">
      <c r="B11" s="1">
        <f t="shared" si="1"/>
        <v>1319</v>
      </c>
      <c r="C11" t="s">
        <v>36</v>
      </c>
      <c r="D11" t="s">
        <v>37</v>
      </c>
      <c r="E11" t="s">
        <v>26</v>
      </c>
      <c r="F11" t="s">
        <v>14</v>
      </c>
      <c r="G11" t="s">
        <v>15</v>
      </c>
      <c r="H11">
        <v>207.14</v>
      </c>
      <c r="J11" s="37" t="str">
        <f t="shared" si="0"/>
        <v>Madrid,Spain</v>
      </c>
    </row>
    <row r="12" spans="2:10">
      <c r="B12" s="1">
        <f t="shared" si="1"/>
        <v>1322</v>
      </c>
      <c r="C12" t="s">
        <v>38</v>
      </c>
      <c r="D12" t="s">
        <v>39</v>
      </c>
      <c r="E12" t="s">
        <v>29</v>
      </c>
      <c r="F12" t="s">
        <v>32</v>
      </c>
      <c r="G12" t="s">
        <v>33</v>
      </c>
      <c r="H12">
        <v>122.79</v>
      </c>
      <c r="J12" s="37" t="str">
        <f t="shared" si="0"/>
        <v>Berlin,Germany</v>
      </c>
    </row>
    <row r="13" spans="2:10">
      <c r="B13" s="1">
        <f t="shared" si="1"/>
        <v>1325</v>
      </c>
      <c r="C13" t="s">
        <v>40</v>
      </c>
      <c r="D13" t="s">
        <v>41</v>
      </c>
      <c r="E13" t="s">
        <v>26</v>
      </c>
      <c r="F13" t="s">
        <v>32</v>
      </c>
      <c r="G13" t="s">
        <v>33</v>
      </c>
      <c r="H13">
        <v>122.76</v>
      </c>
      <c r="J13" s="37" t="str">
        <f t="shared" si="0"/>
        <v>Berlin,Germany</v>
      </c>
    </row>
    <row r="14" spans="2:10">
      <c r="B14" s="1">
        <f t="shared" si="1"/>
        <v>1328</v>
      </c>
      <c r="C14" t="s">
        <v>42</v>
      </c>
      <c r="D14" t="s">
        <v>43</v>
      </c>
      <c r="E14" t="s">
        <v>29</v>
      </c>
      <c r="F14" t="s">
        <v>14</v>
      </c>
      <c r="G14" t="s">
        <v>15</v>
      </c>
      <c r="H14">
        <v>81.599999999999994</v>
      </c>
      <c r="J14" s="37" t="str">
        <f t="shared" si="0"/>
        <v>Madrid,Spain</v>
      </c>
    </row>
    <row r="15" spans="2:10">
      <c r="B15" s="1">
        <f t="shared" si="1"/>
        <v>1331</v>
      </c>
      <c r="C15" t="s">
        <v>44</v>
      </c>
      <c r="D15" t="s">
        <v>45</v>
      </c>
      <c r="E15" t="s">
        <v>29</v>
      </c>
      <c r="F15" t="s">
        <v>46</v>
      </c>
      <c r="G15" t="s">
        <v>47</v>
      </c>
      <c r="H15">
        <v>54.67</v>
      </c>
      <c r="J15" s="37" t="str">
        <f t="shared" si="0"/>
        <v>Paris,France</v>
      </c>
    </row>
    <row r="16" spans="2:10">
      <c r="B16" s="1">
        <f t="shared" si="1"/>
        <v>1334</v>
      </c>
      <c r="C16" t="s">
        <v>48</v>
      </c>
      <c r="D16" t="s">
        <v>49</v>
      </c>
      <c r="E16" t="s">
        <v>50</v>
      </c>
      <c r="F16" t="s">
        <v>46</v>
      </c>
      <c r="G16" t="s">
        <v>47</v>
      </c>
      <c r="H16">
        <v>203.79</v>
      </c>
      <c r="J16" s="37" t="str">
        <f t="shared" si="0"/>
        <v>Paris,France</v>
      </c>
    </row>
    <row r="17" spans="2:10">
      <c r="B17" s="1">
        <f t="shared" si="1"/>
        <v>1337</v>
      </c>
      <c r="C17" t="s">
        <v>51</v>
      </c>
      <c r="D17" t="s">
        <v>52</v>
      </c>
      <c r="E17" t="s">
        <v>63</v>
      </c>
      <c r="F17" t="s">
        <v>46</v>
      </c>
      <c r="G17" t="s">
        <v>47</v>
      </c>
      <c r="H17">
        <v>123.96</v>
      </c>
      <c r="J17" s="37" t="str">
        <f t="shared" si="0"/>
        <v>Paris,France</v>
      </c>
    </row>
    <row r="18" spans="2:10">
      <c r="B18" s="1">
        <f t="shared" si="1"/>
        <v>1340</v>
      </c>
      <c r="C18" t="s">
        <v>53</v>
      </c>
      <c r="D18" t="s">
        <v>54</v>
      </c>
      <c r="E18" t="s">
        <v>64</v>
      </c>
      <c r="F18" t="s">
        <v>46</v>
      </c>
      <c r="G18" t="s">
        <v>47</v>
      </c>
      <c r="H18">
        <v>206.97</v>
      </c>
      <c r="J18" s="37" t="str">
        <f t="shared" si="0"/>
        <v>Paris,France</v>
      </c>
    </row>
    <row r="19" spans="2:10">
      <c r="B19" s="1">
        <f t="shared" si="1"/>
        <v>1343</v>
      </c>
      <c r="C19" t="s">
        <v>55</v>
      </c>
      <c r="D19" t="s">
        <v>56</v>
      </c>
      <c r="E19" t="s">
        <v>29</v>
      </c>
      <c r="F19" t="s">
        <v>22</v>
      </c>
      <c r="G19" t="s">
        <v>23</v>
      </c>
      <c r="H19">
        <v>207.14</v>
      </c>
      <c r="J19" s="37" t="str">
        <f t="shared" si="0"/>
        <v>Tokyo,Japan</v>
      </c>
    </row>
    <row r="20" spans="2:10">
      <c r="B20" s="1">
        <f t="shared" si="1"/>
        <v>1346</v>
      </c>
      <c r="C20" t="s">
        <v>57</v>
      </c>
      <c r="D20" t="s">
        <v>58</v>
      </c>
      <c r="E20" t="s">
        <v>8</v>
      </c>
      <c r="F20" t="s">
        <v>9</v>
      </c>
      <c r="G20" t="s">
        <v>10</v>
      </c>
      <c r="H20">
        <v>122.79</v>
      </c>
      <c r="J20" s="37" t="str">
        <f t="shared" si="0"/>
        <v>London,UK</v>
      </c>
    </row>
    <row r="21" spans="2:10">
      <c r="B21" s="1">
        <f t="shared" si="1"/>
        <v>1349</v>
      </c>
      <c r="C21" t="s">
        <v>59</v>
      </c>
      <c r="D21" t="s">
        <v>60</v>
      </c>
      <c r="E21" t="s">
        <v>65</v>
      </c>
      <c r="F21" t="s">
        <v>22</v>
      </c>
      <c r="G21" t="s">
        <v>23</v>
      </c>
      <c r="H21">
        <v>122.76</v>
      </c>
      <c r="J21" s="37" t="str">
        <f t="shared" si="0"/>
        <v>Tokyo,Japan</v>
      </c>
    </row>
    <row r="22" spans="2:10">
      <c r="B22" s="1">
        <f t="shared" si="1"/>
        <v>1352</v>
      </c>
      <c r="C22" t="s">
        <v>61</v>
      </c>
      <c r="D22" t="s">
        <v>62</v>
      </c>
      <c r="E22" t="s">
        <v>65</v>
      </c>
      <c r="F22" t="s">
        <v>14</v>
      </c>
      <c r="G22" t="s">
        <v>15</v>
      </c>
      <c r="H22">
        <v>81.599999999999994</v>
      </c>
      <c r="J22" s="37" t="str">
        <f t="shared" si="0"/>
        <v>Madrid,Spain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CAF16-2B4B-444B-8C38-E783C2A49531}">
  <dimension ref="B2:C52"/>
  <sheetViews>
    <sheetView showGridLines="0" zoomScale="97" workbookViewId="0">
      <selection activeCell="C4" sqref="C4"/>
    </sheetView>
  </sheetViews>
  <sheetFormatPr defaultColWidth="10.69921875" defaultRowHeight="15.6"/>
  <cols>
    <col min="1" max="1" width="5" customWidth="1"/>
    <col min="2" max="2" width="7.5" customWidth="1"/>
  </cols>
  <sheetData>
    <row r="2" spans="2:3">
      <c r="B2" s="11" t="s">
        <v>145</v>
      </c>
      <c r="C2" s="11" t="s">
        <v>67</v>
      </c>
    </row>
    <row r="3" spans="2:3">
      <c r="B3" s="37" t="e">
        <f ca="1">sequence(50)</f>
        <v>#NAME?</v>
      </c>
      <c r="C3" s="36">
        <v>37500</v>
      </c>
    </row>
    <row r="4" spans="2:3">
      <c r="B4" s="37"/>
      <c r="C4" s="36"/>
    </row>
    <row r="5" spans="2:3">
      <c r="B5" s="37"/>
      <c r="C5" s="36"/>
    </row>
    <row r="6" spans="2:3">
      <c r="B6" s="37"/>
      <c r="C6" s="36"/>
    </row>
    <row r="7" spans="2:3">
      <c r="B7" s="37"/>
      <c r="C7" s="36"/>
    </row>
    <row r="8" spans="2:3">
      <c r="B8" s="37"/>
      <c r="C8" s="36"/>
    </row>
    <row r="9" spans="2:3">
      <c r="B9" s="37"/>
      <c r="C9" s="36"/>
    </row>
    <row r="10" spans="2:3">
      <c r="B10" s="37"/>
      <c r="C10" s="36"/>
    </row>
    <row r="11" spans="2:3">
      <c r="B11" s="37"/>
      <c r="C11" s="36"/>
    </row>
    <row r="12" spans="2:3">
      <c r="B12" s="37"/>
      <c r="C12" s="36"/>
    </row>
    <row r="13" spans="2:3">
      <c r="B13" s="37"/>
      <c r="C13" s="36"/>
    </row>
    <row r="14" spans="2:3">
      <c r="B14" s="37"/>
      <c r="C14" s="36"/>
    </row>
    <row r="15" spans="2:3">
      <c r="B15" s="37"/>
      <c r="C15" s="36"/>
    </row>
    <row r="16" spans="2:3">
      <c r="B16" s="37"/>
      <c r="C16" s="36"/>
    </row>
    <row r="17" spans="2:3">
      <c r="B17" s="37"/>
      <c r="C17" s="36"/>
    </row>
    <row r="18" spans="2:3">
      <c r="B18" s="37"/>
      <c r="C18" s="36"/>
    </row>
    <row r="19" spans="2:3">
      <c r="B19" s="37"/>
      <c r="C19" s="36"/>
    </row>
    <row r="20" spans="2:3">
      <c r="B20" s="37"/>
      <c r="C20" s="36"/>
    </row>
    <row r="21" spans="2:3">
      <c r="B21" s="37"/>
      <c r="C21" s="36"/>
    </row>
    <row r="22" spans="2:3">
      <c r="B22" s="37"/>
      <c r="C22" s="36"/>
    </row>
    <row r="23" spans="2:3">
      <c r="B23" s="37"/>
      <c r="C23" s="36"/>
    </row>
    <row r="24" spans="2:3">
      <c r="B24" s="37"/>
      <c r="C24" s="36"/>
    </row>
    <row r="25" spans="2:3">
      <c r="B25" s="37"/>
      <c r="C25" s="36"/>
    </row>
    <row r="26" spans="2:3">
      <c r="B26" s="37"/>
      <c r="C26" s="36"/>
    </row>
    <row r="27" spans="2:3">
      <c r="B27" s="37"/>
      <c r="C27" s="36"/>
    </row>
    <row r="28" spans="2:3">
      <c r="B28" s="37"/>
      <c r="C28" s="36"/>
    </row>
    <row r="29" spans="2:3">
      <c r="B29" s="37"/>
      <c r="C29" s="36"/>
    </row>
    <row r="30" spans="2:3">
      <c r="B30" s="37"/>
      <c r="C30" s="36"/>
    </row>
    <row r="31" spans="2:3">
      <c r="B31" s="37"/>
      <c r="C31" s="36"/>
    </row>
    <row r="32" spans="2:3">
      <c r="B32" s="37"/>
      <c r="C32" s="36"/>
    </row>
    <row r="33" spans="2:3">
      <c r="B33" s="37"/>
      <c r="C33" s="36"/>
    </row>
    <row r="34" spans="2:3">
      <c r="B34" s="37"/>
      <c r="C34" s="36"/>
    </row>
    <row r="35" spans="2:3">
      <c r="B35" s="37"/>
      <c r="C35" s="36"/>
    </row>
    <row r="36" spans="2:3">
      <c r="B36" s="37"/>
      <c r="C36" s="36"/>
    </row>
    <row r="37" spans="2:3">
      <c r="B37" s="37"/>
      <c r="C37" s="36"/>
    </row>
    <row r="38" spans="2:3">
      <c r="B38" s="37"/>
      <c r="C38" s="36"/>
    </row>
    <row r="39" spans="2:3">
      <c r="B39" s="37"/>
      <c r="C39" s="36"/>
    </row>
    <row r="40" spans="2:3">
      <c r="B40" s="37"/>
      <c r="C40" s="36"/>
    </row>
    <row r="41" spans="2:3">
      <c r="B41" s="37"/>
      <c r="C41" s="36"/>
    </row>
    <row r="42" spans="2:3">
      <c r="B42" s="37"/>
      <c r="C42" s="36"/>
    </row>
    <row r="43" spans="2:3">
      <c r="B43" s="37"/>
      <c r="C43" s="36"/>
    </row>
    <row r="44" spans="2:3">
      <c r="B44" s="37"/>
      <c r="C44" s="36"/>
    </row>
    <row r="45" spans="2:3">
      <c r="B45" s="37"/>
      <c r="C45" s="36"/>
    </row>
    <row r="46" spans="2:3">
      <c r="B46" s="37"/>
      <c r="C46" s="36"/>
    </row>
    <row r="47" spans="2:3">
      <c r="B47" s="37"/>
      <c r="C47" s="36"/>
    </row>
    <row r="48" spans="2:3">
      <c r="B48" s="37"/>
      <c r="C48" s="36"/>
    </row>
    <row r="49" spans="2:3">
      <c r="B49" s="37"/>
      <c r="C49" s="36"/>
    </row>
    <row r="50" spans="2:3">
      <c r="B50" s="37"/>
      <c r="C50" s="36"/>
    </row>
    <row r="51" spans="2:3">
      <c r="B51" s="37"/>
      <c r="C51" s="36"/>
    </row>
    <row r="52" spans="2:3">
      <c r="B52" s="37"/>
      <c r="C52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8727-0BE1-4848-BA03-FE485E04086C}">
  <dimension ref="B2:J5"/>
  <sheetViews>
    <sheetView showGridLines="0" zoomScale="85" zoomScaleNormal="85" workbookViewId="0">
      <selection activeCell="G7" sqref="G7"/>
    </sheetView>
  </sheetViews>
  <sheetFormatPr defaultColWidth="10.69921875" defaultRowHeight="15.6"/>
  <cols>
    <col min="1" max="1" width="4.69921875" customWidth="1"/>
    <col min="2" max="2" width="15.5" bestFit="1" customWidth="1"/>
    <col min="3" max="10" width="8.796875" customWidth="1"/>
  </cols>
  <sheetData>
    <row r="2" spans="2:10">
      <c r="B2" s="13" t="s">
        <v>90</v>
      </c>
      <c r="C2" s="13"/>
      <c r="D2" s="13"/>
      <c r="E2" s="13"/>
      <c r="F2" s="13"/>
      <c r="G2" s="13"/>
      <c r="H2" s="13"/>
      <c r="I2" s="13"/>
      <c r="J2" s="13"/>
    </row>
    <row r="3" spans="2:10" ht="16.2" thickBot="1">
      <c r="B3" s="14" t="s">
        <v>91</v>
      </c>
      <c r="C3" s="15">
        <v>44927</v>
      </c>
      <c r="D3" s="15">
        <f>EDATE(C3,1)</f>
        <v>44958</v>
      </c>
      <c r="E3" s="15">
        <f t="shared" ref="E3:J3" si="0">EDATE(D3,1)</f>
        <v>44986</v>
      </c>
      <c r="F3" s="15">
        <f t="shared" si="0"/>
        <v>45017</v>
      </c>
      <c r="G3" s="15">
        <f t="shared" si="0"/>
        <v>45047</v>
      </c>
      <c r="H3" s="15">
        <f t="shared" si="0"/>
        <v>45078</v>
      </c>
      <c r="I3" s="15">
        <f t="shared" si="0"/>
        <v>45108</v>
      </c>
      <c r="J3" s="15">
        <f t="shared" si="0"/>
        <v>45139</v>
      </c>
    </row>
    <row r="5" spans="2:10">
      <c r="C5" s="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0890-50D4-CA45-940D-9F175632EAE0}">
  <dimension ref="B2:F12"/>
  <sheetViews>
    <sheetView showGridLines="0" zoomScale="150" workbookViewId="0">
      <selection activeCell="F3" sqref="F3:F7"/>
    </sheetView>
  </sheetViews>
  <sheetFormatPr defaultColWidth="10.69921875" defaultRowHeight="15.6"/>
  <cols>
    <col min="1" max="1" width="3.69921875" customWidth="1"/>
    <col min="2" max="2" width="11.796875" bestFit="1" customWidth="1"/>
    <col min="3" max="3" width="11.5" bestFit="1" customWidth="1"/>
    <col min="4" max="4" width="5.69921875" customWidth="1"/>
    <col min="5" max="5" width="5.19921875" bestFit="1" customWidth="1"/>
    <col min="6" max="6" width="11.5" bestFit="1" customWidth="1"/>
  </cols>
  <sheetData>
    <row r="2" spans="2:6">
      <c r="B2" s="6" t="s">
        <v>2</v>
      </c>
      <c r="C2" s="7" t="s">
        <v>166</v>
      </c>
      <c r="E2" s="7" t="s">
        <v>167</v>
      </c>
      <c r="F2" s="7" t="s">
        <v>166</v>
      </c>
    </row>
    <row r="3" spans="2:6">
      <c r="B3" t="s">
        <v>78</v>
      </c>
      <c r="C3" s="8">
        <v>14350303</v>
      </c>
      <c r="E3" s="1">
        <v>1</v>
      </c>
      <c r="F3" s="8">
        <f>LARGE(C3:C12,E3:E7)</f>
        <v>21010278.622300006</v>
      </c>
    </row>
    <row r="4" spans="2:6">
      <c r="B4" t="s">
        <v>79</v>
      </c>
      <c r="C4" s="8">
        <v>11480242.4</v>
      </c>
      <c r="E4" s="1">
        <v>2</v>
      </c>
      <c r="F4" s="8">
        <f t="shared" ref="F4:F7" si="0">LARGE(C4:C13,E4:E8)</f>
        <v>19100253.293000005</v>
      </c>
    </row>
    <row r="5" spans="2:6">
      <c r="B5" t="s">
        <v>86</v>
      </c>
      <c r="C5" s="8">
        <v>15785333.300000001</v>
      </c>
      <c r="E5" s="1">
        <v>3</v>
      </c>
      <c r="F5" s="8">
        <f t="shared" si="0"/>
        <v>17363866.630000003</v>
      </c>
    </row>
    <row r="6" spans="2:6">
      <c r="B6" t="s">
        <v>87</v>
      </c>
      <c r="C6" s="8">
        <v>12628266.640000001</v>
      </c>
      <c r="E6" s="1">
        <v>4</v>
      </c>
      <c r="F6" s="8">
        <f t="shared" si="0"/>
        <v>16808222.897840004</v>
      </c>
    </row>
    <row r="7" spans="2:6">
      <c r="B7" t="s">
        <v>80</v>
      </c>
      <c r="C7" s="8">
        <v>17363866.630000003</v>
      </c>
      <c r="E7" s="1">
        <v>5</v>
      </c>
      <c r="F7" s="8">
        <f t="shared" si="0"/>
        <v>15280202.634400005</v>
      </c>
    </row>
    <row r="8" spans="2:6">
      <c r="B8" t="s">
        <v>81</v>
      </c>
      <c r="C8" s="8">
        <v>13891093.304000003</v>
      </c>
    </row>
    <row r="9" spans="2:6">
      <c r="B9" t="s">
        <v>82</v>
      </c>
      <c r="C9" s="8">
        <v>19100253.293000005</v>
      </c>
    </row>
    <row r="10" spans="2:6">
      <c r="B10" t="s">
        <v>83</v>
      </c>
      <c r="C10" s="8">
        <v>15280202.634400005</v>
      </c>
    </row>
    <row r="11" spans="2:6">
      <c r="B11" t="s">
        <v>84</v>
      </c>
      <c r="C11" s="8">
        <v>21010278.622300006</v>
      </c>
    </row>
    <row r="12" spans="2:6">
      <c r="B12" t="s">
        <v>85</v>
      </c>
      <c r="C12" s="8">
        <v>16808222.897840004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9E953-BC8A-0246-A373-59057486EF73}">
  <dimension ref="B2:J15"/>
  <sheetViews>
    <sheetView showGridLines="0" zoomScale="74" workbookViewId="0">
      <selection activeCell="I7" sqref="I7"/>
    </sheetView>
  </sheetViews>
  <sheetFormatPr defaultColWidth="10.69921875" defaultRowHeight="15.6"/>
  <cols>
    <col min="1" max="1" width="4" customWidth="1"/>
    <col min="2" max="2" width="16.5" bestFit="1" customWidth="1"/>
    <col min="3" max="3" width="11.5" customWidth="1"/>
    <col min="7" max="7" width="12.5" customWidth="1"/>
    <col min="8" max="8" width="5.296875" customWidth="1"/>
    <col min="9" max="9" width="9.19921875" customWidth="1"/>
    <col min="10" max="10" width="8.69921875" customWidth="1"/>
  </cols>
  <sheetData>
    <row r="2" spans="2:10">
      <c r="B2" s="12" t="s">
        <v>104</v>
      </c>
      <c r="C2" s="12" t="s">
        <v>105</v>
      </c>
      <c r="D2" s="12" t="s">
        <v>67</v>
      </c>
      <c r="E2" s="12" t="s">
        <v>116</v>
      </c>
      <c r="F2" s="12" t="s">
        <v>77</v>
      </c>
      <c r="G2" s="12" t="s">
        <v>107</v>
      </c>
      <c r="I2" s="12" t="s">
        <v>116</v>
      </c>
      <c r="J2" s="12" t="s">
        <v>77</v>
      </c>
    </row>
    <row r="3" spans="2:10">
      <c r="B3" s="30" t="s">
        <v>117</v>
      </c>
      <c r="C3" s="31">
        <v>124300</v>
      </c>
      <c r="D3" s="2">
        <v>44754</v>
      </c>
      <c r="E3" s="33">
        <f>MONTH(D3)</f>
        <v>7</v>
      </c>
      <c r="F3" s="32">
        <v>5436.33</v>
      </c>
      <c r="G3" s="32">
        <f>F3*0.2</f>
        <v>1087.2660000000001</v>
      </c>
      <c r="I3" s="1">
        <v>7</v>
      </c>
      <c r="J3" s="32">
        <f>SUMIFS(Table5[Sales],Table5[Month],I3)</f>
        <v>31022.735618258586</v>
      </c>
    </row>
    <row r="4" spans="2:10">
      <c r="B4" s="30" t="s">
        <v>108</v>
      </c>
      <c r="C4" s="31">
        <f>C3*1.2</f>
        <v>149160</v>
      </c>
      <c r="D4" s="2">
        <v>44721</v>
      </c>
      <c r="E4" s="33">
        <f t="shared" ref="E4:E14" si="0">MONTH(D4)</f>
        <v>6</v>
      </c>
      <c r="F4" s="32">
        <v>6197.4161999999997</v>
      </c>
      <c r="G4" s="32">
        <f t="shared" ref="G4:G14" si="1">F4*0.2</f>
        <v>1239.48324</v>
      </c>
    </row>
    <row r="5" spans="2:10">
      <c r="B5" s="30" t="s">
        <v>109</v>
      </c>
      <c r="C5" s="31">
        <f>C4*1.02</f>
        <v>152143.20000000001</v>
      </c>
      <c r="D5" s="2">
        <v>44753</v>
      </c>
      <c r="E5" s="33">
        <f t="shared" si="0"/>
        <v>7</v>
      </c>
      <c r="F5" s="32">
        <v>7065.0544679999994</v>
      </c>
      <c r="G5" s="32">
        <f t="shared" si="1"/>
        <v>1413.0108935999999</v>
      </c>
      <c r="I5" s="12" t="s">
        <v>76</v>
      </c>
      <c r="J5" s="12" t="s">
        <v>77</v>
      </c>
    </row>
    <row r="6" spans="2:10">
      <c r="B6" s="30" t="s">
        <v>118</v>
      </c>
      <c r="C6" s="31">
        <f>C5*0.8</f>
        <v>121714.56000000001</v>
      </c>
      <c r="D6" s="2">
        <v>44748</v>
      </c>
      <c r="E6" s="33">
        <f t="shared" si="0"/>
        <v>7</v>
      </c>
      <c r="F6" s="32">
        <v>8054.1620935199981</v>
      </c>
      <c r="G6" s="32">
        <f t="shared" si="1"/>
        <v>1610.8324187039998</v>
      </c>
      <c r="I6" s="1">
        <f ca="1">SUMIFS(Table5[Sales],Table5[Company],I6&amp;"*")</f>
        <v>0</v>
      </c>
      <c r="J6" s="32">
        <f ca="1">SUMIFS(Table5[Sales],Table5[Company],I6&amp;"")</f>
        <v>2446.3485000000001</v>
      </c>
    </row>
    <row r="7" spans="2:10">
      <c r="B7" s="30" t="s">
        <v>110</v>
      </c>
      <c r="C7" s="31">
        <f>C6*0.9</f>
        <v>109543.10400000001</v>
      </c>
      <c r="D7" s="2">
        <v>44661</v>
      </c>
      <c r="E7" s="33">
        <f t="shared" si="0"/>
        <v>4</v>
      </c>
      <c r="F7" s="32">
        <v>9181.7447866127968</v>
      </c>
      <c r="G7" s="32">
        <f t="shared" si="1"/>
        <v>1836.3489573225595</v>
      </c>
    </row>
    <row r="8" spans="2:10">
      <c r="B8" s="30" t="s">
        <v>119</v>
      </c>
      <c r="C8" s="31">
        <f>C7*1.1</f>
        <v>120497.41440000002</v>
      </c>
      <c r="D8" s="2">
        <v>44755</v>
      </c>
      <c r="E8" s="33">
        <f t="shared" si="0"/>
        <v>7</v>
      </c>
      <c r="F8" s="32">
        <v>10467.189056738587</v>
      </c>
      <c r="G8" s="32">
        <f t="shared" si="1"/>
        <v>2093.4378113477173</v>
      </c>
      <c r="J8" s="42"/>
    </row>
    <row r="9" spans="2:10">
      <c r="B9" s="30" t="s">
        <v>120</v>
      </c>
      <c r="C9" s="31">
        <f>C8*1.02</f>
        <v>122907.36268800002</v>
      </c>
      <c r="D9" s="2">
        <v>44666</v>
      </c>
      <c r="E9" s="33">
        <f t="shared" si="0"/>
        <v>4</v>
      </c>
      <c r="F9" s="32">
        <v>2446.3485000000001</v>
      </c>
      <c r="G9" s="32">
        <f t="shared" si="1"/>
        <v>489.26970000000006</v>
      </c>
    </row>
    <row r="10" spans="2:10">
      <c r="B10" s="30" t="s">
        <v>111</v>
      </c>
      <c r="C10" s="31">
        <f>C9*0.8</f>
        <v>98325.890150400024</v>
      </c>
      <c r="D10" s="2">
        <v>44785</v>
      </c>
      <c r="E10" s="33">
        <f t="shared" si="0"/>
        <v>8</v>
      </c>
      <c r="F10" s="32">
        <v>2690.9833500000004</v>
      </c>
      <c r="G10" s="32">
        <f t="shared" si="1"/>
        <v>538.19667000000015</v>
      </c>
    </row>
    <row r="11" spans="2:10">
      <c r="B11" s="30" t="s">
        <v>112</v>
      </c>
      <c r="C11" s="31">
        <f>C10*0.9</f>
        <v>88493.30113536003</v>
      </c>
      <c r="D11" s="2">
        <v>44787</v>
      </c>
      <c r="E11" s="33">
        <f t="shared" si="0"/>
        <v>8</v>
      </c>
      <c r="F11" s="32">
        <v>2960.0816850000001</v>
      </c>
      <c r="G11" s="32">
        <f t="shared" si="1"/>
        <v>592.01633700000002</v>
      </c>
    </row>
    <row r="12" spans="2:10">
      <c r="B12" s="30" t="s">
        <v>113</v>
      </c>
      <c r="C12" s="31">
        <f>C11*1.1</f>
        <v>97342.631248896039</v>
      </c>
      <c r="D12" s="2">
        <v>44813</v>
      </c>
      <c r="E12" s="33">
        <f t="shared" si="0"/>
        <v>9</v>
      </c>
      <c r="F12" s="32">
        <v>3256.0898535000001</v>
      </c>
      <c r="G12" s="32">
        <f t="shared" si="1"/>
        <v>651.21797070000002</v>
      </c>
    </row>
    <row r="13" spans="2:10">
      <c r="B13" s="30" t="s">
        <v>114</v>
      </c>
      <c r="C13" s="31">
        <f>C12*1.02</f>
        <v>99289.483873873964</v>
      </c>
      <c r="D13" s="2">
        <v>44847</v>
      </c>
      <c r="E13" s="33">
        <f t="shared" si="0"/>
        <v>10</v>
      </c>
      <c r="F13" s="32">
        <v>3581.6988388500008</v>
      </c>
      <c r="G13" s="32">
        <f t="shared" si="1"/>
        <v>716.33976777000021</v>
      </c>
    </row>
    <row r="14" spans="2:10">
      <c r="B14" s="30" t="s">
        <v>115</v>
      </c>
      <c r="C14" s="31">
        <f>C13*0.8</f>
        <v>79431.587099099183</v>
      </c>
      <c r="D14" s="2">
        <v>44847</v>
      </c>
      <c r="E14" s="33">
        <f t="shared" si="0"/>
        <v>10</v>
      </c>
      <c r="F14" s="32">
        <v>3939.8687227350015</v>
      </c>
      <c r="G14" s="32">
        <f t="shared" si="1"/>
        <v>787.97374454700036</v>
      </c>
    </row>
    <row r="15" spans="2:10">
      <c r="B15" s="30"/>
      <c r="C15" s="32"/>
      <c r="D15" s="32"/>
      <c r="E15" s="32"/>
      <c r="F15" s="32"/>
      <c r="G15" s="3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1723A-A53F-4C48-A579-D7511E10495B}">
  <dimension ref="B2:F17"/>
  <sheetViews>
    <sheetView showGridLines="0" zoomScaleNormal="100" workbookViewId="0">
      <selection activeCell="F6" sqref="F6"/>
    </sheetView>
  </sheetViews>
  <sheetFormatPr defaultColWidth="10.69921875" defaultRowHeight="15.6"/>
  <cols>
    <col min="1" max="1" width="5" customWidth="1"/>
    <col min="2" max="2" width="14.796875" bestFit="1" customWidth="1"/>
    <col min="6" max="6" width="13" bestFit="1" customWidth="1"/>
  </cols>
  <sheetData>
    <row r="2" spans="2:6">
      <c r="B2" s="9" t="s">
        <v>103</v>
      </c>
      <c r="C2" s="43">
        <v>500000</v>
      </c>
    </row>
    <row r="4" spans="2:6">
      <c r="B4" s="10" t="s">
        <v>88</v>
      </c>
      <c r="C4" s="11" t="s">
        <v>77</v>
      </c>
      <c r="E4" s="11" t="s">
        <v>4</v>
      </c>
      <c r="F4" s="11" t="s">
        <v>102</v>
      </c>
    </row>
    <row r="5" spans="2:6">
      <c r="B5" t="s">
        <v>15</v>
      </c>
      <c r="C5" s="27">
        <v>538159.5896040001</v>
      </c>
      <c r="F5" s="29" t="e">
        <f>_xlfn.FILTERXML(Table4[],Table4[Sales]&gt;C2)</f>
        <v>#VALUE!</v>
      </c>
    </row>
    <row r="6" spans="2:6">
      <c r="B6" t="s">
        <v>69</v>
      </c>
      <c r="C6" s="27">
        <v>3865546.8809360005</v>
      </c>
      <c r="F6" s="29"/>
    </row>
    <row r="7" spans="2:6">
      <c r="B7" t="s">
        <v>47</v>
      </c>
      <c r="C7" s="27">
        <v>574856.90189199999</v>
      </c>
      <c r="F7" s="29"/>
    </row>
    <row r="8" spans="2:6">
      <c r="B8" t="s">
        <v>70</v>
      </c>
      <c r="C8" s="27">
        <v>379661.76372799999</v>
      </c>
      <c r="F8" s="29"/>
    </row>
    <row r="9" spans="2:6">
      <c r="B9" t="s">
        <v>71</v>
      </c>
      <c r="C9" s="27">
        <v>109349.63977600001</v>
      </c>
      <c r="F9" s="29"/>
    </row>
    <row r="10" spans="2:6">
      <c r="B10" t="s">
        <v>74</v>
      </c>
      <c r="C10" s="27">
        <v>44352.251007999999</v>
      </c>
      <c r="F10" s="29"/>
    </row>
    <row r="11" spans="2:6">
      <c r="B11" t="s">
        <v>75</v>
      </c>
      <c r="C11" s="27">
        <v>57209.068540000007</v>
      </c>
      <c r="F11" s="29"/>
    </row>
    <row r="12" spans="2:6">
      <c r="B12" t="s">
        <v>72</v>
      </c>
      <c r="C12" s="27">
        <v>64144.906956000006</v>
      </c>
      <c r="F12" s="29"/>
    </row>
    <row r="13" spans="2:6">
      <c r="B13" t="s">
        <v>33</v>
      </c>
      <c r="C13" s="27">
        <v>454106.04278000002</v>
      </c>
      <c r="F13" s="29"/>
    </row>
    <row r="14" spans="2:6">
      <c r="B14" t="s">
        <v>89</v>
      </c>
      <c r="C14" s="27">
        <v>579090.31497200008</v>
      </c>
      <c r="F14" s="29"/>
    </row>
    <row r="15" spans="2:6">
      <c r="F15" s="29"/>
    </row>
    <row r="17" spans="2:3" ht="9" customHeight="1">
      <c r="B17" s="9"/>
      <c r="C17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Page</vt:lpstr>
      <vt:lpstr>IFERROR</vt:lpstr>
      <vt:lpstr>LEFT MID RIGHT</vt:lpstr>
      <vt:lpstr>Concatenate</vt:lpstr>
      <vt:lpstr>SEQUENCE</vt:lpstr>
      <vt:lpstr>Edate</vt:lpstr>
      <vt:lpstr>LARGE</vt:lpstr>
      <vt:lpstr>SUMIFS</vt:lpstr>
      <vt:lpstr>Filter</vt:lpstr>
      <vt:lpstr>XLOOKUP</vt:lpstr>
      <vt:lpstr>IndexMatch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lapde</cp:lastModifiedBy>
  <dcterms:created xsi:type="dcterms:W3CDTF">2022-10-10T10:02:01Z</dcterms:created>
  <dcterms:modified xsi:type="dcterms:W3CDTF">2023-08-24T08:55:52Z</dcterms:modified>
</cp:coreProperties>
</file>