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database\Pk3\"/>
    </mc:Choice>
  </mc:AlternateContent>
  <xr:revisionPtr revIDLastSave="0" documentId="13_ncr:1_{40500C70-B985-4E6E-96B7-10F222FC3A2E}" xr6:coauthVersionLast="47" xr6:coauthVersionMax="47" xr10:uidLastSave="{00000000-0000-0000-0000-000000000000}"/>
  <bookViews>
    <workbookView xWindow="-108" yWindow="-108" windowWidth="23256" windowHeight="13176" activeTab="3" xr2:uid="{F63F9CE5-5657-4972-B595-0ADEA7749DF0}"/>
  </bookViews>
  <sheets>
    <sheet name="Sheet1" sheetId="1" r:id="rId1"/>
    <sheet name="Sheet3" sheetId="3" r:id="rId2"/>
    <sheet name="Sheet2" sheetId="2" r:id="rId3"/>
    <sheet name="Sheet4" sheetId="4" r:id="rId4"/>
  </sheets>
  <definedNames>
    <definedName name="_xlchart.v1.4" hidden="1">Sheet1!$N$67</definedName>
    <definedName name="_xlchart.v1.5" hidden="1">Sheet1!$O$65:$Z$66</definedName>
    <definedName name="_xlchart.v1.6" hidden="1">Sheet1!$O$67:$Z$67</definedName>
    <definedName name="_xlchart.v5.0" hidden="1">Sheet1!$I$13</definedName>
    <definedName name="_xlchart.v5.1" hidden="1">Sheet1!$I$9:$I$12</definedName>
    <definedName name="_xlchart.v5.2" hidden="1">Sheet1!$J$13</definedName>
    <definedName name="_xlchart.v5.3" hidden="1">Sheet1!$J$9:$J$12</definedName>
    <definedName name="Slicer_category">#N/A</definedName>
    <definedName name="Slicer_Date_Hierarchy">#N/A</definedName>
    <definedName name="Slicer_payment_method">#N/A</definedName>
    <definedName name="Slicer_state">#N/A</definedName>
    <definedName name="Timeline_Date">#N/A</definedName>
  </definedNames>
  <calcPr calcId="191029"/>
  <pivotCaches>
    <pivotCache cacheId="1398" r:id="rId5"/>
    <pivotCache cacheId="1401" r:id="rId6"/>
    <pivotCache cacheId="1404" r:id="rId7"/>
    <pivotCache cacheId="1407" r:id="rId8"/>
    <pivotCache cacheId="1410" r:id="rId9"/>
    <pivotCache cacheId="1413" r:id="rId10"/>
    <pivotCache cacheId="1416" r:id="rId11"/>
    <pivotCache cacheId="1419" r:id="rId12"/>
    <pivotCache cacheId="1422" r:id="rId13"/>
    <pivotCache cacheId="1425" r:id="rId14"/>
    <pivotCache cacheId="1428" r:id="rId15"/>
    <pivotCache cacheId="1431" r:id="rId16"/>
    <pivotCache cacheId="1434" r:id="rId17"/>
    <pivotCache cacheId="1437" r:id="rId18"/>
    <pivotCache cacheId="1440" r:id="rId19"/>
    <pivotCache cacheId="1443" r:id="rId20"/>
    <pivotCache cacheId="1446" r:id="rId21"/>
    <pivotCache cacheId="1449" r:id="rId22"/>
    <pivotCache cacheId="1452" r:id="rId23"/>
    <pivotCache cacheId="1455" r:id="rId24"/>
    <pivotCache cacheId="1458" r:id="rId25"/>
    <pivotCache cacheId="1461" r:id="rId26"/>
    <pivotCache cacheId="1464" r:id="rId27"/>
    <pivotCache cacheId="1467" r:id="rId28"/>
    <pivotCache cacheId="1470" r:id="rId29"/>
    <pivotCache cacheId="1473" r:id="rId30"/>
    <pivotCache cacheId="1476" r:id="rId31"/>
    <pivotCache cacheId="1479" r:id="rId32"/>
    <pivotCache cacheId="1482" r:id="rId33"/>
    <pivotCache cacheId="1485" r:id="rId34"/>
    <pivotCache cacheId="1488" r:id="rId35"/>
    <pivotCache cacheId="1491" r:id="rId36"/>
  </pivotCaches>
  <extLst>
    <ext xmlns:x14="http://schemas.microsoft.com/office/spreadsheetml/2009/9/main" uri="{876F7934-8845-4945-9796-88D515C7AA90}">
      <x14:pivotCaches>
        <pivotCache cacheId="804" r:id="rId37"/>
      </x14:pivotCaches>
    </ext>
    <ext xmlns:x14="http://schemas.microsoft.com/office/spreadsheetml/2009/9/main" uri="{BBE1A952-AA13-448e-AADC-164F8A28A991}">
      <x14:slicerCaches>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05" r:id="rId42"/>
      </x15:timelineCachePivotCaches>
    </ext>
    <ext xmlns:x15="http://schemas.microsoft.com/office/spreadsheetml/2010/11/main" uri="{D0CA8CA8-9F24-4464-BF8E-62219DCF47F9}">
      <x15:timelineCacheRefs>
        <x15:timelineCacheRef r:id="rId4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afa6470c-4362-4b64-9af7-1c94173aa660" name="Customers" connection="Query - Customers"/>
          <x15:modelTable id="Order_items_2f43b755-28c9-4d85-9af1-8cc754515287" name="Order_items" connection="Query - Order_items"/>
          <x15:modelTable id="Orders_b763043d-6a53-46f4-a472-c898ec811cbe" name="Orders" connection="Query - Orders"/>
          <x15:modelTable id="Payments_4ad61805-6817-4b1d-ae98-edc426d03012" name="Payments" connection="Query - Payments"/>
          <x15:modelTable id="Products_1d7975dc-ccdd-4f10-a1d9-08548d390d4a" name="Products" connection="Query - Products"/>
          <x15:modelTable id="Calendar" name="Calendar" connection="Connection"/>
        </x15:modelTables>
        <x15:modelRelationships>
          <x15:modelRelationship fromTable="Order_items" fromColumn="order_id" toTable="Payments" toColumn="order_id"/>
          <x15:modelRelationship fromTable="Order_items" fromColumn="product_id" toTable="Products" toColumn="product_id"/>
          <x15:modelRelationship fromTable="Order_items" fromColumn="order_id" toTable="Orders" toColumn="order_id"/>
          <x15:modelRelationship fromTable="Orders" fromColumn="customer_id" toTable="Customers" toColumn="customer_id"/>
          <x15:modelRelationship fromTable="Order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4" l="1"/>
  <c r="U2" i="4"/>
  <c r="E2" i="4"/>
  <c r="B2" i="4"/>
  <c r="S2" i="4"/>
  <c r="O2" i="4"/>
  <c r="M2" i="4"/>
  <c r="K2" i="4"/>
  <c r="Q2" i="4"/>
  <c r="I2" i="4"/>
  <c r="G2" i="4"/>
  <c r="D2" i="4"/>
  <c r="A2" i="4"/>
  <c r="A3" i="3"/>
  <c r="S67" i="1"/>
  <c r="R67" i="1"/>
  <c r="W67" i="1"/>
  <c r="X67" i="1"/>
  <c r="M16" i="3"/>
  <c r="C16" i="3"/>
  <c r="L3" i="3"/>
  <c r="E3" i="3"/>
  <c r="U67" i="1"/>
  <c r="Y67" i="1"/>
  <c r="Q67" i="1"/>
  <c r="V67" i="1"/>
  <c r="C27" i="3"/>
  <c r="J3" i="3"/>
  <c r="T67" i="1"/>
  <c r="P67" i="1"/>
  <c r="O67" i="1"/>
  <c r="Z67" i="1"/>
  <c r="A27" i="3"/>
  <c r="G16" i="3"/>
  <c r="O3" i="3"/>
  <c r="G3" i="3"/>
  <c r="J16" i="3"/>
  <c r="A16" i="3"/>
  <c r="C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DEA28F-CEF6-4E18-8978-4927DEDC3CB6}" name="Connection" type="104" refreshedVersion="0" background="1">
    <extLst>
      <ext xmlns:x15="http://schemas.microsoft.com/office/spreadsheetml/2010/11/main" uri="{DE250136-89BD-433C-8126-D09CA5730AF9}">
        <x15:connection id="Calendar"/>
      </ext>
    </extLst>
  </connection>
  <connection id="2" xr16:uid="{2EAB16CF-657B-47CD-BB54-A99CD8F7C360}" name="Query - Customers" description="Connection to the 'Customers' query in the workbook." type="100" refreshedVersion="8" minRefreshableVersion="5" background="1" saveData="1">
    <extLst>
      <ext xmlns:x15="http://schemas.microsoft.com/office/spreadsheetml/2010/11/main" uri="{DE250136-89BD-433C-8126-D09CA5730AF9}">
        <x15:connection id="d4711ae8-de05-4401-91d2-cb688acf9f5b"/>
      </ext>
    </extLst>
  </connection>
  <connection id="3" xr16:uid="{200EF91A-9903-453F-8EA2-8956DDBC3546}" keepAlive="1" name="Query - Customers_10Years_FIXED (1)" description="Connection to the 'Customers_10Years_FIXED (1)' query in the workbook." type="5" refreshedVersion="8" background="1" saveData="1">
    <dbPr connection="Provider=Microsoft.Mashup.OleDb.1;Data Source=$Workbook$;Location=&quot;Customers_10Years_FIXED (1)&quot;;Extended Properties=&quot;&quot;" command="SELECT * FROM [Customers_10Years_FIXED (1)]"/>
  </connection>
  <connection id="4" xr16:uid="{1D0B074C-FF2B-4A32-B2D0-C336AF38412A}" name="Query - Order_items" description="Connection to the 'Order_items' query in the workbook." type="100" refreshedVersion="8" minRefreshableVersion="5">
    <extLst>
      <ext xmlns:x15="http://schemas.microsoft.com/office/spreadsheetml/2010/11/main" uri="{DE250136-89BD-433C-8126-D09CA5730AF9}">
        <x15:connection id="bb0c8fab-6544-4a24-bd2c-4efe24aba763"/>
      </ext>
    </extLst>
  </connection>
  <connection id="5" xr16:uid="{2B4AE2AF-A348-41AB-B32D-3225A96818A9}" keepAlive="1" name="Query - Order_items_10Years_FIXED" description="Connection to the 'Order_items_10Years_FIXED' query in the workbook." type="5" refreshedVersion="8" background="1" saveData="1">
    <dbPr connection="Provider=Microsoft.Mashup.OleDb.1;Data Source=$Workbook$;Location=Order_items_10Years_FIXED;Extended Properties=&quot;&quot;" command="SELECT * FROM [Order_items_10Years_FIXED]"/>
  </connection>
  <connection id="6" xr16:uid="{BD9202C7-5CC2-467F-841A-88F86B417F0A}" name="Query - Orders" description="Connection to the 'Orders' query in the workbook." type="100" refreshedVersion="8" minRefreshableVersion="5">
    <extLst>
      <ext xmlns:x15="http://schemas.microsoft.com/office/spreadsheetml/2010/11/main" uri="{DE250136-89BD-433C-8126-D09CA5730AF9}">
        <x15:connection id="c842245e-3383-4e33-900f-c899f05c61fe"/>
      </ext>
    </extLst>
  </connection>
  <connection id="7" xr16:uid="{7BBDF9FD-CCD6-441C-A127-616E67D7AE58}" keepAlive="1" name="Query - Orders_10Years_FIXED" description="Connection to the 'Orders_10Years_FIXED' query in the workbook." type="5" refreshedVersion="8" background="1" saveData="1">
    <dbPr connection="Provider=Microsoft.Mashup.OleDb.1;Data Source=$Workbook$;Location=Orders_10Years_FIXED;Extended Properties=&quot;&quot;" command="SELECT * FROM [Orders_10Years_FIXED]"/>
  </connection>
  <connection id="8" xr16:uid="{1D48A808-F78F-434B-BE7A-00FF7F52D067}" name="Query - Payments" description="Connection to the 'Payments' query in the workbook." type="100" refreshedVersion="8" minRefreshableVersion="5">
    <extLst>
      <ext xmlns:x15="http://schemas.microsoft.com/office/spreadsheetml/2010/11/main" uri="{DE250136-89BD-433C-8126-D09CA5730AF9}">
        <x15:connection id="4eca9925-ccbb-441d-b930-fbfcdabf1e24"/>
      </ext>
    </extLst>
  </connection>
  <connection id="9" xr16:uid="{3D082B5E-F649-40D3-839D-0E066BD371FE}" keepAlive="1" name="Query - Payments_10Years_FIXED" description="Connection to the 'Payments_10Years_FIXED' query in the workbook." type="5" refreshedVersion="8" background="1" saveData="1">
    <dbPr connection="Provider=Microsoft.Mashup.OleDb.1;Data Source=$Workbook$;Location=Payments_10Years_FIXED;Extended Properties=&quot;&quot;" command="SELECT * FROM [Payments_10Years_FIXED]"/>
  </connection>
  <connection id="10" xr16:uid="{8B83572A-6EC8-4D3C-B119-5A708DE2597F}" name="Query - Products" description="Connection to the 'Products' query in the workbook." type="100" refreshedVersion="8" minRefreshableVersion="5">
    <extLst>
      <ext xmlns:x15="http://schemas.microsoft.com/office/spreadsheetml/2010/11/main" uri="{DE250136-89BD-433C-8126-D09CA5730AF9}">
        <x15:connection id="69c6e693-7282-4625-aead-39ad7e742f4e"/>
      </ext>
    </extLst>
  </connection>
  <connection id="11" xr16:uid="{D00AD5E1-CAB8-414D-943F-17B16D37D1BD}" keepAlive="1" name="Query - Products_10Years_FIXED" description="Connection to the 'Products_10Years_FIXED' query in the workbook." type="5" refreshedVersion="8" background="1" saveData="1">
    <dbPr connection="Provider=Microsoft.Mashup.OleDb.1;Data Source=$Workbook$;Location=Products_10Years_FIXED;Extended Properties=&quot;&quot;" command="SELECT * FROM [Products_10Years_FIXED]"/>
  </connection>
  <connection id="12" xr16:uid="{6062F61E-4300-498B-8729-F09512D4B0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<sst xmlns="http://schemas.openxmlformats.org/spreadsheetml/2006/main" count="291" uniqueCount="92">
  <si>
    <t>Row Labels</t>
  </si>
  <si>
    <t>Delhi</t>
  </si>
  <si>
    <t>Indore</t>
  </si>
  <si>
    <t>Kota</t>
  </si>
  <si>
    <t>Mumbai</t>
  </si>
  <si>
    <t>Pune</t>
  </si>
  <si>
    <t>Grand Total</t>
  </si>
  <si>
    <t>Sum of Revenue</t>
  </si>
  <si>
    <t>Profit_Margin1</t>
  </si>
  <si>
    <t>Mobile Phone</t>
  </si>
  <si>
    <t>Laptop</t>
  </si>
  <si>
    <t>Accessories</t>
  </si>
  <si>
    <t>Electronics</t>
  </si>
  <si>
    <t>Fashion</t>
  </si>
  <si>
    <t>Madhya Pradesh</t>
  </si>
  <si>
    <t>Maharashtra</t>
  </si>
  <si>
    <t>Rajasthan</t>
  </si>
  <si>
    <t>Paid</t>
  </si>
  <si>
    <t>Refunded</t>
  </si>
  <si>
    <t>Column Labels</t>
  </si>
  <si>
    <t>Total Sum of Revenue</t>
  </si>
  <si>
    <t>Total Profit_Margin1</t>
  </si>
  <si>
    <t>AOV</t>
  </si>
  <si>
    <t>January</t>
  </si>
  <si>
    <t>February</t>
  </si>
  <si>
    <t>March</t>
  </si>
  <si>
    <t>April</t>
  </si>
  <si>
    <t>May</t>
  </si>
  <si>
    <t>June</t>
  </si>
  <si>
    <t>July</t>
  </si>
  <si>
    <t>August</t>
  </si>
  <si>
    <t>September</t>
  </si>
  <si>
    <t>October</t>
  </si>
  <si>
    <t>November</t>
  </si>
  <si>
    <t>December</t>
  </si>
  <si>
    <t>ASP</t>
  </si>
  <si>
    <t>Total_Quantity</t>
  </si>
  <si>
    <t>Total YTD</t>
  </si>
  <si>
    <t>Total MTD</t>
  </si>
  <si>
    <t>Total QTD</t>
  </si>
  <si>
    <t>Repeat Customers</t>
  </si>
  <si>
    <t>Unic Product Sold</t>
  </si>
  <si>
    <t>Total_Profit</t>
  </si>
  <si>
    <t>Total_Sales</t>
  </si>
  <si>
    <t>Pending</t>
  </si>
  <si>
    <t>Tablet</t>
  </si>
  <si>
    <t>Office Chair</t>
  </si>
  <si>
    <t>Monitor</t>
  </si>
  <si>
    <t>Furniture</t>
  </si>
  <si>
    <t>Home</t>
  </si>
  <si>
    <t>Home Appliances</t>
  </si>
  <si>
    <t>Ahmedabad</t>
  </si>
  <si>
    <t>Gujarat</t>
  </si>
  <si>
    <t>Chandigarh</t>
  </si>
  <si>
    <t>Hyderabad</t>
  </si>
  <si>
    <t>Telangana</t>
  </si>
  <si>
    <t>Bhopal</t>
  </si>
  <si>
    <t>Chennai</t>
  </si>
  <si>
    <t>Tamil Nadu</t>
  </si>
  <si>
    <t>Kolkata</t>
  </si>
  <si>
    <t>West Bengal</t>
  </si>
  <si>
    <t>Patna</t>
  </si>
  <si>
    <t>Bihar</t>
  </si>
  <si>
    <t>Bengaluru</t>
  </si>
  <si>
    <t>Karnataka</t>
  </si>
  <si>
    <t>Surat</t>
  </si>
  <si>
    <t>Udaipur</t>
  </si>
  <si>
    <t>Jodhpur</t>
  </si>
  <si>
    <t>Lucknow</t>
  </si>
  <si>
    <t>Uttar Pradesh</t>
  </si>
  <si>
    <t>Product Sales Rank</t>
  </si>
  <si>
    <t>Sales YoY %</t>
  </si>
  <si>
    <t>Sales Previous Year</t>
  </si>
  <si>
    <t>Q1</t>
  </si>
  <si>
    <t>Q2</t>
  </si>
  <si>
    <t>Q3</t>
  </si>
  <si>
    <t>Q4</t>
  </si>
  <si>
    <t>Total Sales</t>
  </si>
  <si>
    <t>Total Profit</t>
  </si>
  <si>
    <t>Porfit Margin</t>
  </si>
  <si>
    <t>RepeatCustomers</t>
  </si>
  <si>
    <t>Bookshelf</t>
  </si>
  <si>
    <t>Air Fryer</t>
  </si>
  <si>
    <t>Desk</t>
  </si>
  <si>
    <t>Sales YoY Growth</t>
  </si>
  <si>
    <t>Coffee Maker</t>
  </si>
  <si>
    <t>Mixer Grinder</t>
  </si>
  <si>
    <t>Top 5 Product Sales</t>
  </si>
  <si>
    <t>Return Rate %</t>
  </si>
  <si>
    <t>Orders Return Rate</t>
  </si>
  <si>
    <t>Total Customers</t>
  </si>
  <si>
    <t>Sales Contribution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</si>
</sst>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0.00%;\-0.00%;0.00%"/>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2" fontId="0" fillId="0" borderId="0" xfId="0" applyNumberFormat="1"/>
    <xf numFmtId="0" fontId="1" fillId="2" borderId="1" xfId="0" applyFont="1" applyFill="1" applyBorder="1"/>
    <xf numFmtId="0" fontId="1" fillId="2" borderId="0" xfId="0" applyFont="1" applyFill="1"/>
    <xf numFmtId="0" fontId="1" fillId="2" borderId="2" xfId="0" applyFont="1" applyFill="1" applyBorder="1"/>
    <xf numFmtId="43" fontId="0" fillId="0" borderId="0" xfId="0" applyNumberFormat="1"/>
    <xf numFmtId="43" fontId="1" fillId="0" borderId="0" xfId="0" applyNumberFormat="1" applyFont="1"/>
    <xf numFmtId="9" fontId="0" fillId="0" borderId="0" xfId="1"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xf>
    <xf numFmtId="43" fontId="1" fillId="0" borderId="0" xfId="0" applyNumberFormat="1" applyFont="1" applyAlignment="1">
      <alignment horizontal="center" vertical="center"/>
    </xf>
    <xf numFmtId="9" fontId="1" fillId="0" borderId="0" xfId="1" applyFont="1" applyAlignment="1">
      <alignment horizontal="center" vertical="center"/>
    </xf>
    <xf numFmtId="2" fontId="1" fillId="0" borderId="0" xfId="1" applyNumberFormat="1" applyFont="1" applyAlignment="1">
      <alignment horizontal="center" vertical="center"/>
    </xf>
    <xf numFmtId="43" fontId="1" fillId="0" borderId="0" xfId="1" applyNumberFormat="1" applyFont="1" applyAlignment="1">
      <alignment horizontal="center" vertical="center"/>
    </xf>
    <xf numFmtId="41" fontId="1" fillId="0" borderId="0" xfId="1" applyNumberFormat="1" applyFont="1" applyAlignment="1">
      <alignment horizontal="left" vertical="center" indent="1"/>
    </xf>
    <xf numFmtId="9" fontId="0" fillId="0" borderId="0" xfId="0" applyNumberFormat="1"/>
  </cellXfs>
  <cellStyles count="2">
    <cellStyle name="Normal" xfId="0" builtinId="0"/>
    <cellStyle name="Per cent" xfId="1" builtinId="5"/>
  </cellStyles>
  <dxfs count="77">
    <dxf>
      <numFmt numFmtId="13" formatCode="0%"/>
    </dxf>
    <dxf>
      <numFmt numFmtId="2" formatCode="0.00"/>
    </dxf>
    <dxf>
      <numFmt numFmtId="13" formatCode="0%"/>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3" formatCode="0%"/>
    </dxf>
    <dxf>
      <numFmt numFmtId="2" formatCode="0.00"/>
    </dxf>
    <dxf>
      <numFmt numFmtId="13" formatCode="0%"/>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3" formatCode="0%"/>
    </dxf>
    <dxf>
      <numFmt numFmtId="2" formatCode="0.00"/>
    </dxf>
    <dxf>
      <numFmt numFmtId="13" formatCode="0%"/>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3" formatCode="0%"/>
    </dxf>
    <dxf>
      <numFmt numFmtId="2" formatCode="0.00"/>
    </dxf>
    <dxf>
      <numFmt numFmtId="13" formatCode="0%"/>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3" formatCode="0%"/>
    </dxf>
    <dxf>
      <numFmt numFmtId="2" formatCode="0.00"/>
    </dxf>
    <dxf>
      <numFmt numFmtId="13" formatCode="0%"/>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3" formatCode="0%"/>
    </dxf>
    <dxf>
      <numFmt numFmtId="2" formatCode="0.00"/>
    </dxf>
    <dxf>
      <numFmt numFmtId="13" formatCode="0%"/>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3" formatCode="0%"/>
    </dxf>
    <dxf>
      <numFmt numFmtId="2" formatCode="0.00"/>
    </dxf>
    <dxf>
      <numFmt numFmtId="13" formatCode="0%"/>
    </dxf>
    <dxf>
      <numFmt numFmtId="35" formatCode="_(* #,##0.00_);_(* \(#,##0.00\);_(* &quot;-&quot;??_);_(@_)"/>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pivotCacheDefinition" Target="pivotCache/pivotCacheDefinition34.xml"/><Relationship Id="rId47" Type="http://schemas.openxmlformats.org/officeDocument/2006/relationships/sharedStrings" Target="sharedStrings.xml"/><Relationship Id="rId63" Type="http://schemas.openxmlformats.org/officeDocument/2006/relationships/customXml" Target="../customXml/item14.xml"/><Relationship Id="rId68" Type="http://schemas.openxmlformats.org/officeDocument/2006/relationships/customXml" Target="../customXml/item19.xml"/><Relationship Id="rId84" Type="http://schemas.openxmlformats.org/officeDocument/2006/relationships/customXml" Target="../customXml/item35.xml"/><Relationship Id="rId89" Type="http://schemas.openxmlformats.org/officeDocument/2006/relationships/customXml" Target="../customXml/item40.xml"/><Relationship Id="rId16" Type="http://schemas.openxmlformats.org/officeDocument/2006/relationships/pivotCacheDefinition" Target="pivotCache/pivotCacheDefinition12.xml"/><Relationship Id="rId107" Type="http://schemas.openxmlformats.org/officeDocument/2006/relationships/customXml" Target="../customXml/item58.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openxmlformats.org/officeDocument/2006/relationships/pivotCacheDefinition" Target="pivotCache/pivotCacheDefinition33.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102" Type="http://schemas.openxmlformats.org/officeDocument/2006/relationships/customXml" Target="../customXml/item53.xml"/><Relationship Id="rId5" Type="http://schemas.openxmlformats.org/officeDocument/2006/relationships/pivotCacheDefinition" Target="pivotCache/pivotCacheDefinition1.xml"/><Relationship Id="rId90" Type="http://schemas.openxmlformats.org/officeDocument/2006/relationships/customXml" Target="../customXml/item41.xml"/><Relationship Id="rId95" Type="http://schemas.openxmlformats.org/officeDocument/2006/relationships/customXml" Target="../customXml/item46.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microsoft.com/office/2011/relationships/timelineCache" Target="timelineCaches/timelineCache1.xml"/><Relationship Id="rId48" Type="http://schemas.openxmlformats.org/officeDocument/2006/relationships/powerPivotData" Target="model/item.data"/><Relationship Id="rId64" Type="http://schemas.openxmlformats.org/officeDocument/2006/relationships/customXml" Target="../customXml/item15.xml"/><Relationship Id="rId69" Type="http://schemas.openxmlformats.org/officeDocument/2006/relationships/customXml" Target="../customXml/item20.xml"/><Relationship Id="rId80" Type="http://schemas.openxmlformats.org/officeDocument/2006/relationships/customXml" Target="../customXml/item31.xml"/><Relationship Id="rId85" Type="http://schemas.openxmlformats.org/officeDocument/2006/relationships/customXml" Target="../customXml/item36.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33" Type="http://schemas.openxmlformats.org/officeDocument/2006/relationships/pivotCacheDefinition" Target="pivotCache/pivotCacheDefinition29.xml"/><Relationship Id="rId38" Type="http://schemas.microsoft.com/office/2007/relationships/slicerCache" Target="slicerCaches/slicerCache1.xml"/><Relationship Id="rId59" Type="http://schemas.openxmlformats.org/officeDocument/2006/relationships/customXml" Target="../customXml/item10.xml"/><Relationship Id="rId103" Type="http://schemas.openxmlformats.org/officeDocument/2006/relationships/customXml" Target="../customXml/item54.xml"/><Relationship Id="rId108" Type="http://schemas.openxmlformats.org/officeDocument/2006/relationships/customXml" Target="../customXml/item59.xml"/><Relationship Id="rId54" Type="http://schemas.openxmlformats.org/officeDocument/2006/relationships/customXml" Target="../customXml/item5.xml"/><Relationship Id="rId70" Type="http://schemas.openxmlformats.org/officeDocument/2006/relationships/customXml" Target="../customXml/item21.xml"/><Relationship Id="rId75" Type="http://schemas.openxmlformats.org/officeDocument/2006/relationships/customXml" Target="../customXml/item26.xml"/><Relationship Id="rId91" Type="http://schemas.openxmlformats.org/officeDocument/2006/relationships/customXml" Target="../customXml/item42.xml"/><Relationship Id="rId96"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pivotCacheDefinition" Target="pivotCache/pivotCacheDefinition32.xml"/><Relationship Id="rId49" Type="http://schemas.openxmlformats.org/officeDocument/2006/relationships/calcChain" Target="calcChain.xml"/><Relationship Id="rId57" Type="http://schemas.openxmlformats.org/officeDocument/2006/relationships/customXml" Target="../customXml/item8.xml"/><Relationship Id="rId106" Type="http://schemas.openxmlformats.org/officeDocument/2006/relationships/customXml" Target="../customXml/item57.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theme" Target="theme/theme1.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86" Type="http://schemas.openxmlformats.org/officeDocument/2006/relationships/customXml" Target="../customXml/item37.xml"/><Relationship Id="rId94" Type="http://schemas.openxmlformats.org/officeDocument/2006/relationships/customXml" Target="../customXml/item45.xml"/><Relationship Id="rId99" Type="http://schemas.openxmlformats.org/officeDocument/2006/relationships/customXml" Target="../customXml/item50.xml"/><Relationship Id="rId101" Type="http://schemas.openxmlformats.org/officeDocument/2006/relationships/customXml" Target="../customXml/item5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07/relationships/slicerCache" Target="slicerCaches/slicerCache2.xml"/><Relationship Id="rId109" Type="http://schemas.openxmlformats.org/officeDocument/2006/relationships/customXml" Target="../customXml/item60.xml"/><Relationship Id="rId34" Type="http://schemas.openxmlformats.org/officeDocument/2006/relationships/pivotCacheDefinition" Target="pivotCache/pivotCacheDefinition30.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97" Type="http://schemas.openxmlformats.org/officeDocument/2006/relationships/customXml" Target="../customXml/item48.xml"/><Relationship Id="rId104" Type="http://schemas.openxmlformats.org/officeDocument/2006/relationships/customXml" Target="../customXml/item55.xml"/><Relationship Id="rId7" Type="http://schemas.openxmlformats.org/officeDocument/2006/relationships/pivotCacheDefinition" Target="pivotCache/pivotCacheDefinition3.xml"/><Relationship Id="rId71" Type="http://schemas.openxmlformats.org/officeDocument/2006/relationships/customXml" Target="../customXml/item22.xml"/><Relationship Id="rId92" Type="http://schemas.openxmlformats.org/officeDocument/2006/relationships/customXml" Target="../customXml/item43.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microsoft.com/office/2007/relationships/slicerCache" Target="slicerCaches/slicerCache3.xml"/><Relationship Id="rId45" Type="http://schemas.openxmlformats.org/officeDocument/2006/relationships/connections" Target="connections.xml"/><Relationship Id="rId66" Type="http://schemas.openxmlformats.org/officeDocument/2006/relationships/customXml" Target="../customXml/item17.xml"/><Relationship Id="rId87" Type="http://schemas.openxmlformats.org/officeDocument/2006/relationships/customXml" Target="../customXml/item38.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56" Type="http://schemas.openxmlformats.org/officeDocument/2006/relationships/customXml" Target="../customXml/item7.xml"/><Relationship Id="rId77" Type="http://schemas.openxmlformats.org/officeDocument/2006/relationships/customXml" Target="../customXml/item28.xml"/><Relationship Id="rId100" Type="http://schemas.openxmlformats.org/officeDocument/2006/relationships/customXml" Target="../customXml/item51.xml"/><Relationship Id="rId105" Type="http://schemas.openxmlformats.org/officeDocument/2006/relationships/customXml" Target="../customXml/item56.xml"/><Relationship Id="rId8" Type="http://schemas.openxmlformats.org/officeDocument/2006/relationships/pivotCacheDefinition" Target="pivotCache/pivotCacheDefinition4.xml"/><Relationship Id="rId51" Type="http://schemas.openxmlformats.org/officeDocument/2006/relationships/customXml" Target="../customXml/item2.xml"/><Relationship Id="rId72" Type="http://schemas.openxmlformats.org/officeDocument/2006/relationships/customXml" Target="../customXml/item23.xml"/><Relationship Id="rId93" Type="http://schemas.openxmlformats.org/officeDocument/2006/relationships/customXml" Target="../customXml/item44.xml"/><Relationship Id="rId98" Type="http://schemas.openxmlformats.org/officeDocument/2006/relationships/customXml" Target="../customXml/item49.xml"/><Relationship Id="rId3" Type="http://schemas.openxmlformats.org/officeDocument/2006/relationships/worksheet" Target="worksheets/sheet3.xml"/><Relationship Id="rId25" Type="http://schemas.openxmlformats.org/officeDocument/2006/relationships/pivotCacheDefinition" Target="pivotCache/pivotCacheDefinition21.xml"/><Relationship Id="rId46" Type="http://schemas.openxmlformats.org/officeDocument/2006/relationships/styles" Target="styles.xml"/><Relationship Id="rId67" Type="http://schemas.openxmlformats.org/officeDocument/2006/relationships/customXml" Target="../customXml/item18.xml"/><Relationship Id="rId20" Type="http://schemas.openxmlformats.org/officeDocument/2006/relationships/pivotCacheDefinition" Target="pivotCache/pivotCacheDefinition16.xml"/><Relationship Id="rId41" Type="http://schemas.microsoft.com/office/2007/relationships/slicerCache" Target="slicerCaches/slicerCache4.xml"/><Relationship Id="rId62" Type="http://schemas.openxmlformats.org/officeDocument/2006/relationships/customXml" Target="../customXml/item13.xml"/><Relationship Id="rId83" Type="http://schemas.openxmlformats.org/officeDocument/2006/relationships/customXml" Target="../customXml/item34.xml"/><Relationship Id="rId88"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94227915103927"/>
          <c:y val="0.12860892388451445"/>
          <c:w val="0.62839818246953116"/>
          <c:h val="0.50862277631962671"/>
        </c:manualLayout>
      </c:layout>
      <c:barChart>
        <c:barDir val="col"/>
        <c:grouping val="clustered"/>
        <c:varyColors val="0"/>
        <c:ser>
          <c:idx val="0"/>
          <c:order val="0"/>
          <c:tx>
            <c:strRef>
              <c:f>Sheet1!$E$30:$E$32</c:f>
              <c:strCache>
                <c:ptCount val="1"/>
                <c:pt idx="0">
                  <c:v>Q1 - Sum of Revenue</c:v>
                </c:pt>
              </c:strCache>
            </c:strRef>
          </c:tx>
          <c:spPr>
            <a:solidFill>
              <a:schemeClr val="accent1"/>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Sheet1!$E$33:$E$50</c:f>
              <c:numCache>
                <c:formatCode>General</c:formatCode>
                <c:ptCount val="17"/>
                <c:pt idx="2">
                  <c:v>60500</c:v>
                </c:pt>
                <c:pt idx="3">
                  <c:v>54689</c:v>
                </c:pt>
                <c:pt idx="7">
                  <c:v>90800</c:v>
                </c:pt>
                <c:pt idx="10">
                  <c:v>165000</c:v>
                </c:pt>
                <c:pt idx="11">
                  <c:v>4400</c:v>
                </c:pt>
              </c:numCache>
            </c:numRef>
          </c:val>
          <c:extLst>
            <c:ext xmlns:c16="http://schemas.microsoft.com/office/drawing/2014/chart" uri="{C3380CC4-5D6E-409C-BE32-E72D297353CC}">
              <c16:uniqueId val="{00000000-5F4D-45B4-8042-A82C1088C2F8}"/>
            </c:ext>
          </c:extLst>
        </c:ser>
        <c:ser>
          <c:idx val="1"/>
          <c:order val="1"/>
          <c:tx>
            <c:strRef>
              <c:f>Sheet1!$F$30:$F$32</c:f>
              <c:strCache>
                <c:ptCount val="1"/>
                <c:pt idx="0">
                  <c:v>Q1 - Profit_Margin1</c:v>
                </c:pt>
              </c:strCache>
            </c:strRef>
          </c:tx>
          <c:spPr>
            <a:solidFill>
              <a:schemeClr val="accent2"/>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Sheet1!$F$33:$F$50</c:f>
              <c:numCache>
                <c:formatCode>0.00%;\-0.00%;0.00%</c:formatCode>
                <c:ptCount val="17"/>
                <c:pt idx="2">
                  <c:v>0.29586776859504132</c:v>
                </c:pt>
                <c:pt idx="3">
                  <c:v>0.44047248989741994</c:v>
                </c:pt>
                <c:pt idx="7">
                  <c:v>0.27973568281938327</c:v>
                </c:pt>
                <c:pt idx="10">
                  <c:v>0.23636363636363636</c:v>
                </c:pt>
                <c:pt idx="11">
                  <c:v>0.45454545454545453</c:v>
                </c:pt>
              </c:numCache>
            </c:numRef>
          </c:val>
          <c:extLst>
            <c:ext xmlns:c16="http://schemas.microsoft.com/office/drawing/2014/chart" uri="{C3380CC4-5D6E-409C-BE32-E72D297353CC}">
              <c16:uniqueId val="{00000001-5F4D-45B4-8042-A82C1088C2F8}"/>
            </c:ext>
          </c:extLst>
        </c:ser>
        <c:ser>
          <c:idx val="2"/>
          <c:order val="2"/>
          <c:tx>
            <c:strRef>
              <c:f>Sheet1!$G$30:$G$32</c:f>
              <c:strCache>
                <c:ptCount val="1"/>
                <c:pt idx="0">
                  <c:v>Q2 - Sum of Revenue</c:v>
                </c:pt>
              </c:strCache>
            </c:strRef>
          </c:tx>
          <c:spPr>
            <a:solidFill>
              <a:schemeClr val="accent3"/>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Sheet1!$G$33:$G$50</c:f>
              <c:numCache>
                <c:formatCode>General</c:formatCode>
                <c:ptCount val="17"/>
                <c:pt idx="1">
                  <c:v>204596</c:v>
                </c:pt>
                <c:pt idx="2">
                  <c:v>417081</c:v>
                </c:pt>
                <c:pt idx="3">
                  <c:v>191599</c:v>
                </c:pt>
                <c:pt idx="4">
                  <c:v>558390</c:v>
                </c:pt>
                <c:pt idx="5">
                  <c:v>329893</c:v>
                </c:pt>
                <c:pt idx="7">
                  <c:v>97296</c:v>
                </c:pt>
                <c:pt idx="10">
                  <c:v>264190</c:v>
                </c:pt>
                <c:pt idx="11">
                  <c:v>162091</c:v>
                </c:pt>
                <c:pt idx="13">
                  <c:v>23400</c:v>
                </c:pt>
                <c:pt idx="15">
                  <c:v>247400</c:v>
                </c:pt>
                <c:pt idx="16">
                  <c:v>188793</c:v>
                </c:pt>
              </c:numCache>
            </c:numRef>
          </c:val>
          <c:extLst>
            <c:ext xmlns:c16="http://schemas.microsoft.com/office/drawing/2014/chart" uri="{C3380CC4-5D6E-409C-BE32-E72D297353CC}">
              <c16:uniqueId val="{00000007-07F0-42F1-8B29-8EF9EA2F873A}"/>
            </c:ext>
          </c:extLst>
        </c:ser>
        <c:ser>
          <c:idx val="3"/>
          <c:order val="3"/>
          <c:tx>
            <c:strRef>
              <c:f>Sheet1!$H$30:$H$32</c:f>
              <c:strCache>
                <c:ptCount val="1"/>
                <c:pt idx="0">
                  <c:v>Q2 - Profit_Margin1</c:v>
                </c:pt>
              </c:strCache>
            </c:strRef>
          </c:tx>
          <c:spPr>
            <a:solidFill>
              <a:schemeClr val="accent4"/>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Sheet1!$H$33:$H$50</c:f>
              <c:numCache>
                <c:formatCode>0.00%;\-0.00%;0.00%</c:formatCode>
                <c:ptCount val="17"/>
                <c:pt idx="1">
                  <c:v>0.32207863301335315</c:v>
                </c:pt>
                <c:pt idx="2">
                  <c:v>0.28670929627578334</c:v>
                </c:pt>
                <c:pt idx="3">
                  <c:v>0.33141613473974291</c:v>
                </c:pt>
                <c:pt idx="4">
                  <c:v>0.2824907322838876</c:v>
                </c:pt>
                <c:pt idx="5">
                  <c:v>0.27203669068455527</c:v>
                </c:pt>
                <c:pt idx="7">
                  <c:v>0.27232363098174645</c:v>
                </c:pt>
                <c:pt idx="10">
                  <c:v>0.3173473636398047</c:v>
                </c:pt>
                <c:pt idx="11">
                  <c:v>0.34203626358033451</c:v>
                </c:pt>
                <c:pt idx="13">
                  <c:v>0.33760683760683763</c:v>
                </c:pt>
                <c:pt idx="15">
                  <c:v>0.27445432497978983</c:v>
                </c:pt>
                <c:pt idx="16">
                  <c:v>0.30956126551302221</c:v>
                </c:pt>
              </c:numCache>
            </c:numRef>
          </c:val>
          <c:extLst>
            <c:ext xmlns:c16="http://schemas.microsoft.com/office/drawing/2014/chart" uri="{C3380CC4-5D6E-409C-BE32-E72D297353CC}">
              <c16:uniqueId val="{00000008-07F0-42F1-8B29-8EF9EA2F873A}"/>
            </c:ext>
          </c:extLst>
        </c:ser>
        <c:ser>
          <c:idx val="4"/>
          <c:order val="4"/>
          <c:tx>
            <c:strRef>
              <c:f>Sheet1!$I$30:$I$32</c:f>
              <c:strCache>
                <c:ptCount val="1"/>
                <c:pt idx="0">
                  <c:v>Q3 - Sum of Revenue</c:v>
                </c:pt>
              </c:strCache>
            </c:strRef>
          </c:tx>
          <c:spPr>
            <a:solidFill>
              <a:schemeClr val="accent5"/>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Sheet1!$I$33:$I$50</c:f>
              <c:numCache>
                <c:formatCode>General</c:formatCode>
                <c:ptCount val="17"/>
                <c:pt idx="0">
                  <c:v>27300</c:v>
                </c:pt>
                <c:pt idx="1">
                  <c:v>619690</c:v>
                </c:pt>
                <c:pt idx="2">
                  <c:v>228493</c:v>
                </c:pt>
                <c:pt idx="3">
                  <c:v>381289</c:v>
                </c:pt>
                <c:pt idx="4">
                  <c:v>489766</c:v>
                </c:pt>
                <c:pt idx="5">
                  <c:v>721590</c:v>
                </c:pt>
                <c:pt idx="6">
                  <c:v>43798</c:v>
                </c:pt>
                <c:pt idx="7">
                  <c:v>1002393</c:v>
                </c:pt>
                <c:pt idx="8">
                  <c:v>364296</c:v>
                </c:pt>
                <c:pt idx="9">
                  <c:v>408699</c:v>
                </c:pt>
                <c:pt idx="10">
                  <c:v>714075</c:v>
                </c:pt>
                <c:pt idx="11">
                  <c:v>1110089</c:v>
                </c:pt>
                <c:pt idx="12">
                  <c:v>13200</c:v>
                </c:pt>
                <c:pt idx="13">
                  <c:v>158199</c:v>
                </c:pt>
                <c:pt idx="15">
                  <c:v>100099</c:v>
                </c:pt>
                <c:pt idx="16">
                  <c:v>491374</c:v>
                </c:pt>
              </c:numCache>
            </c:numRef>
          </c:val>
          <c:extLst>
            <c:ext xmlns:c16="http://schemas.microsoft.com/office/drawing/2014/chart" uri="{C3380CC4-5D6E-409C-BE32-E72D297353CC}">
              <c16:uniqueId val="{00000009-07F0-42F1-8B29-8EF9EA2F873A}"/>
            </c:ext>
          </c:extLst>
        </c:ser>
        <c:ser>
          <c:idx val="5"/>
          <c:order val="5"/>
          <c:tx>
            <c:strRef>
              <c:f>Sheet1!$J$30:$J$32</c:f>
              <c:strCache>
                <c:ptCount val="1"/>
                <c:pt idx="0">
                  <c:v>Q3 - Profit_Margin1</c:v>
                </c:pt>
              </c:strCache>
            </c:strRef>
          </c:tx>
          <c:spPr>
            <a:solidFill>
              <a:schemeClr val="accent6"/>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Sheet1!$J$33:$J$50</c:f>
              <c:numCache>
                <c:formatCode>0.00%;\-0.00%;0.00%</c:formatCode>
                <c:ptCount val="17"/>
                <c:pt idx="0">
                  <c:v>0.38095238095238093</c:v>
                </c:pt>
                <c:pt idx="1">
                  <c:v>0.28706288628185062</c:v>
                </c:pt>
                <c:pt idx="2">
                  <c:v>0.34155532116957632</c:v>
                </c:pt>
                <c:pt idx="3">
                  <c:v>0.29987489804321654</c:v>
                </c:pt>
                <c:pt idx="4">
                  <c:v>0.31457063168941901</c:v>
                </c:pt>
                <c:pt idx="5">
                  <c:v>0.28532823348438863</c:v>
                </c:pt>
                <c:pt idx="6">
                  <c:v>0.39494954107493491</c:v>
                </c:pt>
                <c:pt idx="7">
                  <c:v>0.26580692403079431</c:v>
                </c:pt>
                <c:pt idx="8">
                  <c:v>0.30715681753299517</c:v>
                </c:pt>
                <c:pt idx="9">
                  <c:v>0.30878225784746233</c:v>
                </c:pt>
                <c:pt idx="10">
                  <c:v>0.30434478171060464</c:v>
                </c:pt>
                <c:pt idx="11">
                  <c:v>0.27271597142211118</c:v>
                </c:pt>
                <c:pt idx="12">
                  <c:v>0.45454545454545453</c:v>
                </c:pt>
                <c:pt idx="13">
                  <c:v>0.39190513214369244</c:v>
                </c:pt>
                <c:pt idx="15">
                  <c:v>0.34414929220072127</c:v>
                </c:pt>
                <c:pt idx="16">
                  <c:v>0.3423542963201146</c:v>
                </c:pt>
              </c:numCache>
            </c:numRef>
          </c:val>
          <c:extLst>
            <c:ext xmlns:c16="http://schemas.microsoft.com/office/drawing/2014/chart" uri="{C3380CC4-5D6E-409C-BE32-E72D297353CC}">
              <c16:uniqueId val="{0000000A-07F0-42F1-8B29-8EF9EA2F873A}"/>
            </c:ext>
          </c:extLst>
        </c:ser>
        <c:ser>
          <c:idx val="6"/>
          <c:order val="6"/>
          <c:tx>
            <c:strRef>
              <c:f>Sheet1!$K$30:$K$32</c:f>
              <c:strCache>
                <c:ptCount val="1"/>
                <c:pt idx="0">
                  <c:v>Q4 - Sum of Revenue</c:v>
                </c:pt>
              </c:strCache>
            </c:strRef>
          </c:tx>
          <c:spPr>
            <a:solidFill>
              <a:schemeClr val="accent1">
                <a:lumMod val="60000"/>
              </a:schemeClr>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Sheet1!$K$33:$K$50</c:f>
              <c:numCache>
                <c:formatCode>General</c:formatCode>
                <c:ptCount val="17"/>
                <c:pt idx="0">
                  <c:v>404382</c:v>
                </c:pt>
                <c:pt idx="1">
                  <c:v>642482</c:v>
                </c:pt>
                <c:pt idx="2">
                  <c:v>644382</c:v>
                </c:pt>
                <c:pt idx="3">
                  <c:v>893086</c:v>
                </c:pt>
                <c:pt idx="4">
                  <c:v>428786</c:v>
                </c:pt>
                <c:pt idx="5">
                  <c:v>889261</c:v>
                </c:pt>
                <c:pt idx="6">
                  <c:v>610877</c:v>
                </c:pt>
                <c:pt idx="7">
                  <c:v>1608656</c:v>
                </c:pt>
                <c:pt idx="8">
                  <c:v>52000</c:v>
                </c:pt>
                <c:pt idx="9">
                  <c:v>413387</c:v>
                </c:pt>
                <c:pt idx="10">
                  <c:v>883281</c:v>
                </c:pt>
                <c:pt idx="11">
                  <c:v>1571776</c:v>
                </c:pt>
                <c:pt idx="12">
                  <c:v>80692</c:v>
                </c:pt>
                <c:pt idx="13">
                  <c:v>69100</c:v>
                </c:pt>
                <c:pt idx="14">
                  <c:v>217986</c:v>
                </c:pt>
                <c:pt idx="15">
                  <c:v>683662</c:v>
                </c:pt>
                <c:pt idx="16">
                  <c:v>513890</c:v>
                </c:pt>
              </c:numCache>
            </c:numRef>
          </c:val>
          <c:extLst>
            <c:ext xmlns:c16="http://schemas.microsoft.com/office/drawing/2014/chart" uri="{C3380CC4-5D6E-409C-BE32-E72D297353CC}">
              <c16:uniqueId val="{0000000B-07F0-42F1-8B29-8EF9EA2F873A}"/>
            </c:ext>
          </c:extLst>
        </c:ser>
        <c:ser>
          <c:idx val="7"/>
          <c:order val="7"/>
          <c:tx>
            <c:strRef>
              <c:f>Sheet1!$L$30:$L$32</c:f>
              <c:strCache>
                <c:ptCount val="1"/>
                <c:pt idx="0">
                  <c:v>Q4 - Profit_Margin1</c:v>
                </c:pt>
              </c:strCache>
            </c:strRef>
          </c:tx>
          <c:spPr>
            <a:solidFill>
              <a:schemeClr val="accent2">
                <a:lumMod val="60000"/>
              </a:schemeClr>
            </a:solidFill>
            <a:ln>
              <a:noFill/>
            </a:ln>
            <a:effectLst/>
          </c:spPr>
          <c:invertIfNegative val="0"/>
          <c:cat>
            <c:strRef>
              <c:f>Sheet1!$D$33:$D$50</c:f>
              <c:strCache>
                <c:ptCount val="17"/>
                <c:pt idx="0">
                  <c:v>Ahmedabad</c:v>
                </c:pt>
                <c:pt idx="1">
                  <c:v>Bengaluru</c:v>
                </c:pt>
                <c:pt idx="2">
                  <c:v>Bhopal</c:v>
                </c:pt>
                <c:pt idx="3">
                  <c:v>Chandigarh</c:v>
                </c:pt>
                <c:pt idx="4">
                  <c:v>Chennai</c:v>
                </c:pt>
                <c:pt idx="5">
                  <c:v>Delhi</c:v>
                </c:pt>
                <c:pt idx="6">
                  <c:v>Hyderabad</c:v>
                </c:pt>
                <c:pt idx="7">
                  <c:v>Indore</c:v>
                </c:pt>
                <c:pt idx="8">
                  <c:v>Jodhpur</c:v>
                </c:pt>
                <c:pt idx="9">
                  <c:v>Kolkata</c:v>
                </c:pt>
                <c:pt idx="10">
                  <c:v>Kota</c:v>
                </c:pt>
                <c:pt idx="11">
                  <c:v>Lucknow</c:v>
                </c:pt>
                <c:pt idx="12">
                  <c:v>Mumbai</c:v>
                </c:pt>
                <c:pt idx="13">
                  <c:v>Patna</c:v>
                </c:pt>
                <c:pt idx="14">
                  <c:v>Pune</c:v>
                </c:pt>
                <c:pt idx="15">
                  <c:v>Surat</c:v>
                </c:pt>
                <c:pt idx="16">
                  <c:v>Udaipur</c:v>
                </c:pt>
              </c:strCache>
            </c:strRef>
          </c:cat>
          <c:val>
            <c:numRef>
              <c:f>Sheet1!$L$33:$L$50</c:f>
              <c:numCache>
                <c:formatCode>0.00%;\-0.00%;0.00%</c:formatCode>
                <c:ptCount val="17"/>
                <c:pt idx="0">
                  <c:v>0.32155733934744868</c:v>
                </c:pt>
                <c:pt idx="1">
                  <c:v>0.302003791545911</c:v>
                </c:pt>
                <c:pt idx="2">
                  <c:v>0.30142368967475813</c:v>
                </c:pt>
                <c:pt idx="3">
                  <c:v>0.2942448991474505</c:v>
                </c:pt>
                <c:pt idx="4">
                  <c:v>0.37218099471531252</c:v>
                </c:pt>
                <c:pt idx="5">
                  <c:v>0.33371642296243736</c:v>
                </c:pt>
                <c:pt idx="6">
                  <c:v>0.33358106460056608</c:v>
                </c:pt>
                <c:pt idx="7">
                  <c:v>0.30709238022299362</c:v>
                </c:pt>
                <c:pt idx="8">
                  <c:v>0.30192307692307691</c:v>
                </c:pt>
                <c:pt idx="9">
                  <c:v>0.33851330593366508</c:v>
                </c:pt>
                <c:pt idx="10">
                  <c:v>0.29495822960077256</c:v>
                </c:pt>
                <c:pt idx="11">
                  <c:v>0.28749389225945682</c:v>
                </c:pt>
                <c:pt idx="12">
                  <c:v>0.35185644177861497</c:v>
                </c:pt>
                <c:pt idx="13">
                  <c:v>0.27062228654124459</c:v>
                </c:pt>
                <c:pt idx="14">
                  <c:v>0.36601433119558135</c:v>
                </c:pt>
                <c:pt idx="15">
                  <c:v>0.30250620920864402</c:v>
                </c:pt>
                <c:pt idx="16">
                  <c:v>0.27105022475627077</c:v>
                </c:pt>
              </c:numCache>
            </c:numRef>
          </c:val>
          <c:extLst>
            <c:ext xmlns:c16="http://schemas.microsoft.com/office/drawing/2014/chart" uri="{C3380CC4-5D6E-409C-BE32-E72D297353CC}">
              <c16:uniqueId val="{0000000C-07F0-42F1-8B29-8EF9EA2F873A}"/>
            </c:ext>
          </c:extLst>
        </c:ser>
        <c:dLbls>
          <c:showLegendKey val="0"/>
          <c:showVal val="0"/>
          <c:showCatName val="0"/>
          <c:showSerName val="0"/>
          <c:showPercent val="0"/>
          <c:showBubbleSize val="0"/>
        </c:dLbls>
        <c:gapWidth val="219"/>
        <c:overlap val="-27"/>
        <c:axId val="1978727055"/>
        <c:axId val="1942815327"/>
      </c:barChart>
      <c:catAx>
        <c:axId val="197872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15327"/>
        <c:crosses val="autoZero"/>
        <c:auto val="1"/>
        <c:lblAlgn val="ctr"/>
        <c:lblOffset val="100"/>
        <c:noMultiLvlLbl val="0"/>
      </c:catAx>
      <c:valAx>
        <c:axId val="19428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270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Sheet1!$I$9:$I$13</c:f>
              <c:strCache>
                <c:ptCount val="5"/>
                <c:pt idx="0">
                  <c:v>Gujarat</c:v>
                </c:pt>
                <c:pt idx="1">
                  <c:v>West Bengal</c:v>
                </c:pt>
                <c:pt idx="2">
                  <c:v>Telangana</c:v>
                </c:pt>
                <c:pt idx="3">
                  <c:v>Maharashtra</c:v>
                </c:pt>
                <c:pt idx="4">
                  <c:v>Bihar</c:v>
                </c:pt>
              </c:strCache>
            </c:strRef>
          </c:cat>
          <c:val>
            <c:numRef>
              <c:f>Sheet1!$J$9:$J$13</c:f>
              <c:numCache>
                <c:formatCode>General</c:formatCode>
                <c:ptCount val="5"/>
                <c:pt idx="0">
                  <c:v>1462843</c:v>
                </c:pt>
                <c:pt idx="1">
                  <c:v>822086</c:v>
                </c:pt>
                <c:pt idx="2">
                  <c:v>654675</c:v>
                </c:pt>
                <c:pt idx="3">
                  <c:v>311878</c:v>
                </c:pt>
                <c:pt idx="4">
                  <c:v>250699</c:v>
                </c:pt>
              </c:numCache>
            </c:numRef>
          </c:val>
          <c:shape val="cylinder"/>
          <c:extLst>
            <c:ext xmlns:c16="http://schemas.microsoft.com/office/drawing/2014/chart" uri="{C3380CC4-5D6E-409C-BE32-E72D297353CC}">
              <c16:uniqueId val="{00000000-950A-4F0E-BEFE-FA1E796284E0}"/>
            </c:ext>
          </c:extLst>
        </c:ser>
        <c:dLbls>
          <c:showLegendKey val="0"/>
          <c:showVal val="1"/>
          <c:showCatName val="0"/>
          <c:showSerName val="0"/>
          <c:showPercent val="0"/>
          <c:showBubbleSize val="0"/>
        </c:dLbls>
        <c:gapWidth val="150"/>
        <c:shape val="box"/>
        <c:axId val="1942809087"/>
        <c:axId val="1942794687"/>
        <c:axId val="0"/>
      </c:bar3DChart>
      <c:catAx>
        <c:axId val="1942809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2794687"/>
        <c:crosses val="autoZero"/>
        <c:auto val="1"/>
        <c:lblAlgn val="ctr"/>
        <c:lblOffset val="100"/>
        <c:noMultiLvlLbl val="0"/>
      </c:catAx>
      <c:valAx>
        <c:axId val="1942794687"/>
        <c:scaling>
          <c:orientation val="minMax"/>
        </c:scaling>
        <c:delete val="1"/>
        <c:axPos val="l"/>
        <c:numFmt formatCode="General" sourceLinked="1"/>
        <c:majorTickMark val="none"/>
        <c:minorTickMark val="none"/>
        <c:tickLblPos val="nextTo"/>
        <c:crossAx val="1942809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21"/>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Sheet1!$E$72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Sheet1!$D$73:$D$90</c:f>
              <c:strCache>
                <c:ptCount val="17"/>
                <c:pt idx="0">
                  <c:v>Mumbai</c:v>
                </c:pt>
                <c:pt idx="1">
                  <c:v>Pune</c:v>
                </c:pt>
                <c:pt idx="2">
                  <c:v>Patna</c:v>
                </c:pt>
                <c:pt idx="3">
                  <c:v>Hyderabad</c:v>
                </c:pt>
                <c:pt idx="4">
                  <c:v>Ahmedabad</c:v>
                </c:pt>
                <c:pt idx="5">
                  <c:v>Kolkata</c:v>
                </c:pt>
                <c:pt idx="6">
                  <c:v>Chennai</c:v>
                </c:pt>
                <c:pt idx="7">
                  <c:v>Jodhpur</c:v>
                </c:pt>
                <c:pt idx="8">
                  <c:v>Udaipur</c:v>
                </c:pt>
                <c:pt idx="9">
                  <c:v>Chandigarh</c:v>
                </c:pt>
                <c:pt idx="10">
                  <c:v>Delhi</c:v>
                </c:pt>
                <c:pt idx="11">
                  <c:v>Bhopal</c:v>
                </c:pt>
                <c:pt idx="12">
                  <c:v>Surat</c:v>
                </c:pt>
                <c:pt idx="13">
                  <c:v>Bengaluru</c:v>
                </c:pt>
                <c:pt idx="14">
                  <c:v>Kota</c:v>
                </c:pt>
                <c:pt idx="15">
                  <c:v>Indore</c:v>
                </c:pt>
                <c:pt idx="16">
                  <c:v>Lucknow</c:v>
                </c:pt>
              </c:strCache>
            </c:strRef>
          </c:cat>
          <c:val>
            <c:numRef>
              <c:f>Sheet1!$E$73:$E$90</c:f>
              <c:numCache>
                <c:formatCode>0.00%;\-0.00%;0.00%</c:formatCode>
                <c:ptCount val="17"/>
                <c:pt idx="0">
                  <c:v>0.3662931879180335</c:v>
                </c:pt>
                <c:pt idx="1">
                  <c:v>0.36601433119558135</c:v>
                </c:pt>
                <c:pt idx="2">
                  <c:v>0.35340787159103149</c:v>
                </c:pt>
                <c:pt idx="3">
                  <c:v>0.33768663840837054</c:v>
                </c:pt>
                <c:pt idx="4">
                  <c:v>0.32531354098618892</c:v>
                </c:pt>
                <c:pt idx="5">
                  <c:v>0.32373255352846297</c:v>
                </c:pt>
                <c:pt idx="6">
                  <c:v>0.31916757733208212</c:v>
                </c:pt>
                <c:pt idx="7">
                  <c:v>0.30650306512673675</c:v>
                </c:pt>
                <c:pt idx="8">
                  <c:v>0.30648201886509607</c:v>
                </c:pt>
                <c:pt idx="9">
                  <c:v>0.30559893940998106</c:v>
                </c:pt>
                <c:pt idx="10">
                  <c:v>0.30524067058818682</c:v>
                </c:pt>
                <c:pt idx="11">
                  <c:v>0.30342047426943197</c:v>
                </c:pt>
                <c:pt idx="12">
                  <c:v>0.29981836008150037</c:v>
                </c:pt>
                <c:pt idx="13">
                  <c:v>0.29849164966784114</c:v>
                </c:pt>
                <c:pt idx="14">
                  <c:v>0.29641370094732616</c:v>
                </c:pt>
                <c:pt idx="15">
                  <c:v>0.29021183254172256</c:v>
                </c:pt>
                <c:pt idx="16">
                  <c:v>0.28509638542373217</c:v>
                </c:pt>
              </c:numCache>
            </c:numRef>
          </c:val>
          <c:extLst>
            <c:ext xmlns:c16="http://schemas.microsoft.com/office/drawing/2014/chart" uri="{C3380CC4-5D6E-409C-BE32-E72D297353CC}">
              <c16:uniqueId val="{00000000-7C56-4FEA-B105-C12FC88293D1}"/>
            </c:ext>
          </c:extLst>
        </c:ser>
        <c:dLbls>
          <c:showLegendKey val="0"/>
          <c:showVal val="1"/>
          <c:showCatName val="0"/>
          <c:showSerName val="0"/>
          <c:showPercent val="0"/>
          <c:showBubbleSize val="0"/>
        </c:dLbls>
        <c:gapWidth val="65"/>
        <c:shape val="box"/>
        <c:axId val="1942796607"/>
        <c:axId val="1942799967"/>
        <c:axId val="0"/>
      </c:bar3DChart>
      <c:catAx>
        <c:axId val="1942796607"/>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2799967"/>
        <c:crosses val="autoZero"/>
        <c:auto val="1"/>
        <c:lblAlgn val="ctr"/>
        <c:lblOffset val="100"/>
        <c:noMultiLvlLbl val="0"/>
      </c:catAx>
      <c:valAx>
        <c:axId val="194279996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b="1" i="0" u="none" strike="noStrike" baseline="0"/>
                  <a:t>Profit Margin % by City</a:t>
                </a:r>
                <a:endParaRPr lang="en-US" b="0"/>
              </a:p>
            </c:rich>
          </c:tx>
          <c:layout>
            <c:manualLayout>
              <c:xMode val="edge"/>
              <c:yMode val="edge"/>
              <c:x val="0.38981802274715655"/>
              <c:y val="0.912210921551472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27966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Sheet1!$H$72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CA-4CA0-92FE-95ED5544F41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CA-4CA0-92FE-95ED5544F41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9CA-4CA0-92FE-95ED5544F41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32E-4396-BCEE-3CF8F4E0AA5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32E-4396-BCEE-3CF8F4E0AA5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32E-4396-BCEE-3CF8F4E0AA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Sheet1!$G$73:$G$79</c:f>
              <c:strCache>
                <c:ptCount val="6"/>
                <c:pt idx="0">
                  <c:v>Electronics</c:v>
                </c:pt>
                <c:pt idx="1">
                  <c:v>Furniture</c:v>
                </c:pt>
                <c:pt idx="2">
                  <c:v>Home Appliances</c:v>
                </c:pt>
                <c:pt idx="3">
                  <c:v>Fashion</c:v>
                </c:pt>
                <c:pt idx="4">
                  <c:v>Accessories</c:v>
                </c:pt>
                <c:pt idx="5">
                  <c:v>Home</c:v>
                </c:pt>
              </c:strCache>
            </c:strRef>
          </c:cat>
          <c:val>
            <c:numRef>
              <c:f>Sheet1!$H$73:$H$79</c:f>
              <c:numCache>
                <c:formatCode>0.00</c:formatCode>
                <c:ptCount val="6"/>
                <c:pt idx="0">
                  <c:v>11107.901234567902</c:v>
                </c:pt>
                <c:pt idx="1">
                  <c:v>6912.3376623376626</c:v>
                </c:pt>
                <c:pt idx="2">
                  <c:v>6030.0319488817895</c:v>
                </c:pt>
                <c:pt idx="3">
                  <c:v>2529.487767584098</c:v>
                </c:pt>
                <c:pt idx="4">
                  <c:v>2001.858505564388</c:v>
                </c:pt>
                <c:pt idx="5">
                  <c:v>1400</c:v>
                </c:pt>
              </c:numCache>
            </c:numRef>
          </c:val>
          <c:extLst>
            <c:ext xmlns:c16="http://schemas.microsoft.com/office/drawing/2014/chart" uri="{C3380CC4-5D6E-409C-BE32-E72D297353CC}">
              <c16:uniqueId val="{00000006-59CA-4CA0-92FE-95ED5544F4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endParaRPr lang="en-GB" sz="1800" b="1" i="0" u="none" strike="noStrike" baseline="0">
              <a:solidFill>
                <a:sysClr val="windowText" lastClr="000000">
                  <a:lumMod val="75000"/>
                  <a:lumOff val="25000"/>
                </a:sysClr>
              </a:solidFill>
              <a:latin typeface="Aptos Narrow" panose="02110004020202020204"/>
            </a:endParaRPr>
          </a:p>
        </c:rich>
      </c:tx>
      <c:overlay val="0"/>
      <c:spPr>
        <a:noFill/>
        <a:ln>
          <a:noFill/>
        </a:ln>
        <a:effectLst/>
      </c:spPr>
      <c:txPr>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Sheet1!$O$67:$AA$67</c:f>
              <c:numCache>
                <c:formatCode>0.00</c:formatCode>
                <c:ptCount val="13"/>
                <c:pt idx="0">
                  <c:v>15.780595813204508</c:v>
                </c:pt>
                <c:pt idx="1">
                  <c:v>15.780595813204508</c:v>
                </c:pt>
                <c:pt idx="2">
                  <c:v>16.573663366336632</c:v>
                </c:pt>
                <c:pt idx="3">
                  <c:v>16.573663366336632</c:v>
                </c:pt>
                <c:pt idx="4">
                  <c:v>35.730524050004142</c:v>
                </c:pt>
                <c:pt idx="5">
                  <c:v>30.346197802197803</c:v>
                </c:pt>
                <c:pt idx="6">
                  <c:v>27.422315382134794</c:v>
                </c:pt>
                <c:pt idx="7">
                  <c:v>35.716360768017239</c:v>
                </c:pt>
                <c:pt idx="8">
                  <c:v>44.257098593881196</c:v>
                </c:pt>
                <c:pt idx="9">
                  <c:v>28.493737537990977</c:v>
                </c:pt>
                <c:pt idx="10">
                  <c:v>30.679358339230951</c:v>
                </c:pt>
                <c:pt idx="11">
                  <c:v>30.387842193398917</c:v>
                </c:pt>
              </c:numCache>
            </c:numRef>
          </c:val>
          <c:extLst>
            <c:ext xmlns:c15="http://schemas.microsoft.com/office/drawing/2012/chart" uri="{02D57815-91ED-43cb-92C2-25804820EDAC}">
              <c15:filteredSeriesTitle>
                <c15:tx>
                  <c:strRef>
                    <c:extLst>
                      <c:ext uri="{02D57815-91ED-43cb-92C2-25804820EDAC}">
                        <c15:formulaRef>
                          <c15:sqref>Sheet1!$N$67</c15:sqref>
                        </c15:formulaRef>
                      </c:ext>
                    </c:extLst>
                    <c:strCache>
                      <c:ptCount val="1"/>
                      <c:pt idx="0">
                        <c:v>AOV</c:v>
                      </c:pt>
                    </c:strCache>
                  </c:strRef>
                </c15:tx>
              </c15:filteredSeriesTitle>
            </c:ext>
            <c:ext xmlns:c15="http://schemas.microsoft.com/office/drawing/2012/chart" uri="{02D57815-91ED-43cb-92C2-25804820EDAC}">
              <c15:filteredCategoryTitle>
                <c15:cat>
                  <c:multiLvlStrRef>
                    <c:extLst>
                      <c:ext uri="{02D57815-91ED-43cb-92C2-25804820EDAC}">
                        <c15:formulaRef>
                          <c15:sqref>Sheet1!$O$65:$AA$66</c15:sqref>
                        </c15:formulaRef>
                      </c:ext>
                    </c:extLst>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Column Labels</c:v>
                        </c:pt>
                      </c:lvl>
                    </c:multiLvlStrCache>
                  </c:multiLvlStrRef>
                </c15:cat>
              </c15:filteredCategoryTitle>
            </c:ext>
            <c:ext xmlns:c16="http://schemas.microsoft.com/office/drawing/2014/chart" uri="{C3380CC4-5D6E-409C-BE32-E72D297353CC}">
              <c16:uniqueId val="{00000000-02D4-40A5-96FA-D4E5884340EC}"/>
            </c:ext>
          </c:extLst>
        </c:ser>
        <c:dLbls>
          <c:showLegendKey val="0"/>
          <c:showVal val="1"/>
          <c:showCatName val="0"/>
          <c:showSerName val="0"/>
          <c:showPercent val="0"/>
          <c:showBubbleSize val="0"/>
        </c:dLbls>
        <c:gapWidth val="15"/>
        <c:axId val="357319200"/>
        <c:axId val="357332640"/>
      </c:barChart>
      <c:catAx>
        <c:axId val="357319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baseline="0">
                <a:solidFill>
                  <a:schemeClr val="dk1">
                    <a:lumMod val="75000"/>
                    <a:lumOff val="25000"/>
                  </a:schemeClr>
                </a:solidFill>
                <a:latin typeface="+mn-lt"/>
                <a:ea typeface="+mn-ea"/>
                <a:cs typeface="+mn-cs"/>
              </a:defRPr>
            </a:pPr>
            <a:endParaRPr lang="en-US"/>
          </a:p>
        </c:txPr>
        <c:crossAx val="357332640"/>
        <c:crosses val="autoZero"/>
        <c:auto val="1"/>
        <c:lblAlgn val="ctr"/>
        <c:lblOffset val="100"/>
        <c:noMultiLvlLbl val="0"/>
      </c:catAx>
      <c:valAx>
        <c:axId val="357332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35731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83552055993"/>
          <c:y val="0.28965567703317663"/>
          <c:w val="0.82179206765820934"/>
          <c:h val="0.28980437697086425"/>
        </c:manualLayout>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Sheet1!$A$2:$A$19</c:f>
              <c:strCache>
                <c:ptCount val="17"/>
                <c:pt idx="0">
                  <c:v>Lucknow</c:v>
                </c:pt>
                <c:pt idx="1">
                  <c:v>Indore</c:v>
                </c:pt>
                <c:pt idx="2">
                  <c:v>Kota</c:v>
                </c:pt>
                <c:pt idx="3">
                  <c:v>Delhi</c:v>
                </c:pt>
                <c:pt idx="4">
                  <c:v>Chandigarh</c:v>
                </c:pt>
                <c:pt idx="5">
                  <c:v>Chennai</c:v>
                </c:pt>
                <c:pt idx="6">
                  <c:v>Bengaluru</c:v>
                </c:pt>
                <c:pt idx="7">
                  <c:v>Bhopal</c:v>
                </c:pt>
                <c:pt idx="8">
                  <c:v>Udaipur</c:v>
                </c:pt>
                <c:pt idx="9">
                  <c:v>Surat</c:v>
                </c:pt>
                <c:pt idx="10">
                  <c:v>Kolkata</c:v>
                </c:pt>
                <c:pt idx="11">
                  <c:v>Hyderabad</c:v>
                </c:pt>
                <c:pt idx="12">
                  <c:v>Ahmedabad</c:v>
                </c:pt>
                <c:pt idx="13">
                  <c:v>Jodhpur</c:v>
                </c:pt>
                <c:pt idx="14">
                  <c:v>Patna</c:v>
                </c:pt>
                <c:pt idx="15">
                  <c:v>Pune</c:v>
                </c:pt>
                <c:pt idx="16">
                  <c:v>Mumbai</c:v>
                </c:pt>
              </c:strCache>
            </c:strRef>
          </c:cat>
          <c:val>
            <c:numRef>
              <c:f>Sheet1!$B$2:$B$19</c:f>
              <c:numCache>
                <c:formatCode>_(* #,##0.00_);_(* \(#,##0.00\);_(* "-"??_);_(@_)</c:formatCode>
                <c:ptCount val="17"/>
                <c:pt idx="0">
                  <c:v>2848356</c:v>
                </c:pt>
                <c:pt idx="1">
                  <c:v>2799145</c:v>
                </c:pt>
                <c:pt idx="2">
                  <c:v>2026546</c:v>
                </c:pt>
                <c:pt idx="3">
                  <c:v>1940744</c:v>
                </c:pt>
                <c:pt idx="4">
                  <c:v>1520663</c:v>
                </c:pt>
                <c:pt idx="5">
                  <c:v>1476942</c:v>
                </c:pt>
                <c:pt idx="6">
                  <c:v>1466768</c:v>
                </c:pt>
                <c:pt idx="7">
                  <c:v>1350456</c:v>
                </c:pt>
                <c:pt idx="8">
                  <c:v>1194057</c:v>
                </c:pt>
                <c:pt idx="9">
                  <c:v>1031161</c:v>
                </c:pt>
                <c:pt idx="10">
                  <c:v>822086</c:v>
                </c:pt>
                <c:pt idx="11">
                  <c:v>654675</c:v>
                </c:pt>
                <c:pt idx="12">
                  <c:v>431682</c:v>
                </c:pt>
                <c:pt idx="13">
                  <c:v>416296</c:v>
                </c:pt>
                <c:pt idx="14">
                  <c:v>250699</c:v>
                </c:pt>
                <c:pt idx="15">
                  <c:v>217986</c:v>
                </c:pt>
                <c:pt idx="16">
                  <c:v>93892</c:v>
                </c:pt>
              </c:numCache>
            </c:numRef>
          </c:val>
          <c:extLst>
            <c:ext xmlns:c16="http://schemas.microsoft.com/office/drawing/2014/chart" uri="{C3380CC4-5D6E-409C-BE32-E72D297353CC}">
              <c16:uniqueId val="{00000000-A64E-4209-8E56-ED585AD6B7A6}"/>
            </c:ext>
          </c:extLst>
        </c:ser>
        <c:dLbls>
          <c:showLegendKey val="0"/>
          <c:showVal val="0"/>
          <c:showCatName val="0"/>
          <c:showSerName val="0"/>
          <c:showPercent val="0"/>
          <c:showBubbleSize val="0"/>
        </c:dLbls>
        <c:gapWidth val="100"/>
        <c:overlap val="-24"/>
        <c:axId val="1331243856"/>
        <c:axId val="2081050384"/>
      </c:barChart>
      <c:catAx>
        <c:axId val="1331243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1050384"/>
        <c:crosses val="autoZero"/>
        <c:auto val="1"/>
        <c:lblAlgn val="ctr"/>
        <c:lblOffset val="100"/>
        <c:noMultiLvlLbl val="0"/>
      </c:catAx>
      <c:valAx>
        <c:axId val="2081050384"/>
        <c:scaling>
          <c:orientation val="minMax"/>
        </c:scaling>
        <c:delete val="1"/>
        <c:axPos val="l"/>
        <c:majorGridlines>
          <c:spPr>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majorGridlines>
        <c:numFmt formatCode="_(* #,##0.00_);_(* \(#,##0.00\);_(* &quot;-&quot;??_);_(@_)" sourceLinked="1"/>
        <c:majorTickMark val="none"/>
        <c:minorTickMark val="none"/>
        <c:tickLblPos val="nextTo"/>
        <c:crossAx val="133124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89590849638779"/>
          <c:y val="0.11319974928507073"/>
          <c:w val="0.578952343600728"/>
          <c:h val="0.74419365183853636"/>
        </c:manualLayout>
      </c:layout>
      <c:barChart>
        <c:barDir val="bar"/>
        <c:grouping val="clustered"/>
        <c:varyColors val="0"/>
        <c:ser>
          <c:idx val="0"/>
          <c:order val="0"/>
          <c:tx>
            <c:strRef>
              <c:f>Sheet1!$F$1</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Sheet1!$E$2:$E$7</c:f>
              <c:strCache>
                <c:ptCount val="5"/>
                <c:pt idx="0">
                  <c:v>Tablet</c:v>
                </c:pt>
                <c:pt idx="1">
                  <c:v>Office Chair</c:v>
                </c:pt>
                <c:pt idx="2">
                  <c:v>Monitor</c:v>
                </c:pt>
                <c:pt idx="3">
                  <c:v>Mobile Phone</c:v>
                </c:pt>
                <c:pt idx="4">
                  <c:v>Laptop</c:v>
                </c:pt>
              </c:strCache>
            </c:strRef>
          </c:cat>
          <c:val>
            <c:numRef>
              <c:f>Sheet1!$F$2:$F$7</c:f>
              <c:numCache>
                <c:formatCode>_(* #,##0.00_);_(* \(#,##0.00\);_(* "-"??_);_(@_)</c:formatCode>
                <c:ptCount val="5"/>
                <c:pt idx="0">
                  <c:v>1944000</c:v>
                </c:pt>
                <c:pt idx="1">
                  <c:v>790500</c:v>
                </c:pt>
                <c:pt idx="2">
                  <c:v>1675000</c:v>
                </c:pt>
                <c:pt idx="3">
                  <c:v>2575000</c:v>
                </c:pt>
                <c:pt idx="4">
                  <c:v>5830000</c:v>
                </c:pt>
              </c:numCache>
            </c:numRef>
          </c:val>
          <c:extLst>
            <c:ext xmlns:c16="http://schemas.microsoft.com/office/drawing/2014/chart" uri="{C3380CC4-5D6E-409C-BE32-E72D297353CC}">
              <c16:uniqueId val="{00000000-CA8C-4663-A92D-AF2A63745E85}"/>
            </c:ext>
          </c:extLst>
        </c:ser>
        <c:ser>
          <c:idx val="1"/>
          <c:order val="1"/>
          <c:tx>
            <c:strRef>
              <c:f>Sheet1!$G$1</c:f>
              <c:strCache>
                <c:ptCount val="1"/>
                <c:pt idx="0">
                  <c:v>Profit_Margin1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Sheet1!$E$2:$E$7</c:f>
              <c:strCache>
                <c:ptCount val="5"/>
                <c:pt idx="0">
                  <c:v>Tablet</c:v>
                </c:pt>
                <c:pt idx="1">
                  <c:v>Office Chair</c:v>
                </c:pt>
                <c:pt idx="2">
                  <c:v>Monitor</c:v>
                </c:pt>
                <c:pt idx="3">
                  <c:v>Mobile Phone</c:v>
                </c:pt>
                <c:pt idx="4">
                  <c:v>Laptop</c:v>
                </c:pt>
              </c:strCache>
            </c:strRef>
          </c:cat>
          <c:val>
            <c:numRef>
              <c:f>Sheet1!$G$2:$G$7</c:f>
              <c:numCache>
                <c:formatCode>0.00%;\-0.00%;0.00%</c:formatCode>
                <c:ptCount val="5"/>
                <c:pt idx="0">
                  <c:v>0.25</c:v>
                </c:pt>
                <c:pt idx="1">
                  <c:v>0.29411764705882354</c:v>
                </c:pt>
                <c:pt idx="2">
                  <c:v>0.28000000000000003</c:v>
                </c:pt>
                <c:pt idx="3">
                  <c:v>0.24</c:v>
                </c:pt>
                <c:pt idx="4">
                  <c:v>0.23636363636363636</c:v>
                </c:pt>
              </c:numCache>
            </c:numRef>
          </c:val>
          <c:extLst>
            <c:ext xmlns:c16="http://schemas.microsoft.com/office/drawing/2014/chart" uri="{C3380CC4-5D6E-409C-BE32-E72D297353CC}">
              <c16:uniqueId val="{00000001-CA8C-4663-A92D-AF2A63745E85}"/>
            </c:ext>
          </c:extLst>
        </c:ser>
        <c:dLbls>
          <c:showLegendKey val="0"/>
          <c:showVal val="1"/>
          <c:showCatName val="0"/>
          <c:showSerName val="0"/>
          <c:showPercent val="0"/>
          <c:showBubbleSize val="0"/>
        </c:dLbls>
        <c:gapWidth val="247"/>
        <c:axId val="1877909311"/>
        <c:axId val="1942805247"/>
      </c:barChart>
      <c:catAx>
        <c:axId val="18779093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1942805247"/>
        <c:crosses val="autoZero"/>
        <c:auto val="1"/>
        <c:lblAlgn val="ctr"/>
        <c:lblOffset val="100"/>
        <c:noMultiLvlLbl val="0"/>
      </c:catAx>
      <c:valAx>
        <c:axId val="1942805247"/>
        <c:scaling>
          <c:orientation val="minMax"/>
        </c:scaling>
        <c:delete val="1"/>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b="1" u="none"/>
                  <a:t>Ravenue and Profit Margin by Top 5 Product</a:t>
                </a:r>
              </a:p>
            </c:rich>
          </c:tx>
          <c:layout>
            <c:manualLayout>
              <c:xMode val="edge"/>
              <c:yMode val="edge"/>
              <c:x val="0.46011491389046638"/>
              <c:y val="2.42403310897205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crossAx val="1877909311"/>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4181896803129494"/>
          <c:y val="0.85366230346608607"/>
          <c:w val="0.56991331543327195"/>
          <c:h val="0.140164653855567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[Book1.xlsx]Sheet1!PivotTable25</c:name>
    <c:fmtId val="2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AOV by City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Sheet1!$B$102:$B$119</c:f>
              <c:strCache>
                <c:ptCount val="17"/>
                <c:pt idx="0">
                  <c:v>Indore</c:v>
                </c:pt>
                <c:pt idx="1">
                  <c:v>Lucknow</c:v>
                </c:pt>
                <c:pt idx="2">
                  <c:v>Udaipur</c:v>
                </c:pt>
                <c:pt idx="3">
                  <c:v>Bengaluru</c:v>
                </c:pt>
                <c:pt idx="4">
                  <c:v>Chandigarh</c:v>
                </c:pt>
                <c:pt idx="5">
                  <c:v>Jodhpur</c:v>
                </c:pt>
                <c:pt idx="6">
                  <c:v>Delhi</c:v>
                </c:pt>
                <c:pt idx="7">
                  <c:v>Kota</c:v>
                </c:pt>
                <c:pt idx="8">
                  <c:v>Surat</c:v>
                </c:pt>
                <c:pt idx="9">
                  <c:v>Bhopal</c:v>
                </c:pt>
                <c:pt idx="10">
                  <c:v>Kolkata</c:v>
                </c:pt>
                <c:pt idx="11">
                  <c:v>Chennai</c:v>
                </c:pt>
                <c:pt idx="12">
                  <c:v>Hyderabad</c:v>
                </c:pt>
                <c:pt idx="13">
                  <c:v>Ahmedabad</c:v>
                </c:pt>
                <c:pt idx="14">
                  <c:v>Patna</c:v>
                </c:pt>
                <c:pt idx="15">
                  <c:v>Pune</c:v>
                </c:pt>
                <c:pt idx="16">
                  <c:v>Mumbai</c:v>
                </c:pt>
              </c:strCache>
            </c:strRef>
          </c:cat>
          <c:val>
            <c:numRef>
              <c:f>Sheet1!$C$102:$C$119</c:f>
              <c:numCache>
                <c:formatCode>0.00</c:formatCode>
                <c:ptCount val="17"/>
                <c:pt idx="0">
                  <c:v>44.168665383280207</c:v>
                </c:pt>
                <c:pt idx="1">
                  <c:v>41.158240011559862</c:v>
                </c:pt>
                <c:pt idx="2">
                  <c:v>35.544815884261602</c:v>
                </c:pt>
                <c:pt idx="3">
                  <c:v>35.509804870963059</c:v>
                </c:pt>
                <c:pt idx="4">
                  <c:v>34.112409708824984</c:v>
                </c:pt>
                <c:pt idx="5">
                  <c:v>33.936251732289882</c:v>
                </c:pt>
                <c:pt idx="6">
                  <c:v>33.340388249441673</c:v>
                </c:pt>
                <c:pt idx="7">
                  <c:v>32.377076942740288</c:v>
                </c:pt>
                <c:pt idx="8">
                  <c:v>31.724126261383216</c:v>
                </c:pt>
                <c:pt idx="9">
                  <c:v>31.340357391506149</c:v>
                </c:pt>
                <c:pt idx="10">
                  <c:v>28.502097562666851</c:v>
                </c:pt>
                <c:pt idx="11">
                  <c:v>24.209782644330065</c:v>
                </c:pt>
                <c:pt idx="12">
                  <c:v>23.520694115111016</c:v>
                </c:pt>
                <c:pt idx="13">
                  <c:v>21.714386317907444</c:v>
                </c:pt>
                <c:pt idx="14">
                  <c:v>20.256868131868131</c:v>
                </c:pt>
                <c:pt idx="15">
                  <c:v>17.258015992399653</c:v>
                </c:pt>
                <c:pt idx="16">
                  <c:v>11.793995729179752</c:v>
                </c:pt>
              </c:numCache>
            </c:numRef>
          </c:val>
          <c:extLst>
            <c:ext xmlns:c16="http://schemas.microsoft.com/office/drawing/2014/chart" uri="{C3380CC4-5D6E-409C-BE32-E72D297353CC}">
              <c16:uniqueId val="{00000000-4BED-4F0D-BAB3-6960087E3DF0}"/>
            </c:ext>
          </c:extLst>
        </c:ser>
        <c:dLbls>
          <c:dLblPos val="outEnd"/>
          <c:showLegendKey val="0"/>
          <c:showVal val="1"/>
          <c:showCatName val="0"/>
          <c:showSerName val="0"/>
          <c:showPercent val="0"/>
          <c:showBubbleSize val="0"/>
        </c:dLbls>
        <c:gapWidth val="444"/>
        <c:overlap val="-90"/>
        <c:axId val="1554374256"/>
        <c:axId val="1554371856"/>
      </c:barChart>
      <c:catAx>
        <c:axId val="1554374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554371856"/>
        <c:crosses val="autoZero"/>
        <c:auto val="1"/>
        <c:lblAlgn val="ctr"/>
        <c:lblOffset val="100"/>
        <c:noMultiLvlLbl val="0"/>
      </c:catAx>
      <c:valAx>
        <c:axId val="1554371856"/>
        <c:scaling>
          <c:orientation val="minMax"/>
        </c:scaling>
        <c:delete val="1"/>
        <c:axPos val="l"/>
        <c:numFmt formatCode="0.00" sourceLinked="1"/>
        <c:majorTickMark val="none"/>
        <c:minorTickMark val="none"/>
        <c:tickLblPos val="nextTo"/>
        <c:crossAx val="155437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[Book1.xlsx]Sheet1!PivotTable26</c:name>
    <c:fmtId val="4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Revenue Trend</a:t>
            </a:r>
          </a:p>
        </c:rich>
      </c:tx>
      <c:layout>
        <c:manualLayout>
          <c:xMode val="edge"/>
          <c:yMode val="edge"/>
          <c:x val="0.26075528253520835"/>
          <c:y val="3.609004198832551E-3"/>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3792650918635"/>
          <c:y val="0.1053218868474774"/>
          <c:w val="0.60182414698162734"/>
          <c:h val="0.20833333333333334"/>
        </c:manualLayout>
      </c:layout>
      <c:barChart>
        <c:barDir val="col"/>
        <c:grouping val="clustered"/>
        <c:varyColors val="0"/>
        <c:ser>
          <c:idx val="0"/>
          <c:order val="0"/>
          <c:tx>
            <c:strRef>
              <c:f>Sheet1!$G$100:$G$101</c:f>
              <c:strCache>
                <c:ptCount val="1"/>
                <c:pt idx="0">
                  <c:v>January</c:v>
                </c:pt>
              </c:strCache>
            </c:strRef>
          </c:tx>
          <c:spPr>
            <a:solidFill>
              <a:schemeClr val="accent1"/>
            </a:solidFill>
            <a:ln>
              <a:noFill/>
            </a:ln>
            <a:effectLst/>
          </c:spPr>
          <c:invertIfNegative val="0"/>
          <c:cat>
            <c:strRef>
              <c:f>Sheet1!$F$102</c:f>
              <c:strCache>
                <c:ptCount val="1"/>
                <c:pt idx="0">
                  <c:v>Total</c:v>
                </c:pt>
              </c:strCache>
            </c:strRef>
          </c:cat>
          <c:val>
            <c:numRef>
              <c:f>Sheet1!$G$102</c:f>
              <c:numCache>
                <c:formatCode>_(* #,##0.00_);_(* \(#,##0.00\);_(* "-"??_);_(@_)</c:formatCode>
                <c:ptCount val="1"/>
                <c:pt idx="0">
                  <c:v>39199</c:v>
                </c:pt>
              </c:numCache>
            </c:numRef>
          </c:val>
          <c:extLst>
            <c:ext xmlns:c16="http://schemas.microsoft.com/office/drawing/2014/chart" uri="{C3380CC4-5D6E-409C-BE32-E72D297353CC}">
              <c16:uniqueId val="{00000000-3D23-4C0F-A581-92387E721604}"/>
            </c:ext>
          </c:extLst>
        </c:ser>
        <c:ser>
          <c:idx val="1"/>
          <c:order val="1"/>
          <c:tx>
            <c:strRef>
              <c:f>Sheet1!$H$100:$H$101</c:f>
              <c:strCache>
                <c:ptCount val="1"/>
                <c:pt idx="0">
                  <c:v>February</c:v>
                </c:pt>
              </c:strCache>
            </c:strRef>
          </c:tx>
          <c:spPr>
            <a:solidFill>
              <a:schemeClr val="accent2"/>
            </a:solidFill>
            <a:ln>
              <a:noFill/>
            </a:ln>
            <a:effectLst/>
          </c:spPr>
          <c:invertIfNegative val="0"/>
          <c:cat>
            <c:strRef>
              <c:f>Sheet1!$F$102</c:f>
              <c:strCache>
                <c:ptCount val="1"/>
                <c:pt idx="0">
                  <c:v>Total</c:v>
                </c:pt>
              </c:strCache>
            </c:strRef>
          </c:cat>
          <c:val>
            <c:numRef>
              <c:f>Sheet1!$H$102</c:f>
              <c:numCache>
                <c:formatCode>_(* #,##0.00_);_(* \(#,##0.00\);_(* "-"??_);_(@_)</c:formatCode>
                <c:ptCount val="1"/>
                <c:pt idx="0">
                  <c:v>252493</c:v>
                </c:pt>
              </c:numCache>
            </c:numRef>
          </c:val>
          <c:extLst>
            <c:ext xmlns:c16="http://schemas.microsoft.com/office/drawing/2014/chart" uri="{C3380CC4-5D6E-409C-BE32-E72D297353CC}">
              <c16:uniqueId val="{0000000C-27C6-47EB-9736-60603941D298}"/>
            </c:ext>
          </c:extLst>
        </c:ser>
        <c:ser>
          <c:idx val="2"/>
          <c:order val="2"/>
          <c:tx>
            <c:strRef>
              <c:f>Sheet1!$I$100:$I$101</c:f>
              <c:strCache>
                <c:ptCount val="1"/>
                <c:pt idx="0">
                  <c:v>March</c:v>
                </c:pt>
              </c:strCache>
            </c:strRef>
          </c:tx>
          <c:spPr>
            <a:solidFill>
              <a:schemeClr val="accent3"/>
            </a:solidFill>
            <a:ln>
              <a:noFill/>
            </a:ln>
            <a:effectLst/>
          </c:spPr>
          <c:invertIfNegative val="0"/>
          <c:cat>
            <c:strRef>
              <c:f>Sheet1!$F$102</c:f>
              <c:strCache>
                <c:ptCount val="1"/>
                <c:pt idx="0">
                  <c:v>Total</c:v>
                </c:pt>
              </c:strCache>
            </c:strRef>
          </c:cat>
          <c:val>
            <c:numRef>
              <c:f>Sheet1!$I$102</c:f>
              <c:numCache>
                <c:formatCode>_(* #,##0.00_);_(* \(#,##0.00\);_(* "-"??_);_(@_)</c:formatCode>
                <c:ptCount val="1"/>
                <c:pt idx="0">
                  <c:v>83697</c:v>
                </c:pt>
              </c:numCache>
            </c:numRef>
          </c:val>
          <c:extLst>
            <c:ext xmlns:c16="http://schemas.microsoft.com/office/drawing/2014/chart" uri="{C3380CC4-5D6E-409C-BE32-E72D297353CC}">
              <c16:uniqueId val="{0000000D-27C6-47EB-9736-60603941D298}"/>
            </c:ext>
          </c:extLst>
        </c:ser>
        <c:ser>
          <c:idx val="3"/>
          <c:order val="3"/>
          <c:tx>
            <c:strRef>
              <c:f>Sheet1!$J$100:$J$101</c:f>
              <c:strCache>
                <c:ptCount val="1"/>
                <c:pt idx="0">
                  <c:v>April</c:v>
                </c:pt>
              </c:strCache>
            </c:strRef>
          </c:tx>
          <c:spPr>
            <a:solidFill>
              <a:schemeClr val="accent4"/>
            </a:solidFill>
            <a:ln>
              <a:noFill/>
            </a:ln>
            <a:effectLst/>
          </c:spPr>
          <c:invertIfNegative val="0"/>
          <c:cat>
            <c:strRef>
              <c:f>Sheet1!$F$102</c:f>
              <c:strCache>
                <c:ptCount val="1"/>
                <c:pt idx="0">
                  <c:v>Total</c:v>
                </c:pt>
              </c:strCache>
            </c:strRef>
          </c:cat>
          <c:val>
            <c:numRef>
              <c:f>Sheet1!$J$102</c:f>
              <c:numCache>
                <c:formatCode>_(* #,##0.00_);_(* \(#,##0.00\);_(* "-"??_);_(@_)</c:formatCode>
                <c:ptCount val="1"/>
                <c:pt idx="0">
                  <c:v>785987</c:v>
                </c:pt>
              </c:numCache>
            </c:numRef>
          </c:val>
          <c:extLst>
            <c:ext xmlns:c16="http://schemas.microsoft.com/office/drawing/2014/chart" uri="{C3380CC4-5D6E-409C-BE32-E72D297353CC}">
              <c16:uniqueId val="{0000000E-27C6-47EB-9736-60603941D298}"/>
            </c:ext>
          </c:extLst>
        </c:ser>
        <c:ser>
          <c:idx val="4"/>
          <c:order val="4"/>
          <c:tx>
            <c:strRef>
              <c:f>Sheet1!$K$100:$K$101</c:f>
              <c:strCache>
                <c:ptCount val="1"/>
                <c:pt idx="0">
                  <c:v>May</c:v>
                </c:pt>
              </c:strCache>
            </c:strRef>
          </c:tx>
          <c:spPr>
            <a:solidFill>
              <a:schemeClr val="accent5"/>
            </a:solidFill>
            <a:ln>
              <a:noFill/>
            </a:ln>
            <a:effectLst/>
          </c:spPr>
          <c:invertIfNegative val="0"/>
          <c:cat>
            <c:strRef>
              <c:f>Sheet1!$F$102</c:f>
              <c:strCache>
                <c:ptCount val="1"/>
                <c:pt idx="0">
                  <c:v>Total</c:v>
                </c:pt>
              </c:strCache>
            </c:strRef>
          </c:cat>
          <c:val>
            <c:numRef>
              <c:f>Sheet1!$K$102</c:f>
              <c:numCache>
                <c:formatCode>_(* #,##0.00_);_(* \(#,##0.00\);_(* "-"??_);_(@_)</c:formatCode>
                <c:ptCount val="1"/>
                <c:pt idx="0">
                  <c:v>863178</c:v>
                </c:pt>
              </c:numCache>
            </c:numRef>
          </c:val>
          <c:extLst>
            <c:ext xmlns:c16="http://schemas.microsoft.com/office/drawing/2014/chart" uri="{C3380CC4-5D6E-409C-BE32-E72D297353CC}">
              <c16:uniqueId val="{0000000F-27C6-47EB-9736-60603941D298}"/>
            </c:ext>
          </c:extLst>
        </c:ser>
        <c:ser>
          <c:idx val="5"/>
          <c:order val="5"/>
          <c:tx>
            <c:strRef>
              <c:f>Sheet1!$L$100:$L$101</c:f>
              <c:strCache>
                <c:ptCount val="1"/>
                <c:pt idx="0">
                  <c:v>June</c:v>
                </c:pt>
              </c:strCache>
            </c:strRef>
          </c:tx>
          <c:spPr>
            <a:solidFill>
              <a:schemeClr val="accent6"/>
            </a:solidFill>
            <a:ln>
              <a:noFill/>
            </a:ln>
            <a:effectLst/>
          </c:spPr>
          <c:invertIfNegative val="0"/>
          <c:cat>
            <c:strRef>
              <c:f>Sheet1!$F$102</c:f>
              <c:strCache>
                <c:ptCount val="1"/>
                <c:pt idx="0">
                  <c:v>Total</c:v>
                </c:pt>
              </c:strCache>
            </c:strRef>
          </c:cat>
          <c:val>
            <c:numRef>
              <c:f>Sheet1!$L$102</c:f>
              <c:numCache>
                <c:formatCode>_(* #,##0.00_);_(* \(#,##0.00\);_(* "-"??_);_(@_)</c:formatCode>
                <c:ptCount val="1"/>
                <c:pt idx="0">
                  <c:v>1035564</c:v>
                </c:pt>
              </c:numCache>
            </c:numRef>
          </c:val>
          <c:extLst>
            <c:ext xmlns:c16="http://schemas.microsoft.com/office/drawing/2014/chart" uri="{C3380CC4-5D6E-409C-BE32-E72D297353CC}">
              <c16:uniqueId val="{00000010-27C6-47EB-9736-60603941D298}"/>
            </c:ext>
          </c:extLst>
        </c:ser>
        <c:ser>
          <c:idx val="6"/>
          <c:order val="6"/>
          <c:tx>
            <c:strRef>
              <c:f>Sheet1!$M$100:$M$101</c:f>
              <c:strCache>
                <c:ptCount val="1"/>
                <c:pt idx="0">
                  <c:v>July</c:v>
                </c:pt>
              </c:strCache>
            </c:strRef>
          </c:tx>
          <c:spPr>
            <a:solidFill>
              <a:schemeClr val="accent1">
                <a:lumMod val="60000"/>
              </a:schemeClr>
            </a:solidFill>
            <a:ln>
              <a:noFill/>
            </a:ln>
            <a:effectLst/>
          </c:spPr>
          <c:invertIfNegative val="0"/>
          <c:cat>
            <c:strRef>
              <c:f>Sheet1!$F$102</c:f>
              <c:strCache>
                <c:ptCount val="1"/>
                <c:pt idx="0">
                  <c:v>Total</c:v>
                </c:pt>
              </c:strCache>
            </c:strRef>
          </c:cat>
          <c:val>
            <c:numRef>
              <c:f>Sheet1!$M$102</c:f>
              <c:numCache>
                <c:formatCode>_(* #,##0.00_);_(* \(#,##0.00\);_(* "-"??_);_(@_)</c:formatCode>
                <c:ptCount val="1"/>
                <c:pt idx="0">
                  <c:v>1275549</c:v>
                </c:pt>
              </c:numCache>
            </c:numRef>
          </c:val>
          <c:extLst>
            <c:ext xmlns:c16="http://schemas.microsoft.com/office/drawing/2014/chart" uri="{C3380CC4-5D6E-409C-BE32-E72D297353CC}">
              <c16:uniqueId val="{00000011-27C6-47EB-9736-60603941D298}"/>
            </c:ext>
          </c:extLst>
        </c:ser>
        <c:ser>
          <c:idx val="7"/>
          <c:order val="7"/>
          <c:tx>
            <c:strRef>
              <c:f>Sheet1!$N$100:$N$101</c:f>
              <c:strCache>
                <c:ptCount val="1"/>
                <c:pt idx="0">
                  <c:v>August</c:v>
                </c:pt>
              </c:strCache>
            </c:strRef>
          </c:tx>
          <c:spPr>
            <a:solidFill>
              <a:schemeClr val="accent2">
                <a:lumMod val="60000"/>
              </a:schemeClr>
            </a:solidFill>
            <a:ln>
              <a:noFill/>
            </a:ln>
            <a:effectLst/>
          </c:spPr>
          <c:invertIfNegative val="0"/>
          <c:cat>
            <c:strRef>
              <c:f>Sheet1!$F$102</c:f>
              <c:strCache>
                <c:ptCount val="1"/>
                <c:pt idx="0">
                  <c:v>Total</c:v>
                </c:pt>
              </c:strCache>
            </c:strRef>
          </c:cat>
          <c:val>
            <c:numRef>
              <c:f>Sheet1!$N$102</c:f>
              <c:numCache>
                <c:formatCode>_(* #,##0.00_);_(* \(#,##0.00\);_(* "-"??_);_(@_)</c:formatCode>
                <c:ptCount val="1"/>
                <c:pt idx="0">
                  <c:v>1856465</c:v>
                </c:pt>
              </c:numCache>
            </c:numRef>
          </c:val>
          <c:extLst>
            <c:ext xmlns:c16="http://schemas.microsoft.com/office/drawing/2014/chart" uri="{C3380CC4-5D6E-409C-BE32-E72D297353CC}">
              <c16:uniqueId val="{00000012-27C6-47EB-9736-60603941D298}"/>
            </c:ext>
          </c:extLst>
        </c:ser>
        <c:ser>
          <c:idx val="8"/>
          <c:order val="8"/>
          <c:tx>
            <c:strRef>
              <c:f>Sheet1!$O$100:$O$101</c:f>
              <c:strCache>
                <c:ptCount val="1"/>
                <c:pt idx="0">
                  <c:v>September</c:v>
                </c:pt>
              </c:strCache>
            </c:strRef>
          </c:tx>
          <c:spPr>
            <a:solidFill>
              <a:schemeClr val="accent3">
                <a:lumMod val="60000"/>
              </a:schemeClr>
            </a:solidFill>
            <a:ln>
              <a:noFill/>
            </a:ln>
            <a:effectLst/>
          </c:spPr>
          <c:invertIfNegative val="0"/>
          <c:cat>
            <c:strRef>
              <c:f>Sheet1!$F$102</c:f>
              <c:strCache>
                <c:ptCount val="1"/>
                <c:pt idx="0">
                  <c:v>Total</c:v>
                </c:pt>
              </c:strCache>
            </c:strRef>
          </c:cat>
          <c:val>
            <c:numRef>
              <c:f>Sheet1!$O$102</c:f>
              <c:numCache>
                <c:formatCode>_(* #,##0.00_);_(* \(#,##0.00\);_(* "-"??_);_(@_)</c:formatCode>
                <c:ptCount val="1"/>
                <c:pt idx="0">
                  <c:v>3742336</c:v>
                </c:pt>
              </c:numCache>
            </c:numRef>
          </c:val>
          <c:extLst>
            <c:ext xmlns:c16="http://schemas.microsoft.com/office/drawing/2014/chart" uri="{C3380CC4-5D6E-409C-BE32-E72D297353CC}">
              <c16:uniqueId val="{00000013-27C6-47EB-9736-60603941D298}"/>
            </c:ext>
          </c:extLst>
        </c:ser>
        <c:ser>
          <c:idx val="9"/>
          <c:order val="9"/>
          <c:tx>
            <c:strRef>
              <c:f>Sheet1!$P$100:$P$101</c:f>
              <c:strCache>
                <c:ptCount val="1"/>
                <c:pt idx="0">
                  <c:v>October</c:v>
                </c:pt>
              </c:strCache>
            </c:strRef>
          </c:tx>
          <c:spPr>
            <a:solidFill>
              <a:schemeClr val="accent4">
                <a:lumMod val="60000"/>
              </a:schemeClr>
            </a:solidFill>
            <a:ln>
              <a:noFill/>
            </a:ln>
            <a:effectLst/>
          </c:spPr>
          <c:invertIfNegative val="0"/>
          <c:cat>
            <c:strRef>
              <c:f>Sheet1!$F$102</c:f>
              <c:strCache>
                <c:ptCount val="1"/>
                <c:pt idx="0">
                  <c:v>Total</c:v>
                </c:pt>
              </c:strCache>
            </c:strRef>
          </c:cat>
          <c:val>
            <c:numRef>
              <c:f>Sheet1!$P$102</c:f>
              <c:numCache>
                <c:formatCode>_(* #,##0.00_);_(* \(#,##0.00\);_(* "-"??_);_(@_)</c:formatCode>
                <c:ptCount val="1"/>
                <c:pt idx="0">
                  <c:v>2943802</c:v>
                </c:pt>
              </c:numCache>
            </c:numRef>
          </c:val>
          <c:extLst>
            <c:ext xmlns:c16="http://schemas.microsoft.com/office/drawing/2014/chart" uri="{C3380CC4-5D6E-409C-BE32-E72D297353CC}">
              <c16:uniqueId val="{00000014-27C6-47EB-9736-60603941D298}"/>
            </c:ext>
          </c:extLst>
        </c:ser>
        <c:ser>
          <c:idx val="10"/>
          <c:order val="10"/>
          <c:tx>
            <c:strRef>
              <c:f>Sheet1!$Q$100:$Q$101</c:f>
              <c:strCache>
                <c:ptCount val="1"/>
                <c:pt idx="0">
                  <c:v>November</c:v>
                </c:pt>
              </c:strCache>
            </c:strRef>
          </c:tx>
          <c:spPr>
            <a:solidFill>
              <a:schemeClr val="accent5">
                <a:lumMod val="60000"/>
              </a:schemeClr>
            </a:solidFill>
            <a:ln>
              <a:noFill/>
            </a:ln>
            <a:effectLst/>
          </c:spPr>
          <c:invertIfNegative val="0"/>
          <c:cat>
            <c:strRef>
              <c:f>Sheet1!$F$102</c:f>
              <c:strCache>
                <c:ptCount val="1"/>
                <c:pt idx="0">
                  <c:v>Total</c:v>
                </c:pt>
              </c:strCache>
            </c:strRef>
          </c:cat>
          <c:val>
            <c:numRef>
              <c:f>Sheet1!$Q$102</c:f>
              <c:numCache>
                <c:formatCode>_(* #,##0.00_);_(* \(#,##0.00\);_(* "-"??_);_(@_)</c:formatCode>
                <c:ptCount val="1"/>
                <c:pt idx="0">
                  <c:v>2600996</c:v>
                </c:pt>
              </c:numCache>
            </c:numRef>
          </c:val>
          <c:extLst>
            <c:ext xmlns:c16="http://schemas.microsoft.com/office/drawing/2014/chart" uri="{C3380CC4-5D6E-409C-BE32-E72D297353CC}">
              <c16:uniqueId val="{00000015-27C6-47EB-9736-60603941D298}"/>
            </c:ext>
          </c:extLst>
        </c:ser>
        <c:ser>
          <c:idx val="11"/>
          <c:order val="11"/>
          <c:tx>
            <c:strRef>
              <c:f>Sheet1!$R$100:$R$101</c:f>
              <c:strCache>
                <c:ptCount val="1"/>
                <c:pt idx="0">
                  <c:v>December</c:v>
                </c:pt>
              </c:strCache>
            </c:strRef>
          </c:tx>
          <c:spPr>
            <a:solidFill>
              <a:schemeClr val="accent6">
                <a:lumMod val="60000"/>
              </a:schemeClr>
            </a:solidFill>
            <a:ln>
              <a:noFill/>
            </a:ln>
            <a:effectLst/>
          </c:spPr>
          <c:invertIfNegative val="0"/>
          <c:cat>
            <c:strRef>
              <c:f>Sheet1!$F$102</c:f>
              <c:strCache>
                <c:ptCount val="1"/>
                <c:pt idx="0">
                  <c:v>Total</c:v>
                </c:pt>
              </c:strCache>
            </c:strRef>
          </c:cat>
          <c:val>
            <c:numRef>
              <c:f>Sheet1!$R$102</c:f>
              <c:numCache>
                <c:formatCode>_(* #,##0.00_);_(* \(#,##0.00\);_(* "-"??_);_(@_)</c:formatCode>
                <c:ptCount val="1"/>
                <c:pt idx="0">
                  <c:v>5062888</c:v>
                </c:pt>
              </c:numCache>
            </c:numRef>
          </c:val>
          <c:extLst>
            <c:ext xmlns:c16="http://schemas.microsoft.com/office/drawing/2014/chart" uri="{C3380CC4-5D6E-409C-BE32-E72D297353CC}">
              <c16:uniqueId val="{00000016-27C6-47EB-9736-60603941D298}"/>
            </c:ext>
          </c:extLst>
        </c:ser>
        <c:dLbls>
          <c:showLegendKey val="0"/>
          <c:showVal val="0"/>
          <c:showCatName val="0"/>
          <c:showSerName val="0"/>
          <c:showPercent val="0"/>
          <c:showBubbleSize val="0"/>
        </c:dLbls>
        <c:gapWidth val="267"/>
        <c:overlap val="-43"/>
        <c:axId val="357319680"/>
        <c:axId val="357305760"/>
      </c:barChart>
      <c:catAx>
        <c:axId val="3573196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57305760"/>
        <c:crosses val="autoZero"/>
        <c:auto val="1"/>
        <c:lblAlgn val="ctr"/>
        <c:lblOffset val="100"/>
        <c:noMultiLvlLbl val="0"/>
      </c:catAx>
      <c:valAx>
        <c:axId val="357305760"/>
        <c:scaling>
          <c:orientation val="minMax"/>
        </c:scaling>
        <c:delete val="1"/>
        <c:axPos val="l"/>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crossAx val="357319680"/>
        <c:crosses val="autoZero"/>
        <c:crossBetween val="between"/>
      </c:valAx>
      <c:dTable>
        <c:showHorzBorder val="1"/>
        <c:showVertBorder val="1"/>
        <c:showOutline val="1"/>
        <c:showKeys val="1"/>
        <c:spPr>
          <a:solidFill>
            <a:schemeClr val="accent1">
              <a:lumMod val="20000"/>
              <a:lumOff val="80000"/>
            </a:schemeClr>
          </a:solidFill>
          <a:ln w="9525" cap="flat" cmpd="sng" algn="ctr">
            <a:solidFill>
              <a:schemeClr val="tx1"/>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layout>
        <c:manualLayout>
          <c:xMode val="edge"/>
          <c:yMode val="edge"/>
          <c:x val="0.83818769978655383"/>
          <c:y val="0.13855215772447049"/>
          <c:w val="0.16181228371532891"/>
          <c:h val="0.702435442830898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[Book1.xlsx]Sheet1!PivotTable27</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FF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Sheet1!$K$111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7F-41CD-BF19-4FA65EB959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7F-41CD-BF19-4FA65EB959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7F-41CD-BF19-4FA65EB959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7F-41CD-BF19-4FA65EB959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7F-41CD-BF19-4FA65EB959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7F-41CD-BF19-4FA65EB959B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FF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Sheet1!$J$112:$J$118</c:f>
              <c:strCache>
                <c:ptCount val="6"/>
                <c:pt idx="0">
                  <c:v>Electronics</c:v>
                </c:pt>
                <c:pt idx="1">
                  <c:v>Furniture</c:v>
                </c:pt>
                <c:pt idx="2">
                  <c:v>Home Appliances</c:v>
                </c:pt>
                <c:pt idx="3">
                  <c:v>Fashion</c:v>
                </c:pt>
                <c:pt idx="4">
                  <c:v>Accessories</c:v>
                </c:pt>
                <c:pt idx="5">
                  <c:v>Home</c:v>
                </c:pt>
              </c:strCache>
            </c:strRef>
          </c:cat>
          <c:val>
            <c:numRef>
              <c:f>Sheet1!$K$112:$K$118</c:f>
              <c:numCache>
                <c:formatCode>_(* #,##0.00_);_(* \(#,##0.00\);_(* "-"??_);_(@_)</c:formatCode>
                <c:ptCount val="6"/>
                <c:pt idx="0">
                  <c:v>13496100</c:v>
                </c:pt>
                <c:pt idx="1">
                  <c:v>2129000</c:v>
                </c:pt>
                <c:pt idx="2">
                  <c:v>1887400</c:v>
                </c:pt>
                <c:pt idx="3">
                  <c:v>1654285</c:v>
                </c:pt>
                <c:pt idx="4">
                  <c:v>1259169</c:v>
                </c:pt>
                <c:pt idx="5">
                  <c:v>116200</c:v>
                </c:pt>
              </c:numCache>
            </c:numRef>
          </c:val>
          <c:extLst>
            <c:ext xmlns:c16="http://schemas.microsoft.com/office/drawing/2014/chart" uri="{C3380CC4-5D6E-409C-BE32-E72D297353CC}">
              <c16:uniqueId val="{0000000C-BA7F-41CD-BF19-4FA65EB959B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65327785469608"/>
          <c:y val="0.14217012648374405"/>
          <c:w val="0.6100143843090895"/>
          <c:h val="0.68467963315881086"/>
        </c:manualLayout>
      </c:layout>
      <c:barChart>
        <c:barDir val="bar"/>
        <c:grouping val="clustered"/>
        <c:varyColors val="0"/>
        <c:ser>
          <c:idx val="0"/>
          <c:order val="0"/>
          <c:tx>
            <c:strRef>
              <c:f>Sheet1!$M$2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Sheet1!$L$3:$L$15</c:f>
              <c:strCache>
                <c:ptCount val="12"/>
                <c:pt idx="0">
                  <c:v>Rajasthan</c:v>
                </c:pt>
                <c:pt idx="1">
                  <c:v>Madhya Pradesh</c:v>
                </c:pt>
                <c:pt idx="2">
                  <c:v>Uttar Pradesh</c:v>
                </c:pt>
                <c:pt idx="3">
                  <c:v>Tamil Nadu</c:v>
                </c:pt>
                <c:pt idx="4">
                  <c:v>Delhi</c:v>
                </c:pt>
                <c:pt idx="5">
                  <c:v>Karnataka</c:v>
                </c:pt>
                <c:pt idx="6">
                  <c:v>Gujarat</c:v>
                </c:pt>
                <c:pt idx="7">
                  <c:v>Telangana</c:v>
                </c:pt>
                <c:pt idx="8">
                  <c:v>Chandigarh</c:v>
                </c:pt>
                <c:pt idx="9">
                  <c:v>Maharashtra</c:v>
                </c:pt>
                <c:pt idx="10">
                  <c:v>West Bengal</c:v>
                </c:pt>
                <c:pt idx="11">
                  <c:v>Bihar</c:v>
                </c:pt>
              </c:strCache>
            </c:strRef>
          </c:cat>
          <c:val>
            <c:numRef>
              <c:f>Sheet1!$M$3:$M$15</c:f>
              <c:numCache>
                <c:formatCode>General</c:formatCode>
                <c:ptCount val="12"/>
                <c:pt idx="0">
                  <c:v>7</c:v>
                </c:pt>
                <c:pt idx="1">
                  <c:v>7</c:v>
                </c:pt>
                <c:pt idx="2">
                  <c:v>4</c:v>
                </c:pt>
                <c:pt idx="3">
                  <c:v>4</c:v>
                </c:pt>
                <c:pt idx="4">
                  <c:v>4</c:v>
                </c:pt>
                <c:pt idx="5">
                  <c:v>3</c:v>
                </c:pt>
                <c:pt idx="6">
                  <c:v>3</c:v>
                </c:pt>
                <c:pt idx="7">
                  <c:v>2</c:v>
                </c:pt>
                <c:pt idx="8">
                  <c:v>2</c:v>
                </c:pt>
                <c:pt idx="9">
                  <c:v>2</c:v>
                </c:pt>
                <c:pt idx="10">
                  <c:v>1</c:v>
                </c:pt>
                <c:pt idx="11">
                  <c:v>1</c:v>
                </c:pt>
              </c:numCache>
            </c:numRef>
          </c:val>
          <c:extLst>
            <c:ext xmlns:c16="http://schemas.microsoft.com/office/drawing/2014/chart" uri="{C3380CC4-5D6E-409C-BE32-E72D297353CC}">
              <c16:uniqueId val="{00000000-76BC-4F72-97FF-3D1F6D122592}"/>
            </c:ext>
          </c:extLst>
        </c:ser>
        <c:dLbls>
          <c:showLegendKey val="0"/>
          <c:showVal val="1"/>
          <c:showCatName val="0"/>
          <c:showSerName val="0"/>
          <c:showPercent val="0"/>
          <c:showBubbleSize val="0"/>
        </c:dLbls>
        <c:gapWidth val="75"/>
        <c:axId val="1036836480"/>
        <c:axId val="1036828320"/>
      </c:barChart>
      <c:catAx>
        <c:axId val="103683648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6828320"/>
        <c:crosses val="autoZero"/>
        <c:auto val="1"/>
        <c:lblAlgn val="ctr"/>
        <c:lblOffset val="100"/>
        <c:noMultiLvlLbl val="0"/>
      </c:catAx>
      <c:valAx>
        <c:axId val="10368283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Repeat</a:t>
                </a:r>
                <a:r>
                  <a:rPr lang="en-US" b="1" baseline="0"/>
                  <a:t> Customers by Steta</a:t>
                </a:r>
                <a:endParaRPr lang="en-US" b="1"/>
              </a:p>
            </c:rich>
          </c:tx>
          <c:layout>
            <c:manualLayout>
              <c:xMode val="edge"/>
              <c:yMode val="edge"/>
              <c:x val="0.46598195406430959"/>
              <c:y val="3.4963629412163549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83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[Book1.xlsx]Sheet3!PivotTable27</c:name>
    <c:fmtId val="5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a:t>Product-Wise Sales Contribution</a:t>
            </a:r>
          </a:p>
        </c:rich>
      </c:tx>
      <c:layout>
        <c:manualLayout>
          <c:xMode val="edge"/>
          <c:yMode val="edge"/>
          <c:x val="0.36881124221723727"/>
          <c:y val="4.78766684776647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0.33147579129074262"/>
              <c:y val="3.239390994493035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0.23157897747709408"/>
              <c:y val="-1.1877629768415155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3859649624618236"/>
              <c:y val="6.478781988986011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2633643273268913"/>
              <c:y val="9.718172983479047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0.36780190540479651"/>
              <c:y val="-1.61969549724652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0.20433439189155367"/>
              <c:y val="-2.969407442103788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35417961261202646"/>
              <c:y val="-1.29575639779721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16800827777749977"/>
              <c:y val="1.94363459669582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0.32693502702648586"/>
              <c:y val="1.29575639779721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4530445645621587"/>
              <c:y val="9.39423388402980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42244440661006544"/>
          <c:y val="0.16339029049940185"/>
          <c:w val="0.45218416447944004"/>
          <c:h val="0.73580547329542989"/>
        </c:manualLayout>
      </c:layout>
      <c:barChart>
        <c:barDir val="bar"/>
        <c:grouping val="stacked"/>
        <c:varyColors val="0"/>
        <c:ser>
          <c:idx val="0"/>
          <c:order val="0"/>
          <c:tx>
            <c:strRef>
              <c:f>Sheet3!$P$16</c:f>
              <c:strCache>
                <c:ptCount val="1"/>
                <c:pt idx="0">
                  <c:v>Total</c:v>
                </c:pt>
              </c:strCache>
            </c:strRef>
          </c:tx>
          <c:spPr>
            <a:solidFill>
              <a:schemeClr val="accent1"/>
            </a:solidFill>
            <a:ln>
              <a:noFill/>
            </a:ln>
            <a:effectLst/>
          </c:spPr>
          <c:invertIfNegative val="0"/>
          <c:dLbls>
            <c:dLbl>
              <c:idx val="0"/>
              <c:layout>
                <c:manualLayout>
                  <c:x val="0.14530445645621587"/>
                  <c:y val="9.39423388402980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6C-4E35-8CC9-03C4A41294C9}"/>
                </c:ext>
              </c:extLst>
            </c:dLbl>
            <c:dLbl>
              <c:idx val="1"/>
              <c:layout>
                <c:manualLayout>
                  <c:x val="0.32693502702648586"/>
                  <c:y val="1.29575639779721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6C-4E35-8CC9-03C4A41294C9}"/>
                </c:ext>
              </c:extLst>
            </c:dLbl>
            <c:dLbl>
              <c:idx val="2"/>
              <c:layout>
                <c:manualLayout>
                  <c:x val="0.16800827777749977"/>
                  <c:y val="1.943634596695821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6C-4E35-8CC9-03C4A41294C9}"/>
                </c:ext>
              </c:extLst>
            </c:dLbl>
            <c:dLbl>
              <c:idx val="3"/>
              <c:layout>
                <c:manualLayout>
                  <c:x val="0.33147579129074262"/>
                  <c:y val="3.239390994493035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6C-4E35-8CC9-03C4A41294C9}"/>
                </c:ext>
              </c:extLst>
            </c:dLbl>
            <c:dLbl>
              <c:idx val="4"/>
              <c:layout>
                <c:manualLayout>
                  <c:x val="0.2633643273268913"/>
                  <c:y val="9.718172983479047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6C-4E35-8CC9-03C4A41294C9}"/>
                </c:ext>
              </c:extLst>
            </c:dLbl>
            <c:dLbl>
              <c:idx val="5"/>
              <c:layout>
                <c:manualLayout>
                  <c:x val="0.23157897747709408"/>
                  <c:y val="-1.1877629768415155E-1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6C-4E35-8CC9-03C4A41294C9}"/>
                </c:ext>
              </c:extLst>
            </c:dLbl>
            <c:dLbl>
              <c:idx val="6"/>
              <c:layout>
                <c:manualLayout>
                  <c:x val="0.36780190540479651"/>
                  <c:y val="-1.619695497246523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6C-4E35-8CC9-03C4A41294C9}"/>
                </c:ext>
              </c:extLst>
            </c:dLbl>
            <c:dLbl>
              <c:idx val="7"/>
              <c:layout>
                <c:manualLayout>
                  <c:x val="0.3859649624618236"/>
                  <c:y val="6.478781988986011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6C-4E35-8CC9-03C4A41294C9}"/>
                </c:ext>
              </c:extLst>
            </c:dLbl>
            <c:dLbl>
              <c:idx val="8"/>
              <c:layout>
                <c:manualLayout>
                  <c:x val="0.35417961261202646"/>
                  <c:y val="-1.29575639779721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6C-4E35-8CC9-03C4A41294C9}"/>
                </c:ext>
              </c:extLst>
            </c:dLbl>
            <c:dLbl>
              <c:idx val="9"/>
              <c:layout>
                <c:manualLayout>
                  <c:x val="0.20433439189155367"/>
                  <c:y val="-2.9694074421037887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6C-4E35-8CC9-03C4A41294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Sheet3!$O$17:$O$27</c:f>
              <c:strCache>
                <c:ptCount val="10"/>
                <c:pt idx="0">
                  <c:v>Laptop</c:v>
                </c:pt>
                <c:pt idx="1">
                  <c:v>Mobile Phone</c:v>
                </c:pt>
                <c:pt idx="2">
                  <c:v>Tablet</c:v>
                </c:pt>
                <c:pt idx="3">
                  <c:v>Monitor</c:v>
                </c:pt>
                <c:pt idx="4">
                  <c:v>Office Chair</c:v>
                </c:pt>
                <c:pt idx="5">
                  <c:v>Desk</c:v>
                </c:pt>
                <c:pt idx="6">
                  <c:v>Coffee Maker</c:v>
                </c:pt>
                <c:pt idx="7">
                  <c:v>Air Fryer</c:v>
                </c:pt>
                <c:pt idx="8">
                  <c:v>Bookshelf</c:v>
                </c:pt>
                <c:pt idx="9">
                  <c:v>Mixer Grinder</c:v>
                </c:pt>
              </c:strCache>
            </c:strRef>
          </c:cat>
          <c:val>
            <c:numRef>
              <c:f>Sheet3!$P$17:$P$27</c:f>
              <c:numCache>
                <c:formatCode>0%</c:formatCode>
                <c:ptCount val="10"/>
                <c:pt idx="0">
                  <c:v>0.28380665435572139</c:v>
                </c:pt>
                <c:pt idx="1">
                  <c:v>0.12535199570600045</c:v>
                </c:pt>
                <c:pt idx="2">
                  <c:v>9.4634671709695098E-2</c:v>
                </c:pt>
                <c:pt idx="3">
                  <c:v>8.153964769225272E-2</c:v>
                </c:pt>
                <c:pt idx="4">
                  <c:v>3.8481845672075091E-2</c:v>
                </c:pt>
                <c:pt idx="5">
                  <c:v>3.5439321504453718E-2</c:v>
                </c:pt>
                <c:pt idx="6">
                  <c:v>3.4806476477588472E-2</c:v>
                </c:pt>
                <c:pt idx="7">
                  <c:v>3.0668643609623413E-2</c:v>
                </c:pt>
                <c:pt idx="8">
                  <c:v>2.9719376069325544E-2</c:v>
                </c:pt>
                <c:pt idx="9">
                  <c:v>2.6404241736285299E-2</c:v>
                </c:pt>
              </c:numCache>
            </c:numRef>
          </c:val>
          <c:extLst>
            <c:ext xmlns:c16="http://schemas.microsoft.com/office/drawing/2014/chart" uri="{C3380CC4-5D6E-409C-BE32-E72D297353CC}">
              <c16:uniqueId val="{00000000-666C-4E35-8CC9-03C4A41294C9}"/>
            </c:ext>
          </c:extLst>
        </c:ser>
        <c:dLbls>
          <c:dLblPos val="ctr"/>
          <c:showLegendKey val="0"/>
          <c:showVal val="1"/>
          <c:showCatName val="0"/>
          <c:showSerName val="0"/>
          <c:showPercent val="0"/>
          <c:showBubbleSize val="0"/>
        </c:dLbls>
        <c:gapWidth val="79"/>
        <c:overlap val="100"/>
        <c:axId val="92702287"/>
        <c:axId val="92697967"/>
      </c:barChart>
      <c:catAx>
        <c:axId val="9270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2697967"/>
        <c:crosses val="autoZero"/>
        <c:auto val="1"/>
        <c:lblAlgn val="ctr"/>
        <c:lblOffset val="100"/>
        <c:noMultiLvlLbl val="0"/>
      </c:catAx>
      <c:valAx>
        <c:axId val="92697967"/>
        <c:scaling>
          <c:orientation val="minMax"/>
        </c:scaling>
        <c:delete val="1"/>
        <c:axPos val="b"/>
        <c:numFmt formatCode="0%" sourceLinked="1"/>
        <c:majorTickMark val="none"/>
        <c:minorTickMark val="none"/>
        <c:tickLblPos val="nextTo"/>
        <c:crossAx val="9270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_xlchart.v5.3</cx:f>
        <cx:nf dir="row">_xlchart.v5.1</cx:nf>
      </cx:strDim>
      <cx:numDim type="colorVal">
        <cx:f dir="row">_xlchart.v5.2</cx:f>
        <cx:nf dir="row">_xlchart.v5.0</cx:nf>
      </cx:numDim>
    </cx:data>
  </cx:chartData>
  <cx:chart>
    <cx:title pos="t" align="ctr" overlay="0"/>
    <cx:plotArea>
      <cx:plotAreaRegion>
        <cx:series layoutId="regionMap" uniqueId="{BBD241A4-D9CB-4B80-ACDE-80A784480318}">
          <cx:tx>
            <cx:txData>
              <cx:f>_xlchart.v5.0</cx:f>
              <cx:v>Bihar</cx:v>
            </cx:txData>
          </cx:tx>
          <cx:dataId val="0"/>
          <cx:layoutPr>
            <cx:geography cultureLanguage="en-GB"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_xlchart.v1.5</cx:f>
      </cx:strDim>
      <cx:numDim type="val">
        <cx:f dir="row">_xlchart.v1.6</cx:f>
      </cx:numDim>
    </cx:data>
  </cx:chartData>
  <cx:chart>
    <cx:title pos="t" align="ctr" overlay="0"/>
    <cx:plotArea>
      <cx:plotAreaRegion>
        <cx:series layoutId="waterfall" uniqueId="{F46EB496-E5D7-4D11-AE62-3A3AC4D6340F}">
          <cx:tx>
            <cx:txData>
              <cx:f>_xlchart.v1.4</cx:f>
              <cx:v>AOV</cx:v>
            </cx:txData>
          </cx:tx>
          <cx:dataLabels pos="outEnd">
            <cx:visibility seriesName="0" categoryName="0" value="1"/>
          </cx:dataLabels>
          <cx:dataId val="0"/>
          <cx:layoutPr>
            <cx:visibility connectorLines="0"/>
            <cx:subtotals/>
          </cx:layoutPr>
        </cx:series>
      </cx:plotAreaRegion>
      <cx:axis id="0">
        <cx:catScaling gapWidth="0.25"/>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548640</xdr:colOff>
      <xdr:row>19</xdr:row>
      <xdr:rowOff>22860</xdr:rowOff>
    </xdr:from>
    <xdr:to>
      <xdr:col>8</xdr:col>
      <xdr:colOff>487680</xdr:colOff>
      <xdr:row>26</xdr:row>
      <xdr:rowOff>114300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F961EABF-A727-0F81-28D9-267667085CD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505200" y="34975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17</xdr:col>
      <xdr:colOff>441960</xdr:colOff>
      <xdr:row>20</xdr:row>
      <xdr:rowOff>137160</xdr:rowOff>
    </xdr:from>
    <xdr:to>
      <xdr:col>19</xdr:col>
      <xdr:colOff>182880</xdr:colOff>
      <xdr:row>23</xdr:row>
      <xdr:rowOff>179070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B4C2F06-10B6-127E-088D-7BA008717E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729460" y="3794760"/>
              <a:ext cx="495300" cy="590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60960</xdr:colOff>
      <xdr:row>17</xdr:row>
      <xdr:rowOff>57150</xdr:rowOff>
    </xdr:from>
    <xdr:to>
      <xdr:col>33</xdr:col>
      <xdr:colOff>464820</xdr:colOff>
      <xdr:row>32</xdr:row>
      <xdr:rowOff>57150</xdr:rowOff>
    </xdr:to>
    <xdr:graphicFrame macro="">
      <xdr:nvGraphicFramePr>
        <xdr:cNvPr id="8" name="Chart 7">
          <a:extLst>
            <a:ext uri="{FF2B5EF4-FFF2-40B4-BE49-F238E27FC236}">
              <a16:creationId xmlns:a16="http://schemas.microsoft.com/office/drawing/2014/main" id="{490AA166-9C03-4B52-CCE8-20A549F97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327660</xdr:colOff>
      <xdr:row>7</xdr:row>
      <xdr:rowOff>38101</xdr:rowOff>
    </xdr:from>
    <xdr:to>
      <xdr:col>5</xdr:col>
      <xdr:colOff>38100</xdr:colOff>
      <xdr:row>16</xdr:row>
      <xdr:rowOff>152401</xdr:rowOff>
    </xdr:to>
    <mc:AlternateContent xmlns:mc="http://schemas.openxmlformats.org/markup-compatibility/2006" xmlns:a14="http://schemas.microsoft.com/office/drawing/2010/main">
      <mc:Choice Requires="a14">
        <xdr:graphicFrame macro="">
          <xdr:nvGraphicFramePr>
            <xdr:cNvPr id="11" name="payment_method">
              <a:extLst>
                <a:ext uri="{FF2B5EF4-FFF2-40B4-BE49-F238E27FC236}">
                  <a16:creationId xmlns:a16="http://schemas.microsoft.com/office/drawing/2014/main" id="{39896C8B-A93C-B166-530D-25517B1A067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148840" y="1318261"/>
              <a:ext cx="182880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678180</xdr:colOff>
      <xdr:row>7</xdr:row>
      <xdr:rowOff>121921</xdr:rowOff>
    </xdr:from>
    <xdr:to>
      <xdr:col>29</xdr:col>
      <xdr:colOff>335280</xdr:colOff>
      <xdr:row>17</xdr:row>
      <xdr:rowOff>91441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C998E3F-82E0-2EAC-DB95-EE05282196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370040" y="1402081"/>
              <a:ext cx="1828800" cy="1798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876300</xdr:colOff>
      <xdr:row>4</xdr:row>
      <xdr:rowOff>0</xdr:rowOff>
    </xdr:from>
    <xdr:to>
      <xdr:col>12</xdr:col>
      <xdr:colOff>0</xdr:colOff>
      <xdr:row>6</xdr:row>
      <xdr:rowOff>167640</xdr:rowOff>
    </xdr:to>
    <xdr:sp macro="" textlink="$L$3">
      <xdr:nvSpPr>
        <xdr:cNvPr id="8" name="TextBox 7">
          <a:extLst>
            <a:ext uri="{FF2B5EF4-FFF2-40B4-BE49-F238E27FC236}">
              <a16:creationId xmlns:a16="http://schemas.microsoft.com/office/drawing/2014/main" id="{AA53629F-DD4E-4878-BCE8-C9BB5FEF3545}"/>
            </a:ext>
          </a:extLst>
        </xdr:cNvPr>
        <xdr:cNvSpPr txBox="1"/>
      </xdr:nvSpPr>
      <xdr:spPr>
        <a:xfrm>
          <a:off x="9044940" y="731520"/>
          <a:ext cx="118872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Unic Product Sold</a:t>
          </a:r>
        </a:p>
        <a:p>
          <a:fld id="{4C2D6165-849B-4AFB-97D4-83C50BBAD5F8}" type="TxLink">
            <a:rPr lang="en-US" sz="1100" b="0" i="0" u="none" strike="noStrike">
              <a:solidFill>
                <a:srgbClr val="000000"/>
              </a:solidFill>
              <a:latin typeface="Aptos Narrow"/>
            </a:rPr>
            <a:pPr/>
            <a:t>30</a:t>
          </a:fld>
          <a:endParaRPr lang="en-US" sz="1100"/>
        </a:p>
      </xdr:txBody>
    </xdr:sp>
    <xdr:clientData/>
  </xdr:twoCellAnchor>
  <xdr:twoCellAnchor>
    <xdr:from>
      <xdr:col>4</xdr:col>
      <xdr:colOff>15240</xdr:colOff>
      <xdr:row>17</xdr:row>
      <xdr:rowOff>38100</xdr:rowOff>
    </xdr:from>
    <xdr:to>
      <xdr:col>5</xdr:col>
      <xdr:colOff>243840</xdr:colOff>
      <xdr:row>20</xdr:row>
      <xdr:rowOff>22860</xdr:rowOff>
    </xdr:to>
    <xdr:sp macro="" textlink="#REF!">
      <xdr:nvSpPr>
        <xdr:cNvPr id="12" name="TextBox 11">
          <a:extLst>
            <a:ext uri="{FF2B5EF4-FFF2-40B4-BE49-F238E27FC236}">
              <a16:creationId xmlns:a16="http://schemas.microsoft.com/office/drawing/2014/main" id="{0C520C8B-4646-45AC-A668-FD21BFBBFD88}"/>
            </a:ext>
          </a:extLst>
        </xdr:cNvPr>
        <xdr:cNvSpPr txBox="1"/>
      </xdr:nvSpPr>
      <xdr:spPr>
        <a:xfrm>
          <a:off x="3398520" y="3147060"/>
          <a:ext cx="13335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Total</a:t>
          </a:r>
          <a:r>
            <a:rPr lang="en-US" sz="1100" b="0" i="0" u="none" strike="noStrike" baseline="0">
              <a:solidFill>
                <a:srgbClr val="000000"/>
              </a:solidFill>
              <a:latin typeface="Aptos Narrow"/>
            </a:rPr>
            <a:t> Profit</a:t>
          </a:r>
          <a:endParaRPr lang="en-US" sz="1100" b="0" i="0" u="none" strike="noStrike">
            <a:solidFill>
              <a:srgbClr val="000000"/>
            </a:solidFill>
            <a:latin typeface="Aptos Narrow"/>
          </a:endParaRPr>
        </a:p>
        <a:p>
          <a:fld id="{6E04A865-8D03-4A7F-B31A-96C9FB382F9B}" type="TxLink">
            <a:rPr lang="en-US" sz="1100" b="0" i="0" u="none" strike="noStrike">
              <a:solidFill>
                <a:srgbClr val="000000"/>
              </a:solidFill>
              <a:latin typeface="Aptos Narrow"/>
            </a:rPr>
            <a:pPr/>
            <a:t> 123,403,761.00 </a:t>
          </a:fld>
          <a:endParaRPr lang="en-US" sz="1100"/>
        </a:p>
      </xdr:txBody>
    </xdr:sp>
    <xdr:clientData/>
  </xdr:twoCellAnchor>
  <xdr:twoCellAnchor>
    <xdr:from>
      <xdr:col>6</xdr:col>
      <xdr:colOff>22860</xdr:colOff>
      <xdr:row>16</xdr:row>
      <xdr:rowOff>121920</xdr:rowOff>
    </xdr:from>
    <xdr:to>
      <xdr:col>6</xdr:col>
      <xdr:colOff>1097280</xdr:colOff>
      <xdr:row>19</xdr:row>
      <xdr:rowOff>106680</xdr:rowOff>
    </xdr:to>
    <xdr:sp macro="" textlink="$G$16">
      <xdr:nvSpPr>
        <xdr:cNvPr id="13" name="TextBox 12">
          <a:extLst>
            <a:ext uri="{FF2B5EF4-FFF2-40B4-BE49-F238E27FC236}">
              <a16:creationId xmlns:a16="http://schemas.microsoft.com/office/drawing/2014/main" id="{8FAF12FB-9D7C-4882-BE47-6114E12AD308}"/>
            </a:ext>
          </a:extLst>
        </xdr:cNvPr>
        <xdr:cNvSpPr txBox="1"/>
      </xdr:nvSpPr>
      <xdr:spPr>
        <a:xfrm>
          <a:off x="5120640" y="3048000"/>
          <a:ext cx="107442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Total Quantity</a:t>
          </a:r>
        </a:p>
        <a:p>
          <a:fld id="{FC592942-0CCB-4694-8E9F-1509680D8335}" type="TxLink">
            <a:rPr lang="en-US" sz="1100" b="0" i="0" u="none" strike="noStrike">
              <a:solidFill>
                <a:srgbClr val="000000"/>
              </a:solidFill>
              <a:latin typeface="Aptos Narrow"/>
            </a:rPr>
            <a:pPr/>
            <a:t> 62,679.00 </a:t>
          </a:fld>
          <a:endParaRPr lang="en-US" sz="1100"/>
        </a:p>
      </xdr:txBody>
    </xdr:sp>
    <xdr:clientData/>
  </xdr:twoCellAnchor>
  <xdr:twoCellAnchor>
    <xdr:from>
      <xdr:col>11</xdr:col>
      <xdr:colOff>0</xdr:colOff>
      <xdr:row>17</xdr:row>
      <xdr:rowOff>0</xdr:rowOff>
    </xdr:from>
    <xdr:to>
      <xdr:col>12</xdr:col>
      <xdr:colOff>251460</xdr:colOff>
      <xdr:row>19</xdr:row>
      <xdr:rowOff>167640</xdr:rowOff>
    </xdr:to>
    <xdr:sp macro="" textlink="$M$16">
      <xdr:nvSpPr>
        <xdr:cNvPr id="15" name="TextBox 14">
          <a:extLst>
            <a:ext uri="{FF2B5EF4-FFF2-40B4-BE49-F238E27FC236}">
              <a16:creationId xmlns:a16="http://schemas.microsoft.com/office/drawing/2014/main" id="{17513AB0-F8B4-4191-A81F-99A581C6E37D}"/>
            </a:ext>
          </a:extLst>
        </xdr:cNvPr>
        <xdr:cNvSpPr txBox="1"/>
      </xdr:nvSpPr>
      <xdr:spPr>
        <a:xfrm>
          <a:off x="8290560" y="3108960"/>
          <a:ext cx="128778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Product</a:t>
          </a:r>
          <a:r>
            <a:rPr lang="en-US" sz="1100" b="0" i="0" u="none" strike="noStrike" baseline="0">
              <a:solidFill>
                <a:srgbClr val="000000"/>
              </a:solidFill>
              <a:latin typeface="Aptos Narrow"/>
            </a:rPr>
            <a:t> Sales Rank</a:t>
          </a:r>
          <a:endParaRPr lang="en-US" sz="1100" b="0" i="0" u="none" strike="noStrike">
            <a:solidFill>
              <a:srgbClr val="000000"/>
            </a:solidFill>
            <a:latin typeface="Aptos Narrow"/>
          </a:endParaRPr>
        </a:p>
        <a:p>
          <a:fld id="{1567CFDD-F9BE-4B7D-A51A-038D8D097BD3}" type="TxLink">
            <a:rPr lang="en-US" sz="1100" b="0" i="0" u="none" strike="noStrike">
              <a:solidFill>
                <a:srgbClr val="000000"/>
              </a:solidFill>
              <a:latin typeface="Aptos Narrow"/>
            </a:rPr>
            <a:pPr/>
            <a:t>1</a:t>
          </a:fld>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198120</xdr:colOff>
      <xdr:row>17</xdr:row>
      <xdr:rowOff>110490</xdr:rowOff>
    </xdr:from>
    <xdr:to>
      <xdr:col>16</xdr:col>
      <xdr:colOff>502920</xdr:colOff>
      <xdr:row>32</xdr:row>
      <xdr:rowOff>110490</xdr:rowOff>
    </xdr:to>
    <xdr:graphicFrame macro="">
      <xdr:nvGraphicFramePr>
        <xdr:cNvPr id="4" name="Chart 4">
          <a:extLst>
            <a:ext uri="{FF2B5EF4-FFF2-40B4-BE49-F238E27FC236}">
              <a16:creationId xmlns:a16="http://schemas.microsoft.com/office/drawing/2014/main" id="{4731C339-AE4A-948D-2AC7-95E99416E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441960</xdr:colOff>
      <xdr:row>17</xdr:row>
      <xdr:rowOff>156210</xdr:rowOff>
    </xdr:from>
    <xdr:to>
      <xdr:col>8</xdr:col>
      <xdr:colOff>601980</xdr:colOff>
      <xdr:row>32</xdr:row>
      <xdr:rowOff>156210</xdr:rowOff>
    </xdr:to>
    <xdr:graphicFrame macro="">
      <xdr:nvGraphicFramePr>
        <xdr:cNvPr id="5" name="Chart 8">
          <a:extLst>
            <a:ext uri="{FF2B5EF4-FFF2-40B4-BE49-F238E27FC236}">
              <a16:creationId xmlns:a16="http://schemas.microsoft.com/office/drawing/2014/main" id="{620DCE49-0098-5378-1D69-40C1828A8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144780</xdr:colOff>
      <xdr:row>18</xdr:row>
      <xdr:rowOff>19050</xdr:rowOff>
    </xdr:from>
    <xdr:to>
      <xdr:col>24</xdr:col>
      <xdr:colOff>449580</xdr:colOff>
      <xdr:row>33</xdr:row>
      <xdr:rowOff>19050</xdr:rowOff>
    </xdr:to>
    <xdr:graphicFrame macro="">
      <xdr:nvGraphicFramePr>
        <xdr:cNvPr id="6" name="Chart 9">
          <a:extLst>
            <a:ext uri="{FF2B5EF4-FFF2-40B4-BE49-F238E27FC236}">
              <a16:creationId xmlns:a16="http://schemas.microsoft.com/office/drawing/2014/main" id="{9794E00A-67E7-D8E1-6A28-F29015BB4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42</xdr:row>
      <xdr:rowOff>133350</xdr:rowOff>
    </xdr:from>
    <xdr:to>
      <xdr:col>12</xdr:col>
      <xdr:colOff>320040</xdr:colOff>
      <xdr:row>57</xdr:row>
      <xdr:rowOff>133350</xdr:rowOff>
    </xdr:to>
    <xdr:graphicFrame macro="">
      <xdr:nvGraphicFramePr>
        <xdr:cNvPr id="7" name="Chart 10">
          <a:extLst>
            <a:ext uri="{FF2B5EF4-FFF2-40B4-BE49-F238E27FC236}">
              <a16:creationId xmlns:a16="http://schemas.microsoft.com/office/drawing/2014/main" id="{7FE90B86-520B-CE8F-BE6C-66CF32291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350520</xdr:colOff>
      <xdr:row>58</xdr:row>
      <xdr:rowOff>26670</xdr:rowOff>
    </xdr:from>
    <xdr:to>
      <xdr:col>21</xdr:col>
      <xdr:colOff>45720</xdr:colOff>
      <xdr:row>73</xdr:row>
      <xdr:rowOff>26670</xdr:rowOff>
    </xdr:to>
    <mc:AlternateContent xmlns:mc="http://schemas.openxmlformats.org/markup-compatibility/2006">
      <mc:Choice xmlns:cx1="http://schemas.microsoft.com/office/drawing/2015/9/8/chartex" Requires="cx1">
        <xdr:graphicFrame macro="">
          <xdr:nvGraphicFramePr>
            <xdr:cNvPr id="8" name="Chart 2">
              <a:extLst>
                <a:ext uri="{FF2B5EF4-FFF2-40B4-BE49-F238E27FC236}">
                  <a16:creationId xmlns:a16="http://schemas.microsoft.com/office/drawing/2014/main" id="{2F04E46B-7B7E-28E3-ABA7-5DD5692344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810500" y="106337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3</xdr:row>
      <xdr:rowOff>30479</xdr:rowOff>
    </xdr:from>
    <xdr:to>
      <xdr:col>6</xdr:col>
      <xdr:colOff>358140</xdr:colOff>
      <xdr:row>17</xdr:row>
      <xdr:rowOff>51954</xdr:rowOff>
    </xdr:to>
    <xdr:graphicFrame macro="">
      <xdr:nvGraphicFramePr>
        <xdr:cNvPr id="16" name="Chart 6">
          <a:extLst>
            <a:ext uri="{FF2B5EF4-FFF2-40B4-BE49-F238E27FC236}">
              <a16:creationId xmlns:a16="http://schemas.microsoft.com/office/drawing/2014/main" id="{B92644A5-B7CD-5726-52F1-CB8C49B8C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3</xdr:row>
      <xdr:rowOff>38100</xdr:rowOff>
    </xdr:from>
    <xdr:to>
      <xdr:col>13</xdr:col>
      <xdr:colOff>114300</xdr:colOff>
      <xdr:row>17</xdr:row>
      <xdr:rowOff>69272</xdr:rowOff>
    </xdr:to>
    <xdr:graphicFrame macro="">
      <xdr:nvGraphicFramePr>
        <xdr:cNvPr id="17" name="Chart 2">
          <a:extLst>
            <a:ext uri="{FF2B5EF4-FFF2-40B4-BE49-F238E27FC236}">
              <a16:creationId xmlns:a16="http://schemas.microsoft.com/office/drawing/2014/main" id="{D7DF00E6-2662-38AB-4BEA-84EAE06C4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86591</xdr:rowOff>
    </xdr:from>
    <xdr:to>
      <xdr:col>6</xdr:col>
      <xdr:colOff>381000</xdr:colOff>
      <xdr:row>33</xdr:row>
      <xdr:rowOff>4850</xdr:rowOff>
    </xdr:to>
    <xdr:graphicFrame macro="">
      <xdr:nvGraphicFramePr>
        <xdr:cNvPr id="18" name="Chart 6">
          <a:extLst>
            <a:ext uri="{FF2B5EF4-FFF2-40B4-BE49-F238E27FC236}">
              <a16:creationId xmlns:a16="http://schemas.microsoft.com/office/drawing/2014/main" id="{5ABFBB93-1F2A-325E-57D5-E6CD87E50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133004</xdr:colOff>
      <xdr:row>14</xdr:row>
      <xdr:rowOff>87283</xdr:rowOff>
    </xdr:from>
    <xdr:to>
      <xdr:col>20</xdr:col>
      <xdr:colOff>163484</xdr:colOff>
      <xdr:row>34</xdr:row>
      <xdr:rowOff>69273</xdr:rowOff>
    </xdr:to>
    <xdr:graphicFrame macro="">
      <xdr:nvGraphicFramePr>
        <xdr:cNvPr id="30" name="Chart 4">
          <a:extLst>
            <a:ext uri="{FF2B5EF4-FFF2-40B4-BE49-F238E27FC236}">
              <a16:creationId xmlns:a16="http://schemas.microsoft.com/office/drawing/2014/main" id="{4B454A13-2242-D4A8-1834-549805FC4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398317</xdr:colOff>
      <xdr:row>17</xdr:row>
      <xdr:rowOff>112569</xdr:rowOff>
    </xdr:from>
    <xdr:to>
      <xdr:col>13</xdr:col>
      <xdr:colOff>112567</xdr:colOff>
      <xdr:row>33</xdr:row>
      <xdr:rowOff>47105</xdr:rowOff>
    </xdr:to>
    <xdr:graphicFrame macro="">
      <xdr:nvGraphicFramePr>
        <xdr:cNvPr id="31" name="Chart 9">
          <a:extLst>
            <a:ext uri="{FF2B5EF4-FFF2-40B4-BE49-F238E27FC236}">
              <a16:creationId xmlns:a16="http://schemas.microsoft.com/office/drawing/2014/main" id="{2AC72078-B8AA-9AD3-B344-860077203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141663</xdr:colOff>
      <xdr:row>3</xdr:row>
      <xdr:rowOff>34636</xdr:rowOff>
    </xdr:from>
    <xdr:to>
      <xdr:col>20</xdr:col>
      <xdr:colOff>164523</xdr:colOff>
      <xdr:row>14</xdr:row>
      <xdr:rowOff>69272</xdr:rowOff>
    </xdr:to>
    <xdr:graphicFrame macro="">
      <xdr:nvGraphicFramePr>
        <xdr:cNvPr id="32" name="Chart 1">
          <a:extLst>
            <a:ext uri="{FF2B5EF4-FFF2-40B4-BE49-F238E27FC236}">
              <a16:creationId xmlns:a16="http://schemas.microsoft.com/office/drawing/2014/main" id="{AE2E2F63-2774-7E85-EB5D-B7C8CCF4E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309571</xdr:colOff>
      <xdr:row>24</xdr:row>
      <xdr:rowOff>130042</xdr:rowOff>
    </xdr:from>
    <xdr:to>
      <xdr:col>27</xdr:col>
      <xdr:colOff>309571</xdr:colOff>
      <xdr:row>37</xdr:row>
      <xdr:rowOff>152902</xdr:rowOff>
    </xdr:to>
    <mc:AlternateContent xmlns:mc="http://schemas.openxmlformats.org/markup-compatibility/2006">
      <mc:Choice xmlns:a14="http://schemas.microsoft.com/office/drawing/2010/main" Requires="a14">
        <xdr:graphicFrame macro="">
          <xdr:nvGraphicFramePr>
            <xdr:cNvPr id="33" name="state">
              <a:extLst>
                <a:ext uri="{FF2B5EF4-FFF2-40B4-BE49-F238E27FC236}">
                  <a16:creationId xmlns:a16="http://schemas.microsoft.com/office/drawing/2014/main" id="{29CF8A3B-AA64-8496-8418-DED3634EBF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7090889" y="4511542"/>
              <a:ext cx="1818409" cy="2386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211281</xdr:colOff>
      <xdr:row>24</xdr:row>
      <xdr:rowOff>141585</xdr:rowOff>
    </xdr:from>
    <xdr:to>
      <xdr:col>21</xdr:col>
      <xdr:colOff>739485</xdr:colOff>
      <xdr:row>38</xdr:row>
      <xdr:rowOff>162540</xdr:rowOff>
    </xdr:to>
    <mc:AlternateContent xmlns:mc="http://schemas.openxmlformats.org/markup-compatibility/2006">
      <mc:Choice xmlns:a14="http://schemas.microsoft.com/office/drawing/2010/main" Requires="a14">
        <xdr:graphicFrame macro="">
          <xdr:nvGraphicFramePr>
            <xdr:cNvPr id="34" name="Year">
              <a:extLst>
                <a:ext uri="{FF2B5EF4-FFF2-40B4-BE49-F238E27FC236}">
                  <a16:creationId xmlns:a16="http://schemas.microsoft.com/office/drawing/2014/main" id="{6FB85D9A-1A93-9972-D0F4-DE735BB4CD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399076" y="4523085"/>
              <a:ext cx="1818409" cy="2566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776393</xdr:colOff>
      <xdr:row>24</xdr:row>
      <xdr:rowOff>164523</xdr:rowOff>
    </xdr:from>
    <xdr:to>
      <xdr:col>24</xdr:col>
      <xdr:colOff>291484</xdr:colOff>
      <xdr:row>38</xdr:row>
      <xdr:rowOff>74122</xdr:rowOff>
    </xdr:to>
    <mc:AlternateContent xmlns:mc="http://schemas.openxmlformats.org/markup-compatibility/2006">
      <mc:Choice xmlns:a14="http://schemas.microsoft.com/office/drawing/2010/main" Requires="a14">
        <xdr:graphicFrame macro="">
          <xdr:nvGraphicFramePr>
            <xdr:cNvPr id="35" name="Month">
              <a:extLst>
                <a:ext uri="{FF2B5EF4-FFF2-40B4-BE49-F238E27FC236}">
                  <a16:creationId xmlns:a16="http://schemas.microsoft.com/office/drawing/2014/main" id="{00E3FFD5-48BB-1D2B-9D33-848BF72BC0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54393" y="4546023"/>
              <a:ext cx="1818409" cy="2455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190502</xdr:colOff>
      <xdr:row>3</xdr:row>
      <xdr:rowOff>31866</xdr:rowOff>
    </xdr:from>
    <xdr:to>
      <xdr:col>23</xdr:col>
      <xdr:colOff>1</xdr:colOff>
      <xdr:row>24</xdr:row>
      <xdr:rowOff>133697</xdr:rowOff>
    </xdr:to>
    <xdr:graphicFrame macro="">
      <xdr:nvGraphicFramePr>
        <xdr:cNvPr id="2" name="Chart 1">
          <a:extLst>
            <a:ext uri="{FF2B5EF4-FFF2-40B4-BE49-F238E27FC236}">
              <a16:creationId xmlns:a16="http://schemas.microsoft.com/office/drawing/2014/main" id="{D13B01B8-2CE3-1039-B99F-ED240631E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4976855" backgroundQuery="1" createdVersion="8" refreshedVersion="8" minRefreshableVersion="3" recordCount="0" supportSubquery="1" supportAdvancedDrill="1" xr:uid="{114A5A18-BD7B-4E67-8990-78560DC45DB7}">
  <cacheSource type="external" connectionId="12"/>
  <cacheFields count="5">
    <cacheField name="[Measures].[Sum of Revenue]" caption="Sum of Revenue" numFmtId="0" hierarchy="39" level="32767"/>
    <cacheField name="[Calendar].[Month].[Month]" caption="Month" numFmtId="0" hierarchy="4" level="1">
      <sharedItems count="12">
        <s v="January"/>
        <s v="February"/>
        <s v="March"/>
        <s v="April"/>
        <s v="May"/>
        <s v="June"/>
        <s v="July"/>
        <s v="August"/>
        <s v="September"/>
        <s v="October"/>
        <s v="November"/>
        <s v="December"/>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5671294" backgroundQuery="1" createdVersion="8" refreshedVersion="8" minRefreshableVersion="3" recordCount="0" supportSubquery="1" supportAdvancedDrill="1" xr:uid="{DCDCE04E-65DB-46FA-AD75-A1C4D980F66C}">
  <cacheSource type="external" connectionId="12"/>
  <cacheFields count="5">
    <cacheField name="[Customers].[city].[city]" caption="city" numFmtId="0" hierarchy="12" level="1">
      <sharedItems count="17">
        <s v="Ahmedabad"/>
        <s v="Bengaluru"/>
        <s v="Bhopal"/>
        <s v="Chandigarh"/>
        <s v="Chennai"/>
        <s v="Delhi"/>
        <s v="Hyderabad"/>
        <s v="Indore"/>
        <s v="Jodhpur"/>
        <s v="Kolkata"/>
        <s v="Kota"/>
        <s v="Lucknow"/>
        <s v="Mumbai"/>
        <s v="Patna"/>
        <s v="Pune"/>
        <s v="Surat"/>
        <s v="Udaipur"/>
      </sharedItems>
    </cacheField>
    <cacheField name="[Measures].[Sum of Revenue]" caption="Sum of Revenue" numFmtId="0" hierarchy="3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6250002" backgroundQuery="1" createdVersion="8" refreshedVersion="8" minRefreshableVersion="3" recordCount="0" supportSubquery="1" supportAdvancedDrill="1" xr:uid="{81B12660-456D-4B36-A4C1-3D7ED8B05ED2}">
  <cacheSource type="external" connectionId="12"/>
  <cacheFields count="5">
    <cacheField name="[Measures].[Repeat Customers]" caption="Repeat Customers" numFmtId="0" hierarchy="55" level="32767"/>
    <cacheField name="[Customers].[state].[state]" caption="state" numFmtId="0" hierarchy="13" level="1">
      <sharedItems count="12">
        <s v="Bihar"/>
        <s v="Chandigarh"/>
        <s v="Delhi"/>
        <s v="Gujarat"/>
        <s v="Karnataka"/>
        <s v="Madhya Pradesh"/>
        <s v="Maharashtra"/>
        <s v="Rajasthan"/>
        <s v="Tamil Nadu"/>
        <s v="Telangana"/>
        <s v="Uttar Pradesh"/>
        <s v="West Bengal"/>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1"/>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oneField="1">
      <fieldsUsage count="1">
        <fieldUsage x="0"/>
      </fieldsUsage>
    </cacheHierarchy>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6828702" backgroundQuery="1" createdVersion="8" refreshedVersion="8" minRefreshableVersion="3" recordCount="0" supportSubquery="1" supportAdvancedDrill="1" xr:uid="{A4686343-E1C5-4D02-BAD4-7DAA73D0C774}">
  <cacheSource type="external" connectionId="12"/>
  <cacheFields count="6">
    <cacheField name="[Measures].[Sum of Revenue]" caption="Sum of Revenue" numFmtId="0" hierarchy="39" level="32767"/>
    <cacheField name="[Measures].[Profit_Margin1]" caption="Profit_Margin1" numFmtId="0" hierarchy="49" level="32767"/>
    <cacheField name="[Products].[product_name].[product_name]" caption="product_name" numFmtId="0" hierarchy="35" level="1">
      <sharedItems count="5">
        <s v="Laptop"/>
        <s v="Mobile Phone"/>
        <s v="Monitor"/>
        <s v="Office Chair"/>
        <s v="Tablet"/>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oneField="1">
      <fieldsUsage count="1">
        <fieldUsage x="1"/>
      </fieldsUsage>
    </cacheHierarchy>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7175926" backgroundQuery="1" createdVersion="8" refreshedVersion="8" minRefreshableVersion="3" recordCount="0" supportSubquery="1" supportAdvancedDrill="1" xr:uid="{C518168B-1776-43D8-BADA-8A8CCC93DE25}">
  <cacheSource type="external" connectionId="12"/>
  <cacheFields count="5">
    <cacheField name="[Customers].[city].[city]" caption="city" numFmtId="0" hierarchy="12" level="1">
      <sharedItems count="17">
        <s v="Ahmedabad"/>
        <s v="Bengaluru"/>
        <s v="Bhopal"/>
        <s v="Chandigarh"/>
        <s v="Chennai"/>
        <s v="Delhi"/>
        <s v="Hyderabad"/>
        <s v="Indore"/>
        <s v="Jodhpur"/>
        <s v="Kolkata"/>
        <s v="Kota"/>
        <s v="Lucknow"/>
        <s v="Mumbai"/>
        <s v="Patna"/>
        <s v="Pune"/>
        <s v="Surat"/>
        <s v="Udaipur"/>
      </sharedItems>
    </cacheField>
    <cacheField name="[Measures].[AOV]" caption="AOV" numFmtId="0" hierarchy="4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oneField="1">
      <fieldsUsage count="1">
        <fieldUsage x="1"/>
      </fieldsUsage>
    </cacheHierarchy>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7754626" backgroundQuery="1" createdVersion="8" refreshedVersion="8" minRefreshableVersion="3" recordCount="0" supportSubquery="1" supportAdvancedDrill="1" xr:uid="{E241DCF6-F0A7-43FF-892C-572CB7D50EFE}">
  <cacheSource type="external" connectionId="12"/>
  <cacheFields count="5">
    <cacheField name="[Measures].[Sum of Revenue]" caption="Sum of Revenue" numFmtId="0" hierarchy="39" level="32767"/>
    <cacheField name="[Products].[category].[category]" caption="category" numFmtId="0" hierarchy="36" level="1">
      <sharedItems count="6">
        <s v="Accessories"/>
        <s v="Electronics"/>
        <s v="Fashion"/>
        <s v="Furniture"/>
        <s v="Home"/>
        <s v="Home Appliances"/>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8101849" backgroundQuery="1" createdVersion="8" refreshedVersion="8" minRefreshableVersion="3" recordCount="0" supportSubquery="1" supportAdvancedDrill="1" xr:uid="{849A5350-5159-4D00-BFD6-3D880D48CA5C}">
  <cacheSource type="external" connectionId="12"/>
  <cacheFields count="5">
    <cacheField name="[Measures].[Sum of Revenue]" caption="Sum of Revenue" numFmtId="0" hierarchy="39" level="32767"/>
    <cacheField name="[Customers].[state].[state]" caption="state" numFmtId="0" hierarchy="13" level="1">
      <sharedItems count="12">
        <s v="Bihar"/>
        <s v="Chandigarh"/>
        <s v="Delhi"/>
        <s v="Gujarat"/>
        <s v="Karnataka"/>
        <s v="Madhya Pradesh"/>
        <s v="Maharashtra"/>
        <s v="Rajasthan"/>
        <s v="Tamil Nadu"/>
        <s v="Telangana"/>
        <s v="Uttar Pradesh"/>
        <s v="West Bengal"/>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1"/>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8564811" backgroundQuery="1" createdVersion="8" refreshedVersion="8" minRefreshableVersion="3" recordCount="0" supportSubquery="1" supportAdvancedDrill="1" xr:uid="{2A82A845-8C38-4DF4-99B5-33D1D30614AF}">
  <cacheSource type="external" connectionId="12"/>
  <cacheFields count="6">
    <cacheField name="[Measures].[Sum of Revenue]" caption="Sum of Revenue" numFmtId="0" hierarchy="39" level="32767"/>
    <cacheField name="[Payments].[payment_status].[payment_status]" caption="payment_status" numFmtId="0" hierarchy="33" level="1">
      <sharedItems count="3">
        <s v="Paid"/>
        <s v="Pending"/>
        <s v="Refunded"/>
      </sharedItems>
    </cacheField>
    <cacheField name="[Products].[category].[category]" caption="category" numFmtId="0" hierarchy="36" level="1">
      <sharedItems count="6">
        <s v="Accessories"/>
        <s v="Electronics"/>
        <s v="Fashion"/>
        <s v="Furniture"/>
        <s v="Home"/>
        <s v="Home Appliances"/>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9143519" backgroundQuery="1" createdVersion="8" refreshedVersion="8" minRefreshableVersion="3" recordCount="0" supportSubquery="1" supportAdvancedDrill="1" xr:uid="{B7B4AA6D-24EC-4BBE-829B-08D0F940B4C4}">
  <cacheSource type="external" connectionId="12"/>
  <cacheFields count="7">
    <cacheField name="[Customers].[city].[city]" caption="city" numFmtId="0" hierarchy="12" level="1">
      <sharedItems count="17">
        <s v="Ahmedabad"/>
        <s v="Bengaluru"/>
        <s v="Bhopal"/>
        <s v="Chandigarh"/>
        <s v="Chennai"/>
        <s v="Delhi"/>
        <s v="Hyderabad"/>
        <s v="Indore"/>
        <s v="Jodhpur"/>
        <s v="Kolkata"/>
        <s v="Kota"/>
        <s v="Lucknow"/>
        <s v="Mumbai"/>
        <s v="Patna"/>
        <s v="Pune"/>
        <s v="Surat"/>
        <s v="Udaipur"/>
      </sharedItems>
    </cacheField>
    <cacheField name="[Measures].[Sum of Revenue]" caption="Sum of Revenue" numFmtId="0" hierarchy="39" level="32767"/>
    <cacheField name="[Measures].[Profit_Margin1]" caption="Profit_Margin1" numFmtId="0" hierarchy="49" level="32767"/>
    <cacheField name="[Calendar].[Calculated Column 1].[Calculated Column 1]" caption="Calculated Column 1" numFmtId="0" hierarchy="8" level="1">
      <sharedItems count="4">
        <s v="Q1"/>
        <s v="Q2"/>
        <s v="Q3"/>
        <s v="Q4"/>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2" memberValueDatatype="130" unbalanced="0">
      <fieldsUsage count="2">
        <fieldUsage x="-1"/>
        <fieldUsage x="3"/>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oneField="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oneField="1">
      <fieldsUsage count="1">
        <fieldUsage x="2"/>
      </fieldsUsage>
    </cacheHierarchy>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0972222" backgroundQuery="1" createdVersion="8" refreshedVersion="8" minRefreshableVersion="3" recordCount="0" supportSubquery="1" supportAdvancedDrill="1" xr:uid="{0DE1022E-0500-4416-939A-E10FCC2FCA47}">
  <cacheSource type="external" connectionId="12"/>
  <cacheFields count="5">
    <cacheField name="[Customers].[city].[city]" caption="city" numFmtId="0" hierarchy="12" level="1">
      <sharedItems count="17">
        <s v="Ahmedabad"/>
        <s v="Bengaluru"/>
        <s v="Bhopal"/>
        <s v="Chandigarh"/>
        <s v="Chennai"/>
        <s v="Delhi"/>
        <s v="Hyderabad"/>
        <s v="Indore"/>
        <s v="Jodhpur"/>
        <s v="Kolkata"/>
        <s v="Kota"/>
        <s v="Lucknow"/>
        <s v="Mumbai"/>
        <s v="Patna"/>
        <s v="Pune"/>
        <s v="Surat"/>
        <s v="Udaipur"/>
      </sharedItems>
    </cacheField>
    <cacheField name="[Measures].[AOV]" caption="AOV" numFmtId="0" hierarchy="4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oneField="1">
      <fieldsUsage count="1">
        <fieldUsage x="1"/>
      </fieldsUsage>
    </cacheHierarchy>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0185182" backgroundQuery="1" createdVersion="8" refreshedVersion="8" minRefreshableVersion="3" recordCount="0" supportSubquery="1" supportAdvancedDrill="1" xr:uid="{3B17707D-AA24-43AC-AF5F-021DA2A6347C}">
  <cacheSource type="external" connectionId="12"/>
  <cacheFields count="5">
    <cacheField name="[Customers].[city].[city]" caption="city" numFmtId="0" hierarchy="12" level="1">
      <sharedItems count="17">
        <s v="Ahmedabad"/>
        <s v="Bengaluru"/>
        <s v="Bhopal"/>
        <s v="Chandigarh"/>
        <s v="Chennai"/>
        <s v="Delhi"/>
        <s v="Hyderabad"/>
        <s v="Indore"/>
        <s v="Jodhpur"/>
        <s v="Kolkata"/>
        <s v="Kota"/>
        <s v="Lucknow"/>
        <s v="Mumbai"/>
        <s v="Patna"/>
        <s v="Pune"/>
        <s v="Surat"/>
        <s v="Udaipur"/>
      </sharedItems>
    </cacheField>
    <cacheField name="[Measures].[Profit_Margin1]" caption="Profit_Margin1" numFmtId="0" hierarchy="4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oneField="1">
      <fieldsUsage count="1">
        <fieldUsage x="1"/>
      </fieldsUsage>
    </cacheHierarchy>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0763889" backgroundQuery="1" createdVersion="8" refreshedVersion="8" minRefreshableVersion="3" recordCount="0" supportSubquery="1" supportAdvancedDrill="1" xr:uid="{36F4F961-30D5-4FF2-8B94-5239C5DEA9CF}">
  <cacheSource type="external" connectionId="12"/>
  <cacheFields count="5">
    <cacheField name="[Products].[category].[category]" caption="category" numFmtId="0" hierarchy="36" level="1">
      <sharedItems count="6">
        <s v="Accessories"/>
        <s v="Electronics"/>
        <s v="Fashion"/>
        <s v="Furniture"/>
        <s v="Home"/>
        <s v="Home Appliances"/>
      </sharedItems>
    </cacheField>
    <cacheField name="[Measures].[ASP]" caption="ASP" numFmtId="0" hierarchy="51"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oneField="1">
      <fieldsUsage count="1">
        <fieldUsage x="1"/>
      </fieldsUsage>
    </cacheHierarchy>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1111113" backgroundQuery="1" createdVersion="8" refreshedVersion="8" minRefreshableVersion="3" recordCount="0" supportSubquery="1" supportAdvancedDrill="1" xr:uid="{FF3A0633-544B-4458-BDEB-46834CEAD024}">
  <cacheSource type="external" connectionId="12"/>
  <cacheFields count="5">
    <cacheField name="[Measures].[AOV]" caption="AOV" numFmtId="0" hierarchy="47" level="32767"/>
    <cacheField name="[Calendar].[Month].[Month]" caption="Month" numFmtId="0" hierarchy="4" level="1">
      <sharedItems count="12">
        <s v="January"/>
        <s v="February"/>
        <s v="March"/>
        <s v="April"/>
        <s v="May"/>
        <s v="June"/>
        <s v="July"/>
        <s v="August"/>
        <s v="September"/>
        <s v="October"/>
        <s v="November"/>
        <s v="December"/>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oneField="1">
      <fieldsUsage count="1">
        <fieldUsage x="0"/>
      </fieldsUsage>
    </cacheHierarchy>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134259" backgroundQuery="1" createdVersion="8" refreshedVersion="8" minRefreshableVersion="3" recordCount="0" supportSubquery="1" supportAdvancedDrill="1" xr:uid="{0F7D91C3-4680-43F2-909E-74AF2101491E}">
  <cacheSource type="external" connectionId="12"/>
  <cacheFields count="4">
    <cacheField name="[Measures].[Repeat Customers]" caption="Repeat Customers" numFmtId="0" hierarchy="55"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oneField="1">
      <fieldsUsage count="1">
        <fieldUsage x="0"/>
      </fieldsUsage>
    </cacheHierarchy>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1458336" backgroundQuery="1" createdVersion="8" refreshedVersion="8" minRefreshableVersion="3" recordCount="0" supportSubquery="1" supportAdvancedDrill="1" xr:uid="{B79B38BA-3004-4BDD-9543-02749EB36D71}">
  <cacheSource type="external" connectionId="12"/>
  <cacheFields count="4">
    <cacheField name="[Measures].[ASP]" caption="ASP" numFmtId="0" hierarchy="51"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oneField="1">
      <fieldsUsage count="1">
        <fieldUsage x="0"/>
      </fieldsUsage>
    </cacheHierarchy>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1689813" backgroundQuery="1" createdVersion="8" refreshedVersion="8" minRefreshableVersion="3" recordCount="0" supportSubquery="1" supportAdvancedDrill="1" xr:uid="{8BDDD200-450B-4767-967C-67B7805D97AD}">
  <cacheSource type="external" connectionId="12"/>
  <cacheFields count="4">
    <cacheField name="[Measures].[Unic Product Sold]" caption="Unic Product Sold" numFmtId="0" hierarchy="50"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oneField="1">
      <fieldsUsage count="1">
        <fieldUsage x="0"/>
      </fieldsUsage>
    </cacheHierarchy>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1805559" backgroundQuery="1" createdVersion="8" refreshedVersion="8" minRefreshableVersion="3" recordCount="0" supportSubquery="1" supportAdvancedDrill="1" xr:uid="{5C116FAE-AE06-4FB4-BB48-D1D289B94913}">
  <cacheSource type="external" connectionId="12"/>
  <cacheFields count="4">
    <cacheField name="[Measures].[Profit_Margin1]" caption="Profit_Margin1" numFmtId="0" hierarchy="4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oneField="1">
      <fieldsUsage count="1">
        <fieldUsage x="0"/>
      </fieldsUsage>
    </cacheHierarchy>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037036" backgroundQuery="1" createdVersion="8" refreshedVersion="8" minRefreshableVersion="3" recordCount="0" supportSubquery="1" supportAdvancedDrill="1" xr:uid="{BF071E57-8AB3-41AA-9452-3FD4EC897125}">
  <cacheSource type="external" connectionId="12"/>
  <cacheFields count="4">
    <cacheField name="[Measures].[Total MTD]" caption="Total MTD" numFmtId="0" hierarchy="53"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oneField="1">
      <fieldsUsage count="1">
        <fieldUsage x="0"/>
      </fieldsUsage>
    </cacheHierarchy>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268521" backgroundQuery="1" createdVersion="8" refreshedVersion="8" minRefreshableVersion="3" recordCount="0" supportSubquery="1" supportAdvancedDrill="1" xr:uid="{B4A818D8-591B-418D-BD34-70751F101FF7}">
  <cacheSource type="external" connectionId="12"/>
  <cacheFields count="4">
    <cacheField name="[Measures].[Total_Quantity]" caption="Total_Quantity" numFmtId="0" hierarchy="44"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oneField="1">
      <fieldsUsage count="1">
        <fieldUsage x="0"/>
      </fieldsUsage>
    </cacheHierarchy>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38426" backgroundQuery="1" createdVersion="8" refreshedVersion="8" minRefreshableVersion="3" recordCount="0" supportSubquery="1" supportAdvancedDrill="1" xr:uid="{E7BC77AF-EC4F-4CD4-AF3C-FDD8ED0208D4}">
  <cacheSource type="external" connectionId="12"/>
  <cacheFields count="4">
    <cacheField name="[Measures].[Total YTD]" caption="Total YTD" numFmtId="0" hierarchy="52"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oneField="1">
      <fieldsUsage count="1">
        <fieldUsage x="0"/>
      </fieldsUsage>
    </cacheHierarchy>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38426" backgroundQuery="1" createdVersion="8" refreshedVersion="8" minRefreshableVersion="3" recordCount="0" supportSubquery="1" supportAdvancedDrill="1" xr:uid="{4387423F-22A7-45B7-AA45-2BE52AEC3217}">
  <cacheSource type="external" connectionId="12"/>
  <cacheFields count="4">
    <cacheField name="[Measures].[Total QTD]" caption="Total QTD" numFmtId="0" hierarchy="54"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oneField="1">
      <fieldsUsage count="1">
        <fieldUsage x="0"/>
      </fieldsUsage>
    </cacheHierarchy>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615744" backgroundQuery="1" createdVersion="8" refreshedVersion="8" minRefreshableVersion="3" recordCount="0" supportSubquery="1" supportAdvancedDrill="1" xr:uid="{E4FAB91C-A7D7-41D9-B303-465E75305891}">
  <cacheSource type="external" connectionId="12"/>
  <cacheFields count="4">
    <cacheField name="[Measures].[Total_Profit]" caption="Total_Profit" numFmtId="0" hierarchy="48"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oneField="1">
      <fieldsUsage count="1">
        <fieldUsage x="0"/>
      </fieldsUsage>
    </cacheHierarchy>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731483" backgroundQuery="1" createdVersion="8" refreshedVersion="8" minRefreshableVersion="3" recordCount="0" supportSubquery="1" supportAdvancedDrill="1" xr:uid="{FC7D8E59-11B7-4C10-B3D3-E890FBBE69BF}">
  <cacheSource type="external" connectionId="12"/>
  <cacheFields count="4">
    <cacheField name="[Measures].[AOV]" caption="AOV" numFmtId="0" hierarchy="4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oneField="1">
      <fieldsUsage count="1">
        <fieldUsage x="0"/>
      </fieldsUsage>
    </cacheHierarchy>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296296" backgroundQuery="1" createdVersion="8" refreshedVersion="8" minRefreshableVersion="3" recordCount="0" supportSubquery="1" supportAdvancedDrill="1" xr:uid="{240FAB4A-C2C9-4B4C-B37C-55A1DEE10621}">
  <cacheSource type="external" connectionId="12"/>
  <cacheFields count="4">
    <cacheField name="[Measures].[Total_Profit]" caption="Total_Profit" numFmtId="0" hierarchy="48"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oneField="1">
      <fieldsUsage count="1">
        <fieldUsage x="0"/>
      </fieldsUsage>
    </cacheHierarchy>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3310184" backgroundQuery="1" createdVersion="8" refreshedVersion="8" minRefreshableVersion="3" recordCount="0" supportSubquery="1" supportAdvancedDrill="1" xr:uid="{639E904E-3957-4F9E-898E-C9F8AA1C31BB}">
  <cacheSource type="external" connectionId="12"/>
  <cacheFields count="5">
    <cacheField name="[Measures].[Total_Profit]" caption="Total_Profit" numFmtId="0" hierarchy="48" level="32767"/>
    <cacheField name="[Measures].[Total_Sales]" caption="Total_Sales" numFmtId="0" hierarchy="46"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oneField="1">
      <fieldsUsage count="1">
        <fieldUsage x="1"/>
      </fieldsUsage>
    </cacheHierarchy>
    <cacheHierarchy uniqueName="[Measures].[AOV]" caption="AOV" measure="1" displayFolder="" measureGroup="Order_items" count="0"/>
    <cacheHierarchy uniqueName="[Measures].[Total_Profit]" caption="Total_Profit" measure="1" displayFolder="" measureGroup="Order_items" count="0" oneField="1">
      <fieldsUsage count="1">
        <fieldUsage x="0"/>
      </fieldsUsage>
    </cacheHierarchy>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3310184" backgroundQuery="1" createdVersion="8" refreshedVersion="8" minRefreshableVersion="3" recordCount="0" supportSubquery="1" supportAdvancedDrill="1" xr:uid="{822D595D-9B6A-43E8-8715-0C80DFCE98D7}">
  <cacheSource type="external" connectionId="12"/>
  <cacheFields count="4">
    <cacheField name="[Measures].[Product Sales Rank]" caption="Product Sales Rank" numFmtId="0" hierarchy="58"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oneField="1">
      <fieldsUsage count="1">
        <fieldUsage x="0"/>
      </fieldsUsage>
    </cacheHierarchy>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3541668" backgroundQuery="1" createdVersion="8" refreshedVersion="8" minRefreshableVersion="3" recordCount="0" supportSubquery="1" supportAdvancedDrill="1" xr:uid="{7FAB7CC5-2B78-40F6-B033-E0CE6565548F}">
  <cacheSource type="external" connectionId="12"/>
  <cacheFields count="4">
    <cacheField name="[Measures].[Sales YoY %]" caption="Sales YoY %" numFmtId="0" hierarchy="5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oneField="1">
      <fieldsUsage count="1">
        <fieldUsage x="0"/>
      </fieldsUsage>
    </cacheHierarchy>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3657407" backgroundQuery="1" createdVersion="8" refreshedVersion="8" minRefreshableVersion="3" recordCount="0" supportSubquery="1" supportAdvancedDrill="1" xr:uid="{EBA75F87-43CF-4A56-B055-93921452C5F9}">
  <cacheSource type="external" connectionId="12"/>
  <cacheFields count="4">
    <cacheField name="[Measures].[Sales Previous Year]" caption="Sales Previous Year" numFmtId="0" hierarchy="56"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oneField="1">
      <fieldsUsage count="1">
        <fieldUsage x="0"/>
      </fieldsUsage>
    </cacheHierarchy>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4236115" backgroundQuery="1" createdVersion="8" refreshedVersion="8" minRefreshableVersion="3" recordCount="0" supportSubquery="1" supportAdvancedDrill="1" xr:uid="{2949F7B2-CE2F-4DD7-92A3-9A816E414803}">
  <cacheSource type="external" connectionId="12"/>
  <cacheFields count="5">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 name="[Products].[product_name].[product_name]" caption="product_name" numFmtId="0" hierarchy="35" level="1">
      <sharedItems count="5">
        <s v="Laptop"/>
        <s v="Mobile Phone"/>
        <s v="Monitor"/>
        <s v="Office Chair"/>
        <s v="Tablet"/>
      </sharedItems>
    </cacheField>
    <cacheField name="[Measures].[Top 5 Product Sales]" caption="Top 5 Product Sales" numFmtId="0" hierarchy="62" level="32767"/>
  </cacheFields>
  <cacheHierarchies count="71">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oneField="1">
      <fieldsUsage count="1">
        <fieldUsage x="4"/>
      </fieldsUsage>
    </cacheHierarchy>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4351853" backgroundQuery="1" createdVersion="8" refreshedVersion="8" minRefreshableVersion="3" recordCount="0" supportSubquery="1" supportAdvancedDrill="1" xr:uid="{47B214E3-ABBC-47CC-ADBD-35B165F2E3ED}">
  <cacheSource type="external" connectionId="12"/>
  <cacheFields count="4">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 name="[Measures].[Return Rate %]" caption="Return Rate %" numFmtId="0" hierarchy="61" level="32767"/>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oneField="1">
      <fieldsUsage count="1">
        <fieldUsage x="3"/>
      </fieldsUsage>
    </cacheHierarchy>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4583331" backgroundQuery="1" createdVersion="8" refreshedVersion="8" minRefreshableVersion="3" recordCount="0" supportSubquery="1" supportAdvancedDrill="1" xr:uid="{A8ED61D6-BADB-4BC4-BD1C-8F3A98CA8DDC}">
  <cacheSource type="external" connectionId="12"/>
  <cacheFields count="4">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 name="[Measures].[Total Customers]" caption="Total Customers" numFmtId="0" hierarchy="59" level="32767"/>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oneField="1">
      <fieldsUsage count="1">
        <fieldUsage x="3"/>
      </fieldsUsage>
    </cacheHierarchy>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83914930554" backgroundQuery="1" createdVersion="8" refreshedVersion="8" minRefreshableVersion="3" recordCount="0" supportSubquery="1" supportAdvancedDrill="1" xr:uid="{31CA8477-D5A1-440C-85D9-0A245B3129CD}">
  <cacheSource type="external" connectionId="12"/>
  <cacheFields count="5">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 name="[Measures].[Sales Contribution %]" caption="Sales Contribution %" numFmtId="0" hierarchy="63" level="32767"/>
    <cacheField name="[Products].[product_name].[product_name]" caption="product_name" numFmtId="0" hierarchy="35" level="1">
      <sharedItems count="10">
        <s v="Air Fryer"/>
        <s v="Bookshelf"/>
        <s v="Coffee Maker"/>
        <s v="Desk"/>
        <s v="Laptop"/>
        <s v="Mixer Grinder"/>
        <s v="Mobile Phone"/>
        <s v="Monitor"/>
        <s v="Office Chair"/>
        <s v="Tablet"/>
      </sharedItems>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4"/>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oneField="1">
      <fieldsUsage count="1">
        <fieldUsage x="3"/>
      </fieldsUsage>
    </cacheHierarchy>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s" uniqueName="[Customers]" caption="Customers"/>
    <dimension measure="1" name="Measures" uniqueName="[Measures]" caption="Measures"/>
    <dimension name="Order_items" uniqueName="[Order_items]" caption="Order_items"/>
    <dimension name="Orders" uniqueName="[Orders]" caption="Orders"/>
    <dimension name="Payments" uniqueName="[Payments]" caption="Payments"/>
    <dimension name="Products" uniqueName="[Products]" caption="Products"/>
  </dimensions>
  <measureGroups count="6">
    <measureGroup name="Calendar" caption="Calendar"/>
    <measureGroup name="Customers" caption="Customers"/>
    <measureGroup name="Order_items" caption="Order_items"/>
    <measureGroup name="Orders" caption="Orders"/>
    <measureGroup name="Payments" caption="Payments"/>
    <measureGroup name="Products" caption="Products"/>
  </measureGroups>
  <maps count="13">
    <map measureGroup="0" dimension="0"/>
    <map measureGroup="1" dimension="1"/>
    <map measureGroup="2" dimension="0"/>
    <map measureGroup="2" dimension="1"/>
    <map measureGroup="2" dimension="3"/>
    <map measureGroup="2" dimension="4"/>
    <map measureGroup="2" dimension="5"/>
    <map measureGroup="2" dimension="6"/>
    <map measureGroup="3" dimension="0"/>
    <map measureGroup="3" dimension="1"/>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47622222221" backgroundQuery="1" createdVersion="3" refreshedVersion="8" minRefreshableVersion="3" recordCount="0" supportSubquery="1" supportAdvancedDrill="1" xr:uid="{3B930F27-2CAA-4FC8-852B-FDC976CB1CCE}">
  <cacheSource type="external" connectionId="12">
    <extLst>
      <ext xmlns:x14="http://schemas.microsoft.com/office/spreadsheetml/2009/9/main" uri="{F057638F-6D5F-4e77-A914-E7F072B9BCA8}">
        <x14:sourceConnection name="ThisWorkbookDataModel"/>
      </ext>
    </extLst>
  </cacheSource>
  <cacheFields count="0"/>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4605919"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mod Kumar" refreshedDate="46293.547624074075" backgroundQuery="1" createdVersion="3" refreshedVersion="8" minRefreshableVersion="3" recordCount="0" supportSubquery="1" supportAdvancedDrill="1" xr:uid="{36603024-A26A-4678-ABA4-C08311499659}">
  <cacheSource type="external" connectionId="12">
    <extLst>
      <ext xmlns:x14="http://schemas.microsoft.com/office/spreadsheetml/2009/9/main" uri="{F057638F-6D5F-4e77-A914-E7F072B9BCA8}">
        <x14:sourceConnection name="ThisWorkbookDataModel"/>
      </ext>
    </extLst>
  </cacheSource>
  <cacheFields count="0"/>
  <cacheHierarchies count="71">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_items].[Revenue]" caption="Revenue" attribute="1" defaultMemberUniqueName="[Order_items].[Revenue].[All]" allUniqueName="[Order_items].[Revenue].[All]" dimensionUniqueName="[Order_items]" displayFolder="" count="0" memberValueDatatype="20" unbalanced="0"/>
    <cacheHierarchy uniqueName="[Order_items].[Total_Cost]" caption="Total_Cost" attribute="1" defaultMemberUniqueName="[Order_items].[Total_Cost].[All]" allUniqueName="[Order_items].[Total_Cost].[All]" dimensionUniqueName="[Order_items]" displayFolder="" count="0" memberValueDatatype="20" unbalanced="0"/>
    <cacheHierarchy uniqueName="[Order_items].[Profit]" caption="Profit" attribute="1" defaultMemberUniqueName="[Order_items].[Profit].[All]" allUniqueName="[Order_items].[Profit].[All]" dimensionUniqueName="[Order_items]" displayFolder="" count="0" memberValueDatatype="20" unbalanced="0"/>
    <cacheHierarchy uniqueName="[Order_items].[Profit_Margin]" caption="Profit_Margin" attribute="1" defaultMemberUniqueName="[Order_items].[Profit_Margin].[All]" allUniqueName="[Order_items].[Profit_Margin].[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date]" caption="payment_date" attribute="1" defaultMemberUniqueName="[Payments].[payment_date].[All]" allUniqueName="[Payments].[payment_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20" unbalanced="0"/>
    <cacheHierarchy uniqueName="[Measures].[Sum of Revenue]" caption="Sum of Revenue" measure="1" displayFolder="" measureGroup="Order_item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_items" count="0">
      <extLst>
        <ext xmlns:x15="http://schemas.microsoft.com/office/spreadsheetml/2010/11/main" uri="{B97F6D7D-B522-45F9-BDA1-12C45D357490}">
          <x15:cacheHierarchy aggregatedColumn="22"/>
        </ext>
      </extLst>
    </cacheHierarchy>
    <cacheHierarchy uniqueName="[Measures].[Sum of Profit_Margin]" caption="Sum of Profit_Margin" measure="1" displayFolder="" measureGroup="Order_items" count="0">
      <extLst>
        <ext xmlns:x15="http://schemas.microsoft.com/office/spreadsheetml/2010/11/main" uri="{B97F6D7D-B522-45F9-BDA1-12C45D357490}">
          <x15:cacheHierarchy aggregatedColumn="23"/>
        </ext>
      </extLst>
    </cacheHierarchy>
    <cacheHierarchy uniqueName="[Measures].[Sum of cost_price]" caption="Sum of cost_price" measure="1" displayFolder="" measureGroup="Products" count="0">
      <extLst>
        <ext xmlns:x15="http://schemas.microsoft.com/office/spreadsheetml/2010/11/main" uri="{B97F6D7D-B522-45F9-BDA1-12C45D357490}">
          <x15:cacheHierarchy aggregatedColumn="38"/>
        </ext>
      </extLst>
    </cacheHierarchy>
    <cacheHierarchy uniqueName="[Measures].[Sum of customer_id]" caption="Sum of customer_id" measure="1" displayFolder="" measureGroup="Customers" count="0">
      <extLst>
        <ext xmlns:x15="http://schemas.microsoft.com/office/spreadsheetml/2010/11/main" uri="{B97F6D7D-B522-45F9-BDA1-12C45D357490}">
          <x15:cacheHierarchy aggregatedColumn="9"/>
        </ext>
      </extLst>
    </cacheHierarchy>
    <cacheHierarchy uniqueName="[Measures].[Total_Quantity]" caption="Total_Quantity" measure="1" displayFolder="" measureGroup="Order_items" count="0"/>
    <cacheHierarchy uniqueName="[Measures].[Total_Orders]" caption="Total_Orders" measure="1" displayFolder="" measureGroup="Orders" count="0"/>
    <cacheHierarchy uniqueName="[Measures].[Total_Sales]" caption="Total_Sales" measure="1" displayFolder="" measureGroup="Order_items" count="0"/>
    <cacheHierarchy uniqueName="[Measures].[AOV]" caption="AOV" measure="1" displayFolder="" measureGroup="Order_items" count="0"/>
    <cacheHierarchy uniqueName="[Measures].[Total_Profit]" caption="Total_Profit" measure="1" displayFolder="" measureGroup="Order_items" count="0"/>
    <cacheHierarchy uniqueName="[Measures].[Profit_Margin1]" caption="Profit_Margin1" measure="1" displayFolder="" measureGroup="Order_items" count="0"/>
    <cacheHierarchy uniqueName="[Measures].[Unic Product Sold]" caption="Unic Product Sold" measure="1" displayFolder="" measureGroup="Order_items" count="0"/>
    <cacheHierarchy uniqueName="[Measures].[ASP]" caption="ASP" measure="1" displayFolder="" measureGroup="Order_items" count="0"/>
    <cacheHierarchy uniqueName="[Measures].[Total YTD]" caption="Total YTD" measure="1" displayFolder="" measureGroup="Order_items" count="0"/>
    <cacheHierarchy uniqueName="[Measures].[Total MTD]" caption="Total MTD" measure="1" displayFolder="" measureGroup="Order_items" count="0"/>
    <cacheHierarchy uniqueName="[Measures].[Total QTD]" caption="Total QTD" measure="1" displayFolder="" measureGroup="Order_items" count="0"/>
    <cacheHierarchy uniqueName="[Measures].[Repeat Customers]" caption="Repeat Customers" measure="1" displayFolder="" measureGroup="Order_items" count="0"/>
    <cacheHierarchy uniqueName="[Measures].[Sales Previous Year]" caption="Sales Previous Year" measure="1" displayFolder="" measureGroup="Order_items" count="0"/>
    <cacheHierarchy uniqueName="[Measures].[Sales YoY %]" caption="Sales YoY %" measure="1" displayFolder="" measureGroup="Order_items" count="0"/>
    <cacheHierarchy uniqueName="[Measures].[Product Sales Rank]" caption="Product Sales Rank" measure="1" displayFolder="" measureGroup="Order_items" count="0"/>
    <cacheHierarchy uniqueName="[Measures].[Total Customers]" caption="Total Customers" measure="1" displayFolder="" measureGroup="Order_items" count="0"/>
    <cacheHierarchy uniqueName="[Measures].[Returned Orders]" caption="Returned Orders" measure="1" displayFolder="" measureGroup="Orders" count="0"/>
    <cacheHierarchy uniqueName="[Measures].[Return Rate %]" caption="Return Rate %" measure="1" displayFolder="" measureGroup="Orders" count="0"/>
    <cacheHierarchy uniqueName="[Measures].[Top 5 Product Sales]" caption="Top 5 Product Sales" measure="1" displayFolder="" measureGroup="Order_items" count="0"/>
    <cacheHierarchy uniqueName="[Measures].[Sales Contribution %]" caption="Sales Contribution %" measure="1" displayFolder="" measureGroup="Product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235528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CD178-70A0-4440-9027-1530BC290F35}" name="PivotTable11" cacheId="1482" applyNumberFormats="0" applyBorderFormats="0" applyFontFormats="0" applyPatternFormats="0" applyAlignmentFormats="0" applyWidthHeightFormats="1" dataCaption="Values" tag="32db5dae-06a6-44d9-a2f5-53ce6a4fdd07" updatedVersion="8" minRefreshableVersion="5" useAutoFormatting="1" subtotalHiddenItems="1" itemPrintTitles="1" createdVersion="8" indent="0" outline="1" outlineData="1" multipleFieldFilters="0" chartFormat="25">
  <location ref="V2:W8" firstHeaderRow="1" firstDataRow="1" firstDataCol="1"/>
  <pivotFields count="5">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3"/>
  </rowFields>
  <rowItems count="6">
    <i>
      <x/>
    </i>
    <i>
      <x v="1"/>
    </i>
    <i>
      <x v="2"/>
    </i>
    <i>
      <x v="3"/>
    </i>
    <i>
      <x v="4"/>
    </i>
    <i t="grand">
      <x/>
    </i>
  </rowItems>
  <colItems count="1">
    <i/>
  </colItems>
  <dataFields count="1">
    <dataField fld="4"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2818B-263B-4E3F-8172-1C2C9912D15F}" name="PivotTable5" cacheId="1422" applyNumberFormats="0" applyBorderFormats="0" applyFontFormats="0" applyPatternFormats="0" applyAlignmentFormats="0" applyWidthHeightFormats="1" dataCaption="Values" tag="052baa61-7b82-435e-a486-3a1767d8b9ef" updatedVersion="8" minRefreshableVersion="3" useAutoFormatting="1" subtotalHiddenItems="1" itemPrintTitles="1" createdVersion="8" indent="0" outline="1" outlineData="1" multipleFieldFilters="0" chartFormat="29">
  <location ref="D30:N50" firstHeaderRow="1" firstDataRow="3" firstDataCol="1"/>
  <pivotFields count="7">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0"/>
  </rowFields>
  <rowItems count="18">
    <i>
      <x/>
    </i>
    <i>
      <x v="1"/>
    </i>
    <i>
      <x v="2"/>
    </i>
    <i>
      <x v="3"/>
    </i>
    <i>
      <x v="4"/>
    </i>
    <i>
      <x v="5"/>
    </i>
    <i>
      <x v="6"/>
    </i>
    <i>
      <x v="7"/>
    </i>
    <i>
      <x v="8"/>
    </i>
    <i>
      <x v="9"/>
    </i>
    <i>
      <x v="10"/>
    </i>
    <i>
      <x v="11"/>
    </i>
    <i>
      <x v="12"/>
    </i>
    <i>
      <x v="13"/>
    </i>
    <i>
      <x v="14"/>
    </i>
    <i>
      <x v="15"/>
    </i>
    <i>
      <x v="16"/>
    </i>
    <i t="grand">
      <x/>
    </i>
  </rowItems>
  <colFields count="2">
    <field x="3"/>
    <field x="-2"/>
  </colFields>
  <colItems count="10">
    <i>
      <x/>
      <x/>
    </i>
    <i r="1" i="1">
      <x v="1"/>
    </i>
    <i>
      <x v="1"/>
      <x/>
    </i>
    <i r="1" i="1">
      <x v="1"/>
    </i>
    <i>
      <x v="2"/>
      <x/>
    </i>
    <i r="1" i="1">
      <x v="1"/>
    </i>
    <i>
      <x v="3"/>
      <x/>
    </i>
    <i r="1" i="1">
      <x v="1"/>
    </i>
    <i t="grand">
      <x/>
    </i>
    <i t="grand" i="1">
      <x/>
    </i>
  </colItems>
  <dataFields count="2">
    <dataField name="Sum of Revenue" fld="1" baseField="0" baseItem="0"/>
    <dataField fld="2" subtotal="count" baseField="0" baseItem="0"/>
  </dataFields>
  <chartFormats count="8">
    <chartFormat chart="28" format="0" series="1">
      <pivotArea type="data" outline="0" fieldPosition="0">
        <references count="2">
          <reference field="4294967294" count="1" selected="0">
            <x v="0"/>
          </reference>
          <reference field="3" count="1" selected="0">
            <x v="0"/>
          </reference>
        </references>
      </pivotArea>
    </chartFormat>
    <chartFormat chart="28" format="1" series="1">
      <pivotArea type="data" outline="0" fieldPosition="0">
        <references count="2">
          <reference field="4294967294" count="1" selected="0">
            <x v="1"/>
          </reference>
          <reference field="3" count="1" selected="0">
            <x v="0"/>
          </reference>
        </references>
      </pivotArea>
    </chartFormat>
    <chartFormat chart="28" format="2" series="1">
      <pivotArea type="data" outline="0" fieldPosition="0">
        <references count="2">
          <reference field="4294967294" count="1" selected="0">
            <x v="0"/>
          </reference>
          <reference field="3" count="1" selected="0">
            <x v="1"/>
          </reference>
        </references>
      </pivotArea>
    </chartFormat>
    <chartFormat chart="28" format="3" series="1">
      <pivotArea type="data" outline="0" fieldPosition="0">
        <references count="2">
          <reference field="4294967294" count="1" selected="0">
            <x v="1"/>
          </reference>
          <reference field="3" count="1" selected="0">
            <x v="1"/>
          </reference>
        </references>
      </pivotArea>
    </chartFormat>
    <chartFormat chart="28" format="4" series="1">
      <pivotArea type="data" outline="0" fieldPosition="0">
        <references count="2">
          <reference field="4294967294" count="1" selected="0">
            <x v="0"/>
          </reference>
          <reference field="3" count="1" selected="0">
            <x v="2"/>
          </reference>
        </references>
      </pivotArea>
    </chartFormat>
    <chartFormat chart="28" format="5" series="1">
      <pivotArea type="data" outline="0" fieldPosition="0">
        <references count="2">
          <reference field="4294967294" count="1" selected="0">
            <x v="1"/>
          </reference>
          <reference field="3" count="1" selected="0">
            <x v="2"/>
          </reference>
        </references>
      </pivotArea>
    </chartFormat>
    <chartFormat chart="28" format="6" series="1">
      <pivotArea type="data" outline="0" fieldPosition="0">
        <references count="2">
          <reference field="4294967294" count="1" selected="0">
            <x v="0"/>
          </reference>
          <reference field="3" count="1" selected="0">
            <x v="3"/>
          </reference>
        </references>
      </pivotArea>
    </chartFormat>
    <chartFormat chart="28" format="7" series="1">
      <pivotArea type="data" outline="0" fieldPosition="0">
        <references count="2">
          <reference field="4294967294" count="1" selected="0">
            <x v="1"/>
          </reference>
          <reference field="3" count="1" selected="0">
            <x v="3"/>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8"/>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BC457-7485-44E4-9FAA-08AF2A127980}" name="PivotTable9" cacheId="1434" applyNumberFormats="0" applyBorderFormats="0" applyFontFormats="0" applyPatternFormats="0" applyAlignmentFormats="0" applyWidthHeightFormats="1" dataCaption="Values" tag="07059696-adf1-4f24-bad5-353369491f08" updatedVersion="8" minRefreshableVersion="3" useAutoFormatting="1" itemPrintTitles="1" createdVersion="8" indent="0" outline="1" outlineData="1" multipleFieldFilters="0">
  <location ref="N60:AA62" firstHeaderRow="1" firstDataRow="2" firstDataCol="1"/>
  <pivotFields count="5">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Items count="1">
    <i/>
  </rowItems>
  <colFields count="1">
    <field x="1"/>
  </colFields>
  <colItems count="13">
    <i>
      <x/>
    </i>
    <i>
      <x v="1"/>
    </i>
    <i>
      <x v="2"/>
    </i>
    <i>
      <x v="3"/>
    </i>
    <i>
      <x v="4"/>
    </i>
    <i>
      <x v="5"/>
    </i>
    <i>
      <x v="6"/>
    </i>
    <i>
      <x v="7"/>
    </i>
    <i>
      <x v="8"/>
    </i>
    <i>
      <x v="9"/>
    </i>
    <i>
      <x v="10"/>
    </i>
    <i>
      <x v="11"/>
    </i>
    <i t="grand">
      <x/>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2A957-1A45-458F-8B3E-256E998CEC75}" name="PivotTable3" cacheId="1416" applyNumberFormats="0" applyBorderFormats="0" applyFontFormats="0" applyPatternFormats="0" applyAlignmentFormats="0" applyWidthHeightFormats="1" dataCaption="Values" tag="e6828896-a121-4198-a49d-39658df0968e" updatedVersion="8" minRefreshableVersion="5" useAutoFormatting="1" itemPrintTitles="1" createdVersion="8" indent="0" outline="1" outlineData="1" multipleFieldFilters="0">
  <location ref="I1:J14" firstHeaderRow="1" firstDataRow="1" firstDataCol="1"/>
  <pivotFields count="5">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3">
    <i>
      <x v="5"/>
    </i>
    <i>
      <x v="7"/>
    </i>
    <i>
      <x v="10"/>
    </i>
    <i>
      <x v="2"/>
    </i>
    <i>
      <x v="1"/>
    </i>
    <i>
      <x v="8"/>
    </i>
    <i>
      <x v="4"/>
    </i>
    <i>
      <x v="3"/>
    </i>
    <i>
      <x v="11"/>
    </i>
    <i>
      <x v="9"/>
    </i>
    <i>
      <x v="6"/>
    </i>
    <i>
      <x/>
    </i>
    <i t="grand">
      <x/>
    </i>
  </rowItems>
  <colItems count="1">
    <i/>
  </colItems>
  <dataFields count="1">
    <dataField name="Sum of Revenue" fld="0"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8064B-8347-408E-9D91-F033DC0ACED7}" name="PivotTable27" cacheId="1413" applyNumberFormats="0" applyBorderFormats="0" applyFontFormats="0" applyPatternFormats="0" applyAlignmentFormats="0" applyWidthHeightFormats="1" dataCaption="Values" tag="58aa5031-0a07-4e7a-8865-2515495ac247" updatedVersion="8" minRefreshableVersion="3" useAutoFormatting="1" subtotalHiddenItems="1" itemPrintTitles="1" createdVersion="8" indent="0" outline="1" outlineData="1" multipleFieldFilters="0" chartFormat="45">
  <location ref="J111:K118" firstHeaderRow="1" firstDataRow="1" firstDataCol="1"/>
  <pivotFields count="5">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7">
    <i>
      <x v="1"/>
    </i>
    <i>
      <x v="3"/>
    </i>
    <i>
      <x v="5"/>
    </i>
    <i>
      <x v="2"/>
    </i>
    <i>
      <x/>
    </i>
    <i>
      <x v="4"/>
    </i>
    <i t="grand">
      <x/>
    </i>
  </rowItems>
  <colItems count="1">
    <i/>
  </colItems>
  <dataFields count="1">
    <dataField name="Sum of Revenue" fld="0" baseField="0" baseItem="0"/>
  </dataFields>
  <formats count="1">
    <format dxfId="71">
      <pivotArea collapsedLevelsAreSubtotals="1" fieldPosition="0">
        <references count="1">
          <reference field="1" count="0"/>
        </references>
      </pivotArea>
    </format>
  </formats>
  <chartFormats count="7">
    <chartFormat chart="42" format="8" series="1">
      <pivotArea type="data" outline="0" fieldPosition="0">
        <references count="1">
          <reference field="4294967294" count="1" selected="0">
            <x v="0"/>
          </reference>
        </references>
      </pivotArea>
    </chartFormat>
    <chartFormat chart="42" format="9">
      <pivotArea type="data" outline="0" fieldPosition="0">
        <references count="2">
          <reference field="4294967294" count="1" selected="0">
            <x v="0"/>
          </reference>
          <reference field="1" count="1" selected="0">
            <x v="1"/>
          </reference>
        </references>
      </pivotArea>
    </chartFormat>
    <chartFormat chart="42" format="10">
      <pivotArea type="data" outline="0" fieldPosition="0">
        <references count="2">
          <reference field="4294967294" count="1" selected="0">
            <x v="0"/>
          </reference>
          <reference field="1" count="1" selected="0">
            <x v="3"/>
          </reference>
        </references>
      </pivotArea>
    </chartFormat>
    <chartFormat chart="42" format="11">
      <pivotArea type="data" outline="0" fieldPosition="0">
        <references count="2">
          <reference field="4294967294" count="1" selected="0">
            <x v="0"/>
          </reference>
          <reference field="1" count="1" selected="0">
            <x v="5"/>
          </reference>
        </references>
      </pivotArea>
    </chartFormat>
    <chartFormat chart="42" format="12">
      <pivotArea type="data" outline="0" fieldPosition="0">
        <references count="2">
          <reference field="4294967294" count="1" selected="0">
            <x v="0"/>
          </reference>
          <reference field="1" count="1" selected="0">
            <x v="2"/>
          </reference>
        </references>
      </pivotArea>
    </chartFormat>
    <chartFormat chart="42" format="13">
      <pivotArea type="data" outline="0" fieldPosition="0">
        <references count="2">
          <reference field="4294967294" count="1" selected="0">
            <x v="0"/>
          </reference>
          <reference field="1" count="1" selected="0">
            <x v="0"/>
          </reference>
        </references>
      </pivotArea>
    </chartFormat>
    <chartFormat chart="42" format="14">
      <pivotArea type="data" outline="0" fieldPosition="0">
        <references count="2">
          <reference field="4294967294" count="1" selected="0">
            <x v="0"/>
          </reference>
          <reference field="1" count="1" selected="0">
            <x v="4"/>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6FC333-640C-468E-8E56-33D3B6FAB767}" name="PivotTable6" cacheId="1425" applyNumberFormats="0" applyBorderFormats="0" applyFontFormats="0" applyPatternFormats="0" applyAlignmentFormats="0" applyWidthHeightFormats="1" dataCaption="Values" tag="301c51ab-d68c-45f2-82fe-6e82d81360b5" updatedVersion="8" minRefreshableVersion="3" useAutoFormatting="1" itemPrintTitles="1" createdVersion="8" indent="0" outline="1" outlineData="1" multipleFieldFilters="0">
  <location ref="A72:B90" firstHeaderRow="1" firstDataRow="1" firstDataCol="1"/>
  <pivotFields count="5">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8">
    <i>
      <x v="7"/>
    </i>
    <i>
      <x v="11"/>
    </i>
    <i>
      <x v="16"/>
    </i>
    <i>
      <x v="1"/>
    </i>
    <i>
      <x v="3"/>
    </i>
    <i>
      <x v="8"/>
    </i>
    <i>
      <x v="5"/>
    </i>
    <i>
      <x v="10"/>
    </i>
    <i>
      <x v="15"/>
    </i>
    <i>
      <x v="2"/>
    </i>
    <i>
      <x v="9"/>
    </i>
    <i>
      <x v="4"/>
    </i>
    <i>
      <x v="6"/>
    </i>
    <i>
      <x/>
    </i>
    <i>
      <x v="13"/>
    </i>
    <i>
      <x v="14"/>
    </i>
    <i>
      <x v="12"/>
    </i>
    <i t="grand">
      <x/>
    </i>
  </rowItems>
  <colItems count="1">
    <i/>
  </colItems>
  <dataFields count="1">
    <dataField fld="1"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F64C67-B2F5-43D3-89BF-512EA766AD23}" name="PivotTable1" cacheId="1401" applyNumberFormats="0" applyBorderFormats="0" applyFontFormats="0" applyPatternFormats="0" applyAlignmentFormats="0" applyWidthHeightFormats="1" dataCaption="Values" tag="a10a8c44-003c-4672-9255-950c524e3235" updatedVersion="8" minRefreshableVersion="3" useAutoFormatting="1" itemPrintTitles="1" createdVersion="8" indent="0" outline="1" outlineData="1" multipleFieldFilters="0" chartFormat="47">
  <location ref="A1:B19" firstHeaderRow="1" firstDataRow="1" firstDataCol="1"/>
  <pivotFields count="5">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8">
    <i>
      <x v="11"/>
    </i>
    <i>
      <x v="7"/>
    </i>
    <i>
      <x v="10"/>
    </i>
    <i>
      <x v="5"/>
    </i>
    <i>
      <x v="3"/>
    </i>
    <i>
      <x v="4"/>
    </i>
    <i>
      <x v="1"/>
    </i>
    <i>
      <x v="2"/>
    </i>
    <i>
      <x v="16"/>
    </i>
    <i>
      <x v="15"/>
    </i>
    <i>
      <x v="9"/>
    </i>
    <i>
      <x v="6"/>
    </i>
    <i>
      <x/>
    </i>
    <i>
      <x v="8"/>
    </i>
    <i>
      <x v="13"/>
    </i>
    <i>
      <x v="14"/>
    </i>
    <i>
      <x v="12"/>
    </i>
    <i t="grand">
      <x/>
    </i>
  </rowItems>
  <colItems count="1">
    <i/>
  </colItems>
  <dataFields count="1">
    <dataField name="Sum of Revenue" fld="1" baseField="0" baseItem="0" numFmtId="43"/>
  </dataFields>
  <formats count="3">
    <format dxfId="74">
      <pivotArea collapsedLevelsAreSubtotals="1" fieldPosition="0">
        <references count="1">
          <reference field="0" count="1">
            <x v="7"/>
          </reference>
        </references>
      </pivotArea>
    </format>
    <format dxfId="73">
      <pivotArea outline="0" collapsedLevelsAreSubtotals="1" fieldPosition="0"/>
    </format>
    <format dxfId="72">
      <pivotArea dataOnly="0" labelOnly="1" outline="0" axis="axisValues" fieldPosition="0"/>
    </format>
  </formats>
  <chartFormats count="1">
    <chartFormat chart="43" format="5"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441752-8FA0-4E21-A025-39EAD17A331E}" name="PivotTable4" cacheId="1419" applyNumberFormats="0" applyBorderFormats="0" applyFontFormats="0" applyPatternFormats="0" applyAlignmentFormats="0" applyWidthHeightFormats="1" dataCaption="Values" tag="bd775b99-d71c-4934-b7b2-c687e8122f9e" updatedVersion="8" minRefreshableVersion="3" useAutoFormatting="1" subtotalHiddenItems="1" itemPrintTitles="1" createdVersion="8" indent="0" outline="1" outlineData="1" multipleFieldFilters="0">
  <location ref="A30:B52"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pivotField subtotalTop="0" showAll="0" dataSourceSort="1" defaultSubtotal="0"/>
    <pivotField subtotalTop="0" showAll="0" dataSourceSort="1" defaultSubtotal="0"/>
  </pivotFields>
  <rowFields count="2">
    <field x="1"/>
    <field x="2"/>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Revenue" fld="0"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3"/>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D81DB-C268-4BA2-B71A-1C0899B5A66A}" name="PivotTable7" cacheId="1428" applyNumberFormats="0" applyBorderFormats="0" applyFontFormats="0" applyPatternFormats="0" applyAlignmentFormats="0" applyWidthHeightFormats="1" dataCaption="Values" tag="30388bf4-b11c-48b9-a628-4167c4721c8f" updatedVersion="8" minRefreshableVersion="3" useAutoFormatting="1" itemPrintTitles="1" createdVersion="8" indent="0" outline="1" outlineData="1" multipleFieldFilters="0" chartFormat="23">
  <location ref="D72:E90" firstHeaderRow="1" firstDataRow="1" firstDataCol="1"/>
  <pivotFields count="5">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8">
    <i>
      <x v="12"/>
    </i>
    <i>
      <x v="14"/>
    </i>
    <i>
      <x v="13"/>
    </i>
    <i>
      <x v="6"/>
    </i>
    <i>
      <x/>
    </i>
    <i>
      <x v="9"/>
    </i>
    <i>
      <x v="4"/>
    </i>
    <i>
      <x v="8"/>
    </i>
    <i>
      <x v="16"/>
    </i>
    <i>
      <x v="3"/>
    </i>
    <i>
      <x v="5"/>
    </i>
    <i>
      <x v="2"/>
    </i>
    <i>
      <x v="15"/>
    </i>
    <i>
      <x v="1"/>
    </i>
    <i>
      <x v="10"/>
    </i>
    <i>
      <x v="7"/>
    </i>
    <i>
      <x v="11"/>
    </i>
    <i t="grand">
      <x/>
    </i>
  </rowItems>
  <colItems count="1">
    <i/>
  </colItems>
  <dataFields count="1">
    <dataField fld="1" subtotal="count" baseField="0" baseItem="0"/>
  </dataFields>
  <chartFormats count="1">
    <chartFormat chart="21" format="1"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C6999C-DE83-42D0-81BC-880C96AF927A}" name="PivotTable25" cacheId="1410" applyNumberFormats="0" applyBorderFormats="0" applyFontFormats="0" applyPatternFormats="0" applyAlignmentFormats="0" applyWidthHeightFormats="1" dataCaption="Values" tag="170d564b-c951-43cd-aedf-8283b7eab8fb" updatedVersion="8" minRefreshableVersion="3" useAutoFormatting="1" subtotalHiddenItems="1" itemPrintTitles="1" createdVersion="8" indent="0" outline="1" outlineData="1" multipleFieldFilters="0" chartFormat="21">
  <location ref="B101:C119" firstHeaderRow="1" firstDataRow="1" firstDataCol="1"/>
  <pivotFields count="5">
    <pivotField axis="axisRow"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8">
    <i>
      <x v="7"/>
    </i>
    <i>
      <x v="11"/>
    </i>
    <i>
      <x v="16"/>
    </i>
    <i>
      <x v="1"/>
    </i>
    <i>
      <x v="3"/>
    </i>
    <i>
      <x v="8"/>
    </i>
    <i>
      <x v="5"/>
    </i>
    <i>
      <x v="10"/>
    </i>
    <i>
      <x v="15"/>
    </i>
    <i>
      <x v="2"/>
    </i>
    <i>
      <x v="9"/>
    </i>
    <i>
      <x v="4"/>
    </i>
    <i>
      <x v="6"/>
    </i>
    <i>
      <x/>
    </i>
    <i>
      <x v="13"/>
    </i>
    <i>
      <x v="14"/>
    </i>
    <i>
      <x v="12"/>
    </i>
    <i t="grand">
      <x/>
    </i>
  </rowItems>
  <colItems count="1">
    <i/>
  </colItems>
  <dataFields count="1">
    <dataField fld="1"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9" filterVal="19"/>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045DB9-DF82-49FF-A34B-C87B264B7EC8}" name="PivotTable8" cacheId="1431" applyNumberFormats="0" applyBorderFormats="0" applyFontFormats="0" applyPatternFormats="0" applyAlignmentFormats="0" applyWidthHeightFormats="1" dataCaption="Values" tag="3e17930a-29ba-47e5-8bea-9df866cd96d4" updatedVersion="8" minRefreshableVersion="3" useAutoFormatting="1" subtotalHiddenItems="1" itemPrintTitles="1" createdVersion="8" indent="0" outline="1" outlineData="1" multipleFieldFilters="0" chartFormat="10">
  <location ref="G72:H79" firstHeaderRow="1"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7">
    <i>
      <x v="1"/>
    </i>
    <i>
      <x v="3"/>
    </i>
    <i>
      <x v="5"/>
    </i>
    <i>
      <x v="2"/>
    </i>
    <i>
      <x/>
    </i>
    <i>
      <x v="4"/>
    </i>
    <i t="grand">
      <x/>
    </i>
  </rowItems>
  <colItems count="1">
    <i/>
  </colItems>
  <dataFields count="1">
    <dataField fld="1" subtotal="count" baseField="0" baseItem="0"/>
  </dataFields>
  <chartFormats count="7">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5"/>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8569A9-DB34-4A38-8897-E08B5956A6B3}" name="PivotTable2" cacheId="1407" applyNumberFormats="0" applyBorderFormats="0" applyFontFormats="0" applyPatternFormats="0" applyAlignmentFormats="0" applyWidthHeightFormats="1" dataCaption="Values" tag="d9086095-ed16-428b-ba07-de0dff91747b" updatedVersion="8" minRefreshableVersion="3" useAutoFormatting="1" itemPrintTitles="1" createdVersion="8" indent="0" outline="1" outlineData="1" multipleFieldFilters="0" chartFormat="19">
  <location ref="E1:G7" firstHeaderRow="0" firstDataRow="1" firstDataCol="1"/>
  <pivotFields count="6">
    <pivotField dataField="1" subtotalTop="0" showAll="0" defaultSubtotal="0"/>
    <pivotField dataField="1" subtotalTop="0" showAll="0" defaultSubtotal="0"/>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6">
    <i>
      <x/>
    </i>
    <i>
      <x v="1"/>
    </i>
    <i>
      <x v="2"/>
    </i>
    <i>
      <x v="3"/>
    </i>
    <i>
      <x v="4"/>
    </i>
    <i t="grand">
      <x/>
    </i>
  </rowItems>
  <colFields count="1">
    <field x="-2"/>
  </colFields>
  <colItems count="2">
    <i>
      <x/>
    </i>
    <i i="1">
      <x v="1"/>
    </i>
  </colItems>
  <dataFields count="2">
    <dataField name="Sum of Revenue" fld="0" baseField="0" baseItem="0" numFmtId="43"/>
    <dataField fld="1" subtotal="count" baseField="0"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39">
      <autoFilter ref="A1">
        <filterColumn colId="0">
          <top10 val="5" filterVal="5"/>
        </filterColumn>
      </autoFilter>
    </filter>
  </filters>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76EF0E-C19F-4DC5-9E96-5893518E4235}" name="PivotTable10" cacheId="1404" applyNumberFormats="0" applyBorderFormats="0" applyFontFormats="0" applyPatternFormats="0" applyAlignmentFormats="0" applyWidthHeightFormats="1" dataCaption="Values" tag="c90d0dec-92e1-4862-8656-cd863eda097e" updatedVersion="8" minRefreshableVersion="5" useAutoFormatting="1" subtotalHiddenItems="1" itemPrintTitles="1" createdVersion="8" indent="0" outline="1" outlineData="1" multipleFieldFilters="0" chartFormat="27">
  <location ref="L2:M15" firstHeaderRow="1" firstDataRow="1" firstDataCol="1"/>
  <pivotFields count="5">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3">
    <i>
      <x v="7"/>
    </i>
    <i>
      <x v="5"/>
    </i>
    <i>
      <x v="10"/>
    </i>
    <i>
      <x v="8"/>
    </i>
    <i>
      <x v="2"/>
    </i>
    <i>
      <x v="4"/>
    </i>
    <i>
      <x v="3"/>
    </i>
    <i>
      <x v="9"/>
    </i>
    <i>
      <x v="1"/>
    </i>
    <i>
      <x v="6"/>
    </i>
    <i>
      <x v="11"/>
    </i>
    <i>
      <x/>
    </i>
    <i t="grand">
      <x/>
    </i>
  </rowItems>
  <colItems count="1">
    <i/>
  </colItems>
  <dataFields count="1">
    <dataField fld="0"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1FA925-367A-44B4-9BDF-D98125FC0977}" name="PivotTable26" cacheId="1398" applyNumberFormats="0" applyBorderFormats="0" applyFontFormats="0" applyPatternFormats="0" applyAlignmentFormats="0" applyWidthHeightFormats="1" dataCaption="Values" tag="c55bdeaa-9835-426a-8411-530d07808a98" updatedVersion="8" minRefreshableVersion="3" useAutoFormatting="1" subtotalHiddenItems="1" itemPrintTitles="1" createdVersion="8" indent="0" outline="1" outlineData="1" multipleFieldFilters="0" chartFormat="42">
  <location ref="F100:S102" firstHeaderRow="1" firstDataRow="2" firstDataCol="1"/>
  <pivotFields count="5">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Items count="1">
    <i/>
  </rowItems>
  <colFields count="1">
    <field x="1"/>
  </colFields>
  <colItems count="13">
    <i>
      <x/>
    </i>
    <i>
      <x v="1"/>
    </i>
    <i>
      <x v="2"/>
    </i>
    <i>
      <x v="3"/>
    </i>
    <i>
      <x v="4"/>
    </i>
    <i>
      <x v="5"/>
    </i>
    <i>
      <x v="6"/>
    </i>
    <i>
      <x v="7"/>
    </i>
    <i>
      <x v="8"/>
    </i>
    <i>
      <x v="9"/>
    </i>
    <i>
      <x v="10"/>
    </i>
    <i>
      <x v="11"/>
    </i>
    <i t="grand">
      <x/>
    </i>
  </colItems>
  <dataFields count="1">
    <dataField name="Sum of Revenue" fld="0" baseField="0" baseItem="0" numFmtId="43"/>
  </dataFields>
  <formats count="2">
    <format dxfId="76">
      <pivotArea outline="0" collapsedLevelsAreSubtotals="1" fieldPosition="0"/>
    </format>
    <format dxfId="75">
      <pivotArea dataOnly="0" labelOnly="1" outline="0" axis="axisValues" fieldPosition="0"/>
    </format>
  </formats>
  <chartFormats count="12">
    <chartFormat chart="41" format="24" series="1">
      <pivotArea type="data" outline="0" fieldPosition="0">
        <references count="2">
          <reference field="4294967294" count="1" selected="0">
            <x v="0"/>
          </reference>
          <reference field="1" count="1" selected="0">
            <x v="0"/>
          </reference>
        </references>
      </pivotArea>
    </chartFormat>
    <chartFormat chart="41" format="25" series="1">
      <pivotArea type="data" outline="0" fieldPosition="0">
        <references count="2">
          <reference field="4294967294" count="1" selected="0">
            <x v="0"/>
          </reference>
          <reference field="1" count="1" selected="0">
            <x v="1"/>
          </reference>
        </references>
      </pivotArea>
    </chartFormat>
    <chartFormat chart="41" format="26" series="1">
      <pivotArea type="data" outline="0" fieldPosition="0">
        <references count="2">
          <reference field="4294967294" count="1" selected="0">
            <x v="0"/>
          </reference>
          <reference field="1" count="1" selected="0">
            <x v="2"/>
          </reference>
        </references>
      </pivotArea>
    </chartFormat>
    <chartFormat chart="41" format="27" series="1">
      <pivotArea type="data" outline="0" fieldPosition="0">
        <references count="2">
          <reference field="4294967294" count="1" selected="0">
            <x v="0"/>
          </reference>
          <reference field="1" count="1" selected="0">
            <x v="3"/>
          </reference>
        </references>
      </pivotArea>
    </chartFormat>
    <chartFormat chart="41" format="28" series="1">
      <pivotArea type="data" outline="0" fieldPosition="0">
        <references count="2">
          <reference field="4294967294" count="1" selected="0">
            <x v="0"/>
          </reference>
          <reference field="1" count="1" selected="0">
            <x v="4"/>
          </reference>
        </references>
      </pivotArea>
    </chartFormat>
    <chartFormat chart="41" format="29" series="1">
      <pivotArea type="data" outline="0" fieldPosition="0">
        <references count="2">
          <reference field="4294967294" count="1" selected="0">
            <x v="0"/>
          </reference>
          <reference field="1" count="1" selected="0">
            <x v="5"/>
          </reference>
        </references>
      </pivotArea>
    </chartFormat>
    <chartFormat chart="41" format="30" series="1">
      <pivotArea type="data" outline="0" fieldPosition="0">
        <references count="2">
          <reference field="4294967294" count="1" selected="0">
            <x v="0"/>
          </reference>
          <reference field="1" count="1" selected="0">
            <x v="6"/>
          </reference>
        </references>
      </pivotArea>
    </chartFormat>
    <chartFormat chart="41" format="31" series="1">
      <pivotArea type="data" outline="0" fieldPosition="0">
        <references count="2">
          <reference field="4294967294" count="1" selected="0">
            <x v="0"/>
          </reference>
          <reference field="1" count="1" selected="0">
            <x v="7"/>
          </reference>
        </references>
      </pivotArea>
    </chartFormat>
    <chartFormat chart="41" format="32" series="1">
      <pivotArea type="data" outline="0" fieldPosition="0">
        <references count="2">
          <reference field="4294967294" count="1" selected="0">
            <x v="0"/>
          </reference>
          <reference field="1" count="1" selected="0">
            <x v="8"/>
          </reference>
        </references>
      </pivotArea>
    </chartFormat>
    <chartFormat chart="41" format="33" series="1">
      <pivotArea type="data" outline="0" fieldPosition="0">
        <references count="2">
          <reference field="4294967294" count="1" selected="0">
            <x v="0"/>
          </reference>
          <reference field="1" count="1" selected="0">
            <x v="9"/>
          </reference>
        </references>
      </pivotArea>
    </chartFormat>
    <chartFormat chart="41" format="34" series="1">
      <pivotArea type="data" outline="0" fieldPosition="0">
        <references count="2">
          <reference field="4294967294" count="1" selected="0">
            <x v="0"/>
          </reference>
          <reference field="1" count="1" selected="0">
            <x v="10"/>
          </reference>
        </references>
      </pivotArea>
    </chartFormat>
    <chartFormat chart="41" format="35" series="1">
      <pivotArea type="data" outline="0" fieldPosition="0">
        <references count="2">
          <reference field="4294967294" count="1" selected="0">
            <x v="0"/>
          </reference>
          <reference field="1" count="1" selected="0">
            <x v="11"/>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584FA7-AE90-4296-B62E-9CDC175762E7}" name="PivotTable27" cacheId="1491" applyNumberFormats="0" applyBorderFormats="0" applyFontFormats="0" applyPatternFormats="0" applyAlignmentFormats="0" applyWidthHeightFormats="1" dataCaption="Values" tag="e451f15e-14e4-49b9-a5d2-3de0cc30d388" updatedVersion="8" minRefreshableVersion="3" useAutoFormatting="1" subtotalHiddenItems="1" itemPrintTitles="1" createdVersion="8" indent="0" outline="1" outlineData="1" multipleFieldFilters="0" chartFormat="52">
  <location ref="O16:P27" firstHeaderRow="1" firstDataRow="1" firstDataCol="1"/>
  <pivotFields count="5">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4"/>
    </i>
    <i>
      <x v="6"/>
    </i>
    <i>
      <x v="9"/>
    </i>
    <i>
      <x v="7"/>
    </i>
    <i>
      <x v="8"/>
    </i>
    <i>
      <x v="3"/>
    </i>
    <i>
      <x v="2"/>
    </i>
    <i>
      <x/>
    </i>
    <i>
      <x v="1"/>
    </i>
    <i>
      <x v="5"/>
    </i>
    <i t="grand">
      <x/>
    </i>
  </rowItems>
  <colItems count="1">
    <i/>
  </colItems>
  <dataFields count="1">
    <dataField fld="3" subtotal="count" baseField="0" baseItem="0"/>
  </dataFields>
  <formats count="1">
    <format dxfId="66">
      <pivotArea outline="0" collapsedLevelsAreSubtotals="1" fieldPosition="0"/>
    </format>
  </formats>
  <chartFormats count="11">
    <chartFormat chart="50" format="1" series="1">
      <pivotArea type="data" outline="0" fieldPosition="0">
        <references count="1">
          <reference field="4294967294" count="1" selected="0">
            <x v="0"/>
          </reference>
        </references>
      </pivotArea>
    </chartFormat>
    <chartFormat chart="50" format="2">
      <pivotArea type="data" outline="0" fieldPosition="0">
        <references count="2">
          <reference field="4294967294" count="1" selected="0">
            <x v="0"/>
          </reference>
          <reference field="4" count="1" selected="0">
            <x v="7"/>
          </reference>
        </references>
      </pivotArea>
    </chartFormat>
    <chartFormat chart="50" format="3">
      <pivotArea type="data" outline="0" fieldPosition="0">
        <references count="2">
          <reference field="4294967294" count="1" selected="0">
            <x v="0"/>
          </reference>
          <reference field="4" count="1" selected="0">
            <x v="3"/>
          </reference>
        </references>
      </pivotArea>
    </chartFormat>
    <chartFormat chart="50" format="4">
      <pivotArea type="data" outline="0" fieldPosition="0">
        <references count="2">
          <reference field="4294967294" count="1" selected="0">
            <x v="0"/>
          </reference>
          <reference field="4" count="1" selected="0">
            <x v="0"/>
          </reference>
        </references>
      </pivotArea>
    </chartFormat>
    <chartFormat chart="50" format="5">
      <pivotArea type="data" outline="0" fieldPosition="0">
        <references count="2">
          <reference field="4294967294" count="1" selected="0">
            <x v="0"/>
          </reference>
          <reference field="4" count="1" selected="0">
            <x v="8"/>
          </reference>
        </references>
      </pivotArea>
    </chartFormat>
    <chartFormat chart="50" format="6">
      <pivotArea type="data" outline="0" fieldPosition="0">
        <references count="2">
          <reference field="4294967294" count="1" selected="0">
            <x v="0"/>
          </reference>
          <reference field="4" count="1" selected="0">
            <x v="2"/>
          </reference>
        </references>
      </pivotArea>
    </chartFormat>
    <chartFormat chart="50" format="7">
      <pivotArea type="data" outline="0" fieldPosition="0">
        <references count="2">
          <reference field="4294967294" count="1" selected="0">
            <x v="0"/>
          </reference>
          <reference field="4" count="1" selected="0">
            <x v="5"/>
          </reference>
        </references>
      </pivotArea>
    </chartFormat>
    <chartFormat chart="50" format="8">
      <pivotArea type="data" outline="0" fieldPosition="0">
        <references count="2">
          <reference field="4294967294" count="1" selected="0">
            <x v="0"/>
          </reference>
          <reference field="4" count="1" selected="0">
            <x v="1"/>
          </reference>
        </references>
      </pivotArea>
    </chartFormat>
    <chartFormat chart="50" format="9">
      <pivotArea type="data" outline="0" fieldPosition="0">
        <references count="2">
          <reference field="4294967294" count="1" selected="0">
            <x v="0"/>
          </reference>
          <reference field="4" count="1" selected="0">
            <x v="9"/>
          </reference>
        </references>
      </pivotArea>
    </chartFormat>
    <chartFormat chart="50" format="10">
      <pivotArea type="data" outline="0" fieldPosition="0">
        <references count="2">
          <reference field="4294967294" count="1" selected="0">
            <x v="0"/>
          </reference>
          <reference field="4" count="1" selected="0">
            <x v="6"/>
          </reference>
        </references>
      </pivotArea>
    </chartFormat>
    <chartFormat chart="50" format="11">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1" iMeasureHier="63">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Order_items]"/>
        <x15:activeTabTopLevelEntity name="[Calenda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9250C7-5AAE-4E87-A1DA-1833FE7777E3}" name="PivotTable26" cacheId="1488" applyNumberFormats="0" applyBorderFormats="0" applyFontFormats="0" applyPatternFormats="0" applyAlignmentFormats="0" applyWidthHeightFormats="1" dataCaption="Values" tag="0383a5b8-8498-4e68-9016-d5dd799abff6" updatedVersion="8" minRefreshableVersion="3" useAutoFormatting="1" subtotalHiddenItems="1" itemPrintTitles="1" createdVersion="8" indent="0" outline="1" outlineData="1" multipleFieldFilters="0" chartFormat="22">
  <location ref="O11:O12" firstHeaderRow="1" firstDataRow="1" firstDataCol="0"/>
  <pivotFields count="4">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Items count="1">
    <i/>
  </rowItems>
  <colItems count="1">
    <i/>
  </colItems>
  <dataFields count="1">
    <dataField fld="3" subtotal="count" baseField="0" baseItem="0" numFmtId="2"/>
  </dataFields>
  <formats count="1">
    <format dxfId="67">
      <pivotArea outline="0" collapsedLevelsAreSubtotals="1" fieldPosition="0"/>
    </format>
  </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273A68-F719-462C-A004-2A5EB91A815A}" name="PivotTable25" cacheId="1485" applyNumberFormats="0" applyBorderFormats="0" applyFontFormats="0" applyPatternFormats="0" applyAlignmentFormats="0" applyWidthHeightFormats="1" dataCaption="Values" tag="3f5ef27b-002f-4827-ac9c-4fc340128d12" updatedVersion="8" minRefreshableVersion="3" useAutoFormatting="1" subtotalHiddenItems="1" itemPrintTitles="1" createdVersion="8" indent="0" outline="1" outlineData="1" multipleFieldFilters="0" chartFormat="22">
  <location ref="N7:N8" firstHeaderRow="1" firstDataRow="1" firstDataCol="0"/>
  <pivotFields count="4">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Items count="1">
    <i/>
  </rowItems>
  <colItems count="1">
    <i/>
  </colItems>
  <dataFields count="1">
    <dataField fld="3" subtotal="count" baseField="0" baseItem="0" numFmtId="9"/>
  </dataFields>
  <formats count="1">
    <format dxfId="68">
      <pivotArea outline="0" collapsedLevelsAreSubtotals="1" fieldPosition="0"/>
    </format>
  </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864F77-0F29-49BD-B829-F2F77D4ABAF8}" name="PivotTable10" cacheId="1437" applyNumberFormats="0" applyBorderFormats="0" applyFontFormats="0" applyPatternFormats="0" applyAlignmentFormats="0" applyWidthHeightFormats="1" dataCaption="Values" tag="a17acddb-fb37-4fd9-ad9d-20180676e602" updatedVersion="8" minRefreshableVersion="3" useAutoFormatting="1" itemPrintTitles="1" createdVersion="8" indent="0" outline="1" outlineData="1" multipleFieldFilters="0" chartFormat="22">
  <location ref="G1:G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7A2E8A-160B-46F0-B8B6-7EDA90923B90}" name="PivotTable15" cacheId="1452" applyNumberFormats="0" applyBorderFormats="0" applyFontFormats="0" applyPatternFormats="0" applyAlignmentFormats="0" applyWidthHeightFormats="1" dataCaption="Values" tag="dbd901f2-a8fa-491f-82d6-5256f89c5f58" updatedVersion="8" minRefreshableVersion="3" useAutoFormatting="1" itemPrintTitles="1" createdVersion="8" indent="0" outline="1" outlineData="1" multipleFieldFilters="0" chartFormat="22">
  <location ref="G14:G1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78D8BFD-6529-4DF3-ABEE-783DB932DACF}" name="PivotTable16" cacheId="1455" applyNumberFormats="0" applyBorderFormats="0" applyFontFormats="0" applyPatternFormats="0" applyAlignmentFormats="0" applyWidthHeightFormats="1" dataCaption="Values" tag="c23a0c50-7595-486d-a197-c5fbb5f56fe4" updatedVersion="8" minRefreshableVersion="3" useAutoFormatting="1" itemPrintTitles="1" createdVersion="8" indent="0" outline="1" outlineData="1" multipleFieldFilters="0" chartFormat="22">
  <location ref="C1:C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CC23EDA-FAC7-4984-B55E-97D2015BC384}" name="PivotTable19" cacheId="1464" applyNumberFormats="0" applyBorderFormats="0" applyFontFormats="0" applyPatternFormats="0" applyAlignmentFormats="0" applyWidthHeightFormats="1" dataCaption="Values" tag="49dc5736-f43c-44da-b048-088935460eb0" updatedVersion="8" minRefreshableVersion="3" useAutoFormatting="1" subtotalHiddenItems="1" itemPrintTitles="1" createdVersion="8" indent="0" outline="1" outlineData="1" multipleFieldFilters="0" chartFormat="22">
  <location ref="C14:C1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E2F163C-EAF5-42B8-857F-503ABD719D26}" name="PivotTable11" cacheId="1440" applyNumberFormats="0" applyBorderFormats="0" applyFontFormats="0" applyPatternFormats="0" applyAlignmentFormats="0" applyWidthHeightFormats="1" dataCaption="Values" tag="2d9381a5-8587-40f7-92c8-b0cacb2673b9" updatedVersion="8" minRefreshableVersion="3" useAutoFormatting="1" itemPrintTitles="1" createdVersion="8" indent="0" outline="1" outlineData="1" multipleFieldFilters="0" chartFormat="22">
  <location ref="J1:J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78F88CE-2AFC-4F06-8B91-F2316913FF06}" name="PivotTable13" cacheId="1446" applyNumberFormats="0" applyBorderFormats="0" applyFontFormats="0" applyPatternFormats="0" applyAlignmentFormats="0" applyWidthHeightFormats="1" dataCaption="Values" tag="c3912b1d-8c77-46b4-977c-3d6e0b54f676" updatedVersion="8" minRefreshableVersion="3" useAutoFormatting="1" subtotalHiddenItems="1" itemPrintTitles="1" createdVersion="8" indent="0" outline="1" outlineData="1" multipleFieldFilters="0" chartFormat="22">
  <location ref="O1:O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8964498-4E34-4C41-98BB-85BC9F944C65}" name="PivotTable20" cacheId="1467" applyNumberFormats="0" applyBorderFormats="0" applyFontFormats="0" applyPatternFormats="0" applyAlignmentFormats="0" applyWidthHeightFormats="1" dataCaption="Values" tag="4659e99c-46ce-4bad-bf11-95c40c0ced71" updatedVersion="8" minRefreshableVersion="3" useAutoFormatting="1" subtotalHiddenItems="1" itemPrintTitles="1" createdVersion="8" indent="0" outline="1" outlineData="1" multipleFieldFilters="0" chartFormat="22">
  <location ref="E14:E1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DB2AF36-73F0-4148-A79F-C366EF115B72}" name="PivotTable21" cacheId="1470" applyNumberFormats="0" applyBorderFormats="0" applyFontFormats="0" applyPatternFormats="0" applyAlignmentFormats="0" applyWidthHeightFormats="1" dataCaption="Values" tag="33dee801-9fd7-4104-b2d5-3bb78c210de2" updatedVersion="8" minRefreshableVersion="3" useAutoFormatting="1" subtotalHiddenItems="1" itemPrintTitles="1" createdVersion="8" indent="0" outline="1" outlineData="1" multipleFieldFilters="0" chartFormat="22">
  <location ref="J14:K15" firstHeaderRow="0" firstDataRow="1" firstDataCol="0"/>
  <pivotFields count="5">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825D8DF-DE4C-469B-94DC-F63C03EBF80F}" name="PivotTable22" cacheId="1473" applyNumberFormats="0" applyBorderFormats="0" applyFontFormats="0" applyPatternFormats="0" applyAlignmentFormats="0" applyWidthHeightFormats="1" dataCaption="Values" tag="2bfe2ee1-4cf5-43e7-b986-1d4a553c79b1" updatedVersion="8" minRefreshableVersion="3" useAutoFormatting="1" itemPrintTitles="1" createdVersion="8" indent="0" outline="1" outlineData="1" multipleFieldFilters="0" chartFormat="10">
  <location ref="M14:M1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B8AA4C8-5A2B-44AA-9577-BD903B116DEB}" name="PivotTable12" cacheId="1443" applyNumberFormats="0" applyBorderFormats="0" applyFontFormats="0" applyPatternFormats="0" applyAlignmentFormats="0" applyWidthHeightFormats="1" dataCaption="Values" tag="fe6c752d-a811-4430-975f-9fff136dfac2" updatedVersion="8" minRefreshableVersion="3" useAutoFormatting="1" itemPrintTitles="1" createdVersion="8" indent="0" outline="1" outlineData="1" multipleFieldFilters="0" chartFormat="22">
  <location ref="L1:L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83DB2B8-2DD1-48A8-8020-3AD7D7D38D43}" name="PivotTable24" cacheId="1479" applyNumberFormats="0" applyBorderFormats="0" applyFontFormats="0" applyPatternFormats="0" applyAlignmentFormats="0" applyWidthHeightFormats="1" dataCaption="Values" tag="94d65ed7-1775-4a76-ad81-f180322177ec" updatedVersion="8" minRefreshableVersion="3" useAutoFormatting="1" itemPrintTitles="1" createdVersion="8" indent="0" outline="1" outlineData="1" multipleFieldFilters="0" chartFormat="10">
  <location ref="C25:C26"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795AFE1-08AD-4BFE-8AD2-69179FA2B018}" name="PivotTable17" cacheId="1458" applyNumberFormats="0" applyBorderFormats="0" applyFontFormats="0" applyPatternFormats="0" applyAlignmentFormats="0" applyWidthHeightFormats="1" dataCaption="Values" tag="1db32cb2-7b48-47eb-ae58-05145909cfda" updatedVersion="8" minRefreshableVersion="3" useAutoFormatting="1" itemPrintTitles="1" createdVersion="8" indent="0" outline="1" outlineData="1" multipleFieldFilters="0" chartFormat="22">
  <location ref="E1:E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ED02A5D-24ED-4C7B-887C-CFA09C1DA4B1}" name="PivotTable14" cacheId="1449" applyNumberFormats="0" applyBorderFormats="0" applyFontFormats="0" applyPatternFormats="0" applyAlignmentFormats="0" applyWidthHeightFormats="1" dataCaption="Values" tag="fd7f5ab4-8d6e-4bd9-b310-291c265b8005" updatedVersion="8" minRefreshableVersion="3" useAutoFormatting="1" subtotalHiddenItems="1" itemPrintTitles="1" createdVersion="8" indent="0" outline="1" outlineData="1" multipleFieldFilters="0" chartFormat="22">
  <location ref="A1:A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numFmtId="43"/>
  </dataFields>
  <formats count="2">
    <format dxfId="70">
      <pivotArea outline="0" collapsedLevelsAreSubtotals="1" fieldPosition="0"/>
    </format>
    <format dxfId="69">
      <pivotArea outline="0" collapsedLevelsAreSubtotals="1" fieldPosition="0"/>
    </format>
  </format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F123047-D4D0-4083-92D6-2895C032EA4C}" name="PivotTable18" cacheId="1461" applyNumberFormats="0" applyBorderFormats="0" applyFontFormats="0" applyPatternFormats="0" applyAlignmentFormats="0" applyWidthHeightFormats="1" dataCaption="Values" tag="4b536886-ee12-48f1-892a-2d73b051d910" updatedVersion="8" minRefreshableVersion="3" useAutoFormatting="1" subtotalHiddenItems="1" itemPrintTitles="1" createdVersion="8" indent="0" outline="1" outlineData="1" multipleFieldFilters="0" chartFormat="22">
  <location ref="A14:A1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A45D33D-BD1D-402C-A3D2-8C74ED41F40D}" name="PivotTable23" cacheId="1476" applyNumberFormats="0" applyBorderFormats="0" applyFontFormats="0" applyPatternFormats="0" applyAlignmentFormats="0" applyWidthHeightFormats="1" dataCaption="Values" tag="10a435e6-7259-4ed6-a84e-160444e280f2" updatedVersion="8" minRefreshableVersion="3" useAutoFormatting="1" itemPrintTitles="1" createdVersion="8" indent="0" outline="1" outlineData="1" multipleFieldFilters="0" chartFormat="10">
  <location ref="A25:A26"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1">
    <pivotHierarchy dragToData="1"/>
    <pivotHierarchy dragToData="1"/>
    <pivotHierarchy multipleItemSelectionAllowed="1">
      <members count="1" level="1">
        <member name="[Calendar].[Date Hierarchy].[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2E7FC0B-A8F9-4DED-973C-F1696D1B6AF9}" sourceName="[Orders].[payment_method]">
  <pivotTables>
    <pivotTable tabId="1" name="PivotTable27"/>
  </pivotTables>
  <data>
    <olap pivotCacheId="1694605919">
      <levels count="2">
        <level uniqueName="[Orders].[payment_method].[(All)]" sourceCaption="(All)" count="0"/>
        <level uniqueName="[Orders].[payment_method].[payment_method]" sourceCaption="payment_method" count="5">
          <ranges>
            <range startItem="0">
              <i n="[Orders].[payment_method].&amp;[Card]" c="Card"/>
              <i n="[Orders].[payment_method].&amp;[Cash]" c="Cash"/>
              <i n="[Orders].[payment_method].&amp;[Net Banking]" c="Net Banking"/>
              <i n="[Orders].[payment_method].&amp;[UPI]" c="UPI"/>
              <i n="[Orders].[payment_method].&amp;[Wallet]" c="Wallet"/>
            </range>
          </ranges>
        </level>
      </levels>
      <selections count="1">
        <selection n="[Orders].[payment_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6289B5-CE65-43F7-8DB7-0CF3DE2CD1C6}" sourceName="[Products].[category]">
  <pivotTables>
    <pivotTable tabId="1" name="PivotTable1"/>
  </pivotTables>
  <data>
    <olap pivotCacheId="1694605919">
      <levels count="2">
        <level uniqueName="[Products].[category].[(All)]" sourceCaption="(All)" count="0"/>
        <level uniqueName="[Products].[category].[category]" sourceCaption="category" count="6">
          <ranges>
            <range startItem="0">
              <i n="[Products].[category].&amp;[Accessories]" c="Accessories"/>
              <i n="[Products].[category].&amp;[Electronics]" c="Electronics"/>
              <i n="[Products].[category].&amp;[Fashion]" c="Fashion"/>
              <i n="[Products].[category].&amp;[Furniture]" c="Furniture"/>
              <i n="[Products].[category].&amp;[Home]" c="Home"/>
              <i n="[Products].[category].&amp;[Home Appliances]" c="Home Appliance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B04077B-EC1C-4D8F-B3F3-2B4D543F1516}" sourceName="[Customers].[state]">
  <pivotTables>
    <pivotTable tabId="1" name="PivotTable10"/>
    <pivotTable tabId="1" name="PivotTable1"/>
    <pivotTable tabId="1" name="PivotTable2"/>
    <pivotTable tabId="1" name="PivotTable25"/>
    <pivotTable tabId="1" name="PivotTable26"/>
    <pivotTable tabId="1" name="PivotTable27"/>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1" name="PivotTable11"/>
    <pivotTable tabId="3" name="PivotTable25"/>
    <pivotTable tabId="3" name="PivotTable26"/>
    <pivotTable tabId="3" name="PivotTable27"/>
  </pivotTables>
  <data>
    <olap pivotCacheId="1694605919">
      <levels count="2">
        <level uniqueName="[Customers].[state].[(All)]" sourceCaption="(All)" count="0"/>
        <level uniqueName="[Customers].[state].[state]" sourceCaption="state" count="13">
          <ranges>
            <range startItem="0">
              <i n="[Customers].[state].&amp;[Bihar]" c="Bihar"/>
              <i n="[Customers].[state].&amp;[Chandigarh]" c="Chandigarh"/>
              <i n="[Customers].[state].&amp;[Delhi]" c="Delhi"/>
              <i n="[Customers].[state].&amp;[Gujarat]" c="Gujarat"/>
              <i n="[Customers].[state].&amp;[Haryana]" c="Haryana"/>
              <i n="[Customers].[state].&amp;[Karnataka]" c="Karnataka"/>
              <i n="[Customers].[state].&amp;[Madhya Pradesh]" c="Madhya Pradesh"/>
              <i n="[Customers].[state].&amp;[Maharashtra]" c="Maharashtra"/>
              <i n="[Customers].[state].&amp;[Rajasthan]" c="Rajasthan"/>
              <i n="[Customers].[state].&amp;[Tamil Nadu]" c="Tamil Nadu"/>
              <i n="[Customers].[state].&amp;[Telangana]" c="Telangana"/>
              <i n="[Customers].[state].&amp;[Uttar Pradesh]" c="Uttar Pradesh"/>
              <i n="[Customers].[state].&amp;[West Bengal]" c="West Bengal"/>
            </range>
          </ranges>
        </level>
      </levels>
      <selections count="1">
        <selection n="[Customers].[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B0D6E7BD-C6A7-4391-BA12-B94E925D720A}" sourceName="[Calendar].[Date Hierarchy]">
  <pivotTables>
    <pivotTable tabId="1" name="PivotTable26"/>
    <pivotTable tabId="1" name="PivotTable1"/>
    <pivotTable tabId="1" name="PivotTable10"/>
    <pivotTable tabId="1" name="PivotTable2"/>
    <pivotTable tabId="1" name="PivotTable25"/>
    <pivotTable tabId="1" name="PivotTable27"/>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1" name="PivotTable11"/>
    <pivotTable tabId="3" name="PivotTable25"/>
    <pivotTable tabId="3" name="PivotTable26"/>
    <pivotTable tabId="3" name="PivotTable27"/>
  </pivotTables>
  <data>
    <olap pivotCacheId="1694605919">
      <levels count="4">
        <level uniqueName="[Calendar].[Date Hierarchy].[(All)]" sourceCaption="(All)" count="0"/>
        <level uniqueName="[Calendar].[Date Hierarchy].[Year]" sourceCaption="Year" count="10">
          <ranges>
            <range startItem="0">
              <i n="[Calendar].[Date Hierarchy].[Year].&amp;[2016]" c="2016"/>
              <i n="[Calendar].[Date Hierarchy].[Year].&amp;[2017]" c="2017"/>
              <i n="[Calendar].[Date Hierarchy].[Year].&amp;[2018]" c="2018"/>
              <i n="[Calendar].[Date Hierarchy].[Year].&amp;[2019]" c="2019"/>
              <i n="[Calendar].[Date Hierarchy].[Year].&amp;[2020]" c="2020"/>
              <i n="[Calendar].[Date Hierarchy].[Year].&amp;[2021]" c="2021"/>
              <i n="[Calendar].[Date Hierarchy].[Year].&amp;[2022]" c="2022"/>
              <i n="[Calendar].[Date Hierarchy].[Year].&amp;[2023]" c="2023"/>
              <i n="[Calendar].[Date Hierarchy].[Year].&amp;[2024]" c="2024"/>
              <i n="[Calendar].[Date Hierarchy].[Year].&amp;[2025]" c="2025"/>
            </range>
          </ranges>
        </level>
        <level uniqueName="[Calendar].[Date Hierarchy].[Month]" sourceCaption="Month" count="120">
          <ranges>
            <range startItem="0">
              <i n="[Calendar].[Date Hierarchy].[Year].&amp;[2016].&amp;[January]" c="January">
                <p n="[Calendar].[Date Hierarchy].[Year].&amp;[2016]"/>
              </i>
              <i n="[Calendar].[Date Hierarchy].[Year].&amp;[2016].&amp;[February]" c="February">
                <p n="[Calendar].[Date Hierarchy].[Year].&amp;[2016]"/>
              </i>
              <i n="[Calendar].[Date Hierarchy].[Year].&amp;[2016].&amp;[March]" c="March">
                <p n="[Calendar].[Date Hierarchy].[Year].&amp;[2016]"/>
              </i>
              <i n="[Calendar].[Date Hierarchy].[Year].&amp;[2016].&amp;[April]" c="April">
                <p n="[Calendar].[Date Hierarchy].[Year].&amp;[2016]"/>
              </i>
              <i n="[Calendar].[Date Hierarchy].[Year].&amp;[2016].&amp;[May]" c="May">
                <p n="[Calendar].[Date Hierarchy].[Year].&amp;[2016]"/>
              </i>
              <i n="[Calendar].[Date Hierarchy].[Year].&amp;[2016].&amp;[June]" c="June">
                <p n="[Calendar].[Date Hierarchy].[Year].&amp;[2016]"/>
              </i>
              <i n="[Calendar].[Date Hierarchy].[Year].&amp;[2016].&amp;[July]" c="July">
                <p n="[Calendar].[Date Hierarchy].[Year].&amp;[2016]"/>
              </i>
              <i n="[Calendar].[Date Hierarchy].[Year].&amp;[2016].&amp;[August]" c="August">
                <p n="[Calendar].[Date Hierarchy].[Year].&amp;[2016]"/>
              </i>
              <i n="[Calendar].[Date Hierarchy].[Year].&amp;[2016].&amp;[September]" c="September">
                <p n="[Calendar].[Date Hierarchy].[Year].&amp;[2016]"/>
              </i>
              <i n="[Calendar].[Date Hierarchy].[Year].&amp;[2016].&amp;[October]" c="October">
                <p n="[Calendar].[Date Hierarchy].[Year].&amp;[2016]"/>
              </i>
              <i n="[Calendar].[Date Hierarchy].[Year].&amp;[2016].&amp;[November]" c="November">
                <p n="[Calendar].[Date Hierarchy].[Year].&amp;[2016]"/>
              </i>
              <i n="[Calendar].[Date Hierarchy].[Year].&amp;[2016].&amp;[December]" c="December">
                <p n="[Calendar].[Date Hierarchy].[Year].&amp;[2016]"/>
              </i>
              <i n="[Calendar].[Date Hierarchy].[Year].&amp;[2017].&amp;[January]" c="January">
                <p n="[Calendar].[Date Hierarchy].[Year].&amp;[2017]"/>
              </i>
              <i n="[Calendar].[Date Hierarchy].[Year].&amp;[2017].&amp;[February]" c="February">
                <p n="[Calendar].[Date Hierarchy].[Year].&amp;[2017]"/>
              </i>
              <i n="[Calendar].[Date Hierarchy].[Year].&amp;[2017].&amp;[March]" c="March">
                <p n="[Calendar].[Date Hierarchy].[Year].&amp;[2017]"/>
              </i>
              <i n="[Calendar].[Date Hierarchy].[Year].&amp;[2017].&amp;[April]" c="April">
                <p n="[Calendar].[Date Hierarchy].[Year].&amp;[2017]"/>
              </i>
              <i n="[Calendar].[Date Hierarchy].[Year].&amp;[2017].&amp;[May]" c="May">
                <p n="[Calendar].[Date Hierarchy].[Year].&amp;[2017]"/>
              </i>
              <i n="[Calendar].[Date Hierarchy].[Year].&amp;[2017].&amp;[June]" c="June">
                <p n="[Calendar].[Date Hierarchy].[Year].&amp;[2017]"/>
              </i>
              <i n="[Calendar].[Date Hierarchy].[Year].&amp;[2017].&amp;[July]" c="July">
                <p n="[Calendar].[Date Hierarchy].[Year].&amp;[2017]"/>
              </i>
              <i n="[Calendar].[Date Hierarchy].[Year].&amp;[2017].&amp;[August]" c="August">
                <p n="[Calendar].[Date Hierarchy].[Year].&amp;[2017]"/>
              </i>
              <i n="[Calendar].[Date Hierarchy].[Year].&amp;[2017].&amp;[September]" c="September">
                <p n="[Calendar].[Date Hierarchy].[Year].&amp;[2017]"/>
              </i>
              <i n="[Calendar].[Date Hierarchy].[Year].&amp;[2017].&amp;[October]" c="October">
                <p n="[Calendar].[Date Hierarchy].[Year].&amp;[2017]"/>
              </i>
              <i n="[Calendar].[Date Hierarchy].[Year].&amp;[2017].&amp;[November]" c="November">
                <p n="[Calendar].[Date Hierarchy].[Year].&amp;[2017]"/>
              </i>
              <i n="[Calendar].[Date Hierarchy].[Year].&amp;[2017].&amp;[December]" c="December">
                <p n="[Calendar].[Date Hierarchy].[Year].&amp;[2017]"/>
              </i>
              <i n="[Calendar].[Date Hierarchy].[Year].&amp;[2018].&amp;[January]" c="January">
                <p n="[Calendar].[Date Hierarchy].[Year].&amp;[2018]"/>
              </i>
              <i n="[Calendar].[Date Hierarchy].[Year].&amp;[2018].&amp;[February]" c="February">
                <p n="[Calendar].[Date Hierarchy].[Year].&amp;[2018]"/>
              </i>
              <i n="[Calendar].[Date Hierarchy].[Year].&amp;[2018].&amp;[March]" c="March">
                <p n="[Calendar].[Date Hierarchy].[Year].&amp;[2018]"/>
              </i>
              <i n="[Calendar].[Date Hierarchy].[Year].&amp;[2018].&amp;[April]" c="April">
                <p n="[Calendar].[Date Hierarchy].[Year].&amp;[2018]"/>
              </i>
              <i n="[Calendar].[Date Hierarchy].[Year].&amp;[2018].&amp;[May]" c="May">
                <p n="[Calendar].[Date Hierarchy].[Year].&amp;[2018]"/>
              </i>
              <i n="[Calendar].[Date Hierarchy].[Year].&amp;[2018].&amp;[June]" c="June">
                <p n="[Calendar].[Date Hierarchy].[Year].&amp;[2018]"/>
              </i>
              <i n="[Calendar].[Date Hierarchy].[Year].&amp;[2018].&amp;[July]" c="July">
                <p n="[Calendar].[Date Hierarchy].[Year].&amp;[2018]"/>
              </i>
              <i n="[Calendar].[Date Hierarchy].[Year].&amp;[2018].&amp;[August]" c="August">
                <p n="[Calendar].[Date Hierarchy].[Year].&amp;[2018]"/>
              </i>
              <i n="[Calendar].[Date Hierarchy].[Year].&amp;[2018].&amp;[September]" c="September">
                <p n="[Calendar].[Date Hierarchy].[Year].&amp;[2018]"/>
              </i>
              <i n="[Calendar].[Date Hierarchy].[Year].&amp;[2018].&amp;[October]" c="October">
                <p n="[Calendar].[Date Hierarchy].[Year].&amp;[2018]"/>
              </i>
              <i n="[Calendar].[Date Hierarchy].[Year].&amp;[2018].&amp;[November]" c="November">
                <p n="[Calendar].[Date Hierarchy].[Year].&amp;[2018]"/>
              </i>
              <i n="[Calendar].[Date Hierarchy].[Year].&amp;[2018].&amp;[December]" c="December">
                <p n="[Calendar].[Date Hierarchy].[Year].&amp;[2018]"/>
              </i>
              <i n="[Calendar].[Date Hierarchy].[Year].&amp;[2019].&amp;[January]" c="January">
                <p n="[Calendar].[Date Hierarchy].[Year].&amp;[2019]"/>
              </i>
              <i n="[Calendar].[Date Hierarchy].[Year].&amp;[2019].&amp;[February]" c="February">
                <p n="[Calendar].[Date Hierarchy].[Year].&amp;[2019]"/>
              </i>
              <i n="[Calendar].[Date Hierarchy].[Year].&amp;[2019].&amp;[March]" c="March">
                <p n="[Calendar].[Date Hierarchy].[Year].&amp;[2019]"/>
              </i>
              <i n="[Calendar].[Date Hierarchy].[Year].&amp;[2019].&amp;[April]" c="April">
                <p n="[Calendar].[Date Hierarchy].[Year].&amp;[2019]"/>
              </i>
              <i n="[Calendar].[Date Hierarchy].[Year].&amp;[2019].&amp;[May]" c="May">
                <p n="[Calendar].[Date Hierarchy].[Year].&amp;[2019]"/>
              </i>
              <i n="[Calendar].[Date Hierarchy].[Year].&amp;[2019].&amp;[June]" c="June">
                <p n="[Calendar].[Date Hierarchy].[Year].&amp;[2019]"/>
              </i>
              <i n="[Calendar].[Date Hierarchy].[Year].&amp;[2019].&amp;[July]" c="July">
                <p n="[Calendar].[Date Hierarchy].[Year].&amp;[2019]"/>
              </i>
              <i n="[Calendar].[Date Hierarchy].[Year].&amp;[2019].&amp;[August]" c="August">
                <p n="[Calendar].[Date Hierarchy].[Year].&amp;[2019]"/>
              </i>
              <i n="[Calendar].[Date Hierarchy].[Year].&amp;[2019].&amp;[September]" c="September">
                <p n="[Calendar].[Date Hierarchy].[Year].&amp;[2019]"/>
              </i>
              <i n="[Calendar].[Date Hierarchy].[Year].&amp;[2019].&amp;[October]" c="October">
                <p n="[Calendar].[Date Hierarchy].[Year].&amp;[2019]"/>
              </i>
              <i n="[Calendar].[Date Hierarchy].[Year].&amp;[2019].&amp;[November]" c="November">
                <p n="[Calendar].[Date Hierarchy].[Year].&amp;[2019]"/>
              </i>
              <i n="[Calendar].[Date Hierarchy].[Year].&amp;[2019].&amp;[December]" c="December">
                <p n="[Calendar].[Date Hierarchy].[Year].&amp;[2019]"/>
              </i>
              <i n="[Calendar].[Date Hierarchy].[Year].&amp;[2020].&amp;[January]" c="January">
                <p n="[Calendar].[Date Hierarchy].[Year].&amp;[2020]"/>
              </i>
              <i n="[Calendar].[Date Hierarchy].[Year].&amp;[2020].&amp;[February]" c="February">
                <p n="[Calendar].[Date Hierarchy].[Year].&amp;[2020]"/>
              </i>
              <i n="[Calendar].[Date Hierarchy].[Year].&amp;[2020].&amp;[March]" c="March">
                <p n="[Calendar].[Date Hierarchy].[Year].&amp;[2020]"/>
              </i>
              <i n="[Calendar].[Date Hierarchy].[Year].&amp;[2020].&amp;[April]" c="April">
                <p n="[Calendar].[Date Hierarchy].[Year].&amp;[2020]"/>
              </i>
              <i n="[Calendar].[Date Hierarchy].[Year].&amp;[2020].&amp;[May]" c="May">
                <p n="[Calendar].[Date Hierarchy].[Year].&amp;[2020]"/>
              </i>
              <i n="[Calendar].[Date Hierarchy].[Year].&amp;[2020].&amp;[June]" c="June">
                <p n="[Calendar].[Date Hierarchy].[Year].&amp;[2020]"/>
              </i>
              <i n="[Calendar].[Date Hierarchy].[Year].&amp;[2020].&amp;[July]" c="July">
                <p n="[Calendar].[Date Hierarchy].[Year].&amp;[2020]"/>
              </i>
              <i n="[Calendar].[Date Hierarchy].[Year].&amp;[2020].&amp;[August]" c="August">
                <p n="[Calendar].[Date Hierarchy].[Year].&amp;[2020]"/>
              </i>
              <i n="[Calendar].[Date Hierarchy].[Year].&amp;[2020].&amp;[September]" c="September">
                <p n="[Calendar].[Date Hierarchy].[Year].&amp;[2020]"/>
              </i>
              <i n="[Calendar].[Date Hierarchy].[Year].&amp;[2020].&amp;[October]" c="October">
                <p n="[Calendar].[Date Hierarchy].[Year].&amp;[2020]"/>
              </i>
              <i n="[Calendar].[Date Hierarchy].[Year].&amp;[2020].&amp;[November]" c="November">
                <p n="[Calendar].[Date Hierarchy].[Year].&amp;[2020]"/>
              </i>
              <i n="[Calendar].[Date Hierarchy].[Year].&amp;[2020].&amp;[December]" c="December">
                <p n="[Calendar].[Date Hierarchy].[Year].&amp;[2020]"/>
              </i>
              <i n="[Calendar].[Date Hierarchy].[Year].&amp;[2021].&amp;[January]" c="January">
                <p n="[Calendar].[Date Hierarchy].[Year].&amp;[2021]"/>
              </i>
              <i n="[Calendar].[Date Hierarchy].[Year].&amp;[2021].&amp;[February]" c="February">
                <p n="[Calendar].[Date Hierarchy].[Year].&amp;[2021]"/>
              </i>
              <i n="[Calendar].[Date Hierarchy].[Year].&amp;[2021].&amp;[March]" c="March">
                <p n="[Calendar].[Date Hierarchy].[Year].&amp;[2021]"/>
              </i>
              <i n="[Calendar].[Date Hierarchy].[Year].&amp;[2021].&amp;[April]" c="April">
                <p n="[Calendar].[Date Hierarchy].[Year].&amp;[2021]"/>
              </i>
              <i n="[Calendar].[Date Hierarchy].[Year].&amp;[2021].&amp;[May]" c="May">
                <p n="[Calendar].[Date Hierarchy].[Year].&amp;[2021]"/>
              </i>
              <i n="[Calendar].[Date Hierarchy].[Year].&amp;[2021].&amp;[June]" c="June">
                <p n="[Calendar].[Date Hierarchy].[Year].&amp;[2021]"/>
              </i>
              <i n="[Calendar].[Date Hierarchy].[Year].&amp;[2021].&amp;[July]" c="July">
                <p n="[Calendar].[Date Hierarchy].[Year].&amp;[2021]"/>
              </i>
              <i n="[Calendar].[Date Hierarchy].[Year].&amp;[2021].&amp;[August]" c="August">
                <p n="[Calendar].[Date Hierarchy].[Year].&amp;[2021]"/>
              </i>
              <i n="[Calendar].[Date Hierarchy].[Year].&amp;[2021].&amp;[September]" c="September">
                <p n="[Calendar].[Date Hierarchy].[Year].&amp;[2021]"/>
              </i>
              <i n="[Calendar].[Date Hierarchy].[Year].&amp;[2021].&amp;[October]" c="October">
                <p n="[Calendar].[Date Hierarchy].[Year].&amp;[2021]"/>
              </i>
              <i n="[Calendar].[Date Hierarchy].[Year].&amp;[2021].&amp;[November]" c="November">
                <p n="[Calendar].[Date Hierarchy].[Year].&amp;[2021]"/>
              </i>
              <i n="[Calendar].[Date Hierarchy].[Year].&amp;[2021].&amp;[December]" c="December">
                <p n="[Calendar].[Date Hierarchy].[Year].&amp;[2021]"/>
              </i>
              <i n="[Calendar].[Date Hierarchy].[Year].&amp;[2022].&amp;[January]" c="January">
                <p n="[Calendar].[Date Hierarchy].[Year].&amp;[2022]"/>
              </i>
              <i n="[Calendar].[Date Hierarchy].[Year].&amp;[2022].&amp;[February]" c="February">
                <p n="[Calendar].[Date Hierarchy].[Year].&amp;[2022]"/>
              </i>
              <i n="[Calendar].[Date Hierarchy].[Year].&amp;[2022].&amp;[March]" c="March">
                <p n="[Calendar].[Date Hierarchy].[Year].&amp;[2022]"/>
              </i>
              <i n="[Calendar].[Date Hierarchy].[Year].&amp;[2022].&amp;[April]" c="April">
                <p n="[Calendar].[Date Hierarchy].[Year].&amp;[2022]"/>
              </i>
              <i n="[Calendar].[Date Hierarchy].[Year].&amp;[2022].&amp;[May]" c="May">
                <p n="[Calendar].[Date Hierarchy].[Year].&amp;[2022]"/>
              </i>
              <i n="[Calendar].[Date Hierarchy].[Year].&amp;[2022].&amp;[June]" c="June">
                <p n="[Calendar].[Date Hierarchy].[Year].&amp;[2022]"/>
              </i>
              <i n="[Calendar].[Date Hierarchy].[Year].&amp;[2022].&amp;[July]" c="July">
                <p n="[Calendar].[Date Hierarchy].[Year].&amp;[2022]"/>
              </i>
              <i n="[Calendar].[Date Hierarchy].[Year].&amp;[2022].&amp;[August]" c="August">
                <p n="[Calendar].[Date Hierarchy].[Year].&amp;[2022]"/>
              </i>
              <i n="[Calendar].[Date Hierarchy].[Year].&amp;[2022].&amp;[September]" c="September">
                <p n="[Calendar].[Date Hierarchy].[Year].&amp;[2022]"/>
              </i>
              <i n="[Calendar].[Date Hierarchy].[Year].&amp;[2022].&amp;[October]" c="October">
                <p n="[Calendar].[Date Hierarchy].[Year].&amp;[2022]"/>
              </i>
              <i n="[Calendar].[Date Hierarchy].[Year].&amp;[2022].&amp;[November]" c="November">
                <p n="[Calendar].[Date Hierarchy].[Year].&amp;[2022]"/>
              </i>
              <i n="[Calendar].[Date Hierarchy].[Year].&amp;[2022].&amp;[December]" c="December">
                <p n="[Calendar].[Date Hierarchy].[Year].&amp;[2022]"/>
              </i>
              <i n="[Calendar].[Date Hierarchy].[Year].&amp;[2023].&amp;[January]" c="January">
                <p n="[Calendar].[Date Hierarchy].[Year].&amp;[2023]"/>
              </i>
              <i n="[Calendar].[Date Hierarchy].[Year].&amp;[2023].&amp;[February]" c="February">
                <p n="[Calendar].[Date Hierarchy].[Year].&amp;[2023]"/>
              </i>
              <i n="[Calendar].[Date Hierarchy].[Year].&amp;[2023].&amp;[March]" c="March">
                <p n="[Calendar].[Date Hierarchy].[Year].&amp;[2023]"/>
              </i>
              <i n="[Calendar].[Date Hierarchy].[Year].&amp;[2023].&amp;[April]" c="April">
                <p n="[Calendar].[Date Hierarchy].[Year].&amp;[2023]"/>
              </i>
              <i n="[Calendar].[Date Hierarchy].[Year].&amp;[2023].&amp;[May]" c="May">
                <p n="[Calendar].[Date Hierarchy].[Year].&amp;[2023]"/>
              </i>
              <i n="[Calendar].[Date Hierarchy].[Year].&amp;[2023].&amp;[June]" c="June">
                <p n="[Calendar].[Date Hierarchy].[Year].&amp;[2023]"/>
              </i>
              <i n="[Calendar].[Date Hierarchy].[Year].&amp;[2023].&amp;[July]" c="July">
                <p n="[Calendar].[Date Hierarchy].[Year].&amp;[2023]"/>
              </i>
              <i n="[Calendar].[Date Hierarchy].[Year].&amp;[2023].&amp;[August]" c="August">
                <p n="[Calendar].[Date Hierarchy].[Year].&amp;[2023]"/>
              </i>
              <i n="[Calendar].[Date Hierarchy].[Year].&amp;[2023].&amp;[September]" c="September">
                <p n="[Calendar].[Date Hierarchy].[Year].&amp;[2023]"/>
              </i>
              <i n="[Calendar].[Date Hierarchy].[Year].&amp;[2023].&amp;[October]" c="October">
                <p n="[Calendar].[Date Hierarchy].[Year].&amp;[2023]"/>
              </i>
              <i n="[Calendar].[Date Hierarchy].[Year].&amp;[2023].&amp;[November]" c="November">
                <p n="[Calendar].[Date Hierarchy].[Year].&amp;[2023]"/>
              </i>
              <i n="[Calendar].[Date Hierarchy].[Year].&amp;[2023].&amp;[December]" c="December">
                <p n="[Calendar].[Date Hierarchy].[Year].&amp;[2023]"/>
              </i>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i n="[Calendar].[Date Hierarchy].[Year].&amp;[2025].&amp;[January]" c="January">
                <p n="[Calendar].[Date Hierarchy].[Year].&amp;[2025]"/>
              </i>
              <i n="[Calendar].[Date Hierarchy].[Year].&amp;[2025].&amp;[February]" c="February">
                <p n="[Calendar].[Date Hierarchy].[Year].&amp;[2025]"/>
              </i>
              <i n="[Calendar].[Date Hierarchy].[Year].&amp;[2025].&amp;[March]" c="March">
                <p n="[Calendar].[Date Hierarchy].[Year].&amp;[2025]"/>
              </i>
              <i n="[Calendar].[Date Hierarchy].[Year].&amp;[2025].&amp;[April]" c="April">
                <p n="[Calendar].[Date Hierarchy].[Year].&amp;[2025]"/>
              </i>
              <i n="[Calendar].[Date Hierarchy].[Year].&amp;[2025].&amp;[May]" c="May">
                <p n="[Calendar].[Date Hierarchy].[Year].&amp;[2025]"/>
              </i>
              <i n="[Calendar].[Date Hierarchy].[Year].&amp;[2025].&amp;[June]" c="June">
                <p n="[Calendar].[Date Hierarchy].[Year].&amp;[2025]"/>
              </i>
              <i n="[Calendar].[Date Hierarchy].[Year].&amp;[2025].&amp;[July]" c="July">
                <p n="[Calendar].[Date Hierarchy].[Year].&amp;[2025]"/>
              </i>
              <i n="[Calendar].[Date Hierarchy].[Year].&amp;[2025].&amp;[August]" c="August">
                <p n="[Calendar].[Date Hierarchy].[Year].&amp;[2025]"/>
              </i>
              <i n="[Calendar].[Date Hierarchy].[Year].&amp;[2025].&amp;[September]" c="September">
                <p n="[Calendar].[Date Hierarchy].[Year].&amp;[2025]"/>
              </i>
              <i n="[Calendar].[Date Hierarchy].[Year].&amp;[2025].&amp;[October]" c="October">
                <p n="[Calendar].[Date Hierarchy].[Year].&amp;[2025]"/>
              </i>
              <i n="[Calendar].[Date Hierarchy].[Year].&amp;[2025].&amp;[November]" c="November">
                <p n="[Calendar].[Date Hierarchy].[Year].&amp;[2025]"/>
              </i>
              <i n="[Calendar].[Date Hierarchy].[Year].&amp;[2025].&amp;[December]" c="December">
                <p n="[Calendar].[Date Hierarchy].[Year].&amp;[2025]"/>
              </i>
            </range>
          </ranges>
        </level>
        <level uniqueName="[Calendar].[Date Hierarchy].[DateColumn]" sourceCaption="DateColumn" count="0"/>
      </levels>
      <selections count="1">
        <selection n="[Calendar].[Date Hierarchy].[Year].&amp;[201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A41C86C1-4DE7-4677-A345-B28845520621}" cache="Slicer_payment_method" caption="payment_method" level="1" rowHeight="247650"/>
  <slicer name="category" xr10:uid="{F9E18BC9-C327-4760-91C8-DD3420B2E780}" cache="Slicer_category" caption="category" startItem="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C94C2AD-F6E3-46CC-A442-0B258F67366F}" cache="Slicer_state" caption="state" startItem="6" level="1" rowHeight="247650"/>
  <slicer name="Year" xr10:uid="{A54C48C3-2467-496F-B6CB-6F383CB61018}" cache="Slicer_Date_Hierarchy" caption="Year" level="1" rowHeight="247650"/>
  <slicer name="Month" xr10:uid="{BCE513F1-BC22-447B-AC81-2482A79A1975}" cache="Slicer_Date_Hierarchy" caption="Month" startItem="12" level="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3CAA996-CCF7-4504-9F66-E50A6203FC12}" sourceName="[Calendar].[Date]">
  <pivotTables>
    <pivotTable tabId="1" name="PivotTable3"/>
    <pivotTable tabId="1" name="PivotTable10"/>
    <pivotTable tabId="1" name="PivotTable11"/>
  </pivotTables>
  <state minimalRefreshVersion="6" lastRefreshVersion="6" pivotCacheId="1023552876" filterType="unknown">
    <bounds startDate="2016-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AA1D6AD-158E-4D29-9F68-23C785E047C5}" cache="Timeline_Date" caption="Date" level="2" selectionLevel="2" scrollPosition="2016-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pivotTable" Target="../pivotTables/pivotTable27.xml"/><Relationship Id="rId18" Type="http://schemas.openxmlformats.org/officeDocument/2006/relationships/pivotTable" Target="../pivotTables/pivotTable32.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17" Type="http://schemas.openxmlformats.org/officeDocument/2006/relationships/pivotTable" Target="../pivotTables/pivotTable31.xml"/><Relationship Id="rId2" Type="http://schemas.openxmlformats.org/officeDocument/2006/relationships/pivotTable" Target="../pivotTables/pivotTable16.xml"/><Relationship Id="rId16" Type="http://schemas.openxmlformats.org/officeDocument/2006/relationships/pivotTable" Target="../pivotTables/pivotTable30.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5" Type="http://schemas.openxmlformats.org/officeDocument/2006/relationships/pivotTable" Target="../pivotTables/pivotTable29.xml"/><Relationship Id="rId10" Type="http://schemas.openxmlformats.org/officeDocument/2006/relationships/pivotTable" Target="../pivotTables/pivotTable24.xml"/><Relationship Id="rId19" Type="http://schemas.openxmlformats.org/officeDocument/2006/relationships/drawing" Target="../drawings/drawing2.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openxmlformats.org/officeDocument/2006/relationships/pivotTable" Target="../pivotTables/pivotTable2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B997F-D9FF-465D-BFF6-412AD5A56526}">
  <dimension ref="A1:AA119"/>
  <sheetViews>
    <sheetView topLeftCell="J4" workbookViewId="0">
      <selection activeCell="W3" sqref="W3"/>
    </sheetView>
  </sheetViews>
  <sheetFormatPr defaultRowHeight="14.4" x14ac:dyDescent="0.3"/>
  <cols>
    <col min="1" max="1" width="12.44140625" bestFit="1" customWidth="1"/>
    <col min="2" max="3" width="5.5546875" bestFit="1" customWidth="1"/>
    <col min="4" max="4" width="12.44140625" bestFit="1" customWidth="1"/>
    <col min="5" max="6" width="12.88671875" bestFit="1" customWidth="1"/>
    <col min="7" max="7" width="15.21875" bestFit="1" customWidth="1"/>
    <col min="8" max="8" width="8.5546875" bestFit="1" customWidth="1"/>
    <col min="9" max="9" width="14.109375" bestFit="1" customWidth="1"/>
    <col min="10" max="10" width="12.88671875" bestFit="1" customWidth="1"/>
    <col min="11" max="11" width="14.109375" bestFit="1" customWidth="1"/>
    <col min="12" max="12" width="12.88671875" bestFit="1" customWidth="1"/>
    <col min="13" max="13" width="18.6640625" bestFit="1" customWidth="1"/>
    <col min="14" max="14" width="4.5546875" bestFit="1" customWidth="1"/>
    <col min="15" max="15" width="15.5546875" bestFit="1" customWidth="1"/>
    <col min="16" max="16" width="8.33203125" bestFit="1" customWidth="1"/>
    <col min="17" max="17" width="6.109375" bestFit="1" customWidth="1"/>
    <col min="18" max="21" width="5.5546875" bestFit="1" customWidth="1"/>
    <col min="22" max="22" width="12.44140625" bestFit="1" customWidth="1"/>
    <col min="23" max="23" width="17.33203125" bestFit="1" customWidth="1"/>
    <col min="24" max="24" width="7.77734375" bestFit="1" customWidth="1"/>
    <col min="25" max="26" width="9.6640625" bestFit="1" customWidth="1"/>
    <col min="27" max="36" width="10.5546875" bestFit="1" customWidth="1"/>
    <col min="37" max="46" width="10.44140625" bestFit="1" customWidth="1"/>
    <col min="47" max="56" width="10" bestFit="1" customWidth="1"/>
    <col min="57" max="66" width="9.5546875" bestFit="1" customWidth="1"/>
    <col min="67" max="76" width="10" bestFit="1" customWidth="1"/>
    <col min="77" max="86" width="10.44140625" bestFit="1" customWidth="1"/>
    <col min="87" max="96" width="10.6640625" bestFit="1" customWidth="1"/>
    <col min="97" max="106" width="10.5546875" bestFit="1" customWidth="1"/>
    <col min="107" max="116" width="10.33203125" bestFit="1" customWidth="1"/>
    <col min="117" max="127" width="10.5546875" bestFit="1" customWidth="1"/>
  </cols>
  <sheetData>
    <row r="1" spans="1:23" x14ac:dyDescent="0.3">
      <c r="A1" s="1" t="s">
        <v>0</v>
      </c>
      <c r="B1" s="10" t="s">
        <v>7</v>
      </c>
      <c r="E1" s="1" t="s">
        <v>0</v>
      </c>
      <c r="F1" t="s">
        <v>7</v>
      </c>
      <c r="G1" t="s">
        <v>8</v>
      </c>
      <c r="I1" s="1" t="s">
        <v>0</v>
      </c>
      <c r="J1" t="s">
        <v>7</v>
      </c>
    </row>
    <row r="2" spans="1:23" x14ac:dyDescent="0.3">
      <c r="A2" s="2" t="s">
        <v>68</v>
      </c>
      <c r="B2" s="10">
        <v>2848356</v>
      </c>
      <c r="E2" s="2" t="s">
        <v>45</v>
      </c>
      <c r="F2" s="10">
        <v>1944000</v>
      </c>
      <c r="G2" s="4">
        <v>0.25</v>
      </c>
      <c r="I2" s="2" t="s">
        <v>14</v>
      </c>
      <c r="J2" s="3">
        <v>4149601</v>
      </c>
      <c r="L2" s="1" t="s">
        <v>0</v>
      </c>
      <c r="M2" t="s">
        <v>40</v>
      </c>
      <c r="V2" s="1" t="s">
        <v>0</v>
      </c>
      <c r="W2" t="s">
        <v>87</v>
      </c>
    </row>
    <row r="3" spans="1:23" x14ac:dyDescent="0.3">
      <c r="A3" s="2" t="s">
        <v>2</v>
      </c>
      <c r="B3" s="10">
        <v>2799145</v>
      </c>
      <c r="E3" s="2" t="s">
        <v>46</v>
      </c>
      <c r="F3" s="10">
        <v>790500</v>
      </c>
      <c r="G3" s="4">
        <v>0.29411764705882354</v>
      </c>
      <c r="I3" s="2" t="s">
        <v>16</v>
      </c>
      <c r="J3" s="3">
        <v>3636899</v>
      </c>
      <c r="L3" s="2" t="s">
        <v>16</v>
      </c>
      <c r="M3" s="3">
        <v>7</v>
      </c>
      <c r="V3" s="2" t="s">
        <v>10</v>
      </c>
      <c r="W3" s="3">
        <v>5830000</v>
      </c>
    </row>
    <row r="4" spans="1:23" x14ac:dyDescent="0.3">
      <c r="A4" s="2" t="s">
        <v>3</v>
      </c>
      <c r="B4" s="10">
        <v>2026546</v>
      </c>
      <c r="E4" s="2" t="s">
        <v>47</v>
      </c>
      <c r="F4" s="10">
        <v>1675000</v>
      </c>
      <c r="G4" s="4">
        <v>0.28000000000000003</v>
      </c>
      <c r="I4" s="2" t="s">
        <v>69</v>
      </c>
      <c r="J4" s="3">
        <v>2848356</v>
      </c>
      <c r="L4" s="2" t="s">
        <v>14</v>
      </c>
      <c r="M4" s="3">
        <v>7</v>
      </c>
      <c r="V4" s="2" t="s">
        <v>9</v>
      </c>
      <c r="W4" s="3">
        <v>2575000</v>
      </c>
    </row>
    <row r="5" spans="1:23" x14ac:dyDescent="0.3">
      <c r="A5" s="2" t="s">
        <v>1</v>
      </c>
      <c r="B5" s="10">
        <v>1940744</v>
      </c>
      <c r="E5" s="2" t="s">
        <v>9</v>
      </c>
      <c r="F5" s="10">
        <v>2575000</v>
      </c>
      <c r="G5" s="4">
        <v>0.24</v>
      </c>
      <c r="I5" s="2" t="s">
        <v>1</v>
      </c>
      <c r="J5" s="3">
        <v>1940744</v>
      </c>
      <c r="L5" s="2" t="s">
        <v>69</v>
      </c>
      <c r="M5" s="3">
        <v>4</v>
      </c>
      <c r="V5" s="2" t="s">
        <v>47</v>
      </c>
      <c r="W5" s="3">
        <v>1675000</v>
      </c>
    </row>
    <row r="6" spans="1:23" x14ac:dyDescent="0.3">
      <c r="A6" s="2" t="s">
        <v>53</v>
      </c>
      <c r="B6" s="10">
        <v>1520663</v>
      </c>
      <c r="E6" s="2" t="s">
        <v>10</v>
      </c>
      <c r="F6" s="10">
        <v>5830000</v>
      </c>
      <c r="G6" s="4">
        <v>0.23636363636363636</v>
      </c>
      <c r="I6" s="2" t="s">
        <v>53</v>
      </c>
      <c r="J6" s="3">
        <v>1520663</v>
      </c>
      <c r="L6" s="2" t="s">
        <v>58</v>
      </c>
      <c r="M6" s="3">
        <v>4</v>
      </c>
      <c r="V6" s="2" t="s">
        <v>46</v>
      </c>
      <c r="W6" s="3">
        <v>790500</v>
      </c>
    </row>
    <row r="7" spans="1:23" x14ac:dyDescent="0.3">
      <c r="A7" s="2" t="s">
        <v>57</v>
      </c>
      <c r="B7" s="10">
        <v>1476942</v>
      </c>
      <c r="E7" s="2" t="s">
        <v>6</v>
      </c>
      <c r="F7" s="10">
        <v>12814500</v>
      </c>
      <c r="G7" s="4">
        <v>0.2484295134418042</v>
      </c>
      <c r="I7" s="2" t="s">
        <v>58</v>
      </c>
      <c r="J7" s="3">
        <v>1476942</v>
      </c>
      <c r="L7" s="2" t="s">
        <v>1</v>
      </c>
      <c r="M7" s="3">
        <v>4</v>
      </c>
      <c r="V7" s="2" t="s">
        <v>45</v>
      </c>
      <c r="W7" s="3">
        <v>1944000</v>
      </c>
    </row>
    <row r="8" spans="1:23" x14ac:dyDescent="0.3">
      <c r="A8" s="2" t="s">
        <v>63</v>
      </c>
      <c r="B8" s="10">
        <v>1466768</v>
      </c>
      <c r="I8" s="2" t="s">
        <v>64</v>
      </c>
      <c r="J8" s="3">
        <v>1466768</v>
      </c>
      <c r="L8" s="2" t="s">
        <v>64</v>
      </c>
      <c r="M8" s="3">
        <v>3</v>
      </c>
      <c r="V8" s="2" t="s">
        <v>6</v>
      </c>
      <c r="W8" s="3">
        <v>20542154</v>
      </c>
    </row>
    <row r="9" spans="1:23" x14ac:dyDescent="0.3">
      <c r="A9" s="2" t="s">
        <v>56</v>
      </c>
      <c r="B9" s="10">
        <v>1350456</v>
      </c>
      <c r="I9" s="2" t="s">
        <v>52</v>
      </c>
      <c r="J9" s="3">
        <v>1462843</v>
      </c>
      <c r="L9" s="2" t="s">
        <v>52</v>
      </c>
      <c r="M9" s="3">
        <v>3</v>
      </c>
    </row>
    <row r="10" spans="1:23" x14ac:dyDescent="0.3">
      <c r="A10" s="2" t="s">
        <v>66</v>
      </c>
      <c r="B10" s="10">
        <v>1194057</v>
      </c>
      <c r="I10" s="2" t="s">
        <v>60</v>
      </c>
      <c r="J10" s="3">
        <v>822086</v>
      </c>
      <c r="L10" s="2" t="s">
        <v>55</v>
      </c>
      <c r="M10" s="3">
        <v>2</v>
      </c>
    </row>
    <row r="11" spans="1:23" x14ac:dyDescent="0.3">
      <c r="A11" s="2" t="s">
        <v>65</v>
      </c>
      <c r="B11" s="10">
        <v>1031161</v>
      </c>
      <c r="I11" s="2" t="s">
        <v>55</v>
      </c>
      <c r="J11" s="3">
        <v>654675</v>
      </c>
      <c r="L11" s="2" t="s">
        <v>53</v>
      </c>
      <c r="M11" s="3">
        <v>2</v>
      </c>
    </row>
    <row r="12" spans="1:23" x14ac:dyDescent="0.3">
      <c r="A12" s="2" t="s">
        <v>59</v>
      </c>
      <c r="B12" s="10">
        <v>822086</v>
      </c>
      <c r="I12" s="2" t="s">
        <v>15</v>
      </c>
      <c r="J12" s="3">
        <v>311878</v>
      </c>
      <c r="L12" s="2" t="s">
        <v>15</v>
      </c>
      <c r="M12" s="3">
        <v>2</v>
      </c>
    </row>
    <row r="13" spans="1:23" x14ac:dyDescent="0.3">
      <c r="A13" s="2" t="s">
        <v>54</v>
      </c>
      <c r="B13" s="10">
        <v>654675</v>
      </c>
      <c r="I13" s="2" t="s">
        <v>62</v>
      </c>
      <c r="J13" s="3">
        <v>250699</v>
      </c>
      <c r="L13" s="2" t="s">
        <v>60</v>
      </c>
      <c r="M13" s="3">
        <v>1</v>
      </c>
    </row>
    <row r="14" spans="1:23" x14ac:dyDescent="0.3">
      <c r="A14" s="2" t="s">
        <v>51</v>
      </c>
      <c r="B14" s="10">
        <v>431682</v>
      </c>
      <c r="I14" s="2" t="s">
        <v>6</v>
      </c>
      <c r="J14" s="3">
        <v>20542154</v>
      </c>
      <c r="L14" s="2" t="s">
        <v>62</v>
      </c>
      <c r="M14" s="3">
        <v>1</v>
      </c>
    </row>
    <row r="15" spans="1:23" x14ac:dyDescent="0.3">
      <c r="A15" s="2" t="s">
        <v>67</v>
      </c>
      <c r="B15" s="10">
        <v>416296</v>
      </c>
      <c r="L15" s="2" t="s">
        <v>6</v>
      </c>
      <c r="M15" s="3">
        <v>40</v>
      </c>
    </row>
    <row r="16" spans="1:23" x14ac:dyDescent="0.3">
      <c r="A16" s="2" t="s">
        <v>61</v>
      </c>
      <c r="B16" s="10">
        <v>250699</v>
      </c>
    </row>
    <row r="17" spans="1:14" x14ac:dyDescent="0.3">
      <c r="A17" s="2" t="s">
        <v>5</v>
      </c>
      <c r="B17" s="10">
        <v>217986</v>
      </c>
    </row>
    <row r="18" spans="1:14" x14ac:dyDescent="0.3">
      <c r="A18" s="2" t="s">
        <v>4</v>
      </c>
      <c r="B18" s="10">
        <v>93892</v>
      </c>
    </row>
    <row r="19" spans="1:14" x14ac:dyDescent="0.3">
      <c r="A19" s="2" t="s">
        <v>6</v>
      </c>
      <c r="B19" s="10">
        <v>20542154</v>
      </c>
    </row>
    <row r="30" spans="1:14" x14ac:dyDescent="0.3">
      <c r="A30" s="1" t="s">
        <v>0</v>
      </c>
      <c r="B30" t="s">
        <v>7</v>
      </c>
      <c r="E30" s="1" t="s">
        <v>19</v>
      </c>
    </row>
    <row r="31" spans="1:14" x14ac:dyDescent="0.3">
      <c r="A31" s="2" t="s">
        <v>17</v>
      </c>
      <c r="B31" s="3"/>
      <c r="E31" t="s">
        <v>73</v>
      </c>
      <c r="G31" t="s">
        <v>74</v>
      </c>
      <c r="I31" t="s">
        <v>75</v>
      </c>
      <c r="K31" t="s">
        <v>76</v>
      </c>
      <c r="M31" t="s">
        <v>20</v>
      </c>
      <c r="N31" t="s">
        <v>21</v>
      </c>
    </row>
    <row r="32" spans="1:14" x14ac:dyDescent="0.3">
      <c r="A32" s="5" t="s">
        <v>11</v>
      </c>
      <c r="B32" s="3">
        <v>1110399</v>
      </c>
      <c r="D32" s="1" t="s">
        <v>0</v>
      </c>
      <c r="E32" t="s">
        <v>7</v>
      </c>
      <c r="F32" t="s">
        <v>8</v>
      </c>
      <c r="G32" t="s">
        <v>7</v>
      </c>
      <c r="H32" t="s">
        <v>8</v>
      </c>
      <c r="I32" t="s">
        <v>7</v>
      </c>
      <c r="J32" t="s">
        <v>8</v>
      </c>
      <c r="K32" t="s">
        <v>7</v>
      </c>
      <c r="L32" t="s">
        <v>8</v>
      </c>
    </row>
    <row r="33" spans="1:14" x14ac:dyDescent="0.3">
      <c r="A33" s="5" t="s">
        <v>12</v>
      </c>
      <c r="B33" s="3">
        <v>11657600</v>
      </c>
      <c r="D33" s="2" t="s">
        <v>51</v>
      </c>
      <c r="E33" s="3"/>
      <c r="F33" s="4"/>
      <c r="G33" s="3"/>
      <c r="H33" s="4"/>
      <c r="I33" s="3">
        <v>27300</v>
      </c>
      <c r="J33" s="4">
        <v>0.38095238095238093</v>
      </c>
      <c r="K33" s="3">
        <v>404382</v>
      </c>
      <c r="L33" s="4">
        <v>0.32155733934744868</v>
      </c>
      <c r="M33" s="3">
        <v>431682</v>
      </c>
      <c r="N33" s="4">
        <v>0.32531354098618892</v>
      </c>
    </row>
    <row r="34" spans="1:14" x14ac:dyDescent="0.3">
      <c r="A34" s="5" t="s">
        <v>13</v>
      </c>
      <c r="B34" s="3">
        <v>1418323</v>
      </c>
      <c r="D34" s="2" t="s">
        <v>63</v>
      </c>
      <c r="E34" s="3"/>
      <c r="F34" s="4"/>
      <c r="G34" s="3">
        <v>204596</v>
      </c>
      <c r="H34" s="4">
        <v>0.32207863301335315</v>
      </c>
      <c r="I34" s="3">
        <v>619690</v>
      </c>
      <c r="J34" s="4">
        <v>0.28706288628185062</v>
      </c>
      <c r="K34" s="3">
        <v>642482</v>
      </c>
      <c r="L34" s="4">
        <v>0.302003791545911</v>
      </c>
      <c r="M34" s="3">
        <v>1466768</v>
      </c>
      <c r="N34" s="4">
        <v>0.29849164966784114</v>
      </c>
    </row>
    <row r="35" spans="1:14" x14ac:dyDescent="0.3">
      <c r="A35" s="5" t="s">
        <v>48</v>
      </c>
      <c r="B35" s="3">
        <v>1810500</v>
      </c>
      <c r="D35" s="2" t="s">
        <v>56</v>
      </c>
      <c r="E35" s="3">
        <v>60500</v>
      </c>
      <c r="F35" s="4">
        <v>0.29586776859504132</v>
      </c>
      <c r="G35" s="3">
        <v>417081</v>
      </c>
      <c r="H35" s="4">
        <v>0.28670929627578334</v>
      </c>
      <c r="I35" s="3">
        <v>228493</v>
      </c>
      <c r="J35" s="4">
        <v>0.34155532116957632</v>
      </c>
      <c r="K35" s="3">
        <v>644382</v>
      </c>
      <c r="L35" s="4">
        <v>0.30142368967475813</v>
      </c>
      <c r="M35" s="3">
        <v>1350456</v>
      </c>
      <c r="N35" s="4">
        <v>0.30342047426943197</v>
      </c>
    </row>
    <row r="36" spans="1:14" x14ac:dyDescent="0.3">
      <c r="A36" s="5" t="s">
        <v>49</v>
      </c>
      <c r="B36" s="3">
        <v>91000</v>
      </c>
      <c r="D36" s="2" t="s">
        <v>53</v>
      </c>
      <c r="E36" s="3">
        <v>54689</v>
      </c>
      <c r="F36" s="4">
        <v>0.44047248989741994</v>
      </c>
      <c r="G36" s="3">
        <v>191599</v>
      </c>
      <c r="H36" s="4">
        <v>0.33141613473974291</v>
      </c>
      <c r="I36" s="3">
        <v>381289</v>
      </c>
      <c r="J36" s="4">
        <v>0.29987489804321654</v>
      </c>
      <c r="K36" s="3">
        <v>893086</v>
      </c>
      <c r="L36" s="4">
        <v>0.2942448991474505</v>
      </c>
      <c r="M36" s="3">
        <v>1520663</v>
      </c>
      <c r="N36" s="4">
        <v>0.30559893940998106</v>
      </c>
    </row>
    <row r="37" spans="1:14" x14ac:dyDescent="0.3">
      <c r="A37" s="5" t="s">
        <v>50</v>
      </c>
      <c r="B37" s="3">
        <v>1532200</v>
      </c>
      <c r="D37" s="2" t="s">
        <v>57</v>
      </c>
      <c r="E37" s="3"/>
      <c r="F37" s="4"/>
      <c r="G37" s="3">
        <v>558390</v>
      </c>
      <c r="H37" s="4">
        <v>0.2824907322838876</v>
      </c>
      <c r="I37" s="3">
        <v>489766</v>
      </c>
      <c r="J37" s="4">
        <v>0.31457063168941901</v>
      </c>
      <c r="K37" s="3">
        <v>428786</v>
      </c>
      <c r="L37" s="4">
        <v>0.37218099471531252</v>
      </c>
      <c r="M37" s="3">
        <v>1476942</v>
      </c>
      <c r="N37" s="4">
        <v>0.31916757733208212</v>
      </c>
    </row>
    <row r="38" spans="1:14" x14ac:dyDescent="0.3">
      <c r="A38" s="2" t="s">
        <v>44</v>
      </c>
      <c r="B38" s="3"/>
      <c r="D38" s="2" t="s">
        <v>1</v>
      </c>
      <c r="E38" s="3"/>
      <c r="F38" s="4"/>
      <c r="G38" s="3">
        <v>329893</v>
      </c>
      <c r="H38" s="4">
        <v>0.27203669068455527</v>
      </c>
      <c r="I38" s="3">
        <v>721590</v>
      </c>
      <c r="J38" s="4">
        <v>0.28532823348438863</v>
      </c>
      <c r="K38" s="3">
        <v>889261</v>
      </c>
      <c r="L38" s="4">
        <v>0.33371642296243736</v>
      </c>
      <c r="M38" s="3">
        <v>1940744</v>
      </c>
      <c r="N38" s="4">
        <v>0.30524067058818682</v>
      </c>
    </row>
    <row r="39" spans="1:14" x14ac:dyDescent="0.3">
      <c r="A39" s="5" t="s">
        <v>11</v>
      </c>
      <c r="B39" s="3">
        <v>18696</v>
      </c>
      <c r="D39" s="2" t="s">
        <v>54</v>
      </c>
      <c r="E39" s="3"/>
      <c r="F39" s="4"/>
      <c r="G39" s="3"/>
      <c r="H39" s="4"/>
      <c r="I39" s="3">
        <v>43798</v>
      </c>
      <c r="J39" s="4">
        <v>0.39494954107493491</v>
      </c>
      <c r="K39" s="3">
        <v>610877</v>
      </c>
      <c r="L39" s="4">
        <v>0.33358106460056608</v>
      </c>
      <c r="M39" s="3">
        <v>654675</v>
      </c>
      <c r="N39" s="4">
        <v>0.33768663840837054</v>
      </c>
    </row>
    <row r="40" spans="1:14" x14ac:dyDescent="0.3">
      <c r="A40" s="5" t="s">
        <v>12</v>
      </c>
      <c r="B40" s="3">
        <v>238200</v>
      </c>
      <c r="D40" s="2" t="s">
        <v>2</v>
      </c>
      <c r="E40" s="3">
        <v>90800</v>
      </c>
      <c r="F40" s="4">
        <v>0.27973568281938327</v>
      </c>
      <c r="G40" s="3">
        <v>97296</v>
      </c>
      <c r="H40" s="4">
        <v>0.27232363098174645</v>
      </c>
      <c r="I40" s="3">
        <v>1002393</v>
      </c>
      <c r="J40" s="4">
        <v>0.26580692403079431</v>
      </c>
      <c r="K40" s="3">
        <v>1608656</v>
      </c>
      <c r="L40" s="4">
        <v>0.30709238022299362</v>
      </c>
      <c r="M40" s="3">
        <v>2799145</v>
      </c>
      <c r="N40" s="4">
        <v>0.29021183254172256</v>
      </c>
    </row>
    <row r="41" spans="1:14" x14ac:dyDescent="0.3">
      <c r="A41" s="5" t="s">
        <v>13</v>
      </c>
      <c r="B41" s="3">
        <v>48595</v>
      </c>
      <c r="D41" s="2" t="s">
        <v>67</v>
      </c>
      <c r="E41" s="3"/>
      <c r="F41" s="4"/>
      <c r="G41" s="3"/>
      <c r="H41" s="4"/>
      <c r="I41" s="3">
        <v>364296</v>
      </c>
      <c r="J41" s="4">
        <v>0.30715681753299517</v>
      </c>
      <c r="K41" s="3">
        <v>52000</v>
      </c>
      <c r="L41" s="4">
        <v>0.30192307692307691</v>
      </c>
      <c r="M41" s="3">
        <v>416296</v>
      </c>
      <c r="N41" s="4">
        <v>0.30650306512673675</v>
      </c>
    </row>
    <row r="42" spans="1:14" x14ac:dyDescent="0.3">
      <c r="A42" s="5" t="s">
        <v>48</v>
      </c>
      <c r="B42" s="3">
        <v>18000</v>
      </c>
      <c r="D42" s="2" t="s">
        <v>59</v>
      </c>
      <c r="E42" s="3"/>
      <c r="F42" s="4"/>
      <c r="G42" s="3"/>
      <c r="H42" s="4"/>
      <c r="I42" s="3">
        <v>408699</v>
      </c>
      <c r="J42" s="4">
        <v>0.30878225784746233</v>
      </c>
      <c r="K42" s="3">
        <v>413387</v>
      </c>
      <c r="L42" s="4">
        <v>0.33851330593366508</v>
      </c>
      <c r="M42" s="3">
        <v>822086</v>
      </c>
      <c r="N42" s="4">
        <v>0.32373255352846297</v>
      </c>
    </row>
    <row r="43" spans="1:14" x14ac:dyDescent="0.3">
      <c r="A43" s="5" t="s">
        <v>49</v>
      </c>
      <c r="B43" s="3">
        <v>1400</v>
      </c>
      <c r="D43" s="2" t="s">
        <v>3</v>
      </c>
      <c r="E43" s="3">
        <v>165000</v>
      </c>
      <c r="F43" s="4">
        <v>0.23636363636363636</v>
      </c>
      <c r="G43" s="3">
        <v>264190</v>
      </c>
      <c r="H43" s="4">
        <v>0.3173473636398047</v>
      </c>
      <c r="I43" s="3">
        <v>714075</v>
      </c>
      <c r="J43" s="4">
        <v>0.30434478171060464</v>
      </c>
      <c r="K43" s="3">
        <v>883281</v>
      </c>
      <c r="L43" s="4">
        <v>0.29495822960077256</v>
      </c>
      <c r="M43" s="3">
        <v>2026546</v>
      </c>
      <c r="N43" s="4">
        <v>0.29641370094732616</v>
      </c>
    </row>
    <row r="44" spans="1:14" x14ac:dyDescent="0.3">
      <c r="A44" s="5" t="s">
        <v>50</v>
      </c>
      <c r="B44" s="3">
        <v>39000</v>
      </c>
      <c r="D44" s="2" t="s">
        <v>68</v>
      </c>
      <c r="E44" s="3">
        <v>4400</v>
      </c>
      <c r="F44" s="4">
        <v>0.45454545454545453</v>
      </c>
      <c r="G44" s="3">
        <v>162091</v>
      </c>
      <c r="H44" s="4">
        <v>0.34203626358033451</v>
      </c>
      <c r="I44" s="3">
        <v>1110089</v>
      </c>
      <c r="J44" s="4">
        <v>0.27271597142211118</v>
      </c>
      <c r="K44" s="3">
        <v>1571776</v>
      </c>
      <c r="L44" s="4">
        <v>0.28749389225945682</v>
      </c>
      <c r="M44" s="3">
        <v>2848356</v>
      </c>
      <c r="N44" s="4">
        <v>0.28509638542373217</v>
      </c>
    </row>
    <row r="45" spans="1:14" x14ac:dyDescent="0.3">
      <c r="A45" s="2" t="s">
        <v>18</v>
      </c>
      <c r="B45" s="3"/>
      <c r="D45" s="2" t="s">
        <v>4</v>
      </c>
      <c r="E45" s="3"/>
      <c r="F45" s="4"/>
      <c r="G45" s="3"/>
      <c r="H45" s="4"/>
      <c r="I45" s="3">
        <v>13200</v>
      </c>
      <c r="J45" s="4">
        <v>0.45454545454545453</v>
      </c>
      <c r="K45" s="3">
        <v>80692</v>
      </c>
      <c r="L45" s="4">
        <v>0.35185644177861497</v>
      </c>
      <c r="M45" s="3">
        <v>93892</v>
      </c>
      <c r="N45" s="4">
        <v>0.3662931879180335</v>
      </c>
    </row>
    <row r="46" spans="1:14" x14ac:dyDescent="0.3">
      <c r="A46" s="5" t="s">
        <v>11</v>
      </c>
      <c r="B46" s="3">
        <v>130074</v>
      </c>
      <c r="D46" s="2" t="s">
        <v>61</v>
      </c>
      <c r="E46" s="3"/>
      <c r="F46" s="4"/>
      <c r="G46" s="3">
        <v>23400</v>
      </c>
      <c r="H46" s="4">
        <v>0.33760683760683763</v>
      </c>
      <c r="I46" s="3">
        <v>158199</v>
      </c>
      <c r="J46" s="4">
        <v>0.39190513214369244</v>
      </c>
      <c r="K46" s="3">
        <v>69100</v>
      </c>
      <c r="L46" s="4">
        <v>0.27062228654124459</v>
      </c>
      <c r="M46" s="3">
        <v>250699</v>
      </c>
      <c r="N46" s="4">
        <v>0.35340787159103149</v>
      </c>
    </row>
    <row r="47" spans="1:14" x14ac:dyDescent="0.3">
      <c r="A47" s="5" t="s">
        <v>12</v>
      </c>
      <c r="B47" s="3">
        <v>1600300</v>
      </c>
      <c r="D47" s="2" t="s">
        <v>5</v>
      </c>
      <c r="E47" s="3"/>
      <c r="F47" s="4"/>
      <c r="G47" s="3"/>
      <c r="H47" s="4"/>
      <c r="I47" s="3"/>
      <c r="J47" s="4"/>
      <c r="K47" s="3">
        <v>217986</v>
      </c>
      <c r="L47" s="4">
        <v>0.36601433119558135</v>
      </c>
      <c r="M47" s="3">
        <v>217986</v>
      </c>
      <c r="N47" s="4">
        <v>0.36601433119558135</v>
      </c>
    </row>
    <row r="48" spans="1:14" x14ac:dyDescent="0.3">
      <c r="A48" s="5" t="s">
        <v>13</v>
      </c>
      <c r="B48" s="3">
        <v>187367</v>
      </c>
      <c r="D48" s="2" t="s">
        <v>65</v>
      </c>
      <c r="E48" s="3"/>
      <c r="F48" s="4"/>
      <c r="G48" s="3">
        <v>247400</v>
      </c>
      <c r="H48" s="4">
        <v>0.27445432497978983</v>
      </c>
      <c r="I48" s="3">
        <v>100099</v>
      </c>
      <c r="J48" s="4">
        <v>0.34414929220072127</v>
      </c>
      <c r="K48" s="3">
        <v>683662</v>
      </c>
      <c r="L48" s="4">
        <v>0.30250620920864402</v>
      </c>
      <c r="M48" s="3">
        <v>1031161</v>
      </c>
      <c r="N48" s="4">
        <v>0.29981836008150037</v>
      </c>
    </row>
    <row r="49" spans="1:27" x14ac:dyDescent="0.3">
      <c r="A49" s="5" t="s">
        <v>48</v>
      </c>
      <c r="B49" s="3">
        <v>300500</v>
      </c>
      <c r="D49" s="2" t="s">
        <v>66</v>
      </c>
      <c r="E49" s="3"/>
      <c r="F49" s="4"/>
      <c r="G49" s="3">
        <v>188793</v>
      </c>
      <c r="H49" s="4">
        <v>0.30956126551302221</v>
      </c>
      <c r="I49" s="3">
        <v>491374</v>
      </c>
      <c r="J49" s="4">
        <v>0.3423542963201146</v>
      </c>
      <c r="K49" s="3">
        <v>513890</v>
      </c>
      <c r="L49" s="4">
        <v>0.27105022475627077</v>
      </c>
      <c r="M49" s="3">
        <v>1194057</v>
      </c>
      <c r="N49" s="4">
        <v>0.30648201886509607</v>
      </c>
    </row>
    <row r="50" spans="1:27" x14ac:dyDescent="0.3">
      <c r="A50" s="5" t="s">
        <v>49</v>
      </c>
      <c r="B50" s="3">
        <v>23800</v>
      </c>
      <c r="D50" s="2" t="s">
        <v>6</v>
      </c>
      <c r="E50" s="3">
        <v>375389</v>
      </c>
      <c r="F50" s="4">
        <v>0.28873781597223147</v>
      </c>
      <c r="G50" s="3">
        <v>2684729</v>
      </c>
      <c r="H50" s="4">
        <v>0.29667016670956359</v>
      </c>
      <c r="I50" s="3">
        <v>6874350</v>
      </c>
      <c r="J50" s="4">
        <v>0.29867551113923496</v>
      </c>
      <c r="K50" s="3">
        <v>10607686</v>
      </c>
      <c r="L50" s="4">
        <v>0.3088549189710178</v>
      </c>
      <c r="M50" s="3">
        <v>20542154</v>
      </c>
      <c r="N50" s="4">
        <v>0.30348832941277726</v>
      </c>
    </row>
    <row r="51" spans="1:27" x14ac:dyDescent="0.3">
      <c r="A51" s="5" t="s">
        <v>50</v>
      </c>
      <c r="B51" s="3">
        <v>316200</v>
      </c>
    </row>
    <row r="52" spans="1:27" x14ac:dyDescent="0.3">
      <c r="A52" s="2" t="s">
        <v>6</v>
      </c>
      <c r="B52" s="3">
        <v>20542154</v>
      </c>
    </row>
    <row r="60" spans="1:27" x14ac:dyDescent="0.3">
      <c r="O60" s="1" t="s">
        <v>19</v>
      </c>
    </row>
    <row r="61" spans="1:27" x14ac:dyDescent="0.3">
      <c r="O61" t="s">
        <v>23</v>
      </c>
      <c r="P61" t="s">
        <v>24</v>
      </c>
      <c r="Q61" t="s">
        <v>25</v>
      </c>
      <c r="R61" t="s">
        <v>26</v>
      </c>
      <c r="S61" t="s">
        <v>27</v>
      </c>
      <c r="T61" t="s">
        <v>28</v>
      </c>
      <c r="U61" t="s">
        <v>29</v>
      </c>
      <c r="V61" t="s">
        <v>30</v>
      </c>
      <c r="W61" t="s">
        <v>31</v>
      </c>
      <c r="X61" t="s">
        <v>32</v>
      </c>
      <c r="Y61" t="s">
        <v>33</v>
      </c>
      <c r="Z61" t="s">
        <v>34</v>
      </c>
      <c r="AA61" t="s">
        <v>6</v>
      </c>
    </row>
    <row r="62" spans="1:27" x14ac:dyDescent="0.3">
      <c r="N62" t="s">
        <v>22</v>
      </c>
      <c r="O62" s="6">
        <v>15.780595813204508</v>
      </c>
      <c r="P62" s="6">
        <v>41.351621356043239</v>
      </c>
      <c r="Q62" s="6">
        <v>16.573663366336632</v>
      </c>
      <c r="R62" s="6">
        <v>36.435518264416835</v>
      </c>
      <c r="S62" s="6">
        <v>35.730524050004142</v>
      </c>
      <c r="T62" s="6">
        <v>30.346197802197803</v>
      </c>
      <c r="U62" s="6">
        <v>27.422315382134794</v>
      </c>
      <c r="V62" s="6">
        <v>35.716360768017239</v>
      </c>
      <c r="W62" s="6">
        <v>44.257098593881196</v>
      </c>
      <c r="X62" s="6">
        <v>28.493737537990977</v>
      </c>
      <c r="Y62" s="6">
        <v>30.679358339230951</v>
      </c>
      <c r="Z62" s="6">
        <v>30.387842193398917</v>
      </c>
      <c r="AA62" s="6">
        <v>32.542026138613863</v>
      </c>
    </row>
    <row r="65" spans="1:27" x14ac:dyDescent="0.3">
      <c r="N65" s="8"/>
      <c r="O65" s="8" t="s">
        <v>19</v>
      </c>
      <c r="P65" s="8"/>
      <c r="Q65" s="8"/>
      <c r="R65" s="8"/>
      <c r="S65" s="8"/>
      <c r="T65" s="8"/>
      <c r="U65" s="8"/>
      <c r="V65" s="8"/>
      <c r="W65" s="8"/>
      <c r="X65" s="8"/>
      <c r="Y65" s="8"/>
      <c r="Z65" s="8"/>
      <c r="AA65" s="8"/>
    </row>
    <row r="66" spans="1:27" x14ac:dyDescent="0.3">
      <c r="N66" s="7"/>
      <c r="O66" s="7" t="s">
        <v>23</v>
      </c>
      <c r="P66" s="7" t="s">
        <v>24</v>
      </c>
      <c r="Q66" s="7" t="s">
        <v>25</v>
      </c>
      <c r="R66" s="7" t="s">
        <v>26</v>
      </c>
      <c r="S66" s="7" t="s">
        <v>27</v>
      </c>
      <c r="T66" s="7" t="s">
        <v>28</v>
      </c>
      <c r="U66" s="7" t="s">
        <v>29</v>
      </c>
      <c r="V66" s="7" t="s">
        <v>30</v>
      </c>
      <c r="W66" s="7" t="s">
        <v>31</v>
      </c>
      <c r="X66" s="7" t="s">
        <v>32</v>
      </c>
      <c r="Y66" s="7" t="s">
        <v>33</v>
      </c>
      <c r="Z66" s="7" t="s">
        <v>34</v>
      </c>
      <c r="AA66" s="7"/>
    </row>
    <row r="67" spans="1:27" x14ac:dyDescent="0.3">
      <c r="N67" s="9" t="s">
        <v>22</v>
      </c>
      <c r="O67" s="6">
        <f>GETPIVOTDATA("[Measures].[AOV]",$N$60,"[Calendar].[Month]","[Calendar].[Month].&amp;[January]")</f>
        <v>15.780595813204508</v>
      </c>
      <c r="P67" s="6">
        <f>GETPIVOTDATA("[Measures].[AOV]",$N$60,"[Calendar].[Month]","[Calendar].[Month].&amp;[January]")</f>
        <v>15.780595813204508</v>
      </c>
      <c r="Q67" s="6">
        <f>GETPIVOTDATA("[Measures].[AOV]",$N$60,"[Calendar].[Month]","[Calendar].[Month].&amp;[March]")</f>
        <v>16.573663366336632</v>
      </c>
      <c r="R67" s="6">
        <f>GETPIVOTDATA("[Measures].[AOV]",$N$60,"[Calendar].[Month]","[Calendar].[Month].&amp;[March]")</f>
        <v>16.573663366336632</v>
      </c>
      <c r="S67" s="6">
        <f>GETPIVOTDATA("[Measures].[AOV]",$N$60,"[Calendar].[Month]","[Calendar].[Month].&amp;[May]")</f>
        <v>35.730524050004142</v>
      </c>
      <c r="T67" s="6">
        <f>GETPIVOTDATA("[Measures].[AOV]",$N$60,"[Calendar].[Month]","[Calendar].[Month].&amp;[June]")</f>
        <v>30.346197802197803</v>
      </c>
      <c r="U67" s="6">
        <f>GETPIVOTDATA("[Measures].[AOV]",$N$60,"[Calendar].[Month]","[Calendar].[Month].&amp;[July]")</f>
        <v>27.422315382134794</v>
      </c>
      <c r="V67" s="6">
        <f>GETPIVOTDATA("[Measures].[AOV]",$N$60,"[Calendar].[Month]","[Calendar].[Month].&amp;[August]")</f>
        <v>35.716360768017239</v>
      </c>
      <c r="W67" s="6">
        <f>GETPIVOTDATA("[Measures].[AOV]",$N$60,"[Calendar].[Month]","[Calendar].[Month].&amp;[September]")</f>
        <v>44.257098593881196</v>
      </c>
      <c r="X67" s="6">
        <f>GETPIVOTDATA("[Measures].[AOV]",$N$60,"[Calendar].[Month]","[Calendar].[Month].&amp;[October]")</f>
        <v>28.493737537990977</v>
      </c>
      <c r="Y67" s="6">
        <f>GETPIVOTDATA("[Measures].[AOV]",$N$60,"[Calendar].[Month]","[Calendar].[Month].&amp;[November]")</f>
        <v>30.679358339230951</v>
      </c>
      <c r="Z67" s="6">
        <f>GETPIVOTDATA("[Measures].[AOV]",$N$60,"[Calendar].[Month]","[Calendar].[Month].&amp;[December]")</f>
        <v>30.387842193398917</v>
      </c>
    </row>
    <row r="72" spans="1:27" x14ac:dyDescent="0.3">
      <c r="A72" s="1" t="s">
        <v>0</v>
      </c>
      <c r="B72" t="s">
        <v>22</v>
      </c>
      <c r="D72" s="1" t="s">
        <v>0</v>
      </c>
      <c r="E72" t="s">
        <v>8</v>
      </c>
      <c r="G72" s="1" t="s">
        <v>0</v>
      </c>
      <c r="H72" t="s">
        <v>35</v>
      </c>
    </row>
    <row r="73" spans="1:27" x14ac:dyDescent="0.3">
      <c r="A73" s="2" t="s">
        <v>2</v>
      </c>
      <c r="B73" s="6">
        <v>44.168665383280207</v>
      </c>
      <c r="D73" s="2" t="s">
        <v>4</v>
      </c>
      <c r="E73" s="4">
        <v>0.3662931879180335</v>
      </c>
      <c r="G73" s="2" t="s">
        <v>12</v>
      </c>
      <c r="H73" s="6">
        <v>11107.901234567902</v>
      </c>
    </row>
    <row r="74" spans="1:27" x14ac:dyDescent="0.3">
      <c r="A74" s="2" t="s">
        <v>68</v>
      </c>
      <c r="B74" s="6">
        <v>41.158240011559862</v>
      </c>
      <c r="D74" s="2" t="s">
        <v>5</v>
      </c>
      <c r="E74" s="4">
        <v>0.36601433119558135</v>
      </c>
      <c r="G74" s="2" t="s">
        <v>48</v>
      </c>
      <c r="H74" s="6">
        <v>6912.3376623376626</v>
      </c>
    </row>
    <row r="75" spans="1:27" x14ac:dyDescent="0.3">
      <c r="A75" s="2" t="s">
        <v>66</v>
      </c>
      <c r="B75" s="6">
        <v>35.544815884261602</v>
      </c>
      <c r="D75" s="2" t="s">
        <v>61</v>
      </c>
      <c r="E75" s="4">
        <v>0.35340787159103149</v>
      </c>
      <c r="G75" s="2" t="s">
        <v>50</v>
      </c>
      <c r="H75" s="6">
        <v>6030.0319488817895</v>
      </c>
    </row>
    <row r="76" spans="1:27" x14ac:dyDescent="0.3">
      <c r="A76" s="2" t="s">
        <v>63</v>
      </c>
      <c r="B76" s="6">
        <v>35.509804870963059</v>
      </c>
      <c r="D76" s="2" t="s">
        <v>54</v>
      </c>
      <c r="E76" s="4">
        <v>0.33768663840837054</v>
      </c>
      <c r="G76" s="2" t="s">
        <v>13</v>
      </c>
      <c r="H76" s="6">
        <v>2529.487767584098</v>
      </c>
    </row>
    <row r="77" spans="1:27" x14ac:dyDescent="0.3">
      <c r="A77" s="2" t="s">
        <v>53</v>
      </c>
      <c r="B77" s="6">
        <v>34.112409708824984</v>
      </c>
      <c r="D77" s="2" t="s">
        <v>51</v>
      </c>
      <c r="E77" s="4">
        <v>0.32531354098618892</v>
      </c>
      <c r="G77" s="2" t="s">
        <v>11</v>
      </c>
      <c r="H77" s="6">
        <v>2001.858505564388</v>
      </c>
    </row>
    <row r="78" spans="1:27" x14ac:dyDescent="0.3">
      <c r="A78" s="2" t="s">
        <v>67</v>
      </c>
      <c r="B78" s="6">
        <v>33.936251732289882</v>
      </c>
      <c r="D78" s="2" t="s">
        <v>59</v>
      </c>
      <c r="E78" s="4">
        <v>0.32373255352846297</v>
      </c>
      <c r="G78" s="2" t="s">
        <v>49</v>
      </c>
      <c r="H78" s="6">
        <v>1400</v>
      </c>
    </row>
    <row r="79" spans="1:27" x14ac:dyDescent="0.3">
      <c r="A79" s="2" t="s">
        <v>1</v>
      </c>
      <c r="B79" s="6">
        <v>33.340388249441673</v>
      </c>
      <c r="D79" s="2" t="s">
        <v>57</v>
      </c>
      <c r="E79" s="4">
        <v>0.31916757733208212</v>
      </c>
      <c r="G79" s="2" t="s">
        <v>6</v>
      </c>
      <c r="H79" s="6">
        <v>6415.4134915677705</v>
      </c>
    </row>
    <row r="80" spans="1:27" x14ac:dyDescent="0.3">
      <c r="A80" s="2" t="s">
        <v>3</v>
      </c>
      <c r="B80" s="6">
        <v>32.377076942740288</v>
      </c>
      <c r="D80" s="2" t="s">
        <v>67</v>
      </c>
      <c r="E80" s="4">
        <v>0.30650306512673675</v>
      </c>
    </row>
    <row r="81" spans="1:5" x14ac:dyDescent="0.3">
      <c r="A81" s="2" t="s">
        <v>65</v>
      </c>
      <c r="B81" s="6">
        <v>31.724126261383216</v>
      </c>
      <c r="D81" s="2" t="s">
        <v>66</v>
      </c>
      <c r="E81" s="4">
        <v>0.30648201886509607</v>
      </c>
    </row>
    <row r="82" spans="1:5" x14ac:dyDescent="0.3">
      <c r="A82" s="2" t="s">
        <v>56</v>
      </c>
      <c r="B82" s="6">
        <v>31.340357391506149</v>
      </c>
      <c r="D82" s="2" t="s">
        <v>53</v>
      </c>
      <c r="E82" s="4">
        <v>0.30559893940998106</v>
      </c>
    </row>
    <row r="83" spans="1:5" x14ac:dyDescent="0.3">
      <c r="A83" s="2" t="s">
        <v>59</v>
      </c>
      <c r="B83" s="6">
        <v>28.502097562666851</v>
      </c>
      <c r="D83" s="2" t="s">
        <v>1</v>
      </c>
      <c r="E83" s="4">
        <v>0.30524067058818682</v>
      </c>
    </row>
    <row r="84" spans="1:5" x14ac:dyDescent="0.3">
      <c r="A84" s="2" t="s">
        <v>57</v>
      </c>
      <c r="B84" s="6">
        <v>24.209782644330065</v>
      </c>
      <c r="D84" s="2" t="s">
        <v>56</v>
      </c>
      <c r="E84" s="4">
        <v>0.30342047426943197</v>
      </c>
    </row>
    <row r="85" spans="1:5" x14ac:dyDescent="0.3">
      <c r="A85" s="2" t="s">
        <v>54</v>
      </c>
      <c r="B85" s="6">
        <v>23.520694115111016</v>
      </c>
      <c r="D85" s="2" t="s">
        <v>65</v>
      </c>
      <c r="E85" s="4">
        <v>0.29981836008150037</v>
      </c>
    </row>
    <row r="86" spans="1:5" x14ac:dyDescent="0.3">
      <c r="A86" s="2" t="s">
        <v>51</v>
      </c>
      <c r="B86" s="6">
        <v>21.714386317907444</v>
      </c>
      <c r="D86" s="2" t="s">
        <v>63</v>
      </c>
      <c r="E86" s="4">
        <v>0.29849164966784114</v>
      </c>
    </row>
    <row r="87" spans="1:5" x14ac:dyDescent="0.3">
      <c r="A87" s="2" t="s">
        <v>61</v>
      </c>
      <c r="B87" s="6">
        <v>20.256868131868131</v>
      </c>
      <c r="D87" s="2" t="s">
        <v>3</v>
      </c>
      <c r="E87" s="4">
        <v>0.29641370094732616</v>
      </c>
    </row>
    <row r="88" spans="1:5" x14ac:dyDescent="0.3">
      <c r="A88" s="2" t="s">
        <v>5</v>
      </c>
      <c r="B88" s="6">
        <v>17.258015992399653</v>
      </c>
      <c r="D88" s="2" t="s">
        <v>2</v>
      </c>
      <c r="E88" s="4">
        <v>0.29021183254172256</v>
      </c>
    </row>
    <row r="89" spans="1:5" x14ac:dyDescent="0.3">
      <c r="A89" s="2" t="s">
        <v>4</v>
      </c>
      <c r="B89" s="6">
        <v>11.793995729179752</v>
      </c>
      <c r="D89" s="2" t="s">
        <v>68</v>
      </c>
      <c r="E89" s="4">
        <v>0.28509638542373217</v>
      </c>
    </row>
    <row r="90" spans="1:5" x14ac:dyDescent="0.3">
      <c r="A90" s="2" t="s">
        <v>6</v>
      </c>
      <c r="B90" s="6">
        <v>32.542026138613863</v>
      </c>
      <c r="D90" s="2" t="s">
        <v>6</v>
      </c>
      <c r="E90" s="4">
        <v>0.30348832941277726</v>
      </c>
    </row>
    <row r="100" spans="2:19" x14ac:dyDescent="0.3">
      <c r="G100" s="1" t="s">
        <v>19</v>
      </c>
    </row>
    <row r="101" spans="2:19" x14ac:dyDescent="0.3">
      <c r="B101" s="1" t="s">
        <v>0</v>
      </c>
      <c r="C101" t="s">
        <v>22</v>
      </c>
      <c r="G101" t="s">
        <v>23</v>
      </c>
      <c r="H101" t="s">
        <v>24</v>
      </c>
      <c r="I101" t="s">
        <v>25</v>
      </c>
      <c r="J101" t="s">
        <v>26</v>
      </c>
      <c r="K101" t="s">
        <v>27</v>
      </c>
      <c r="L101" t="s">
        <v>28</v>
      </c>
      <c r="M101" t="s">
        <v>29</v>
      </c>
      <c r="N101" t="s">
        <v>30</v>
      </c>
      <c r="O101" t="s">
        <v>31</v>
      </c>
      <c r="P101" t="s">
        <v>32</v>
      </c>
      <c r="Q101" t="s">
        <v>33</v>
      </c>
      <c r="R101" t="s">
        <v>34</v>
      </c>
      <c r="S101" t="s">
        <v>6</v>
      </c>
    </row>
    <row r="102" spans="2:19" x14ac:dyDescent="0.3">
      <c r="B102" s="2" t="s">
        <v>2</v>
      </c>
      <c r="C102" s="6">
        <v>44.168665383280207</v>
      </c>
      <c r="F102" s="10" t="s">
        <v>7</v>
      </c>
      <c r="G102" s="10">
        <v>39199</v>
      </c>
      <c r="H102" s="10">
        <v>252493</v>
      </c>
      <c r="I102" s="10">
        <v>83697</v>
      </c>
      <c r="J102" s="10">
        <v>785987</v>
      </c>
      <c r="K102" s="10">
        <v>863178</v>
      </c>
      <c r="L102" s="10">
        <v>1035564</v>
      </c>
      <c r="M102" s="10">
        <v>1275549</v>
      </c>
      <c r="N102" s="10">
        <v>1856465</v>
      </c>
      <c r="O102" s="10">
        <v>3742336</v>
      </c>
      <c r="P102" s="10">
        <v>2943802</v>
      </c>
      <c r="Q102" s="10">
        <v>2600996</v>
      </c>
      <c r="R102" s="10">
        <v>5062888</v>
      </c>
      <c r="S102" s="10">
        <v>20542154</v>
      </c>
    </row>
    <row r="103" spans="2:19" x14ac:dyDescent="0.3">
      <c r="B103" s="2" t="s">
        <v>68</v>
      </c>
      <c r="C103" s="6">
        <v>41.158240011559862</v>
      </c>
    </row>
    <row r="104" spans="2:19" x14ac:dyDescent="0.3">
      <c r="B104" s="2" t="s">
        <v>66</v>
      </c>
      <c r="C104" s="6">
        <v>35.544815884261602</v>
      </c>
    </row>
    <row r="105" spans="2:19" x14ac:dyDescent="0.3">
      <c r="B105" s="2" t="s">
        <v>63</v>
      </c>
      <c r="C105" s="6">
        <v>35.509804870963059</v>
      </c>
    </row>
    <row r="106" spans="2:19" x14ac:dyDescent="0.3">
      <c r="B106" s="2" t="s">
        <v>53</v>
      </c>
      <c r="C106" s="6">
        <v>34.112409708824984</v>
      </c>
    </row>
    <row r="107" spans="2:19" x14ac:dyDescent="0.3">
      <c r="B107" s="2" t="s">
        <v>67</v>
      </c>
      <c r="C107" s="6">
        <v>33.936251732289882</v>
      </c>
    </row>
    <row r="108" spans="2:19" x14ac:dyDescent="0.3">
      <c r="B108" s="2" t="s">
        <v>1</v>
      </c>
      <c r="C108" s="6">
        <v>33.340388249441673</v>
      </c>
    </row>
    <row r="109" spans="2:19" x14ac:dyDescent="0.3">
      <c r="B109" s="2" t="s">
        <v>3</v>
      </c>
      <c r="C109" s="6">
        <v>32.377076942740288</v>
      </c>
    </row>
    <row r="110" spans="2:19" x14ac:dyDescent="0.3">
      <c r="B110" s="2" t="s">
        <v>65</v>
      </c>
      <c r="C110" s="6">
        <v>31.724126261383216</v>
      </c>
    </row>
    <row r="111" spans="2:19" x14ac:dyDescent="0.3">
      <c r="B111" s="2" t="s">
        <v>56</v>
      </c>
      <c r="C111" s="6">
        <v>31.340357391506149</v>
      </c>
      <c r="J111" s="1" t="s">
        <v>0</v>
      </c>
      <c r="K111" t="s">
        <v>7</v>
      </c>
    </row>
    <row r="112" spans="2:19" x14ac:dyDescent="0.3">
      <c r="B112" s="2" t="s">
        <v>59</v>
      </c>
      <c r="C112" s="6">
        <v>28.502097562666851</v>
      </c>
      <c r="J112" s="2" t="s">
        <v>12</v>
      </c>
      <c r="K112" s="10">
        <v>13496100</v>
      </c>
    </row>
    <row r="113" spans="2:11" x14ac:dyDescent="0.3">
      <c r="B113" s="2" t="s">
        <v>57</v>
      </c>
      <c r="C113" s="6">
        <v>24.209782644330065</v>
      </c>
      <c r="J113" s="2" t="s">
        <v>48</v>
      </c>
      <c r="K113" s="10">
        <v>2129000</v>
      </c>
    </row>
    <row r="114" spans="2:11" x14ac:dyDescent="0.3">
      <c r="B114" s="2" t="s">
        <v>54</v>
      </c>
      <c r="C114" s="6">
        <v>23.520694115111016</v>
      </c>
      <c r="J114" s="2" t="s">
        <v>50</v>
      </c>
      <c r="K114" s="10">
        <v>1887400</v>
      </c>
    </row>
    <row r="115" spans="2:11" x14ac:dyDescent="0.3">
      <c r="B115" s="2" t="s">
        <v>51</v>
      </c>
      <c r="C115" s="6">
        <v>21.714386317907444</v>
      </c>
      <c r="J115" s="2" t="s">
        <v>13</v>
      </c>
      <c r="K115" s="10">
        <v>1654285</v>
      </c>
    </row>
    <row r="116" spans="2:11" x14ac:dyDescent="0.3">
      <c r="B116" s="2" t="s">
        <v>61</v>
      </c>
      <c r="C116" s="6">
        <v>20.256868131868131</v>
      </c>
      <c r="J116" s="2" t="s">
        <v>11</v>
      </c>
      <c r="K116" s="10">
        <v>1259169</v>
      </c>
    </row>
    <row r="117" spans="2:11" x14ac:dyDescent="0.3">
      <c r="B117" s="2" t="s">
        <v>5</v>
      </c>
      <c r="C117" s="6">
        <v>17.258015992399653</v>
      </c>
      <c r="J117" s="2" t="s">
        <v>49</v>
      </c>
      <c r="K117" s="10">
        <v>116200</v>
      </c>
    </row>
    <row r="118" spans="2:11" x14ac:dyDescent="0.3">
      <c r="B118" s="2" t="s">
        <v>4</v>
      </c>
      <c r="C118" s="6">
        <v>11.793995729179752</v>
      </c>
      <c r="J118" s="2" t="s">
        <v>6</v>
      </c>
      <c r="K118" s="3">
        <v>20542154</v>
      </c>
    </row>
    <row r="119" spans="2:11" x14ac:dyDescent="0.3">
      <c r="B119" s="2" t="s">
        <v>6</v>
      </c>
      <c r="C119" s="6">
        <v>32.542026138613863</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F683-0E28-48F6-9585-F86336CE4D68}">
  <dimension ref="A1:P27"/>
  <sheetViews>
    <sheetView topLeftCell="D15" workbookViewId="0">
      <selection activeCell="P16" sqref="P16"/>
    </sheetView>
  </sheetViews>
  <sheetFormatPr defaultRowHeight="14.4" x14ac:dyDescent="0.3"/>
  <cols>
    <col min="1" max="1" width="10.77734375" bestFit="1" customWidth="1"/>
    <col min="3" max="3" width="17.21875" bestFit="1" customWidth="1"/>
    <col min="5" max="5" width="10.44140625" bestFit="1" customWidth="1"/>
    <col min="7" max="7" width="13.109375" bestFit="1" customWidth="1"/>
    <col min="10" max="11" width="10.44140625" bestFit="1" customWidth="1"/>
    <col min="12" max="12" width="15.88671875" bestFit="1" customWidth="1"/>
    <col min="13" max="13" width="17" customWidth="1"/>
    <col min="14" max="15" width="12.44140625" bestFit="1" customWidth="1"/>
    <col min="16" max="16" width="18.44140625" bestFit="1" customWidth="1"/>
  </cols>
  <sheetData>
    <row r="1" spans="1:16" x14ac:dyDescent="0.3">
      <c r="A1" t="s">
        <v>38</v>
      </c>
      <c r="C1" t="s">
        <v>37</v>
      </c>
      <c r="E1" t="s">
        <v>39</v>
      </c>
      <c r="G1" t="s">
        <v>40</v>
      </c>
      <c r="J1" t="s">
        <v>35</v>
      </c>
      <c r="L1" t="s">
        <v>41</v>
      </c>
      <c r="O1" t="s">
        <v>8</v>
      </c>
    </row>
    <row r="2" spans="1:16" x14ac:dyDescent="0.3">
      <c r="A2" s="11">
        <v>5062888</v>
      </c>
      <c r="C2" s="3">
        <v>20542154</v>
      </c>
      <c r="E2" s="3">
        <v>10607686</v>
      </c>
      <c r="G2" s="3">
        <v>40</v>
      </c>
      <c r="J2" s="6">
        <v>6415.4134915677705</v>
      </c>
      <c r="L2" s="3">
        <v>30</v>
      </c>
      <c r="O2" s="4">
        <v>0.30348832941277726</v>
      </c>
    </row>
    <row r="3" spans="1:16" x14ac:dyDescent="0.3">
      <c r="A3" s="10">
        <f>GETPIVOTDATA("[Measures].[Total MTD]",$A$1)</f>
        <v>5062888</v>
      </c>
      <c r="C3" s="10">
        <f>GETPIVOTDATA("[Measures].[Total YTD]",$C$1)</f>
        <v>20542154</v>
      </c>
      <c r="E3" s="10">
        <f>GETPIVOTDATA("[Measures].[Total QTD]",$E$1)</f>
        <v>10607686</v>
      </c>
      <c r="G3">
        <f>GETPIVOTDATA("[Measures].[Repeat Customers]",$G$1)</f>
        <v>40</v>
      </c>
      <c r="J3" s="6">
        <f>GETPIVOTDATA("[Measures].[ASP]",$J$1)</f>
        <v>6415.4134915677705</v>
      </c>
      <c r="L3">
        <f>GETPIVOTDATA("[Measures].[Unic Product Sold]",$L$1)</f>
        <v>30</v>
      </c>
      <c r="O3" s="12">
        <f>GETPIVOTDATA("[Measures].[Profit_Margin1]",$O$1)</f>
        <v>0.30348832941277726</v>
      </c>
    </row>
    <row r="7" spans="1:16" x14ac:dyDescent="0.3">
      <c r="N7" t="s">
        <v>88</v>
      </c>
    </row>
    <row r="8" spans="1:16" x14ac:dyDescent="0.3">
      <c r="N8" s="21">
        <v>5.4643960396039602E-2</v>
      </c>
    </row>
    <row r="11" spans="1:16" x14ac:dyDescent="0.3">
      <c r="O11" t="s">
        <v>90</v>
      </c>
    </row>
    <row r="12" spans="1:16" x14ac:dyDescent="0.3">
      <c r="O12" s="6">
        <v>500</v>
      </c>
    </row>
    <row r="14" spans="1:16" x14ac:dyDescent="0.3">
      <c r="A14" t="s">
        <v>42</v>
      </c>
      <c r="C14" t="s">
        <v>22</v>
      </c>
      <c r="E14" t="s">
        <v>42</v>
      </c>
      <c r="G14" t="s">
        <v>36</v>
      </c>
      <c r="J14" t="s">
        <v>42</v>
      </c>
      <c r="K14" t="s">
        <v>43</v>
      </c>
      <c r="M14" t="s">
        <v>70</v>
      </c>
    </row>
    <row r="15" spans="1:16" x14ac:dyDescent="0.3">
      <c r="A15" s="3">
        <v>6234304</v>
      </c>
      <c r="C15" s="6">
        <v>32.542026138613863</v>
      </c>
      <c r="E15" s="3">
        <v>6234304</v>
      </c>
      <c r="G15" s="3">
        <v>3202</v>
      </c>
      <c r="J15" s="3">
        <v>6234304</v>
      </c>
      <c r="K15" s="3">
        <v>20542154</v>
      </c>
      <c r="M15" s="3">
        <v>1</v>
      </c>
    </row>
    <row r="16" spans="1:16" x14ac:dyDescent="0.3">
      <c r="A16" s="10">
        <f>GETPIVOTDATA("[Measures].[Total_Profit]",$A$14)</f>
        <v>6234304</v>
      </c>
      <c r="C16" s="6">
        <f>GETPIVOTDATA("[Measures].[AOV]",$C$14)</f>
        <v>32.542026138613863</v>
      </c>
      <c r="G16" s="10">
        <f>GETPIVOTDATA("[Measures].[Total_Quantity]",$G$14)</f>
        <v>3202</v>
      </c>
      <c r="J16">
        <f>GETPIVOTDATA("[Measures].[Total_Profit]",$J$14)</f>
        <v>6234304</v>
      </c>
      <c r="M16">
        <f>GETPIVOTDATA("[Measures].[Product Sales Rank]",$M$14)</f>
        <v>1</v>
      </c>
      <c r="O16" s="1" t="s">
        <v>0</v>
      </c>
      <c r="P16" t="s">
        <v>91</v>
      </c>
    </row>
    <row r="17" spans="1:16" x14ac:dyDescent="0.3">
      <c r="O17" s="2" t="s">
        <v>10</v>
      </c>
      <c r="P17" s="21">
        <v>0.28380665435572139</v>
      </c>
    </row>
    <row r="18" spans="1:16" x14ac:dyDescent="0.3">
      <c r="O18" s="2" t="s">
        <v>9</v>
      </c>
      <c r="P18" s="21">
        <v>0.12535199570600045</v>
      </c>
    </row>
    <row r="19" spans="1:16" x14ac:dyDescent="0.3">
      <c r="O19" s="2" t="s">
        <v>45</v>
      </c>
      <c r="P19" s="21">
        <v>9.4634671709695098E-2</v>
      </c>
    </row>
    <row r="20" spans="1:16" x14ac:dyDescent="0.3">
      <c r="O20" s="2" t="s">
        <v>47</v>
      </c>
      <c r="P20" s="21">
        <v>8.153964769225272E-2</v>
      </c>
    </row>
    <row r="21" spans="1:16" x14ac:dyDescent="0.3">
      <c r="O21" s="2" t="s">
        <v>46</v>
      </c>
      <c r="P21" s="21">
        <v>3.8481845672075091E-2</v>
      </c>
    </row>
    <row r="22" spans="1:16" x14ac:dyDescent="0.3">
      <c r="O22" s="2" t="s">
        <v>83</v>
      </c>
      <c r="P22" s="21">
        <v>3.5439321504453718E-2</v>
      </c>
    </row>
    <row r="23" spans="1:16" x14ac:dyDescent="0.3">
      <c r="O23" s="2" t="s">
        <v>85</v>
      </c>
      <c r="P23" s="21">
        <v>3.4806476477588472E-2</v>
      </c>
    </row>
    <row r="24" spans="1:16" x14ac:dyDescent="0.3">
      <c r="O24" s="2" t="s">
        <v>82</v>
      </c>
      <c r="P24" s="21">
        <v>3.0668643609623413E-2</v>
      </c>
    </row>
    <row r="25" spans="1:16" x14ac:dyDescent="0.3">
      <c r="A25" t="s">
        <v>71</v>
      </c>
      <c r="C25" t="s">
        <v>72</v>
      </c>
      <c r="O25" s="2" t="s">
        <v>81</v>
      </c>
      <c r="P25" s="21">
        <v>2.9719376069325544E-2</v>
      </c>
    </row>
    <row r="26" spans="1:16" x14ac:dyDescent="0.3">
      <c r="A26" s="4"/>
      <c r="C26" s="3"/>
      <c r="O26" s="2" t="s">
        <v>86</v>
      </c>
      <c r="P26" s="21">
        <v>2.6404241736285299E-2</v>
      </c>
    </row>
    <row r="27" spans="1:16" x14ac:dyDescent="0.3">
      <c r="A27" s="12">
        <f>GETPIVOTDATA("[Measures].[Sales YoY %]",$A$25)</f>
        <v>0</v>
      </c>
      <c r="C27" s="10">
        <f>GETPIVOTDATA("[Measures].[Sales Previous Year]",$C$25)</f>
        <v>0</v>
      </c>
      <c r="O27" s="2" t="s">
        <v>6</v>
      </c>
      <c r="P27" s="21">
        <v>0.78085287453302121</v>
      </c>
    </row>
  </sheetData>
  <pageMargins left="0.7" right="0.7" top="0.75" bottom="0.75" header="0.3" footer="0.3"/>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05548-C67F-4C96-BB69-770F97A33A30}">
  <dimension ref="A1"/>
  <sheetViews>
    <sheetView topLeftCell="A109" zoomScaleNormal="100" workbookViewId="0">
      <selection activeCell="P13" sqref="P13"/>
    </sheetView>
  </sheetViews>
  <sheetFormatPr defaultRowHeight="14.4" x14ac:dyDescent="0.3"/>
  <cols>
    <col min="8" max="8" width="2.109375"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FE8F-6886-4134-AE76-EC7E63E2DCCD}">
  <dimension ref="A1:V3"/>
  <sheetViews>
    <sheetView tabSelected="1" zoomScale="88" zoomScaleNormal="88" workbookViewId="0">
      <selection activeCell="V29" sqref="V29"/>
    </sheetView>
  </sheetViews>
  <sheetFormatPr defaultRowHeight="14.4" x14ac:dyDescent="0.3"/>
  <cols>
    <col min="1" max="1" width="15.44140625" customWidth="1"/>
    <col min="2" max="2" width="10.33203125" customWidth="1"/>
    <col min="3" max="3" width="8.88671875" customWidth="1"/>
    <col min="4" max="4" width="14.6640625" customWidth="1"/>
    <col min="20" max="20" width="10.44140625" customWidth="1"/>
    <col min="21" max="21" width="18.77734375" customWidth="1"/>
    <col min="22" max="22" width="15.88671875" customWidth="1"/>
  </cols>
  <sheetData>
    <row r="1" spans="1:22" ht="15.6" x14ac:dyDescent="0.3">
      <c r="A1" s="14" t="s">
        <v>77</v>
      </c>
      <c r="B1" s="15" t="s">
        <v>72</v>
      </c>
      <c r="C1" s="15"/>
      <c r="D1" s="14" t="s">
        <v>78</v>
      </c>
      <c r="E1" s="15" t="s">
        <v>79</v>
      </c>
      <c r="F1" s="15"/>
      <c r="G1" s="15" t="s">
        <v>22</v>
      </c>
      <c r="H1" s="15"/>
      <c r="I1" s="15" t="s">
        <v>35</v>
      </c>
      <c r="J1" s="15"/>
      <c r="K1" s="15" t="s">
        <v>37</v>
      </c>
      <c r="L1" s="15"/>
      <c r="M1" s="15" t="s">
        <v>38</v>
      </c>
      <c r="N1" s="15"/>
      <c r="O1" s="15" t="s">
        <v>39</v>
      </c>
      <c r="P1" s="15"/>
      <c r="Q1" s="15" t="s">
        <v>80</v>
      </c>
      <c r="R1" s="15"/>
      <c r="S1" s="15" t="s">
        <v>84</v>
      </c>
      <c r="T1" s="15"/>
      <c r="U1" s="13" t="s">
        <v>89</v>
      </c>
      <c r="V1" s="13" t="s">
        <v>90</v>
      </c>
    </row>
    <row r="2" spans="1:22" x14ac:dyDescent="0.3">
      <c r="A2" s="16">
        <f>GETPIVOTDATA("[Measures].[Total_Sales]",Sheet3!$J$14)</f>
        <v>20542154</v>
      </c>
      <c r="B2" s="20">
        <f>GETPIVOTDATA("[Measures].[Sales Previous Year]",Sheet3!$C$25)</f>
        <v>0</v>
      </c>
      <c r="C2" s="20"/>
      <c r="D2" s="16">
        <f>GETPIVOTDATA("[Measures].[Total_Profit]",Sheet3!$E$14)</f>
        <v>6234304</v>
      </c>
      <c r="E2" s="17">
        <f>GETPIVOTDATA("[Measures].[Profit_Margin1]",Sheet3!$O$1)</f>
        <v>0.30348832941277726</v>
      </c>
      <c r="F2" s="17"/>
      <c r="G2" s="18">
        <f>GETPIVOTDATA("[Measures].[AOV]",Sheet3!$C$14)</f>
        <v>32.542026138613863</v>
      </c>
      <c r="H2" s="18"/>
      <c r="I2" s="18">
        <f>GETPIVOTDATA("[Measures].[ASP]",Sheet3!$J$1)</f>
        <v>6415.4134915677705</v>
      </c>
      <c r="J2" s="18"/>
      <c r="K2" s="19">
        <f>GETPIVOTDATA("[Measures].[Total YTD]",Sheet3!$C$1)</f>
        <v>20542154</v>
      </c>
      <c r="L2" s="19"/>
      <c r="M2" s="19">
        <f>GETPIVOTDATA("[Measures].[Total MTD]",Sheet3!$A$1)</f>
        <v>5062888</v>
      </c>
      <c r="N2" s="19"/>
      <c r="O2" s="19">
        <f>GETPIVOTDATA("[Measures].[Total QTD]",Sheet3!$E$1)</f>
        <v>10607686</v>
      </c>
      <c r="P2" s="19"/>
      <c r="Q2" s="18">
        <f>GETPIVOTDATA("[Measures].[Repeat Customers]",Sheet3!$G$1)</f>
        <v>40</v>
      </c>
      <c r="R2" s="18"/>
      <c r="S2" s="17">
        <f>GETPIVOTDATA("[Measures].[Sales YoY %]",Sheet3!$A$25)</f>
        <v>0</v>
      </c>
      <c r="T2" s="17"/>
      <c r="U2" s="17">
        <f>GETPIVOTDATA("[Measures].[Return Rate %]",Sheet3!$N$7)</f>
        <v>5.4643960396039602E-2</v>
      </c>
      <c r="V2" s="18">
        <f>GETPIVOTDATA("[Measures].[Total Customers]",Sheet3!$O$11)</f>
        <v>500</v>
      </c>
    </row>
    <row r="3" spans="1:22" x14ac:dyDescent="0.3">
      <c r="A3" s="16"/>
      <c r="B3" s="20"/>
      <c r="C3" s="20"/>
      <c r="D3" s="16"/>
      <c r="E3" s="17"/>
      <c r="F3" s="17"/>
      <c r="G3" s="18"/>
      <c r="H3" s="18"/>
      <c r="I3" s="18"/>
      <c r="J3" s="18"/>
      <c r="K3" s="19"/>
      <c r="L3" s="19"/>
      <c r="M3" s="19"/>
      <c r="N3" s="19"/>
      <c r="O3" s="19"/>
      <c r="P3" s="19"/>
      <c r="Q3" s="18"/>
      <c r="R3" s="18"/>
      <c r="S3" s="17"/>
      <c r="T3" s="17"/>
      <c r="U3" s="17"/>
      <c r="V3" s="18"/>
    </row>
  </sheetData>
  <mergeCells count="22">
    <mergeCell ref="S2:T3"/>
    <mergeCell ref="S1:T1"/>
    <mergeCell ref="B2:C3"/>
    <mergeCell ref="B1:C1"/>
    <mergeCell ref="U2:U3"/>
    <mergeCell ref="V2:V3"/>
    <mergeCell ref="K2:L3"/>
    <mergeCell ref="K1:L1"/>
    <mergeCell ref="M2:N3"/>
    <mergeCell ref="M1:N1"/>
    <mergeCell ref="O2:P3"/>
    <mergeCell ref="O1:P1"/>
    <mergeCell ref="G2:H3"/>
    <mergeCell ref="G1:H1"/>
    <mergeCell ref="I2:J3"/>
    <mergeCell ref="I1:J1"/>
    <mergeCell ref="Q2:R3"/>
    <mergeCell ref="Q1:R1"/>
    <mergeCell ref="A2:A3"/>
    <mergeCell ref="D2:D3"/>
    <mergeCell ref="E2:F3"/>
    <mergeCell ref="E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Props1.xml><?xml version="1.0" encoding="utf-8"?>
<ds:datastoreItem xmlns:ds="http://schemas.openxmlformats.org/officeDocument/2006/customXml" ds:itemID="{96220414-4473-4CCA-8EBF-5256D336B7C1}">
  <ds:schemaRefs/>
</ds:datastoreItem>
</file>

<file path=customXml/itemProps2.xml><?xml version="1.0" encoding="utf-8"?>
<ds:datastoreItem xmlns:ds="http://schemas.openxmlformats.org/officeDocument/2006/customXml" ds:itemID="{5947F766-D30B-424D-818F-E8E07E7CBB38}">
  <ds:schemaRefs/>
</ds:datastoreItem>
</file>

<file path=customXml/itemProps3.xml><?xml version="1.0" encoding="utf-8"?>
<ds:datastoreItem xmlns:ds="http://schemas.openxmlformats.org/officeDocument/2006/customXml" ds:itemID="{9169CC46-CA29-417A-A922-3F2FF80C8D9C}">
  <ds:schemaRefs/>
</ds:datastoreItem>
</file>

<file path=customXml/itemProps4.xml><?xml version="1.0" encoding="utf-8"?>
<ds:datastoreItem xmlns:ds="http://schemas.openxmlformats.org/officeDocument/2006/customXml" ds:itemID="{2AAB53B7-321A-43FA-801E-57C3C39F6D1E}">
  <ds:schemaRefs/>
</ds:datastoreItem>
</file>

<file path=customXml/itemProps5.xml><?xml version="1.0" encoding="utf-8"?>
<ds:datastoreItem xmlns:ds="http://schemas.openxmlformats.org/officeDocument/2006/customXml" ds:itemID="{CB350994-3ABB-44A9-B876-42ABA065B8B6}">
  <ds:schemaRefs/>
</ds:datastoreItem>
</file>

<file path=customXml/itemProps6.xml><?xml version="1.0" encoding="utf-8"?>
<ds:datastoreItem xmlns:ds="http://schemas.openxmlformats.org/officeDocument/2006/customXml" ds:itemID="{FCD550E8-BC47-4770-B560-D3ED26F391C4}">
  <ds:schemaRefs/>
</ds:datastoreItem>
</file>

<file path=customXml/itemProps7.xml><?xml version="1.0" encoding="utf-8"?>
<ds:datastoreItem xmlns:ds="http://schemas.openxmlformats.org/officeDocument/2006/customXml" ds:itemID="{7FB39585-897A-4B9A-B99E-25CCEC1F2D8C}">
  <ds:schemaRefs/>
</ds:datastoreItem>
</file>

<file path=customXml/itemProps8.xml><?xml version="1.0" encoding="utf-8"?>
<ds:datastoreItem xmlns:ds="http://schemas.openxmlformats.org/officeDocument/2006/customXml" ds:itemID="{723D2AF2-0602-4652-AA33-B0DBC1EF4503}">
  <ds:schemaRefs/>
</ds:datastoreItem>
</file>

<file path=customXml/itemProps9.xml><?xml version="1.0" encoding="utf-8"?>
<ds:datastoreItem xmlns:ds="http://schemas.openxmlformats.org/officeDocument/2006/customXml" ds:itemID="{FE1034D9-99F7-4494-8271-546D106B0CAB}">
  <ds:schemaRefs/>
</ds:datastoreItem>
</file>

<file path=customXml/itemProps10.xml><?xml version="1.0" encoding="utf-8"?>
<ds:datastoreItem xmlns:ds="http://schemas.openxmlformats.org/officeDocument/2006/customXml" ds:itemID="{F3BF12BF-FA81-406E-8229-5519B126EC8B}">
  <ds:schemaRefs/>
</ds:datastoreItem>
</file>

<file path=customXml/itemProps11.xml><?xml version="1.0" encoding="utf-8"?>
<ds:datastoreItem xmlns:ds="http://schemas.openxmlformats.org/officeDocument/2006/customXml" ds:itemID="{522BB801-2F65-40BF-9102-64EC3921B8EF}">
  <ds:schemaRefs/>
</ds:datastoreItem>
</file>

<file path=customXml/itemProps12.xml><?xml version="1.0" encoding="utf-8"?>
<ds:datastoreItem xmlns:ds="http://schemas.openxmlformats.org/officeDocument/2006/customXml" ds:itemID="{692E10FB-009E-4AA5-80C6-42F3059DC036}">
  <ds:schemaRefs/>
</ds:datastoreItem>
</file>

<file path=customXml/itemProps13.xml><?xml version="1.0" encoding="utf-8"?>
<ds:datastoreItem xmlns:ds="http://schemas.openxmlformats.org/officeDocument/2006/customXml" ds:itemID="{D7F0F444-00C9-4243-A8F3-DA379872A89F}">
  <ds:schemaRefs/>
</ds:datastoreItem>
</file>

<file path=customXml/itemProps14.xml><?xml version="1.0" encoding="utf-8"?>
<ds:datastoreItem xmlns:ds="http://schemas.openxmlformats.org/officeDocument/2006/customXml" ds:itemID="{A79F3FA3-7A42-4C0F-A9C2-C4527B68E459}">
  <ds:schemaRefs/>
</ds:datastoreItem>
</file>

<file path=customXml/itemProps15.xml><?xml version="1.0" encoding="utf-8"?>
<ds:datastoreItem xmlns:ds="http://schemas.openxmlformats.org/officeDocument/2006/customXml" ds:itemID="{7590CFD9-E0D8-4D87-B418-FC3E4460FD9E}">
  <ds:schemaRefs/>
</ds:datastoreItem>
</file>

<file path=customXml/itemProps16.xml><?xml version="1.0" encoding="utf-8"?>
<ds:datastoreItem xmlns:ds="http://schemas.openxmlformats.org/officeDocument/2006/customXml" ds:itemID="{BDE72306-25CD-42E3-B924-F07E7F1EA1B5}">
  <ds:schemaRefs/>
</ds:datastoreItem>
</file>

<file path=customXml/itemProps17.xml><?xml version="1.0" encoding="utf-8"?>
<ds:datastoreItem xmlns:ds="http://schemas.openxmlformats.org/officeDocument/2006/customXml" ds:itemID="{0E9C8589-448B-4D05-8338-C924239C1ACC}">
  <ds:schemaRefs/>
</ds:datastoreItem>
</file>

<file path=customXml/itemProps18.xml><?xml version="1.0" encoding="utf-8"?>
<ds:datastoreItem xmlns:ds="http://schemas.openxmlformats.org/officeDocument/2006/customXml" ds:itemID="{1BF5F1D5-6CC5-4A0C-B0DA-C2D1EECD251F}">
  <ds:schemaRefs/>
</ds:datastoreItem>
</file>

<file path=customXml/itemProps19.xml><?xml version="1.0" encoding="utf-8"?>
<ds:datastoreItem xmlns:ds="http://schemas.openxmlformats.org/officeDocument/2006/customXml" ds:itemID="{7164912A-C043-42C8-878C-213227ED682B}">
  <ds:schemaRefs/>
</ds:datastoreItem>
</file>

<file path=customXml/itemProps20.xml><?xml version="1.0" encoding="utf-8"?>
<ds:datastoreItem xmlns:ds="http://schemas.openxmlformats.org/officeDocument/2006/customXml" ds:itemID="{EA406538-29A6-453C-9EE2-156C398A51A6}">
  <ds:schemaRefs/>
</ds:datastoreItem>
</file>

<file path=customXml/itemProps21.xml><?xml version="1.0" encoding="utf-8"?>
<ds:datastoreItem xmlns:ds="http://schemas.openxmlformats.org/officeDocument/2006/customXml" ds:itemID="{FC357190-399B-421B-AEF9-34360F9A2E56}">
  <ds:schemaRefs/>
</ds:datastoreItem>
</file>

<file path=customXml/itemProps22.xml><?xml version="1.0" encoding="utf-8"?>
<ds:datastoreItem xmlns:ds="http://schemas.openxmlformats.org/officeDocument/2006/customXml" ds:itemID="{AD96FDA4-480E-46B8-8A9A-55AEE22A866B}">
  <ds:schemaRefs/>
</ds:datastoreItem>
</file>

<file path=customXml/itemProps23.xml><?xml version="1.0" encoding="utf-8"?>
<ds:datastoreItem xmlns:ds="http://schemas.openxmlformats.org/officeDocument/2006/customXml" ds:itemID="{A9EDD2B6-D577-4991-B535-EE3ECE5784CB}">
  <ds:schemaRefs/>
</ds:datastoreItem>
</file>

<file path=customXml/itemProps24.xml><?xml version="1.0" encoding="utf-8"?>
<ds:datastoreItem xmlns:ds="http://schemas.openxmlformats.org/officeDocument/2006/customXml" ds:itemID="{49E60135-760A-4CBE-881F-A29659C168C0}">
  <ds:schemaRefs/>
</ds:datastoreItem>
</file>

<file path=customXml/itemProps25.xml><?xml version="1.0" encoding="utf-8"?>
<ds:datastoreItem xmlns:ds="http://schemas.openxmlformats.org/officeDocument/2006/customXml" ds:itemID="{98546098-CB95-46F6-AB7E-017E59B796E9}">
  <ds:schemaRefs/>
</ds:datastoreItem>
</file>

<file path=customXml/itemProps26.xml><?xml version="1.0" encoding="utf-8"?>
<ds:datastoreItem xmlns:ds="http://schemas.openxmlformats.org/officeDocument/2006/customXml" ds:itemID="{0CA291A3-0DF7-4DE2-B69F-60F2E19E1987}">
  <ds:schemaRefs/>
</ds:datastoreItem>
</file>

<file path=customXml/itemProps27.xml><?xml version="1.0" encoding="utf-8"?>
<ds:datastoreItem xmlns:ds="http://schemas.openxmlformats.org/officeDocument/2006/customXml" ds:itemID="{6013DBAE-8EB8-4AFC-9148-1C73BA987BC1}">
  <ds:schemaRefs/>
</ds:datastoreItem>
</file>

<file path=customXml/itemProps28.xml><?xml version="1.0" encoding="utf-8"?>
<ds:datastoreItem xmlns:ds="http://schemas.openxmlformats.org/officeDocument/2006/customXml" ds:itemID="{0F8A2E62-0680-44F7-B0F0-B34E8C54A757}">
  <ds:schemaRefs/>
</ds:datastoreItem>
</file>

<file path=customXml/itemProps29.xml><?xml version="1.0" encoding="utf-8"?>
<ds:datastoreItem xmlns:ds="http://schemas.openxmlformats.org/officeDocument/2006/customXml" ds:itemID="{4E470E61-DBFE-48EB-88BB-31269E4ECFE1}">
  <ds:schemaRefs/>
</ds:datastoreItem>
</file>

<file path=customXml/itemProps30.xml><?xml version="1.0" encoding="utf-8"?>
<ds:datastoreItem xmlns:ds="http://schemas.openxmlformats.org/officeDocument/2006/customXml" ds:itemID="{29485CC4-F7DB-4BE9-8E5A-419FA2295CE6}">
  <ds:schemaRefs/>
</ds:datastoreItem>
</file>

<file path=customXml/itemProps31.xml><?xml version="1.0" encoding="utf-8"?>
<ds:datastoreItem xmlns:ds="http://schemas.openxmlformats.org/officeDocument/2006/customXml" ds:itemID="{ACD417B0-6D0E-4EF0-8F64-36DC75657E9E}">
  <ds:schemaRefs/>
</ds:datastoreItem>
</file>

<file path=customXml/itemProps32.xml><?xml version="1.0" encoding="utf-8"?>
<ds:datastoreItem xmlns:ds="http://schemas.openxmlformats.org/officeDocument/2006/customXml" ds:itemID="{60FA3C86-CAAC-4954-BDDE-EEBE2AC6D23A}">
  <ds:schemaRefs/>
</ds:datastoreItem>
</file>

<file path=customXml/itemProps33.xml><?xml version="1.0" encoding="utf-8"?>
<ds:datastoreItem xmlns:ds="http://schemas.openxmlformats.org/officeDocument/2006/customXml" ds:itemID="{79CCC46F-4C2A-4E0A-86B0-80B49D389889}">
  <ds:schemaRefs/>
</ds:datastoreItem>
</file>

<file path=customXml/itemProps34.xml><?xml version="1.0" encoding="utf-8"?>
<ds:datastoreItem xmlns:ds="http://schemas.openxmlformats.org/officeDocument/2006/customXml" ds:itemID="{5C3E6FB3-AF6A-4464-8E2E-18052D3F68E0}">
  <ds:schemaRefs/>
</ds:datastoreItem>
</file>

<file path=customXml/itemProps35.xml><?xml version="1.0" encoding="utf-8"?>
<ds:datastoreItem xmlns:ds="http://schemas.openxmlformats.org/officeDocument/2006/customXml" ds:itemID="{65D41ED4-400D-41E1-A64E-A7C6FEDF2208}">
  <ds:schemaRefs/>
</ds:datastoreItem>
</file>

<file path=customXml/itemProps36.xml><?xml version="1.0" encoding="utf-8"?>
<ds:datastoreItem xmlns:ds="http://schemas.openxmlformats.org/officeDocument/2006/customXml" ds:itemID="{497A7683-A58B-47DB-A050-00A28F6DBDFB}">
  <ds:schemaRefs/>
</ds:datastoreItem>
</file>

<file path=customXml/itemProps37.xml><?xml version="1.0" encoding="utf-8"?>
<ds:datastoreItem xmlns:ds="http://schemas.openxmlformats.org/officeDocument/2006/customXml" ds:itemID="{2F45B5CD-BB2B-4544-B6D3-90B160A718FC}">
  <ds:schemaRefs/>
</ds:datastoreItem>
</file>

<file path=customXml/itemProps38.xml><?xml version="1.0" encoding="utf-8"?>
<ds:datastoreItem xmlns:ds="http://schemas.openxmlformats.org/officeDocument/2006/customXml" ds:itemID="{0A394AB6-86B6-4335-B7D4-281C57B3686A}">
  <ds:schemaRefs/>
</ds:datastoreItem>
</file>

<file path=customXml/itemProps39.xml><?xml version="1.0" encoding="utf-8"?>
<ds:datastoreItem xmlns:ds="http://schemas.openxmlformats.org/officeDocument/2006/customXml" ds:itemID="{6685B6CA-3DC0-4FFA-9BD7-560DE48F3065}">
  <ds:schemaRefs/>
</ds:datastoreItem>
</file>

<file path=customXml/itemProps40.xml><?xml version="1.0" encoding="utf-8"?>
<ds:datastoreItem xmlns:ds="http://schemas.openxmlformats.org/officeDocument/2006/customXml" ds:itemID="{6B27F765-A4FE-419F-991C-F705D4929135}">
  <ds:schemaRefs/>
</ds:datastoreItem>
</file>

<file path=customXml/itemProps41.xml><?xml version="1.0" encoding="utf-8"?>
<ds:datastoreItem xmlns:ds="http://schemas.openxmlformats.org/officeDocument/2006/customXml" ds:itemID="{D5A64C9A-B562-49E6-8B9A-E87D87C95FB7}">
  <ds:schemaRefs/>
</ds:datastoreItem>
</file>

<file path=customXml/itemProps42.xml><?xml version="1.0" encoding="utf-8"?>
<ds:datastoreItem xmlns:ds="http://schemas.openxmlformats.org/officeDocument/2006/customXml" ds:itemID="{F335D34E-AD26-4A8F-8BFD-38279E5E2ED4}">
  <ds:schemaRefs/>
</ds:datastoreItem>
</file>

<file path=customXml/itemProps43.xml><?xml version="1.0" encoding="utf-8"?>
<ds:datastoreItem xmlns:ds="http://schemas.openxmlformats.org/officeDocument/2006/customXml" ds:itemID="{36C99C46-18BE-4DCD-AE7D-B15FDC4CA7D9}">
  <ds:schemaRefs/>
</ds:datastoreItem>
</file>

<file path=customXml/itemProps44.xml><?xml version="1.0" encoding="utf-8"?>
<ds:datastoreItem xmlns:ds="http://schemas.openxmlformats.org/officeDocument/2006/customXml" ds:itemID="{C0FC138C-20F4-4112-BB11-EF8F081B8BD6}">
  <ds:schemaRefs/>
</ds:datastoreItem>
</file>

<file path=customXml/itemProps45.xml><?xml version="1.0" encoding="utf-8"?>
<ds:datastoreItem xmlns:ds="http://schemas.openxmlformats.org/officeDocument/2006/customXml" ds:itemID="{9CD77E0B-A5F9-4017-AD82-28C6F402E068}">
  <ds:schemaRefs/>
</ds:datastoreItem>
</file>

<file path=customXml/itemProps46.xml><?xml version="1.0" encoding="utf-8"?>
<ds:datastoreItem xmlns:ds="http://schemas.openxmlformats.org/officeDocument/2006/customXml" ds:itemID="{3E2930D4-DD13-474C-B6BC-E5EFF78F6BCE}">
  <ds:schemaRefs/>
</ds:datastoreItem>
</file>

<file path=customXml/itemProps47.xml><?xml version="1.0" encoding="utf-8"?>
<ds:datastoreItem xmlns:ds="http://schemas.openxmlformats.org/officeDocument/2006/customXml" ds:itemID="{C2483866-9C21-49D8-9DB3-09268ACDF91F}">
  <ds:schemaRefs>
    <ds:schemaRef ds:uri="http://schemas.microsoft.com/DataMashup"/>
  </ds:schemaRefs>
</ds:datastoreItem>
</file>

<file path=customXml/itemProps48.xml><?xml version="1.0" encoding="utf-8"?>
<ds:datastoreItem xmlns:ds="http://schemas.openxmlformats.org/officeDocument/2006/customXml" ds:itemID="{AA08286E-7D94-4868-98AD-62A0F283E644}">
  <ds:schemaRefs/>
</ds:datastoreItem>
</file>

<file path=customXml/itemProps49.xml><?xml version="1.0" encoding="utf-8"?>
<ds:datastoreItem xmlns:ds="http://schemas.openxmlformats.org/officeDocument/2006/customXml" ds:itemID="{1E144855-C510-4E51-9E40-942FB54591E0}">
  <ds:schemaRefs/>
</ds:datastoreItem>
</file>

<file path=customXml/itemProps50.xml><?xml version="1.0" encoding="utf-8"?>
<ds:datastoreItem xmlns:ds="http://schemas.openxmlformats.org/officeDocument/2006/customXml" ds:itemID="{37D5CB0D-1EF6-4326-B8F8-7AB2293978BA}">
  <ds:schemaRefs/>
</ds:datastoreItem>
</file>

<file path=customXml/itemProps51.xml><?xml version="1.0" encoding="utf-8"?>
<ds:datastoreItem xmlns:ds="http://schemas.openxmlformats.org/officeDocument/2006/customXml" ds:itemID="{41079A00-693A-46C8-8D11-6A45F0AA6697}">
  <ds:schemaRefs/>
</ds:datastoreItem>
</file>

<file path=customXml/itemProps52.xml><?xml version="1.0" encoding="utf-8"?>
<ds:datastoreItem xmlns:ds="http://schemas.openxmlformats.org/officeDocument/2006/customXml" ds:itemID="{2EF62E8E-9FEA-4A47-8337-59905320C1A8}">
  <ds:schemaRefs/>
</ds:datastoreItem>
</file>

<file path=customXml/itemProps53.xml><?xml version="1.0" encoding="utf-8"?>
<ds:datastoreItem xmlns:ds="http://schemas.openxmlformats.org/officeDocument/2006/customXml" ds:itemID="{BCAC9110-C9F5-46A9-8E53-A22CD77C575C}">
  <ds:schemaRefs/>
</ds:datastoreItem>
</file>

<file path=customXml/itemProps54.xml><?xml version="1.0" encoding="utf-8"?>
<ds:datastoreItem xmlns:ds="http://schemas.openxmlformats.org/officeDocument/2006/customXml" ds:itemID="{11EFD768-1E1A-41AF-9895-C31C66DE3705}">
  <ds:schemaRefs/>
</ds:datastoreItem>
</file>

<file path=customXml/itemProps55.xml><?xml version="1.0" encoding="utf-8"?>
<ds:datastoreItem xmlns:ds="http://schemas.openxmlformats.org/officeDocument/2006/customXml" ds:itemID="{EC0A08D2-8A85-4CAD-B7B9-DF74EE918727}">
  <ds:schemaRefs/>
</ds:datastoreItem>
</file>

<file path=customXml/itemProps56.xml><?xml version="1.0" encoding="utf-8"?>
<ds:datastoreItem xmlns:ds="http://schemas.openxmlformats.org/officeDocument/2006/customXml" ds:itemID="{088CEE91-97DE-4AC4-8A34-1EE4144C817C}">
  <ds:schemaRefs/>
</ds:datastoreItem>
</file>

<file path=customXml/itemProps57.xml><?xml version="1.0" encoding="utf-8"?>
<ds:datastoreItem xmlns:ds="http://schemas.openxmlformats.org/officeDocument/2006/customXml" ds:itemID="{A4B82A5A-DE0C-4A34-BF05-718AF98977D6}">
  <ds:schemaRefs/>
</ds:datastoreItem>
</file>

<file path=customXml/itemProps58.xml><?xml version="1.0" encoding="utf-8"?>
<ds:datastoreItem xmlns:ds="http://schemas.openxmlformats.org/officeDocument/2006/customXml" ds:itemID="{459896DB-ED82-44A6-87B9-253C65D94284}">
  <ds:schemaRefs/>
</ds:datastoreItem>
</file>

<file path=customXml/itemProps59.xml><?xml version="1.0" encoding="utf-8"?>
<ds:datastoreItem xmlns:ds="http://schemas.openxmlformats.org/officeDocument/2006/customXml" ds:itemID="{5995A8FA-767E-4241-947B-A4A48F513E85}">
  <ds:schemaRefs/>
</ds:datastoreItem>
</file>

<file path=customXml/itemProps60.xml><?xml version="1.0" encoding="utf-8"?>
<ds:datastoreItem xmlns:ds="http://schemas.openxmlformats.org/officeDocument/2006/customXml" ds:itemID="{5A471467-B2D2-4867-A032-02F5E7DB61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Kumar</dc:creator>
  <cp:lastModifiedBy>Pramod Kumar</cp:lastModifiedBy>
  <dcterms:created xsi:type="dcterms:W3CDTF">2026-09-25T06:23:27Z</dcterms:created>
  <dcterms:modified xsi:type="dcterms:W3CDTF">2026-09-28T08:30:56Z</dcterms:modified>
</cp:coreProperties>
</file>