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<sst xmlns="http://schemas.openxmlformats.org/spreadsheetml/2006/main" count="37" uniqueCount="35">
  <si>
    <t xml:space="preserve">Stored Parameter</t>
  </si>
  <si>
    <t xml:space="preserve">DeskFullWater</t>
  </si>
  <si>
    <t xml:space="preserve">on desiel</t>
  </si>
  <si>
    <t xml:space="preserve">S.N</t>
  </si>
  <si>
    <t xml:space="preserve">Parameter</t>
  </si>
  <si>
    <t xml:space="preserve">Value</t>
  </si>
  <si>
    <t xml:space="preserve">3_4</t>
  </si>
  <si>
    <t xml:space="preserve">1_2</t>
  </si>
  <si>
    <t xml:space="preserve">1_4</t>
  </si>
  <si>
    <t xml:space="preserve">EH</t>
  </si>
  <si>
    <t xml:space="preserve">storedParam_struct.p0_stored </t>
  </si>
  <si>
    <t xml:space="preserve">storedParam_struct.p1E_stored </t>
  </si>
  <si>
    <t xml:space="preserve">storedParam_struct.p2E_stored </t>
  </si>
  <si>
    <t xml:space="preserve">storedParam_struct.p1F_stored </t>
  </si>
  <si>
    <t xml:space="preserve">storedParam_struct.p2F_stored</t>
  </si>
  <si>
    <t xml:space="preserve">caliPara_struct.raw_p1_span </t>
  </si>
  <si>
    <t xml:space="preserve">caliPara_struct.raw_p2_span </t>
  </si>
  <si>
    <t xml:space="preserve">storedParam_struct.m_stored</t>
  </si>
  <si>
    <t xml:space="preserve">storedParam_struct.div_stored </t>
  </si>
  <si>
    <t xml:space="preserve">storedParam_struct.span_stored </t>
  </si>
  <si>
    <t xml:space="preserve">liveParam_struct.p0_live </t>
  </si>
  <si>
    <t xml:space="preserve">liveParam_struct.p1_live </t>
  </si>
  <si>
    <t xml:space="preserve">liveParam_struct.p2_live </t>
  </si>
  <si>
    <t xml:space="preserve">liveParam_struct.p0_x </t>
  </si>
  <si>
    <t xml:space="preserve">liveParam_struct.p1_drift_factor_f </t>
  </si>
  <si>
    <t xml:space="preserve">liveParam_struct.p2_drift_factor_f </t>
  </si>
  <si>
    <t xml:space="preserve">liveParam_struct.current_level_p1 </t>
  </si>
  <si>
    <t xml:space="preserve">liveParam_struct.current_level_p2 </t>
  </si>
  <si>
    <t xml:space="preserve">liveParam_struct.live_div_f </t>
  </si>
  <si>
    <t xml:space="preserve">liveParam_struct.level_fluid_Q1_f </t>
  </si>
  <si>
    <t xml:space="preserve">pwm output</t>
  </si>
  <si>
    <t xml:space="preserve">P1_diffrnce</t>
  </si>
  <si>
    <t xml:space="preserve">T</t>
  </si>
  <si>
    <t xml:space="preserve">p2_difference</t>
  </si>
  <si>
    <t xml:space="preserve">adition factor for 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</si>
</sst>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L1" activePane="topRight" state="frozen"/>
      <selection pane="topLeft" activeCell="A1" activeCellId="0" sqref="A1"/>
      <selection pane="topRight" activeCell="R7" activeCellId="0" sqref="R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32.19"/>
    <col collapsed="false" customWidth="true" hidden="false" outlineLevel="0" max="5" min="5" style="1" width="11.54"/>
    <col collapsed="false" customWidth="true" hidden="false" outlineLevel="0" max="8" min="8" style="0" width="17.72"/>
    <col collapsed="false" customWidth="true" hidden="false" outlineLevel="0" max="18" min="18" style="0" width="18.62"/>
  </cols>
  <sheetData>
    <row r="1" s="3" customFormat="true" ht="12.8" hidden="false" customHeight="false" outlineLevel="0" collapsed="false">
      <c r="A1" s="2" t="s">
        <v>0</v>
      </c>
      <c r="B1" s="2"/>
      <c r="C1" s="2"/>
      <c r="D1" s="2"/>
      <c r="E1" s="2"/>
      <c r="H1" s="3" t="s">
        <v>1</v>
      </c>
      <c r="I1" s="4" t="s">
        <v>2</v>
      </c>
    </row>
    <row r="2" s="3" customFormat="true" ht="12.8" hidden="false" customHeight="false" outlineLevel="0" collapsed="false">
      <c r="A2" s="5" t="s">
        <v>3</v>
      </c>
      <c r="B2" s="5" t="s">
        <v>4</v>
      </c>
      <c r="C2" s="5" t="s">
        <v>5</v>
      </c>
      <c r="E2" s="6"/>
      <c r="I2" s="5" t="s">
        <v>5</v>
      </c>
      <c r="J2" s="3" t="s">
        <v>6</v>
      </c>
      <c r="K2" s="7" t="s">
        <v>7</v>
      </c>
      <c r="L2" s="3" t="s">
        <v>8</v>
      </c>
      <c r="M2" s="3" t="s">
        <v>9</v>
      </c>
      <c r="N2" s="3" t="s">
        <v>7</v>
      </c>
    </row>
    <row r="3" s="3" customFormat="true" ht="12.8" hidden="false" customHeight="false" outlineLevel="0" collapsed="false">
      <c r="A3" s="3" t="n">
        <v>1</v>
      </c>
      <c r="B3" s="8" t="s">
        <v>10</v>
      </c>
      <c r="C3" s="3" t="n">
        <f aca="false">(19164 * K3 )</f>
        <v>178857612</v>
      </c>
      <c r="D3" s="3" t="n">
        <v>887</v>
      </c>
      <c r="E3" s="6" t="n">
        <v>687</v>
      </c>
      <c r="F3" s="3" t="n">
        <v>9583</v>
      </c>
      <c r="G3" s="3" t="n">
        <v>15590</v>
      </c>
      <c r="H3" s="3" t="n">
        <v>10085</v>
      </c>
      <c r="I3" s="3" t="n">
        <v>9585</v>
      </c>
      <c r="J3" s="3" t="n">
        <v>9333</v>
      </c>
      <c r="K3" s="3" t="n">
        <v>9333</v>
      </c>
      <c r="L3" s="3" t="n">
        <v>9333</v>
      </c>
      <c r="M3" s="3" t="n">
        <v>9333</v>
      </c>
      <c r="N3" s="3" t="n">
        <v>10094</v>
      </c>
      <c r="O3" s="3" t="n">
        <v>887</v>
      </c>
      <c r="P3" s="3" t="n">
        <v>9337</v>
      </c>
      <c r="R3" s="3" t="n">
        <v>10076</v>
      </c>
    </row>
    <row r="4" s="3" customFormat="true" ht="12.8" hidden="false" customHeight="false" outlineLevel="0" collapsed="false">
      <c r="A4" s="3" t="n">
        <v>2</v>
      </c>
      <c r="B4" s="8" t="s">
        <v>11</v>
      </c>
      <c r="C4" s="3" t="n">
        <f aca="false">(21888 * K3 )</f>
        <v>204280704</v>
      </c>
      <c r="D4" s="3" t="n">
        <v>14175</v>
      </c>
      <c r="E4" s="6" t="n">
        <v>10520</v>
      </c>
      <c r="F4" s="3" t="n">
        <v>11226</v>
      </c>
      <c r="G4" s="3" t="n">
        <v>17011</v>
      </c>
      <c r="H4" s="3" t="n">
        <v>20693</v>
      </c>
      <c r="I4" s="3" t="n">
        <v>10941</v>
      </c>
      <c r="J4" s="3" t="n">
        <v>14673</v>
      </c>
      <c r="K4" s="3" t="n">
        <v>14673</v>
      </c>
      <c r="L4" s="3" t="n">
        <v>14673</v>
      </c>
      <c r="M4" s="3" t="n">
        <v>14673</v>
      </c>
      <c r="N4" s="3" t="n">
        <v>15287</v>
      </c>
      <c r="O4" s="3" t="n">
        <v>14175</v>
      </c>
      <c r="P4" s="3" t="n">
        <v>14673</v>
      </c>
      <c r="R4" s="3" t="n">
        <v>15197</v>
      </c>
    </row>
    <row r="5" s="3" customFormat="true" ht="12.8" hidden="false" customHeight="false" outlineLevel="0" collapsed="false">
      <c r="A5" s="3" t="n">
        <v>3</v>
      </c>
      <c r="B5" s="8" t="s">
        <v>12</v>
      </c>
      <c r="C5" s="3" t="n">
        <f aca="false">(22250* K3)</f>
        <v>207659250</v>
      </c>
      <c r="D5" s="3" t="n">
        <v>14246</v>
      </c>
      <c r="E5" s="6" t="n">
        <v>11672</v>
      </c>
      <c r="F5" s="3" t="n">
        <v>11615</v>
      </c>
      <c r="G5" s="3" t="n">
        <v>17144</v>
      </c>
      <c r="H5" s="3" t="n">
        <v>18926</v>
      </c>
      <c r="I5" s="3" t="n">
        <v>11128</v>
      </c>
      <c r="J5" s="3" t="n">
        <v>15696</v>
      </c>
      <c r="K5" s="3" t="n">
        <v>15696</v>
      </c>
      <c r="L5" s="3" t="n">
        <v>15696</v>
      </c>
      <c r="M5" s="3" t="n">
        <v>15696</v>
      </c>
      <c r="N5" s="3" t="n">
        <v>16298</v>
      </c>
      <c r="O5" s="3" t="n">
        <v>14246</v>
      </c>
      <c r="P5" s="3" t="n">
        <v>15696</v>
      </c>
      <c r="R5" s="3" t="n">
        <v>16215</v>
      </c>
    </row>
    <row r="6" s="3" customFormat="true" ht="12.8" hidden="false" customHeight="false" outlineLevel="0" collapsed="false">
      <c r="A6" s="3" t="n">
        <v>4</v>
      </c>
      <c r="B6" s="8" t="s">
        <v>13</v>
      </c>
      <c r="C6" s="3" t="n">
        <f aca="false">(22284* K3)</f>
        <v>207976572</v>
      </c>
      <c r="D6" s="3" t="n">
        <v>16945</v>
      </c>
      <c r="E6" s="6" t="n">
        <v>13192</v>
      </c>
      <c r="F6" s="3" t="n">
        <v>11472</v>
      </c>
      <c r="G6" s="3" t="n">
        <v>17309</v>
      </c>
      <c r="H6" s="3" t="n">
        <v>26771</v>
      </c>
      <c r="I6" s="3" t="n">
        <v>11145</v>
      </c>
      <c r="J6" s="3" t="n">
        <v>17259</v>
      </c>
      <c r="K6" s="3" t="n">
        <v>17259</v>
      </c>
      <c r="L6" s="3" t="n">
        <v>17259</v>
      </c>
      <c r="M6" s="3" t="n">
        <v>17259</v>
      </c>
      <c r="N6" s="3" t="n">
        <v>17855</v>
      </c>
      <c r="O6" s="3" t="n">
        <v>16945</v>
      </c>
      <c r="P6" s="3" t="n">
        <v>17259</v>
      </c>
      <c r="R6" s="3" t="n">
        <v>17916</v>
      </c>
    </row>
    <row r="7" s="3" customFormat="true" ht="12.8" hidden="false" customHeight="false" outlineLevel="0" collapsed="false">
      <c r="A7" s="3" t="n">
        <v>5</v>
      </c>
      <c r="B7" s="5" t="s">
        <v>14</v>
      </c>
      <c r="C7" s="3" t="n">
        <f aca="false">(22670* K3)</f>
        <v>211579110</v>
      </c>
      <c r="D7" s="3" t="n">
        <v>17406</v>
      </c>
      <c r="E7" s="6" t="n">
        <v>13776</v>
      </c>
      <c r="F7" s="3" t="n">
        <v>11926</v>
      </c>
      <c r="G7" s="3" t="n">
        <v>17463</v>
      </c>
      <c r="H7" s="3" t="n">
        <v>21719</v>
      </c>
      <c r="I7" s="3" t="n">
        <v>11341</v>
      </c>
      <c r="J7" s="3" t="n">
        <v>17983</v>
      </c>
      <c r="K7" s="3" t="n">
        <v>17983</v>
      </c>
      <c r="L7" s="3" t="n">
        <v>17983</v>
      </c>
      <c r="M7" s="3" t="n">
        <v>17983</v>
      </c>
      <c r="N7" s="3" t="n">
        <v>18672</v>
      </c>
      <c r="O7" s="3" t="n">
        <v>17406</v>
      </c>
      <c r="P7" s="3" t="n">
        <v>17983</v>
      </c>
      <c r="R7" s="3" t="n">
        <v>18737</v>
      </c>
    </row>
    <row r="8" s="3" customFormat="true" ht="12.8" hidden="false" customHeight="false" outlineLevel="0" collapsed="false">
      <c r="B8" s="9" t="s">
        <v>15</v>
      </c>
      <c r="C8" s="3" t="n">
        <f aca="false">(   C6  - C4  )</f>
        <v>3695868</v>
      </c>
      <c r="D8" s="3" t="n">
        <f aca="false">(   D6  - D4  )</f>
        <v>2770</v>
      </c>
      <c r="E8" s="6" t="n">
        <f aca="false">(   E6  - E4  )</f>
        <v>2672</v>
      </c>
      <c r="F8" s="3" t="n">
        <f aca="false">(   F6  - F4  )</f>
        <v>246</v>
      </c>
      <c r="G8" s="3" t="n">
        <f aca="false">(   G6  - G4  )</f>
        <v>298</v>
      </c>
      <c r="H8" s="3" t="n">
        <f aca="false">(   H6  - H4  )</f>
        <v>6078</v>
      </c>
      <c r="I8" s="3" t="n">
        <f aca="false">(   I6  - I4  )</f>
        <v>204</v>
      </c>
      <c r="J8" s="3" t="n">
        <f aca="false">(   J6  - J4  )</f>
        <v>2586</v>
      </c>
      <c r="K8" s="3" t="n">
        <f aca="false">(   K6  - K4  )</f>
        <v>2586</v>
      </c>
      <c r="L8" s="3" t="n">
        <f aca="false">(   L6  - L4  )</f>
        <v>2586</v>
      </c>
      <c r="M8" s="3" t="n">
        <f aca="false">(   M6  - M4  )</f>
        <v>2586</v>
      </c>
      <c r="N8" s="3" t="n">
        <f aca="false">(   N6  - N4  )</f>
        <v>2568</v>
      </c>
      <c r="O8" s="3" t="n">
        <f aca="false">(   O6  - O4  )</f>
        <v>2770</v>
      </c>
      <c r="P8" s="3" t="n">
        <f aca="false">(   P6  - P4  )</f>
        <v>2586</v>
      </c>
      <c r="R8" s="3" t="n">
        <f aca="false">(   R6  - R4  )</f>
        <v>2719</v>
      </c>
    </row>
    <row r="9" s="3" customFormat="true" ht="12.8" hidden="false" customHeight="false" outlineLevel="0" collapsed="false">
      <c r="B9" s="9" t="s">
        <v>16</v>
      </c>
      <c r="C9" s="3" t="n">
        <f aca="false">(   C7  - C5  )</f>
        <v>3919860</v>
      </c>
      <c r="D9" s="3" t="n">
        <f aca="false">(   D7  - D5  )</f>
        <v>3160</v>
      </c>
      <c r="E9" s="6" t="n">
        <f aca="false">(   E7  - E5  )</f>
        <v>2104</v>
      </c>
      <c r="F9" s="3" t="n">
        <f aca="false">(   F7  - F5  )</f>
        <v>311</v>
      </c>
      <c r="G9" s="3" t="n">
        <f aca="false">(   G7  - G5  )</f>
        <v>319</v>
      </c>
      <c r="H9" s="3" t="n">
        <f aca="false">(   H7  - H5  )</f>
        <v>2793</v>
      </c>
      <c r="I9" s="3" t="n">
        <f aca="false">(   I7  - I5  )</f>
        <v>213</v>
      </c>
      <c r="J9" s="3" t="n">
        <f aca="false">(   J7  - J5  )</f>
        <v>2287</v>
      </c>
      <c r="K9" s="3" t="n">
        <f aca="false">(   K7  - K5  )</f>
        <v>2287</v>
      </c>
      <c r="L9" s="3" t="n">
        <f aca="false">(   L7  - L5  )</f>
        <v>2287</v>
      </c>
      <c r="M9" s="3" t="n">
        <f aca="false">(   M7  - M5  )</f>
        <v>2287</v>
      </c>
      <c r="N9" s="3" t="n">
        <f aca="false">(   N7  - N5  )</f>
        <v>2374</v>
      </c>
      <c r="O9" s="3" t="n">
        <f aca="false">(   O7  - O5  )</f>
        <v>3160</v>
      </c>
      <c r="P9" s="3" t="n">
        <f aca="false">(   P7  - P5  )</f>
        <v>2287</v>
      </c>
      <c r="R9" s="3" t="n">
        <f aca="false">(   R7  - R5  )</f>
        <v>2522</v>
      </c>
    </row>
    <row r="10" s="3" customFormat="true" ht="12.8" hidden="false" customHeight="false" outlineLevel="0" collapsed="false">
      <c r="A10" s="3" t="n">
        <v>6</v>
      </c>
      <c r="B10" s="3" t="s">
        <v>17</v>
      </c>
      <c r="C10" s="3" t="n">
        <f aca="false">(    14.4  - (  (7.07 * C8  ) /  (  C9  )  )  )</f>
        <v>7.734</v>
      </c>
      <c r="D10" s="3" t="n">
        <f aca="false">(    14.4  - (  (7.07 * D8  ) /  (  D9  )  )  )</f>
        <v>8.20256329113924</v>
      </c>
      <c r="E10" s="6" t="n">
        <f aca="false">(    14.4  - (  (7.07 * E8  ) /  (  E9  )  )  )</f>
        <v>5.42136882129278</v>
      </c>
      <c r="F10" s="3" t="n">
        <f aca="false">(    58982  - (  (28959 * F8  ) /  (  F9  )  )  )</f>
        <v>36075.5241157556</v>
      </c>
      <c r="G10" s="3" t="n">
        <f aca="false">(    14.4  - (  (7.07 * G8  ) /  (  G9  )  )  )</f>
        <v>7.79542319749216</v>
      </c>
      <c r="H10" s="3" t="n">
        <f aca="false">(    14.4  - (  (7.07 * H8  ) /  (  H9  )  )  )</f>
        <v>-0.985413533834587</v>
      </c>
      <c r="I10" s="3" t="n">
        <f aca="false">(    14.4  - (  (7.07 * I8  ) /  (  I9  )  )  )</f>
        <v>7.6287323943662</v>
      </c>
      <c r="J10" s="3" t="n">
        <f aca="false">(    14.4  - (  (7.07 * J8  ) /  (  J9  )  )  )</f>
        <v>6.40567555749891</v>
      </c>
      <c r="K10" s="3" t="n">
        <f aca="false">(    14.4  - (  (7.07 * K8  ) /  (  K9  )  )  )</f>
        <v>6.40567555749891</v>
      </c>
      <c r="L10" s="3" t="n">
        <f aca="false">(    14.4  - (  (7.07 * L8  ) /  (  L9  )  )  )</f>
        <v>6.40567555749891</v>
      </c>
      <c r="M10" s="3" t="n">
        <f aca="false">(    14.4  - (  (7.07 * M8  ) /  (  M9  )  )  )</f>
        <v>6.40567555749891</v>
      </c>
      <c r="N10" s="3" t="n">
        <f aca="false">(    14.4  - (  (7.07 * N8  ) /  (  N9  )  )  )</f>
        <v>6.75224936815501</v>
      </c>
      <c r="O10" s="3" t="n">
        <f aca="false">ROUNDDOWN(    14.4  - (  (7.07 * O8  ) /  (  O9  )  ) , 3 )</f>
        <v>8.202</v>
      </c>
      <c r="P10" s="3" t="n">
        <f aca="false">ROUNDDOWN(    14.4  - (  (7.07 * P8  ) /  (  P9  )  ) , 3 )</f>
        <v>6.405</v>
      </c>
      <c r="R10" s="3" t="n">
        <f aca="false">(    14.4  - (  (7.07 * R8  ) /  (  R9  )  )  )</f>
        <v>6.77774385408406</v>
      </c>
    </row>
    <row r="11" s="3" customFormat="true" ht="12.8" hidden="false" customHeight="false" outlineLevel="0" collapsed="false">
      <c r="A11" s="3" t="n">
        <v>7</v>
      </c>
      <c r="B11" s="9" t="s">
        <v>18</v>
      </c>
      <c r="C11" s="3" t="n">
        <f aca="false">(   (   (C10  * C8) / (C9 )     )    - 6.3       )</f>
        <v>0.992057142857143</v>
      </c>
      <c r="D11" s="3" t="n">
        <f aca="false">(   (   (D10  * D8) / (D9 )     )    - 6.3       )</f>
        <v>0.89022161913155</v>
      </c>
      <c r="E11" s="6" t="n">
        <f aca="false">(   (   (E10  * E8) / (E9 )     )    - 6.3       )</f>
        <v>0.584932267345198</v>
      </c>
      <c r="F11" s="3" t="n">
        <f aca="false">(   (   (F10  * F8) / (F9 )     )    - 25808       )</f>
        <v>2727.62357709288</v>
      </c>
      <c r="G11" s="3" t="n">
        <f aca="false">(   (   (G10  * G8) / (G9 )     )    - 6.3       )</f>
        <v>0.98224486787669</v>
      </c>
      <c r="H11" s="3" t="n">
        <f aca="false">(   (   (H10  * H8) / (H9 )     )    - 6.3       )</f>
        <v>-8.44441226589567</v>
      </c>
      <c r="I11" s="3" t="n">
        <f aca="false">(   (   (I10  * I8) / (I9 )     )    - 6.3       )</f>
        <v>1.00639158897044</v>
      </c>
      <c r="J11" s="3" t="n">
        <f aca="false">(   (   (J10  * J8) / (J9 )     )    - 6.3       )</f>
        <v>0.943146913726356</v>
      </c>
      <c r="K11" s="3" t="n">
        <f aca="false">(   (   (K10  * K8) / (K9 )     )    - 6.3       )</f>
        <v>0.943146913726356</v>
      </c>
      <c r="L11" s="3" t="n">
        <f aca="false">(   (   (L10  * L8) / (L9 )     )    - 6.3       )</f>
        <v>0.943146913726356</v>
      </c>
      <c r="M11" s="3" t="n">
        <f aca="false">(   (   (M10  * M8) / (M9 )     )    - 6.3       )</f>
        <v>0.943146913726356</v>
      </c>
      <c r="N11" s="3" t="n">
        <f aca="false">(   (   (N10  * N8) / (N9 )     )    - 6.3       )</f>
        <v>1.00403385738082</v>
      </c>
      <c r="O11" s="3" t="n">
        <f aca="false">ROUNDDOWN(   (   (O10  * O8) / (O9 )     )    - 6.3  , 3     )</f>
        <v>0.889</v>
      </c>
      <c r="P11" s="3" t="n">
        <f aca="false">ROUNDDOWN(   (   (P10  * P8) / (P9 )     )    - 6.3  , 3     )</f>
        <v>0.942</v>
      </c>
      <c r="R11" s="3" t="n">
        <f aca="false">(   (   (R10  * R8) / (R9 )     )    - 6.3       )</f>
        <v>1.0071711099344</v>
      </c>
      <c r="S11" s="3" t="n">
        <v>0.985623</v>
      </c>
    </row>
    <row r="12" s="3" customFormat="true" ht="12.8" hidden="false" customHeight="false" outlineLevel="0" collapsed="false">
      <c r="A12" s="3" t="n">
        <v>8</v>
      </c>
      <c r="B12" s="9" t="s">
        <v>19</v>
      </c>
      <c r="C12" s="3" t="n">
        <f aca="false">(  C8   /  C11)</f>
        <v>3725458.78693624</v>
      </c>
      <c r="D12" s="3" t="n">
        <f aca="false">(  D8   /  D11)</f>
        <v>3111.58473403764</v>
      </c>
      <c r="E12" s="6" t="n">
        <f aca="false">(  E8   /  E11)</f>
        <v>4568.05026696043</v>
      </c>
      <c r="F12" s="3" t="n">
        <f aca="false">(  F8   /  F11)</f>
        <v>0.0901883977195228</v>
      </c>
      <c r="G12" s="3" t="n">
        <f aca="false">(  G8   /  G11)</f>
        <v>303.386670417718</v>
      </c>
      <c r="H12" s="3" t="n">
        <f aca="false">(  H8   /  H11)</f>
        <v>-719.765900647358</v>
      </c>
      <c r="I12" s="3" t="n">
        <f aca="false">(  I8   /  I11)</f>
        <v>202.704396813069</v>
      </c>
      <c r="J12" s="3" t="n">
        <f aca="false">(  J8   /  J11)</f>
        <v>2741.88460181963</v>
      </c>
      <c r="K12" s="3" t="n">
        <f aca="false">(  K8   /  K11)</f>
        <v>2741.88460181963</v>
      </c>
      <c r="L12" s="3" t="n">
        <f aca="false">(  L8   /  L11)</f>
        <v>2741.88460181963</v>
      </c>
      <c r="M12" s="3" t="n">
        <f aca="false">(  M8   /  M11)</f>
        <v>2741.88460181963</v>
      </c>
      <c r="N12" s="3" t="n">
        <f aca="false">(  N8   /  N11)</f>
        <v>2557.68267287223</v>
      </c>
      <c r="O12" s="3" t="n">
        <f aca="false">TRUNC(  O8   /  O11)</f>
        <v>3115</v>
      </c>
      <c r="P12" s="3" t="n">
        <f aca="false">TRUNC(  P8   /  P11)</f>
        <v>2745</v>
      </c>
      <c r="R12" s="3" t="n">
        <f aca="false">(  R8   /  R11)</f>
        <v>2699.64058061305</v>
      </c>
      <c r="S12" s="3" t="n">
        <f aca="false">ROUNDDOWN(S11, 3)</f>
        <v>0.985</v>
      </c>
    </row>
    <row r="13" s="3" customFormat="true" ht="12.8" hidden="false" customHeight="false" outlineLevel="0" collapsed="false">
      <c r="B13" s="9"/>
      <c r="E13" s="6"/>
    </row>
    <row r="14" s="3" customFormat="true" ht="12.8" hidden="false" customHeight="false" outlineLevel="0" collapsed="false">
      <c r="B14" s="10" t="s">
        <v>20</v>
      </c>
      <c r="C14" s="3" t="n">
        <v>38328</v>
      </c>
      <c r="D14" s="3" t="n">
        <v>887</v>
      </c>
      <c r="E14" s="6" t="n">
        <v>9329</v>
      </c>
      <c r="F14" s="3" t="n">
        <v>9584</v>
      </c>
      <c r="G14" s="3" t="n">
        <v>15590</v>
      </c>
      <c r="H14" s="3" t="n">
        <v>15591</v>
      </c>
      <c r="I14" s="3" t="n">
        <v>9584</v>
      </c>
      <c r="J14" s="3" t="n">
        <v>9337</v>
      </c>
      <c r="K14" s="3" t="n">
        <v>9337</v>
      </c>
      <c r="L14" s="3" t="n">
        <v>9337</v>
      </c>
      <c r="M14" s="3" t="n">
        <v>9337</v>
      </c>
      <c r="N14" s="3" t="n">
        <v>10094</v>
      </c>
      <c r="O14" s="3" t="n">
        <v>887</v>
      </c>
      <c r="P14" s="3" t="n">
        <v>10094</v>
      </c>
      <c r="R14" s="3" t="n">
        <v>10076</v>
      </c>
    </row>
    <row r="15" s="3" customFormat="true" ht="12.8" hidden="false" customHeight="false" outlineLevel="0" collapsed="false">
      <c r="B15" s="10" t="s">
        <v>21</v>
      </c>
      <c r="C15" s="3" t="n">
        <v>44568</v>
      </c>
      <c r="D15" s="3" t="n">
        <v>16915</v>
      </c>
      <c r="E15" s="6" t="n">
        <v>17078</v>
      </c>
      <c r="F15" s="3" t="n">
        <v>11472</v>
      </c>
      <c r="G15" s="3" t="n">
        <v>17310</v>
      </c>
      <c r="H15" s="3" t="n">
        <v>17311</v>
      </c>
      <c r="I15" s="3" t="n">
        <v>11143</v>
      </c>
      <c r="J15" s="3" t="n">
        <v>16573</v>
      </c>
      <c r="K15" s="3" t="n">
        <v>15919</v>
      </c>
      <c r="L15" s="3" t="n">
        <v>15261</v>
      </c>
      <c r="M15" s="3" t="n">
        <v>14907</v>
      </c>
      <c r="N15" s="3" t="n">
        <v>16528</v>
      </c>
      <c r="O15" s="3" t="n">
        <v>16895</v>
      </c>
      <c r="P15" s="3" t="n">
        <v>16528</v>
      </c>
      <c r="R15" s="3" t="n">
        <v>17231</v>
      </c>
    </row>
    <row r="16" s="3" customFormat="true" ht="12.8" hidden="false" customHeight="false" outlineLevel="0" collapsed="false">
      <c r="B16" s="10" t="s">
        <v>22</v>
      </c>
      <c r="C16" s="3" t="n">
        <v>45340</v>
      </c>
      <c r="D16" s="3" t="n">
        <v>17379</v>
      </c>
      <c r="E16" s="6" t="n">
        <v>17929</v>
      </c>
      <c r="F16" s="3" t="n">
        <v>11926</v>
      </c>
      <c r="G16" s="3" t="n">
        <v>17464</v>
      </c>
      <c r="H16" s="3" t="n">
        <v>17465</v>
      </c>
      <c r="I16" s="3" t="n">
        <v>11346</v>
      </c>
      <c r="J16" s="3" t="n">
        <v>17376</v>
      </c>
      <c r="K16" s="3" t="n">
        <v>16794</v>
      </c>
      <c r="L16" s="3" t="n">
        <v>16208</v>
      </c>
      <c r="M16" s="3" t="n">
        <v>15893</v>
      </c>
      <c r="N16" s="3" t="n">
        <v>17438</v>
      </c>
      <c r="O16" s="3" t="n">
        <v>17359</v>
      </c>
      <c r="P16" s="3" t="n">
        <v>17438</v>
      </c>
      <c r="R16" s="3" t="n">
        <v>18114</v>
      </c>
    </row>
    <row r="17" s="3" customFormat="true" ht="12.8" hidden="false" customHeight="false" outlineLevel="0" collapsed="false">
      <c r="B17" s="10" t="s">
        <v>23</v>
      </c>
      <c r="C17" s="3" t="n">
        <f aca="false">(C14 - C3)</f>
        <v>-178819284</v>
      </c>
      <c r="D17" s="3" t="n">
        <f aca="false">(D14 - D3)</f>
        <v>0</v>
      </c>
      <c r="E17" s="6" t="n">
        <f aca="false">(E14 - E3)</f>
        <v>8642</v>
      </c>
      <c r="F17" s="3" t="n">
        <f aca="false">(F14 - F3)</f>
        <v>1</v>
      </c>
      <c r="G17" s="3" t="n">
        <f aca="false">(G14 - G3)</f>
        <v>0</v>
      </c>
      <c r="H17" s="3" t="n">
        <f aca="false">(H14 - H3)</f>
        <v>5506</v>
      </c>
      <c r="I17" s="3" t="n">
        <f aca="false">(I14 - I3)</f>
        <v>-1</v>
      </c>
      <c r="J17" s="3" t="n">
        <f aca="false">(J14 - J3)</f>
        <v>4</v>
      </c>
      <c r="K17" s="3" t="n">
        <f aca="false">(K14 - K3)</f>
        <v>4</v>
      </c>
      <c r="L17" s="3" t="n">
        <f aca="false">(L14 - L3)</f>
        <v>4</v>
      </c>
      <c r="M17" s="3" t="n">
        <f aca="false">(M14 - M3)</f>
        <v>4</v>
      </c>
      <c r="N17" s="3" t="n">
        <f aca="false">(N14 - N3)</f>
        <v>0</v>
      </c>
      <c r="O17" s="3" t="n">
        <f aca="false">(O14 - O3)</f>
        <v>0</v>
      </c>
      <c r="P17" s="3" t="n">
        <f aca="false">(P14 - P3)</f>
        <v>757</v>
      </c>
      <c r="R17" s="3" t="n">
        <f aca="false">(R14 - R3)</f>
        <v>0</v>
      </c>
    </row>
    <row r="18" s="3" customFormat="true" ht="12.8" hidden="false" customHeight="false" outlineLevel="0" collapsed="false">
      <c r="B18" s="10" t="s">
        <v>24</v>
      </c>
      <c r="C18" s="3" t="n">
        <f aca="false">(  1.4 * (C14 - C3) )</f>
        <v>-250346997.6</v>
      </c>
      <c r="D18" s="3" t="n">
        <f aca="false">(  1.4 * (D14 - D3) )</f>
        <v>0</v>
      </c>
      <c r="E18" s="6" t="n">
        <f aca="false">(  1.4 * (E14 - E3) )</f>
        <v>12098.8</v>
      </c>
      <c r="F18" s="3" t="n">
        <f aca="false">(  358 * (F14 - F3) )</f>
        <v>358</v>
      </c>
      <c r="G18" s="3" t="n">
        <f aca="false">(  1.4 * (G14 - G3) )</f>
        <v>0</v>
      </c>
      <c r="H18" s="3" t="n">
        <f aca="false">(  1.4 * (H14 - H3) )</f>
        <v>7708.4</v>
      </c>
      <c r="I18" s="3" t="n">
        <f aca="false">(  1.4 * (I14 - I3) )</f>
        <v>-1.4</v>
      </c>
      <c r="J18" s="3" t="n">
        <f aca="false">(  1.4 * (J14 - J3) )</f>
        <v>5.6</v>
      </c>
      <c r="K18" s="3" t="n">
        <f aca="false">(  1.4 * (K14 - K3) )</f>
        <v>5.6</v>
      </c>
      <c r="L18" s="3" t="n">
        <f aca="false">(  1.4 * (L14 - L3) )</f>
        <v>5.6</v>
      </c>
      <c r="M18" s="3" t="n">
        <f aca="false">(  1.4 * (M14 - M3) )</f>
        <v>5.6</v>
      </c>
      <c r="N18" s="3" t="n">
        <f aca="false">(  1.4 * (N14 - N3) )</f>
        <v>0</v>
      </c>
      <c r="O18" s="3" t="n">
        <f aca="false">(  1.4 * (O14 - O3) )</f>
        <v>0</v>
      </c>
      <c r="P18" s="3" t="n">
        <f aca="false">(  1.4 * (P14 - P3) )</f>
        <v>1059.8</v>
      </c>
      <c r="R18" s="3" t="n">
        <f aca="false">(  1.4 * (R14 - R3) )</f>
        <v>0</v>
      </c>
    </row>
    <row r="19" s="3" customFormat="true" ht="12.8" hidden="false" customHeight="false" outlineLevel="0" collapsed="false">
      <c r="B19" s="10" t="s">
        <v>25</v>
      </c>
      <c r="C19" s="3" t="n">
        <f aca="false">( 1.05 * (  C14 - C3)  )</f>
        <v>-187760248.2</v>
      </c>
      <c r="D19" s="3" t="n">
        <f aca="false">( 1.05 * (  D14 - D3)  )</f>
        <v>0</v>
      </c>
      <c r="E19" s="6" t="n">
        <f aca="false">( 1.05 * (  E14 - E3)  )</f>
        <v>9074.1</v>
      </c>
      <c r="F19" s="3" t="n">
        <f aca="false">( 269 * (  F14 - F3)  )</f>
        <v>269</v>
      </c>
      <c r="G19" s="3" t="n">
        <f aca="false">( 1.05 * (  G14 - G3)  )</f>
        <v>0</v>
      </c>
      <c r="H19" s="3" t="n">
        <f aca="false">( 1.05 * (  H14 - H3)  )</f>
        <v>5781.3</v>
      </c>
      <c r="I19" s="3" t="n">
        <f aca="false">( 1.05 * (  I14 - I3)  )</f>
        <v>-1.05</v>
      </c>
      <c r="J19" s="3" t="n">
        <f aca="false">( 1.05 * (  J14 - J3)  )</f>
        <v>4.2</v>
      </c>
      <c r="K19" s="3" t="n">
        <f aca="false">( 1.05 * (  K14 - K3)  )</f>
        <v>4.2</v>
      </c>
      <c r="L19" s="3" t="n">
        <f aca="false">( 1.05 * (  L14 - L3)  )</f>
        <v>4.2</v>
      </c>
      <c r="M19" s="3" t="n">
        <f aca="false">( 1.05 * (  M14 - M3)  )</f>
        <v>4.2</v>
      </c>
      <c r="N19" s="3" t="n">
        <f aca="false">( 1.05 * (  N14 - N3)  )</f>
        <v>0</v>
      </c>
      <c r="O19" s="3" t="n">
        <f aca="false">( 1.05 * (  O14 - O3)  )</f>
        <v>0</v>
      </c>
      <c r="P19" s="3" t="n">
        <f aca="false">( 1.05 * (  P14 - P3)  )</f>
        <v>794.85</v>
      </c>
      <c r="R19" s="3" t="n">
        <f aca="false">( 1.05 * (  R14 - R3)  )</f>
        <v>0</v>
      </c>
    </row>
    <row r="20" customFormat="false" ht="12.8" hidden="false" customHeight="false" outlineLevel="0" collapsed="false">
      <c r="A20" s="3"/>
      <c r="B20" s="10" t="s">
        <v>26</v>
      </c>
      <c r="C20" s="3" t="n">
        <f aca="false">( C15 - C18 - C4)</f>
        <v>46110861.6</v>
      </c>
      <c r="D20" s="3" t="n">
        <f aca="false">( D15 - D18 - D4)</f>
        <v>2740</v>
      </c>
      <c r="E20" s="6" t="n">
        <f aca="false">( E15 - E18 - E4)</f>
        <v>-5540.8</v>
      </c>
      <c r="F20" s="3" t="n">
        <f aca="false">( F15 - F18 - F4)</f>
        <v>-112</v>
      </c>
      <c r="G20" s="3" t="n">
        <f aca="false">( G15 - G18 - G4)</f>
        <v>299</v>
      </c>
      <c r="H20" s="3" t="n">
        <f aca="false">( H15 - H18 - H4)</f>
        <v>-11090.4</v>
      </c>
      <c r="I20" s="3" t="n">
        <f aca="false">( I15 - I18 - I4)</f>
        <v>203.4</v>
      </c>
      <c r="J20" s="3" t="n">
        <f aca="false">( J15 - J18 - J4)</f>
        <v>1894.4</v>
      </c>
      <c r="K20" s="3" t="n">
        <f aca="false">( K15 - K18 - K4)</f>
        <v>1240.4</v>
      </c>
      <c r="L20" s="3" t="n">
        <f aca="false">( L15 - L18 - L4)</f>
        <v>582.4</v>
      </c>
      <c r="M20" s="3" t="n">
        <f aca="false">( M15 - M18 - M4)</f>
        <v>228.4</v>
      </c>
      <c r="N20" s="3" t="n">
        <f aca="false">( N15 - N18 - N4)</f>
        <v>1241</v>
      </c>
      <c r="O20" s="3" t="n">
        <f aca="false">TRUNC( O15 - O18 - O4)</f>
        <v>2720</v>
      </c>
      <c r="P20" s="3" t="n">
        <f aca="false">( P15 - P18 - P4)</f>
        <v>795.200000000001</v>
      </c>
      <c r="R20" s="3" t="n">
        <f aca="false">( R15 - R18 - R4)</f>
        <v>2034</v>
      </c>
    </row>
    <row r="21" customFormat="false" ht="12.8" hidden="false" customHeight="false" outlineLevel="0" collapsed="false">
      <c r="A21" s="3"/>
      <c r="B21" s="10" t="s">
        <v>27</v>
      </c>
      <c r="C21" s="3" t="n">
        <f aca="false">( C16 - C19 - C5)</f>
        <v>-19853661.8</v>
      </c>
      <c r="D21" s="3" t="n">
        <f aca="false">( D16 - D19 - D5)</f>
        <v>3133</v>
      </c>
      <c r="E21" s="6" t="n">
        <f aca="false">( E16 - E19 - E5)</f>
        <v>-2817.1</v>
      </c>
      <c r="F21" s="3" t="n">
        <f aca="false">( F16 - F19 - F5)</f>
        <v>42</v>
      </c>
      <c r="G21" s="3" t="n">
        <f aca="false">( G16 - G19 - G5)</f>
        <v>320</v>
      </c>
      <c r="H21" s="3" t="n">
        <f aca="false">( H16 - H19 - H5)</f>
        <v>-7242.3</v>
      </c>
      <c r="I21" s="3" t="n">
        <f aca="false">( I16 - I19 - I5)</f>
        <v>219.049999999999</v>
      </c>
      <c r="J21" s="3" t="n">
        <f aca="false">( J16 - J19 - J5)</f>
        <v>1675.8</v>
      </c>
      <c r="K21" s="3" t="n">
        <f aca="false">( K16 - K19 - K5)</f>
        <v>1093.8</v>
      </c>
      <c r="L21" s="3" t="n">
        <f aca="false">( L16 - L19 - L5)</f>
        <v>507.799999999999</v>
      </c>
      <c r="M21" s="3" t="n">
        <f aca="false">( M16 - M19 - M5)</f>
        <v>192.799999999999</v>
      </c>
      <c r="N21" s="3" t="n">
        <f aca="false">( N16 - N19 - N5)</f>
        <v>1140</v>
      </c>
      <c r="O21" s="3" t="n">
        <f aca="false">TRUNC( O16 - O19 - O5)</f>
        <v>3113</v>
      </c>
      <c r="P21" s="3" t="n">
        <f aca="false">( P16 - P19 - P5)</f>
        <v>947.150000000002</v>
      </c>
      <c r="R21" s="3" t="n">
        <f aca="false">( R16 - R19 - R5)</f>
        <v>1899</v>
      </c>
    </row>
    <row r="22" customFormat="false" ht="12.8" hidden="false" customHeight="false" outlineLevel="0" collapsed="false">
      <c r="B22" s="10" t="s">
        <v>28</v>
      </c>
      <c r="C22" s="11" t="n">
        <f aca="false">( (  C10 * (  C20 / C21) ) - 6.3  )</f>
        <v>-24.2625001778967</v>
      </c>
      <c r="D22" s="11" t="n">
        <f aca="false">( (  D10 * (  D20 / D21) ) - 6.3  )</f>
        <v>0.873642967673642</v>
      </c>
      <c r="E22" s="12" t="n">
        <f aca="false">( (  E10 * (  E20 / E21) ) - 6.3  )</f>
        <v>4.36299398850556</v>
      </c>
      <c r="F22" s="11" t="n">
        <f aca="false">( (  F10 * (  F20 / F21) ) - 25808  )</f>
        <v>-122009.397642015</v>
      </c>
      <c r="G22" s="11" t="n">
        <f aca="false">( (  G10 * (  G20 / G21) ) - 6.3  )</f>
        <v>0.983848550156737</v>
      </c>
      <c r="H22" s="11" t="n">
        <f aca="false">( (  H10 * (  H20 / H21) ) - 6.3  )</f>
        <v>-7.80899993864368</v>
      </c>
      <c r="I22" s="11" t="n">
        <f aca="false">( (  I10 * (  I20 / I21) ) - 6.3  )</f>
        <v>0.783698557471294</v>
      </c>
      <c r="J22" s="11" t="n">
        <f aca="false">( (  J10 * (  J20 / J21) ) - 6.3  )</f>
        <v>0.941264933838133</v>
      </c>
      <c r="K22" s="11" t="n">
        <f aca="false">( (  K10 * (  K20 / K21) ) - 6.3  )</f>
        <v>0.964216457781722</v>
      </c>
      <c r="L22" s="11" t="n">
        <f aca="false">( (  L10 * (  L20 / L21) ) - 6.3  )</f>
        <v>1.04672202577268</v>
      </c>
      <c r="M22" s="11" t="n">
        <f aca="false">( (  M10 * (  M20 / M21) ) - 6.3  )</f>
        <v>1.28846627247279</v>
      </c>
      <c r="N22" s="11" t="n">
        <f aca="false">( (  N10 * (  N20 / N21) ) - 6.3  )</f>
        <v>1.0504749700705</v>
      </c>
      <c r="O22" s="11" t="n">
        <f aca="false">ROUNDDOWN( (  O10 * (  O20 / O21) ) - 6.3 , 3  )</f>
        <v>0.866</v>
      </c>
      <c r="P22" s="11" t="n">
        <f aca="false">ROUNDDOWN( (  P10 * (  P20 / P21) ) - 6.3 , 3  )</f>
        <v>-0.922</v>
      </c>
      <c r="R22" s="11" t="n">
        <f aca="false">( (  R10 * (  R20 / R21) ) - 6.3  )</f>
        <v>0.959573985890983</v>
      </c>
    </row>
    <row r="23" customFormat="false" ht="12.8" hidden="false" customHeight="false" outlineLevel="0" collapsed="false">
      <c r="B23" s="13" t="s">
        <v>29</v>
      </c>
      <c r="C23" s="0" t="n">
        <f aca="false">(  ( C20 * 1000 ) / C22 / C12 )</f>
        <v>-510.138290306081</v>
      </c>
      <c r="D23" s="0" t="n">
        <f aca="false">(  ( D20 * 10000 ) / D22 / D12 )</f>
        <v>10079.4061457337</v>
      </c>
      <c r="E23" s="12" t="n">
        <f aca="false">(  ( E20 * 1000 ) / E22 / E12 )</f>
        <v>-278.007802793382</v>
      </c>
      <c r="F23" s="0" t="n">
        <f aca="false">(  ( F20 * 1000 ) / F22 / F12 )</f>
        <v>10.1782723677673</v>
      </c>
      <c r="G23" s="0" t="n">
        <f aca="false">(  ( G20 * 1000 ) / G22 / G12 )</f>
        <v>1001.72022557475</v>
      </c>
      <c r="H23" s="0" t="n">
        <f aca="false">(  ( H20 * 1000 ) / H22 / H12 )</f>
        <v>-1973.15191344899</v>
      </c>
      <c r="I23" s="0" t="n">
        <f aca="false">(  ( I20 * 1000 ) / I22 / I12 )</f>
        <v>1280.37955938884</v>
      </c>
      <c r="J23" s="0" t="n">
        <f aca="false">(  ( J20 * 1000 ) / J22 / J12 )</f>
        <v>734.024629971151</v>
      </c>
      <c r="K23" s="0" t="n">
        <f aca="false">(  ( K20 * 1000 ) / K22 / K12 )</f>
        <v>469.178437896753</v>
      </c>
      <c r="L23" s="0" t="n">
        <f aca="false">(  ( L20 * 1000 ) / L22 / L12 )</f>
        <v>202.927465283161</v>
      </c>
      <c r="M23" s="0" t="n">
        <f aca="false">(  ( M20 * 1000 ) / M22 / M12 )</f>
        <v>64.6507953779165</v>
      </c>
      <c r="N23" s="0" t="n">
        <f aca="false">(  ( N20 * 1000 ) / N22 / N12 )</f>
        <v>461.890905645805</v>
      </c>
      <c r="O23" s="0" t="n">
        <f aca="false">ROUNDDOWN(  ( O20 * 10000) / O22 / O12, 3 )</f>
        <v>10083.074</v>
      </c>
      <c r="P23" s="0" t="n">
        <f aca="false">ROUNDDOWN(  ( P20 * 1000 ) / P22 / P12, 3 )</f>
        <v>-314.197</v>
      </c>
      <c r="R23" s="0" t="n">
        <f aca="false">(  ( R20 * 10000 ) / R22 / R12 )</f>
        <v>7851.751300148</v>
      </c>
    </row>
    <row r="24" customFormat="false" ht="12.8" hidden="false" customHeight="false" outlineLevel="0" collapsed="false">
      <c r="B24" s="0" t="s">
        <v>30</v>
      </c>
      <c r="J24" s="0" t="n">
        <f aca="false">( (460 * J23) / 1000  + 50)</f>
        <v>387.651329786729</v>
      </c>
      <c r="K24" s="0" t="n">
        <f aca="false">( (460 * K23) / 1000  + 50)</f>
        <v>265.822081432507</v>
      </c>
      <c r="L24" s="0" t="n">
        <f aca="false">( (460 * L23) / 1000  + 50)</f>
        <v>143.346634030254</v>
      </c>
      <c r="M24" s="0" t="n">
        <f aca="false">( (460 * M23) / 1000  + 50)</f>
        <v>79.7393658738416</v>
      </c>
      <c r="N24" s="0" t="n">
        <f aca="false">( (460 * N23) / 1000  + 50)</f>
        <v>262.46981659707</v>
      </c>
      <c r="O24" s="0" t="n">
        <f aca="false">( (460 * O23) / 1000  + 50)</f>
        <v>4688.21404</v>
      </c>
      <c r="P24" s="0" t="n">
        <f aca="false">( (460 * P23) / 1000  + 50)</f>
        <v>-94.53062</v>
      </c>
    </row>
    <row r="26" customFormat="false" ht="12.8" hidden="false" customHeight="false" outlineLevel="0" collapsed="false">
      <c r="B26" s="0" t="s">
        <v>31</v>
      </c>
      <c r="C26" s="0" t="n">
        <f aca="false">(C6 - C4)</f>
        <v>3695868</v>
      </c>
      <c r="D26" s="0" t="n">
        <f aca="false">(D6 - D4)</f>
        <v>2770</v>
      </c>
      <c r="E26" s="1" t="n">
        <f aca="false">(E6 - E4)</f>
        <v>2672</v>
      </c>
      <c r="F26" s="0" t="n">
        <f aca="false">(F6 - F4)</f>
        <v>246</v>
      </c>
      <c r="G26" s="0" t="n">
        <f aca="false">(G6 - G4)</f>
        <v>298</v>
      </c>
      <c r="H26" s="0" t="n">
        <f aca="false">(H6 - H4)</f>
        <v>6078</v>
      </c>
      <c r="I26" s="0" t="n">
        <f aca="false">(I6 - I4)</f>
        <v>204</v>
      </c>
      <c r="J26" s="0" t="n">
        <v>1.14478</v>
      </c>
      <c r="R26" s="0" t="s">
        <v>32</v>
      </c>
    </row>
    <row r="27" customFormat="false" ht="12.8" hidden="false" customHeight="false" outlineLevel="0" collapsed="false">
      <c r="B27" s="0" t="s">
        <v>33</v>
      </c>
      <c r="C27" s="0" t="n">
        <f aca="false">(C7 - C5)</f>
        <v>3919860</v>
      </c>
      <c r="D27" s="0" t="n">
        <f aca="false">(D7 - D5)</f>
        <v>3160</v>
      </c>
      <c r="E27" s="1" t="n">
        <f aca="false">(E7 - E5)</f>
        <v>2104</v>
      </c>
      <c r="F27" s="0" t="n">
        <f aca="false">(F7 - F5)</f>
        <v>311</v>
      </c>
      <c r="G27" s="0" t="n">
        <f aca="false">(G7 - G5)</f>
        <v>319</v>
      </c>
      <c r="H27" s="0" t="n">
        <f aca="false">(H7 - H5)</f>
        <v>2793</v>
      </c>
      <c r="I27" s="0" t="n">
        <f aca="false">(I7 - I5)</f>
        <v>213</v>
      </c>
    </row>
    <row r="30" customFormat="false" ht="12.8" hidden="false" customHeight="false" outlineLevel="0" collapsed="false">
      <c r="B30" s="0" t="s">
        <v>34</v>
      </c>
      <c r="C30" s="0" t="n">
        <v>0</v>
      </c>
      <c r="I30" s="0" t="n">
        <v>0</v>
      </c>
    </row>
    <row r="32" customFormat="false" ht="12.8" hidden="false" customHeight="false" outlineLevel="0" collapsed="false">
      <c r="M32" s="14"/>
      <c r="N32" s="14"/>
      <c r="O32" s="14"/>
      <c r="P32" s="14"/>
    </row>
    <row r="33" customFormat="false" ht="12.8" hidden="false" customHeight="false" outlineLevel="0" collapsed="false">
      <c r="M33" s="15"/>
      <c r="N33" s="15"/>
      <c r="O33" s="15"/>
      <c r="P33" s="15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17937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2022-09-07T17:59:19Z</dcterms:created>
  <dc:creator/>
  <dc:description/>
  <dc:language>en-IN</dc:language>
  <cp:lastModifiedBy/>
  <dcterms:modified xsi:type="dcterms:W3CDTF">2023-01-02T14:53:01Z</dcterms:modified>
  <cp:revision>15</cp:revision>
  <dc:subject/>
  <dc:title/>
</cp:coreProperties>
</file>