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a\Desktop\SCM P\"/>
    </mc:Choice>
  </mc:AlternateContent>
  <xr:revisionPtr revIDLastSave="0" documentId="13_ncr:1_{F43BC4DC-6EA3-463E-9D65-CAA4D0EF11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ression" sheetId="3" r:id="rId1"/>
    <sheet name="gdp" sheetId="1" r:id="rId2"/>
    <sheet name="Regression2" sheetId="6" r:id="rId3"/>
    <sheet name="interest" sheetId="4" r:id="rId4"/>
    <sheet name="Regression3" sheetId="8" r:id="rId5"/>
    <sheet name="Multiple_regression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J2" i="7"/>
  <c r="I2" i="7"/>
  <c r="H2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" i="7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J2" i="4"/>
  <c r="I2" i="4"/>
  <c r="H2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" i="4"/>
  <c r="H24" i="4"/>
  <c r="H2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" i="4"/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9" i="1"/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9" i="1"/>
  <c r="I6" i="1" l="1"/>
  <c r="I5" i="1"/>
  <c r="D28" i="1" l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9" i="1"/>
  <c r="D10" i="1"/>
</calcChain>
</file>

<file path=xl/sharedStrings.xml><?xml version="1.0" encoding="utf-8"?>
<sst xmlns="http://schemas.openxmlformats.org/spreadsheetml/2006/main" count="129" uniqueCount="46">
  <si>
    <t>Year</t>
  </si>
  <si>
    <t>Period</t>
  </si>
  <si>
    <t>Quarter</t>
  </si>
  <si>
    <t>gdp</t>
  </si>
  <si>
    <t>cov</t>
  </si>
  <si>
    <t>cor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</si>
  <si>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</si>
  <si>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</si>
  <si>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</si>
  <si>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</si>
  <si>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</si>
  <si>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</si>
  <si>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</si>
  <si>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</si>
  <si>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</si>
  <si>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</si>
  <si>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</si>
  <si>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</si>
  <si>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</si>
  <si>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</si>
  <si>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</si>
  <si>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</si>
  <si>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</si>
  <si>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</si>
  <si>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</si>
  <si>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</si>
  <si>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</si>
  <si>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</si>
  <si>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</si>
  <si>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</si>
  <si>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</si>
  <si>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Forecast</t>
  </si>
  <si>
    <t>LEVEL</t>
  </si>
  <si>
    <t>TREND</t>
  </si>
  <si>
    <t>Error</t>
  </si>
  <si>
    <t>RESIDUAL OUTPUT</t>
  </si>
  <si>
    <t>Observation</t>
  </si>
  <si>
    <t>Predicted Y</t>
  </si>
  <si>
    <t>Residuals</t>
  </si>
  <si>
    <t>AD</t>
  </si>
  <si>
    <t>MAD</t>
  </si>
  <si>
    <t>%Error</t>
  </si>
  <si>
    <t>MAPE</t>
  </si>
  <si>
    <t>Rates</t>
  </si>
  <si>
    <t>Forecasts</t>
  </si>
  <si>
    <t>Predicted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</si>
</sst>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3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0" fillId="2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/>
    <xf numFmtId="0" fontId="0" fillId="2" borderId="0" xfId="0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gdp!$D$9:$D$28</c:f>
              <c:numCache>
                <c:formatCode>General</c:formatCode>
                <c:ptCount val="20"/>
                <c:pt idx="0">
                  <c:v>11.29</c:v>
                </c:pt>
                <c:pt idx="1">
                  <c:v>9.89</c:v>
                </c:pt>
                <c:pt idx="2">
                  <c:v>9.16</c:v>
                </c:pt>
                <c:pt idx="3">
                  <c:v>11.5</c:v>
                </c:pt>
                <c:pt idx="4">
                  <c:v>12.22</c:v>
                </c:pt>
                <c:pt idx="5">
                  <c:v>11.87</c:v>
                </c:pt>
                <c:pt idx="6">
                  <c:v>11.46</c:v>
                </c:pt>
                <c:pt idx="7">
                  <c:v>11.55</c:v>
                </c:pt>
                <c:pt idx="8">
                  <c:v>10.1</c:v>
                </c:pt>
                <c:pt idx="9">
                  <c:v>11.13</c:v>
                </c:pt>
                <c:pt idx="10">
                  <c:v>11.64</c:v>
                </c:pt>
                <c:pt idx="11">
                  <c:v>11.4</c:v>
                </c:pt>
                <c:pt idx="12">
                  <c:v>13.57</c:v>
                </c:pt>
                <c:pt idx="13">
                  <c:v>11.4</c:v>
                </c:pt>
                <c:pt idx="14">
                  <c:v>11.36</c:v>
                </c:pt>
                <c:pt idx="15">
                  <c:v>7.89</c:v>
                </c:pt>
                <c:pt idx="16">
                  <c:v>8.06</c:v>
                </c:pt>
                <c:pt idx="17">
                  <c:v>5.87</c:v>
                </c:pt>
                <c:pt idx="18">
                  <c:v>7.39</c:v>
                </c:pt>
                <c:pt idx="19">
                  <c:v>7.53</c:v>
                </c:pt>
              </c:numCache>
            </c:numRef>
          </c:xVal>
          <c:yVal>
            <c:numRef>
              <c:f>Regression!$C$25:$C$44</c:f>
              <c:numCache>
                <c:formatCode>General</c:formatCode>
                <c:ptCount val="20"/>
                <c:pt idx="0">
                  <c:v>3806.6118305961063</c:v>
                </c:pt>
                <c:pt idx="1">
                  <c:v>3637.2861187164417</c:v>
                </c:pt>
                <c:pt idx="2">
                  <c:v>7539.5853273791945</c:v>
                </c:pt>
                <c:pt idx="3">
                  <c:v>1604.8773583780494</c:v>
                </c:pt>
                <c:pt idx="4">
                  <c:v>-1728.2122720838379</c:v>
                </c:pt>
                <c:pt idx="5">
                  <c:v>-5380.2103650537538</c:v>
                </c:pt>
                <c:pt idx="6">
                  <c:v>16.215671181489597</c:v>
                </c:pt>
                <c:pt idx="7">
                  <c:v>-700.5038626262467</c:v>
                </c:pt>
                <c:pt idx="8">
                  <c:v>3677.7183064983947</c:v>
                </c:pt>
                <c:pt idx="9">
                  <c:v>80.965081809852563</c:v>
                </c:pt>
                <c:pt idx="10">
                  <c:v>3030.9432635660196</c:v>
                </c:pt>
                <c:pt idx="11">
                  <c:v>-823.02685961335374</c:v>
                </c:pt>
                <c:pt idx="12">
                  <c:v>-5701.505329199892</c:v>
                </c:pt>
                <c:pt idx="13">
                  <c:v>-423.02685961335374</c:v>
                </c:pt>
                <c:pt idx="14">
                  <c:v>1189.8114531900865</c:v>
                </c:pt>
                <c:pt idx="15">
                  <c:v>3895.5350888883659</c:v>
                </c:pt>
                <c:pt idx="16">
                  <c:v>-1688.0277405262495</c:v>
                </c:pt>
                <c:pt idx="17">
                  <c:v>-1864.4634445379961</c:v>
                </c:pt>
                <c:pt idx="18">
                  <c:v>-11065.652671068654</c:v>
                </c:pt>
                <c:pt idx="19">
                  <c:v>895.07990411931314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05-49A6-9A40-386FD2EE8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505919"/>
        <c:axId val="1123958319"/>
      </c:scatterChart>
      <c:valAx>
        <c:axId val="1112505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3958319"/>
        <c:crosses val="autoZero"/>
        <c:crossBetween val="midCat"/>
      </c:valAx>
      <c:valAx>
        <c:axId val="11239583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25059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interest!$D$2:$D$19</c:f>
              <c:numCache>
                <c:formatCode>General</c:formatCode>
                <c:ptCount val="18"/>
                <c:pt idx="0">
                  <c:v>7.6249999999999998E-2</c:v>
                </c:pt>
                <c:pt idx="1">
                  <c:v>7.2499999999999995E-2</c:v>
                </c:pt>
                <c:pt idx="2">
                  <c:v>6.7500000000000004E-2</c:v>
                </c:pt>
                <c:pt idx="3">
                  <c:v>6.7500000000000004E-2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6.1249999999999999E-2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6.25E-2</c:v>
                </c:pt>
                <c:pt idx="17">
                  <c:v>0.06</c:v>
                </c:pt>
              </c:numCache>
            </c:numRef>
          </c:xVal>
          <c:yVal>
            <c:numRef>
              <c:f>Regression2!$C$25:$C$42</c:f>
              <c:numCache>
                <c:formatCode>General</c:formatCode>
                <c:ptCount val="18"/>
                <c:pt idx="0">
                  <c:v>422.6548083263624</c:v>
                </c:pt>
                <c:pt idx="1">
                  <c:v>-1869.5139438807455</c:v>
                </c:pt>
                <c:pt idx="2">
                  <c:v>2067.8165998430995</c:v>
                </c:pt>
                <c:pt idx="3">
                  <c:v>2032.1499298431008</c:v>
                </c:pt>
                <c:pt idx="4">
                  <c:v>1451.8152017050234</c:v>
                </c:pt>
                <c:pt idx="5">
                  <c:v>-3082.5181282949779</c:v>
                </c:pt>
                <c:pt idx="6">
                  <c:v>2217.9804735669459</c:v>
                </c:pt>
                <c:pt idx="7">
                  <c:v>1728.1471435669446</c:v>
                </c:pt>
                <c:pt idx="8">
                  <c:v>2450.9804735669459</c:v>
                </c:pt>
                <c:pt idx="9">
                  <c:v>1450.8138035669472</c:v>
                </c:pt>
                <c:pt idx="10">
                  <c:v>6624.1457454288757</c:v>
                </c:pt>
                <c:pt idx="11">
                  <c:v>2165.1457454288757</c:v>
                </c:pt>
                <c:pt idx="12">
                  <c:v>2757.1457454288757</c:v>
                </c:pt>
                <c:pt idx="13">
                  <c:v>2096.3131094979108</c:v>
                </c:pt>
                <c:pt idx="14">
                  <c:v>2201.8152017050234</c:v>
                </c:pt>
                <c:pt idx="15">
                  <c:v>-3840.1847982949766</c:v>
                </c:pt>
                <c:pt idx="16">
                  <c:v>-8057.5195264330541</c:v>
                </c:pt>
                <c:pt idx="17">
                  <c:v>-12817.187584571126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B6-485B-8437-2D665F41B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34480"/>
        <c:axId val="1708772496"/>
      </c:scatterChart>
      <c:valAx>
        <c:axId val="68653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772496"/>
        <c:crosses val="autoZero"/>
        <c:crossBetween val="midCat"/>
      </c:valAx>
      <c:valAx>
        <c:axId val="1708772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534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interest!$D$2:$D$19</c:f>
              <c:numCache>
                <c:formatCode>General</c:formatCode>
                <c:ptCount val="18"/>
                <c:pt idx="0">
                  <c:v>7.6249999999999998E-2</c:v>
                </c:pt>
                <c:pt idx="1">
                  <c:v>7.2499999999999995E-2</c:v>
                </c:pt>
                <c:pt idx="2">
                  <c:v>6.7500000000000004E-2</c:v>
                </c:pt>
                <c:pt idx="3">
                  <c:v>6.7500000000000004E-2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6.1249999999999999E-2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6.25E-2</c:v>
                </c:pt>
                <c:pt idx="17">
                  <c:v>0.06</c:v>
                </c:pt>
              </c:numCache>
            </c:numRef>
          </c:xVal>
          <c:yVal>
            <c:numRef>
              <c:f>interest!$C$2:$C$19</c:f>
              <c:numCache>
                <c:formatCode>General</c:formatCode>
                <c:ptCount val="18"/>
                <c:pt idx="0">
                  <c:v>38632.333330000001</c:v>
                </c:pt>
                <c:pt idx="1">
                  <c:v>34933.666669999999</c:v>
                </c:pt>
                <c:pt idx="2">
                  <c:v>36995.666669999999</c:v>
                </c:pt>
                <c:pt idx="3">
                  <c:v>36960</c:v>
                </c:pt>
                <c:pt idx="4">
                  <c:v>35442</c:v>
                </c:pt>
                <c:pt idx="5">
                  <c:v>30907.666669999999</c:v>
                </c:pt>
                <c:pt idx="6">
                  <c:v>35270.5</c:v>
                </c:pt>
                <c:pt idx="7">
                  <c:v>34780.666669999999</c:v>
                </c:pt>
                <c:pt idx="8">
                  <c:v>35503.5</c:v>
                </c:pt>
                <c:pt idx="9">
                  <c:v>34503.333330000001</c:v>
                </c:pt>
                <c:pt idx="10">
                  <c:v>38739</c:v>
                </c:pt>
                <c:pt idx="11">
                  <c:v>34280</c:v>
                </c:pt>
                <c:pt idx="12">
                  <c:v>34872</c:v>
                </c:pt>
                <c:pt idx="13">
                  <c:v>34680</c:v>
                </c:pt>
                <c:pt idx="14">
                  <c:v>36192</c:v>
                </c:pt>
                <c:pt idx="15">
                  <c:v>30150</c:v>
                </c:pt>
                <c:pt idx="16">
                  <c:v>24995</c:v>
                </c:pt>
                <c:pt idx="17">
                  <c:v>19297.666669999999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DF-490F-8DEB-B81787D15E88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interest!$D$2:$D$19</c:f>
              <c:numCache>
                <c:formatCode>General</c:formatCode>
                <c:ptCount val="18"/>
                <c:pt idx="0">
                  <c:v>7.6249999999999998E-2</c:v>
                </c:pt>
                <c:pt idx="1">
                  <c:v>7.2499999999999995E-2</c:v>
                </c:pt>
                <c:pt idx="2">
                  <c:v>6.7500000000000004E-2</c:v>
                </c:pt>
                <c:pt idx="3">
                  <c:v>6.7500000000000004E-2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6.1249999999999999E-2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6.25E-2</c:v>
                </c:pt>
                <c:pt idx="17">
                  <c:v>0.06</c:v>
                </c:pt>
              </c:numCache>
            </c:numRef>
          </c:xVal>
          <c:yVal>
            <c:numRef>
              <c:f>Regression2!$B$25:$B$42</c:f>
              <c:numCache>
                <c:formatCode>General</c:formatCode>
                <c:ptCount val="18"/>
                <c:pt idx="0">
                  <c:v>38209.678521673639</c:v>
                </c:pt>
                <c:pt idx="1">
                  <c:v>36803.180613880744</c:v>
                </c:pt>
                <c:pt idx="2">
                  <c:v>34927.850070156899</c:v>
                </c:pt>
                <c:pt idx="3">
                  <c:v>34927.850070156899</c:v>
                </c:pt>
                <c:pt idx="4">
                  <c:v>33990.184798294977</c:v>
                </c:pt>
                <c:pt idx="5">
                  <c:v>33990.184798294977</c:v>
                </c:pt>
                <c:pt idx="6">
                  <c:v>33052.519526433054</c:v>
                </c:pt>
                <c:pt idx="7">
                  <c:v>33052.519526433054</c:v>
                </c:pt>
                <c:pt idx="8">
                  <c:v>33052.519526433054</c:v>
                </c:pt>
                <c:pt idx="9">
                  <c:v>33052.519526433054</c:v>
                </c:pt>
                <c:pt idx="10">
                  <c:v>32114.854254571124</c:v>
                </c:pt>
                <c:pt idx="11">
                  <c:v>32114.854254571124</c:v>
                </c:pt>
                <c:pt idx="12">
                  <c:v>32114.854254571124</c:v>
                </c:pt>
                <c:pt idx="13">
                  <c:v>32583.686890502089</c:v>
                </c:pt>
                <c:pt idx="14">
                  <c:v>33990.184798294977</c:v>
                </c:pt>
                <c:pt idx="15">
                  <c:v>33990.184798294977</c:v>
                </c:pt>
                <c:pt idx="16">
                  <c:v>33052.519526433054</c:v>
                </c:pt>
                <c:pt idx="17">
                  <c:v>32114.854254571124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DF-490F-8DEB-B81787D15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34480"/>
        <c:axId val="1708785808"/>
      </c:scatterChart>
      <c:valAx>
        <c:axId val="68653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785808"/>
        <c:crosses val="autoZero"/>
        <c:crossBetween val="midCat"/>
      </c:valAx>
      <c:valAx>
        <c:axId val="1708785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5344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Rates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Multiple_regression!$D$2:$D$19</c:f>
              <c:numCache>
                <c:formatCode>General</c:formatCode>
                <c:ptCount val="18"/>
                <c:pt idx="0">
                  <c:v>7.6249999999999998E-2</c:v>
                </c:pt>
                <c:pt idx="1">
                  <c:v>7.2499999999999995E-2</c:v>
                </c:pt>
                <c:pt idx="2">
                  <c:v>6.7500000000000004E-2</c:v>
                </c:pt>
                <c:pt idx="3">
                  <c:v>6.7500000000000004E-2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6.1249999999999999E-2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6.25E-2</c:v>
                </c:pt>
                <c:pt idx="17">
                  <c:v>0.06</c:v>
                </c:pt>
              </c:numCache>
            </c:numRef>
          </c:xVal>
          <c:yVal>
            <c:numRef>
              <c:f>Regression3!$C$26:$C$43</c:f>
              <c:numCache>
                <c:formatCode>General</c:formatCode>
                <c:ptCount val="18"/>
                <c:pt idx="0">
                  <c:v>-876.61715280506905</c:v>
                </c:pt>
                <c:pt idx="1">
                  <c:v>-430.20454765072645</c:v>
                </c:pt>
                <c:pt idx="2">
                  <c:v>4938.2111174615056</c:v>
                </c:pt>
                <c:pt idx="3">
                  <c:v>331.60487187301624</c:v>
                </c:pt>
                <c:pt idx="4">
                  <c:v>-1652.6186799783536</c:v>
                </c:pt>
                <c:pt idx="5">
                  <c:v>-5503.2644666210981</c:v>
                </c:pt>
                <c:pt idx="6">
                  <c:v>600.67938008094643</c:v>
                </c:pt>
                <c:pt idx="7">
                  <c:v>-64.959318210916535</c:v>
                </c:pt>
                <c:pt idx="8">
                  <c:v>3490.2938342691341</c:v>
                </c:pt>
                <c:pt idx="9">
                  <c:v>478.1323938177884</c:v>
                </c:pt>
                <c:pt idx="10">
                  <c:v>4657.7880379807757</c:v>
                </c:pt>
                <c:pt idx="11">
                  <c:v>667.60235342574015</c:v>
                </c:pt>
                <c:pt idx="12">
                  <c:v>-2979.2604153892244</c:v>
                </c:pt>
                <c:pt idx="13">
                  <c:v>597.49265618396748</c:v>
                </c:pt>
                <c:pt idx="14">
                  <c:v>777.2992836994672</c:v>
                </c:pt>
                <c:pt idx="15">
                  <c:v>1513.5729278413783</c:v>
                </c:pt>
                <c:pt idx="16">
                  <c:v>-3033.2844844485953</c:v>
                </c:pt>
                <c:pt idx="17">
                  <c:v>-3512.4677915296561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52-46C5-835E-40A3E7C3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31952"/>
        <c:axId val="1708814096"/>
      </c:scatterChart>
      <c:valAx>
        <c:axId val="173573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Rates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814096"/>
        <c:crosses val="autoZero"/>
        <c:crossBetween val="midCat"/>
      </c:valAx>
      <c:valAx>
        <c:axId val="1708814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57319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gdp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Multiple_regression!$E$2:$E$19</c:f>
              <c:numCache>
                <c:formatCode>General</c:formatCode>
                <c:ptCount val="18"/>
                <c:pt idx="0">
                  <c:v>11.29</c:v>
                </c:pt>
                <c:pt idx="1">
                  <c:v>9.89</c:v>
                </c:pt>
                <c:pt idx="2">
                  <c:v>9.16</c:v>
                </c:pt>
                <c:pt idx="3">
                  <c:v>11.5</c:v>
                </c:pt>
                <c:pt idx="4">
                  <c:v>12.22</c:v>
                </c:pt>
                <c:pt idx="5">
                  <c:v>11.87</c:v>
                </c:pt>
                <c:pt idx="6">
                  <c:v>11.46</c:v>
                </c:pt>
                <c:pt idx="7">
                  <c:v>11.55</c:v>
                </c:pt>
                <c:pt idx="8">
                  <c:v>10.1</c:v>
                </c:pt>
                <c:pt idx="9">
                  <c:v>11.13</c:v>
                </c:pt>
                <c:pt idx="10">
                  <c:v>11.64</c:v>
                </c:pt>
                <c:pt idx="11">
                  <c:v>11.4</c:v>
                </c:pt>
                <c:pt idx="12">
                  <c:v>13.57</c:v>
                </c:pt>
                <c:pt idx="13">
                  <c:v>11.4</c:v>
                </c:pt>
                <c:pt idx="14">
                  <c:v>11.36</c:v>
                </c:pt>
                <c:pt idx="15">
                  <c:v>7.89</c:v>
                </c:pt>
                <c:pt idx="16">
                  <c:v>8.06</c:v>
                </c:pt>
                <c:pt idx="17">
                  <c:v>5.87</c:v>
                </c:pt>
              </c:numCache>
            </c:numRef>
          </c:xVal>
          <c:yVal>
            <c:numRef>
              <c:f>Regression3!$C$26:$C$43</c:f>
              <c:numCache>
                <c:formatCode>General</c:formatCode>
                <c:ptCount val="18"/>
                <c:pt idx="0">
                  <c:v>-876.61715280506905</c:v>
                </c:pt>
                <c:pt idx="1">
                  <c:v>-430.20454765072645</c:v>
                </c:pt>
                <c:pt idx="2">
                  <c:v>4938.2111174615056</c:v>
                </c:pt>
                <c:pt idx="3">
                  <c:v>331.60487187301624</c:v>
                </c:pt>
                <c:pt idx="4">
                  <c:v>-1652.6186799783536</c:v>
                </c:pt>
                <c:pt idx="5">
                  <c:v>-5503.2644666210981</c:v>
                </c:pt>
                <c:pt idx="6">
                  <c:v>600.67938008094643</c:v>
                </c:pt>
                <c:pt idx="7">
                  <c:v>-64.959318210916535</c:v>
                </c:pt>
                <c:pt idx="8">
                  <c:v>3490.2938342691341</c:v>
                </c:pt>
                <c:pt idx="9">
                  <c:v>478.1323938177884</c:v>
                </c:pt>
                <c:pt idx="10">
                  <c:v>4657.7880379807757</c:v>
                </c:pt>
                <c:pt idx="11">
                  <c:v>667.60235342574015</c:v>
                </c:pt>
                <c:pt idx="12">
                  <c:v>-2979.2604153892244</c:v>
                </c:pt>
                <c:pt idx="13">
                  <c:v>597.49265618396748</c:v>
                </c:pt>
                <c:pt idx="14">
                  <c:v>777.2992836994672</c:v>
                </c:pt>
                <c:pt idx="15">
                  <c:v>1513.5729278413783</c:v>
                </c:pt>
                <c:pt idx="16">
                  <c:v>-3033.2844844485953</c:v>
                </c:pt>
                <c:pt idx="17">
                  <c:v>-3512.4677915296561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68-4FEA-B877-30C323BFA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39552"/>
        <c:axId val="1708791216"/>
      </c:scatterChart>
      <c:valAx>
        <c:axId val="173573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791216"/>
        <c:crosses val="autoZero"/>
        <c:crossBetween val="midCat"/>
      </c:valAx>
      <c:valAx>
        <c:axId val="1708791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57395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Rates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Quarter</c:v>
          </c:tx>
          <c:spPr>
            <a:ln w="19050">
              <a:noFill/>
            </a:ln>
          </c:spPr>
          <c:xVal>
            <c:numRef>
              <c:f>Multiple_regression!$D$2:$D$19</c:f>
              <c:numCache>
                <c:formatCode>General</c:formatCode>
                <c:ptCount val="18"/>
                <c:pt idx="0">
                  <c:v>7.6249999999999998E-2</c:v>
                </c:pt>
                <c:pt idx="1">
                  <c:v>7.2499999999999995E-2</c:v>
                </c:pt>
                <c:pt idx="2">
                  <c:v>6.7500000000000004E-2</c:v>
                </c:pt>
                <c:pt idx="3">
                  <c:v>6.7500000000000004E-2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6.1249999999999999E-2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6.25E-2</c:v>
                </c:pt>
                <c:pt idx="17">
                  <c:v>0.06</c:v>
                </c:pt>
              </c:numCache>
            </c:numRef>
          </c:xVal>
          <c:yVal>
            <c:numRef>
              <c:f>Multiple_regression!$C$2:$C$19</c:f>
              <c:numCache>
                <c:formatCode>General</c:formatCode>
                <c:ptCount val="18"/>
                <c:pt idx="0">
                  <c:v>38632.333330000001</c:v>
                </c:pt>
                <c:pt idx="1">
                  <c:v>34933.666669999999</c:v>
                </c:pt>
                <c:pt idx="2">
                  <c:v>36995.666669999999</c:v>
                </c:pt>
                <c:pt idx="3">
                  <c:v>36960</c:v>
                </c:pt>
                <c:pt idx="4">
                  <c:v>35442</c:v>
                </c:pt>
                <c:pt idx="5">
                  <c:v>30907.666669999999</c:v>
                </c:pt>
                <c:pt idx="6">
                  <c:v>35270.5</c:v>
                </c:pt>
                <c:pt idx="7">
                  <c:v>34780.666669999999</c:v>
                </c:pt>
                <c:pt idx="8">
                  <c:v>35503.5</c:v>
                </c:pt>
                <c:pt idx="9">
                  <c:v>34503.333330000001</c:v>
                </c:pt>
                <c:pt idx="10">
                  <c:v>38739</c:v>
                </c:pt>
                <c:pt idx="11">
                  <c:v>34280</c:v>
                </c:pt>
                <c:pt idx="12">
                  <c:v>34872</c:v>
                </c:pt>
                <c:pt idx="13">
                  <c:v>34680</c:v>
                </c:pt>
                <c:pt idx="14">
                  <c:v>36192</c:v>
                </c:pt>
                <c:pt idx="15">
                  <c:v>30150</c:v>
                </c:pt>
                <c:pt idx="16">
                  <c:v>24995</c:v>
                </c:pt>
                <c:pt idx="17">
                  <c:v>19297.666669999999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AA-437F-B424-FBD0C2AE01E7}"/>
            </c:ext>
          </c:extLst>
        </c:ser>
        <c:ser>
          <c:idx val="1"/>
          <c:order val="1"/>
          <c:tx>
            <c:v>Predicted Quarter</c:v>
          </c:tx>
          <c:spPr>
            <a:ln w="19050">
              <a:noFill/>
            </a:ln>
          </c:spPr>
          <c:xVal>
            <c:numRef>
              <c:f>Multiple_regression!$D$2:$D$19</c:f>
              <c:numCache>
                <c:formatCode>General</c:formatCode>
                <c:ptCount val="18"/>
                <c:pt idx="0">
                  <c:v>7.6249999999999998E-2</c:v>
                </c:pt>
                <c:pt idx="1">
                  <c:v>7.2499999999999995E-2</c:v>
                </c:pt>
                <c:pt idx="2">
                  <c:v>6.7500000000000004E-2</c:v>
                </c:pt>
                <c:pt idx="3">
                  <c:v>6.7500000000000004E-2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6.1249999999999999E-2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6.25E-2</c:v>
                </c:pt>
                <c:pt idx="17">
                  <c:v>0.06</c:v>
                </c:pt>
              </c:numCache>
            </c:numRef>
          </c:xVal>
          <c:yVal>
            <c:numRef>
              <c:f>Regression3!$B$26:$B$43</c:f>
              <c:numCache>
                <c:formatCode>General</c:formatCode>
                <c:ptCount val="18"/>
                <c:pt idx="0">
                  <c:v>39508.95048280507</c:v>
                </c:pt>
                <c:pt idx="1">
                  <c:v>35363.871217650725</c:v>
                </c:pt>
                <c:pt idx="2">
                  <c:v>32057.455552538493</c:v>
                </c:pt>
                <c:pt idx="3">
                  <c:v>36628.395128126984</c:v>
                </c:pt>
                <c:pt idx="4">
                  <c:v>37094.618679978354</c:v>
                </c:pt>
                <c:pt idx="5">
                  <c:v>36410.931136621097</c:v>
                </c:pt>
                <c:pt idx="6">
                  <c:v>34669.820619919054</c:v>
                </c:pt>
                <c:pt idx="7">
                  <c:v>34845.625988210915</c:v>
                </c:pt>
                <c:pt idx="8">
                  <c:v>32013.206165730866</c:v>
                </c:pt>
                <c:pt idx="9">
                  <c:v>34025.200936182213</c:v>
                </c:pt>
                <c:pt idx="10">
                  <c:v>34081.211962019224</c:v>
                </c:pt>
                <c:pt idx="11">
                  <c:v>33612.39764657426</c:v>
                </c:pt>
                <c:pt idx="12">
                  <c:v>37851.260415389224</c:v>
                </c:pt>
                <c:pt idx="13">
                  <c:v>34082.507343816033</c:v>
                </c:pt>
                <c:pt idx="14">
                  <c:v>35414.700716300533</c:v>
                </c:pt>
                <c:pt idx="15">
                  <c:v>28636.427072158622</c:v>
                </c:pt>
                <c:pt idx="16">
                  <c:v>28028.284484448595</c:v>
                </c:pt>
                <c:pt idx="17">
                  <c:v>22810.134461529655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AA-437F-B424-FBD0C2AE0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39152"/>
        <c:axId val="1708806192"/>
      </c:scatterChart>
      <c:valAx>
        <c:axId val="173573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Rates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806192"/>
        <c:crosses val="autoZero"/>
        <c:crossBetween val="midCat"/>
      </c:valAx>
      <c:valAx>
        <c:axId val="1708806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Quarter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57391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gdp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Quarter</c:v>
          </c:tx>
          <c:spPr>
            <a:ln w="19050">
              <a:noFill/>
            </a:ln>
          </c:spPr>
          <c:xVal>
            <c:numRef>
              <c:f>Multiple_regression!$E$2:$E$19</c:f>
              <c:numCache>
                <c:formatCode>General</c:formatCode>
                <c:ptCount val="18"/>
                <c:pt idx="0">
                  <c:v>11.29</c:v>
                </c:pt>
                <c:pt idx="1">
                  <c:v>9.89</c:v>
                </c:pt>
                <c:pt idx="2">
                  <c:v>9.16</c:v>
                </c:pt>
                <c:pt idx="3">
                  <c:v>11.5</c:v>
                </c:pt>
                <c:pt idx="4">
                  <c:v>12.22</c:v>
                </c:pt>
                <c:pt idx="5">
                  <c:v>11.87</c:v>
                </c:pt>
                <c:pt idx="6">
                  <c:v>11.46</c:v>
                </c:pt>
                <c:pt idx="7">
                  <c:v>11.55</c:v>
                </c:pt>
                <c:pt idx="8">
                  <c:v>10.1</c:v>
                </c:pt>
                <c:pt idx="9">
                  <c:v>11.13</c:v>
                </c:pt>
                <c:pt idx="10">
                  <c:v>11.64</c:v>
                </c:pt>
                <c:pt idx="11">
                  <c:v>11.4</c:v>
                </c:pt>
                <c:pt idx="12">
                  <c:v>13.57</c:v>
                </c:pt>
                <c:pt idx="13">
                  <c:v>11.4</c:v>
                </c:pt>
                <c:pt idx="14">
                  <c:v>11.36</c:v>
                </c:pt>
                <c:pt idx="15">
                  <c:v>7.89</c:v>
                </c:pt>
                <c:pt idx="16">
                  <c:v>8.06</c:v>
                </c:pt>
                <c:pt idx="17">
                  <c:v>5.87</c:v>
                </c:pt>
              </c:numCache>
            </c:numRef>
          </c:xVal>
          <c:yVal>
            <c:numRef>
              <c:f>Multiple_regression!$C$2:$C$19</c:f>
              <c:numCache>
                <c:formatCode>General</c:formatCode>
                <c:ptCount val="18"/>
                <c:pt idx="0">
                  <c:v>38632.333330000001</c:v>
                </c:pt>
                <c:pt idx="1">
                  <c:v>34933.666669999999</c:v>
                </c:pt>
                <c:pt idx="2">
                  <c:v>36995.666669999999</c:v>
                </c:pt>
                <c:pt idx="3">
                  <c:v>36960</c:v>
                </c:pt>
                <c:pt idx="4">
                  <c:v>35442</c:v>
                </c:pt>
                <c:pt idx="5">
                  <c:v>30907.666669999999</c:v>
                </c:pt>
                <c:pt idx="6">
                  <c:v>35270.5</c:v>
                </c:pt>
                <c:pt idx="7">
                  <c:v>34780.666669999999</c:v>
                </c:pt>
                <c:pt idx="8">
                  <c:v>35503.5</c:v>
                </c:pt>
                <c:pt idx="9">
                  <c:v>34503.333330000001</c:v>
                </c:pt>
                <c:pt idx="10">
                  <c:v>38739</c:v>
                </c:pt>
                <c:pt idx="11">
                  <c:v>34280</c:v>
                </c:pt>
                <c:pt idx="12">
                  <c:v>34872</c:v>
                </c:pt>
                <c:pt idx="13">
                  <c:v>34680</c:v>
                </c:pt>
                <c:pt idx="14">
                  <c:v>36192</c:v>
                </c:pt>
                <c:pt idx="15">
                  <c:v>30150</c:v>
                </c:pt>
                <c:pt idx="16">
                  <c:v>24995</c:v>
                </c:pt>
                <c:pt idx="17">
                  <c:v>19297.666669999999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87-4165-A55E-4B2CF932641A}"/>
            </c:ext>
          </c:extLst>
        </c:ser>
        <c:ser>
          <c:idx val="1"/>
          <c:order val="1"/>
          <c:tx>
            <c:v>Predicted Quarter</c:v>
          </c:tx>
          <c:spPr>
            <a:ln w="19050">
              <a:noFill/>
            </a:ln>
          </c:spPr>
          <c:xVal>
            <c:numRef>
              <c:f>Multiple_regression!$E$2:$E$19</c:f>
              <c:numCache>
                <c:formatCode>General</c:formatCode>
                <c:ptCount val="18"/>
                <c:pt idx="0">
                  <c:v>11.29</c:v>
                </c:pt>
                <c:pt idx="1">
                  <c:v>9.89</c:v>
                </c:pt>
                <c:pt idx="2">
                  <c:v>9.16</c:v>
                </c:pt>
                <c:pt idx="3">
                  <c:v>11.5</c:v>
                </c:pt>
                <c:pt idx="4">
                  <c:v>12.22</c:v>
                </c:pt>
                <c:pt idx="5">
                  <c:v>11.87</c:v>
                </c:pt>
                <c:pt idx="6">
                  <c:v>11.46</c:v>
                </c:pt>
                <c:pt idx="7">
                  <c:v>11.55</c:v>
                </c:pt>
                <c:pt idx="8">
                  <c:v>10.1</c:v>
                </c:pt>
                <c:pt idx="9">
                  <c:v>11.13</c:v>
                </c:pt>
                <c:pt idx="10">
                  <c:v>11.64</c:v>
                </c:pt>
                <c:pt idx="11">
                  <c:v>11.4</c:v>
                </c:pt>
                <c:pt idx="12">
                  <c:v>13.57</c:v>
                </c:pt>
                <c:pt idx="13">
                  <c:v>11.4</c:v>
                </c:pt>
                <c:pt idx="14">
                  <c:v>11.36</c:v>
                </c:pt>
                <c:pt idx="15">
                  <c:v>7.89</c:v>
                </c:pt>
                <c:pt idx="16">
                  <c:v>8.06</c:v>
                </c:pt>
                <c:pt idx="17">
                  <c:v>5.87</c:v>
                </c:pt>
              </c:numCache>
            </c:numRef>
          </c:xVal>
          <c:yVal>
            <c:numRef>
              <c:f>Regression3!$B$26:$B$43</c:f>
              <c:numCache>
                <c:formatCode>General</c:formatCode>
                <c:ptCount val="18"/>
                <c:pt idx="0">
                  <c:v>39508.95048280507</c:v>
                </c:pt>
                <c:pt idx="1">
                  <c:v>35363.871217650725</c:v>
                </c:pt>
                <c:pt idx="2">
                  <c:v>32057.455552538493</c:v>
                </c:pt>
                <c:pt idx="3">
                  <c:v>36628.395128126984</c:v>
                </c:pt>
                <c:pt idx="4">
                  <c:v>37094.618679978354</c:v>
                </c:pt>
                <c:pt idx="5">
                  <c:v>36410.931136621097</c:v>
                </c:pt>
                <c:pt idx="6">
                  <c:v>34669.820619919054</c:v>
                </c:pt>
                <c:pt idx="7">
                  <c:v>34845.625988210915</c:v>
                </c:pt>
                <c:pt idx="8">
                  <c:v>32013.206165730866</c:v>
                </c:pt>
                <c:pt idx="9">
                  <c:v>34025.200936182213</c:v>
                </c:pt>
                <c:pt idx="10">
                  <c:v>34081.211962019224</c:v>
                </c:pt>
                <c:pt idx="11">
                  <c:v>33612.39764657426</c:v>
                </c:pt>
                <c:pt idx="12">
                  <c:v>37851.260415389224</c:v>
                </c:pt>
                <c:pt idx="13">
                  <c:v>34082.507343816033</c:v>
                </c:pt>
                <c:pt idx="14">
                  <c:v>35414.700716300533</c:v>
                </c:pt>
                <c:pt idx="15">
                  <c:v>28636.427072158622</c:v>
                </c:pt>
                <c:pt idx="16">
                  <c:v>28028.284484448595</c:v>
                </c:pt>
                <c:pt idx="17">
                  <c:v>22810.134461529655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87-4165-A55E-4B2CF9326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32352"/>
        <c:axId val="1708790800"/>
      </c:scatterChart>
      <c:valAx>
        <c:axId val="173573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790800"/>
        <c:crosses val="autoZero"/>
        <c:crossBetween val="midCat"/>
      </c:valAx>
      <c:valAx>
        <c:axId val="1708790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Quarter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5732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AA42C-D465-42A1-84D1-7B102D387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6572C-EA0F-4995-BF4E-E85D612B1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388620</xdr:colOff>
      <xdr:row>12</xdr:row>
      <xdr:rowOff>45720</xdr:rowOff>
    </xdr:from>
    <xdr:to>
      <xdr:col>15</xdr:col>
      <xdr:colOff>388620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D081D-9A3B-47C4-97AD-CFBF2D1DA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9CB54-283E-4E88-BB67-FA69E3F42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434340</xdr:colOff>
      <xdr:row>1</xdr:row>
      <xdr:rowOff>0</xdr:rowOff>
    </xdr:from>
    <xdr:to>
      <xdr:col>21</xdr:col>
      <xdr:colOff>434340</xdr:colOff>
      <xdr:row>10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3EEC0F-B4BA-4668-9B94-5754932A9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525780</xdr:colOff>
      <xdr:row>11</xdr:row>
      <xdr:rowOff>175260</xdr:rowOff>
    </xdr:from>
    <xdr:to>
      <xdr:col>21</xdr:col>
      <xdr:colOff>525780</xdr:colOff>
      <xdr:row>21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92A191-DA74-4DAA-96F0-927B939FA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274320</xdr:colOff>
      <xdr:row>11</xdr:row>
      <xdr:rowOff>152400</xdr:rowOff>
    </xdr:from>
    <xdr:to>
      <xdr:col>15</xdr:col>
      <xdr:colOff>274320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B6D9EE-C8DF-4BBF-A41C-B6160E786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1AF9-69E5-47D4-8BD2-C828FA423A85}">
  <dimension ref="A1:I44"/>
  <sheetViews>
    <sheetView tabSelected="1" workbookViewId="0">
      <selection activeCell="B5" sqref="B5"/>
    </sheetView>
  </sheetViews>
  <sheetFormatPr defaultRowHeight="14.4" x14ac:dyDescent="0.3"/>
  <cols>
    <col min="1" max="1" width="11.33203125" customWidth="1"/>
    <col min="2" max="2" width="11.44140625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5" t="s">
        <v>7</v>
      </c>
      <c r="B3" s="5"/>
    </row>
    <row r="4" spans="1:9" x14ac:dyDescent="0.3">
      <c r="A4" s="2" t="s">
        <v>8</v>
      </c>
      <c r="B4" s="2">
        <v>0.77528662968030593</v>
      </c>
    </row>
    <row r="5" spans="1:9" x14ac:dyDescent="0.3">
      <c r="A5" s="2" t="s">
        <v>9</v>
      </c>
      <c r="B5" s="16">
        <v>0.60106935816104778</v>
      </c>
    </row>
    <row r="6" spans="1:9" x14ac:dyDescent="0.3">
      <c r="A6" s="2" t="s">
        <v>10</v>
      </c>
      <c r="B6" s="2">
        <v>0.57890654472555036</v>
      </c>
    </row>
    <row r="7" spans="1:9" x14ac:dyDescent="0.3">
      <c r="A7" s="2" t="s">
        <v>11</v>
      </c>
      <c r="B7" s="2">
        <v>4228.3046767701753</v>
      </c>
    </row>
    <row r="8" spans="1:9" ht="15" thickBot="1" x14ac:dyDescent="0.35">
      <c r="A8" s="3" t="s">
        <v>12</v>
      </c>
      <c r="B8" s="3">
        <v>20</v>
      </c>
    </row>
    <row r="10" spans="1:9" ht="15" thickBot="1" x14ac:dyDescent="0.35">
      <c r="A10" t="s">
        <v>13</v>
      </c>
    </row>
    <row r="11" spans="1:9" x14ac:dyDescent="0.3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">
      <c r="A12" s="2" t="s">
        <v>14</v>
      </c>
      <c r="B12" s="2">
        <v>1</v>
      </c>
      <c r="C12" s="2">
        <v>484877738.08806777</v>
      </c>
      <c r="D12" s="2">
        <v>484877738.08806777</v>
      </c>
      <c r="E12" s="2">
        <v>27.120625272165931</v>
      </c>
      <c r="F12" s="2">
        <v>5.9350064667668389E-5</v>
      </c>
    </row>
    <row r="13" spans="1:9" x14ac:dyDescent="0.3">
      <c r="A13" s="2" t="s">
        <v>15</v>
      </c>
      <c r="B13" s="2">
        <v>18</v>
      </c>
      <c r="C13" s="2">
        <v>321814087.91273761</v>
      </c>
      <c r="D13" s="2">
        <v>17878560.439596534</v>
      </c>
      <c r="E13" s="2"/>
      <c r="F13" s="2"/>
    </row>
    <row r="14" spans="1:9" ht="15" thickBot="1" x14ac:dyDescent="0.35">
      <c r="A14" s="3" t="s">
        <v>16</v>
      </c>
      <c r="B14" s="3">
        <v>19</v>
      </c>
      <c r="C14" s="3">
        <v>806691826.00080538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">
      <c r="A17" s="2" t="s">
        <v>17</v>
      </c>
      <c r="B17" s="2">
        <v>6364.1077106334087</v>
      </c>
      <c r="C17" s="2">
        <v>5081.5183965898123</v>
      </c>
      <c r="D17" s="2">
        <v>1.2524027690039137</v>
      </c>
      <c r="E17" s="2">
        <v>0.22645157927533885</v>
      </c>
      <c r="F17" s="2">
        <v>-4311.7662866524261</v>
      </c>
      <c r="G17" s="2">
        <v>17039.981707919243</v>
      </c>
      <c r="H17" s="2">
        <v>-4311.7662866524261</v>
      </c>
      <c r="I17" s="2">
        <v>17039.981707919243</v>
      </c>
    </row>
    <row r="18" spans="1:9" ht="15" thickBot="1" x14ac:dyDescent="0.35">
      <c r="A18" s="3" t="s">
        <v>30</v>
      </c>
      <c r="B18" s="3">
        <v>2520.9578200859601</v>
      </c>
      <c r="C18" s="3">
        <v>484.07842869331279</v>
      </c>
      <c r="D18" s="3">
        <v>5.2077466597527513</v>
      </c>
      <c r="E18" s="3">
        <v>5.9350064667668389E-5</v>
      </c>
      <c r="F18" s="3">
        <v>1503.9467800389298</v>
      </c>
      <c r="G18" s="3">
        <v>3537.9688601329904</v>
      </c>
      <c r="H18" s="3">
        <v>1503.9467800389298</v>
      </c>
      <c r="I18" s="3">
        <v>3537.9688601329904</v>
      </c>
    </row>
    <row r="22" spans="1:9" x14ac:dyDescent="0.3">
      <c r="A22" t="s">
        <v>35</v>
      </c>
    </row>
    <row r="23" spans="1:9" ht="15" thickBot="1" x14ac:dyDescent="0.35"/>
    <row r="24" spans="1:9" x14ac:dyDescent="0.3">
      <c r="A24" s="4" t="s">
        <v>36</v>
      </c>
      <c r="B24" s="4" t="s">
        <v>37</v>
      </c>
      <c r="C24" s="4" t="s">
        <v>38</v>
      </c>
    </row>
    <row r="25" spans="1:9" x14ac:dyDescent="0.3">
      <c r="A25" s="2">
        <v>1</v>
      </c>
      <c r="B25" s="2">
        <v>34825.721499403895</v>
      </c>
      <c r="C25" s="2">
        <v>3806.6118305961063</v>
      </c>
    </row>
    <row r="26" spans="1:9" x14ac:dyDescent="0.3">
      <c r="A26" s="2">
        <v>2</v>
      </c>
      <c r="B26" s="2">
        <v>31296.380551283557</v>
      </c>
      <c r="C26" s="2">
        <v>3637.2861187164417</v>
      </c>
    </row>
    <row r="27" spans="1:9" x14ac:dyDescent="0.3">
      <c r="A27" s="2">
        <v>3</v>
      </c>
      <c r="B27" s="2">
        <v>29456.081342620804</v>
      </c>
      <c r="C27" s="2">
        <v>7539.5853273791945</v>
      </c>
    </row>
    <row r="28" spans="1:9" x14ac:dyDescent="0.3">
      <c r="A28" s="2">
        <v>4</v>
      </c>
      <c r="B28" s="2">
        <v>35355.122641621951</v>
      </c>
      <c r="C28" s="2">
        <v>1604.8773583780494</v>
      </c>
    </row>
    <row r="29" spans="1:9" x14ac:dyDescent="0.3">
      <c r="A29" s="2">
        <v>5</v>
      </c>
      <c r="B29" s="2">
        <v>37170.212272083838</v>
      </c>
      <c r="C29" s="2">
        <v>-1728.2122720838379</v>
      </c>
    </row>
    <row r="30" spans="1:9" x14ac:dyDescent="0.3">
      <c r="A30" s="2">
        <v>6</v>
      </c>
      <c r="B30" s="2">
        <v>36287.877035053752</v>
      </c>
      <c r="C30" s="2">
        <v>-5380.2103650537538</v>
      </c>
    </row>
    <row r="31" spans="1:9" x14ac:dyDescent="0.3">
      <c r="A31" s="2">
        <v>7</v>
      </c>
      <c r="B31" s="2">
        <v>35254.28432881851</v>
      </c>
      <c r="C31" s="2">
        <v>16.215671181489597</v>
      </c>
    </row>
    <row r="32" spans="1:9" x14ac:dyDescent="0.3">
      <c r="A32" s="2">
        <v>8</v>
      </c>
      <c r="B32" s="2">
        <v>35481.170532626245</v>
      </c>
      <c r="C32" s="2">
        <v>-700.5038626262467</v>
      </c>
    </row>
    <row r="33" spans="1:3" x14ac:dyDescent="0.3">
      <c r="A33" s="2">
        <v>9</v>
      </c>
      <c r="B33" s="2">
        <v>31825.781693501605</v>
      </c>
      <c r="C33" s="2">
        <v>3677.7183064983947</v>
      </c>
    </row>
    <row r="34" spans="1:3" x14ac:dyDescent="0.3">
      <c r="A34" s="2">
        <v>10</v>
      </c>
      <c r="B34" s="2">
        <v>34422.368248190149</v>
      </c>
      <c r="C34" s="2">
        <v>80.965081809852563</v>
      </c>
    </row>
    <row r="35" spans="1:3" x14ac:dyDescent="0.3">
      <c r="A35" s="2">
        <v>11</v>
      </c>
      <c r="B35" s="2">
        <v>35708.05673643398</v>
      </c>
      <c r="C35" s="2">
        <v>3030.9432635660196</v>
      </c>
    </row>
    <row r="36" spans="1:3" x14ac:dyDescent="0.3">
      <c r="A36" s="2">
        <v>12</v>
      </c>
      <c r="B36" s="2">
        <v>35103.026859613354</v>
      </c>
      <c r="C36" s="2">
        <v>-823.02685961335374</v>
      </c>
    </row>
    <row r="37" spans="1:3" x14ac:dyDescent="0.3">
      <c r="A37" s="2">
        <v>13</v>
      </c>
      <c r="B37" s="2">
        <v>40573.505329199892</v>
      </c>
      <c r="C37" s="2">
        <v>-5701.505329199892</v>
      </c>
    </row>
    <row r="38" spans="1:3" x14ac:dyDescent="0.3">
      <c r="A38" s="2">
        <v>14</v>
      </c>
      <c r="B38" s="2">
        <v>35103.026859613354</v>
      </c>
      <c r="C38" s="2">
        <v>-423.02685961335374</v>
      </c>
    </row>
    <row r="39" spans="1:3" x14ac:dyDescent="0.3">
      <c r="A39" s="2">
        <v>15</v>
      </c>
      <c r="B39" s="2">
        <v>35002.188546809914</v>
      </c>
      <c r="C39" s="2">
        <v>1189.8114531900865</v>
      </c>
    </row>
    <row r="40" spans="1:3" x14ac:dyDescent="0.3">
      <c r="A40" s="2">
        <v>16</v>
      </c>
      <c r="B40" s="2">
        <v>26254.464911111634</v>
      </c>
      <c r="C40" s="2">
        <v>3895.5350888883659</v>
      </c>
    </row>
    <row r="41" spans="1:3" x14ac:dyDescent="0.3">
      <c r="A41" s="2">
        <v>17</v>
      </c>
      <c r="B41" s="2">
        <v>26683.02774052625</v>
      </c>
      <c r="C41" s="2">
        <v>-1688.0277405262495</v>
      </c>
    </row>
    <row r="42" spans="1:3" x14ac:dyDescent="0.3">
      <c r="A42" s="2">
        <v>18</v>
      </c>
      <c r="B42" s="2">
        <v>21162.130114537995</v>
      </c>
      <c r="C42" s="2">
        <v>-1864.4634445379961</v>
      </c>
    </row>
    <row r="43" spans="1:3" x14ac:dyDescent="0.3">
      <c r="A43" s="2">
        <v>19</v>
      </c>
      <c r="B43" s="2">
        <v>24993.986001068653</v>
      </c>
      <c r="C43" s="2">
        <v>-11065.652671068654</v>
      </c>
    </row>
    <row r="44" spans="1:3" ht="15" thickBot="1" x14ac:dyDescent="0.35">
      <c r="A44" s="3">
        <v>20</v>
      </c>
      <c r="B44" s="3">
        <v>25346.920095880687</v>
      </c>
      <c r="C44" s="3">
        <v>895.07990411931314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J28" sqref="J28"/>
    </sheetView>
  </sheetViews>
  <sheetFormatPr defaultRowHeight="14.4" x14ac:dyDescent="0.3"/>
  <sheetData>
    <row r="1" spans="1:10" x14ac:dyDescent="0.3">
      <c r="A1" s="8" t="s">
        <v>0</v>
      </c>
      <c r="B1" s="6">
        <v>1</v>
      </c>
      <c r="C1" s="6">
        <v>2</v>
      </c>
      <c r="D1" s="6">
        <v>3</v>
      </c>
      <c r="E1" s="6">
        <v>4</v>
      </c>
    </row>
    <row r="2" spans="1:10" x14ac:dyDescent="0.3">
      <c r="A2" s="9">
        <v>2015</v>
      </c>
      <c r="B2">
        <v>11.29</v>
      </c>
      <c r="C2">
        <v>9.89</v>
      </c>
      <c r="D2">
        <v>9.16</v>
      </c>
      <c r="E2">
        <v>11.5</v>
      </c>
    </row>
    <row r="3" spans="1:10" x14ac:dyDescent="0.3">
      <c r="A3" s="10">
        <v>2016</v>
      </c>
      <c r="B3">
        <v>12.22</v>
      </c>
      <c r="C3">
        <v>11.87</v>
      </c>
      <c r="D3">
        <v>11.46</v>
      </c>
      <c r="E3">
        <v>11.55</v>
      </c>
    </row>
    <row r="4" spans="1:10" x14ac:dyDescent="0.3">
      <c r="A4" s="9">
        <v>2017</v>
      </c>
      <c r="B4">
        <v>10.1</v>
      </c>
      <c r="C4">
        <v>11.13</v>
      </c>
      <c r="D4">
        <v>11.64</v>
      </c>
      <c r="E4">
        <v>11.4</v>
      </c>
    </row>
    <row r="5" spans="1:10" x14ac:dyDescent="0.3">
      <c r="A5" s="9">
        <v>2018</v>
      </c>
      <c r="B5">
        <v>13.57</v>
      </c>
      <c r="C5">
        <v>11.4</v>
      </c>
      <c r="D5">
        <v>11.36</v>
      </c>
      <c r="E5">
        <v>7.89</v>
      </c>
      <c r="H5" s="7" t="s">
        <v>4</v>
      </c>
      <c r="I5">
        <f>_xlfn.COVARIANCE.S(C9:C28,D9:D28)</f>
        <v>10123.089227702105</v>
      </c>
    </row>
    <row r="6" spans="1:10" x14ac:dyDescent="0.3">
      <c r="A6" s="9">
        <v>2019</v>
      </c>
      <c r="B6">
        <v>8.06</v>
      </c>
      <c r="C6">
        <v>5.87</v>
      </c>
      <c r="D6">
        <v>7.39</v>
      </c>
      <c r="E6">
        <v>7.53</v>
      </c>
      <c r="H6" s="7" t="s">
        <v>5</v>
      </c>
      <c r="I6" s="11">
        <f>CORREL(C9:C28,D9:D28)</f>
        <v>0.77528662968030593</v>
      </c>
    </row>
    <row r="8" spans="1:10" x14ac:dyDescent="0.3">
      <c r="A8" s="6" t="s">
        <v>1</v>
      </c>
      <c r="B8" s="6" t="s">
        <v>0</v>
      </c>
      <c r="C8" s="6" t="s">
        <v>2</v>
      </c>
      <c r="D8" s="6" t="s">
        <v>3</v>
      </c>
      <c r="E8" s="6" t="s">
        <v>31</v>
      </c>
      <c r="F8" s="6" t="s">
        <v>34</v>
      </c>
      <c r="G8" s="6" t="s">
        <v>39</v>
      </c>
      <c r="H8" s="6" t="s">
        <v>40</v>
      </c>
      <c r="I8" s="6" t="s">
        <v>41</v>
      </c>
      <c r="J8" s="6" t="s">
        <v>42</v>
      </c>
    </row>
    <row r="9" spans="1:10" x14ac:dyDescent="0.3">
      <c r="A9">
        <v>1</v>
      </c>
      <c r="B9">
        <v>2015</v>
      </c>
      <c r="C9">
        <v>38632.333330000001</v>
      </c>
      <c r="D9">
        <f>B$2</f>
        <v>11.29</v>
      </c>
      <c r="E9">
        <f>$G$30+$G$31*D9</f>
        <v>34825.721499403895</v>
      </c>
      <c r="F9">
        <f>E9-C9</f>
        <v>-3806.6118305961063</v>
      </c>
      <c r="G9">
        <f>ABS(F9)</f>
        <v>3806.6118305961063</v>
      </c>
      <c r="H9">
        <f>SUM($G$9:G9)/A9</f>
        <v>3806.6118305961063</v>
      </c>
      <c r="I9">
        <f>(G9/C9)*100</f>
        <v>9.8534349403122281</v>
      </c>
      <c r="J9">
        <f>SUM($I$9:I9)/A9</f>
        <v>9.8534349403122281</v>
      </c>
    </row>
    <row r="10" spans="1:10" x14ac:dyDescent="0.3">
      <c r="A10">
        <v>2</v>
      </c>
      <c r="B10">
        <v>2015</v>
      </c>
      <c r="C10">
        <v>34933.666669999999</v>
      </c>
      <c r="D10">
        <f>C2</f>
        <v>9.89</v>
      </c>
      <c r="E10">
        <f t="shared" ref="E10:E28" si="0">$G$30+$G$31*D10</f>
        <v>31296.380551283557</v>
      </c>
      <c r="F10">
        <f t="shared" ref="F10:F28" si="1">E10-C10</f>
        <v>-3637.2861187164417</v>
      </c>
      <c r="G10">
        <f t="shared" ref="G10:G28" si="2">ABS(F10)</f>
        <v>3637.2861187164417</v>
      </c>
      <c r="H10">
        <f>SUM($G$9:G10)/A10</f>
        <v>3721.948974656274</v>
      </c>
      <c r="I10">
        <f t="shared" ref="I10:I28" si="3">(G10/C10)*100</f>
        <v>10.41197923217157</v>
      </c>
      <c r="J10">
        <f>SUM($I$9:I10)/A10</f>
        <v>10.132707086241899</v>
      </c>
    </row>
    <row r="11" spans="1:10" x14ac:dyDescent="0.3">
      <c r="A11">
        <v>3</v>
      </c>
      <c r="B11">
        <v>2015</v>
      </c>
      <c r="C11">
        <v>36995.666669999999</v>
      </c>
      <c r="D11">
        <f>D2</f>
        <v>9.16</v>
      </c>
      <c r="E11">
        <f t="shared" si="0"/>
        <v>29456.081342620804</v>
      </c>
      <c r="F11">
        <f t="shared" si="1"/>
        <v>-7539.5853273791945</v>
      </c>
      <c r="G11">
        <f t="shared" si="2"/>
        <v>7539.5853273791945</v>
      </c>
      <c r="H11">
        <f>SUM($G$9:G11)/A11</f>
        <v>4994.4944255639139</v>
      </c>
      <c r="I11">
        <f t="shared" si="3"/>
        <v>20.379644444934648</v>
      </c>
      <c r="J11">
        <f>SUM($I$9:I11)/A11</f>
        <v>13.548352872472814</v>
      </c>
    </row>
    <row r="12" spans="1:10" x14ac:dyDescent="0.3">
      <c r="A12">
        <v>4</v>
      </c>
      <c r="B12">
        <v>2015</v>
      </c>
      <c r="C12">
        <v>36960</v>
      </c>
      <c r="D12">
        <f>E2</f>
        <v>11.5</v>
      </c>
      <c r="E12">
        <f t="shared" si="0"/>
        <v>35355.122641621951</v>
      </c>
      <c r="F12">
        <f t="shared" si="1"/>
        <v>-1604.8773583780494</v>
      </c>
      <c r="G12">
        <f t="shared" si="2"/>
        <v>1604.8773583780494</v>
      </c>
      <c r="H12">
        <f>SUM($G$9:G12)/A12</f>
        <v>4147.090158767448</v>
      </c>
      <c r="I12">
        <f t="shared" si="3"/>
        <v>4.3422006449622543</v>
      </c>
      <c r="J12">
        <f>SUM($I$9:I12)/A12</f>
        <v>11.246814815595174</v>
      </c>
    </row>
    <row r="13" spans="1:10" x14ac:dyDescent="0.3">
      <c r="A13">
        <v>5</v>
      </c>
      <c r="B13">
        <v>2016</v>
      </c>
      <c r="C13">
        <v>35442</v>
      </c>
      <c r="D13">
        <f>B3</f>
        <v>12.22</v>
      </c>
      <c r="E13">
        <f t="shared" si="0"/>
        <v>37170.212272083838</v>
      </c>
      <c r="F13">
        <f t="shared" si="1"/>
        <v>1728.2122720838379</v>
      </c>
      <c r="G13">
        <f t="shared" si="2"/>
        <v>1728.2122720838379</v>
      </c>
      <c r="H13">
        <f>SUM($G$9:G13)/A13</f>
        <v>3663.3145814307259</v>
      </c>
      <c r="I13">
        <f t="shared" si="3"/>
        <v>4.8761702840805761</v>
      </c>
      <c r="J13">
        <f>SUM($I$9:I13)/A13</f>
        <v>9.972685909292256</v>
      </c>
    </row>
    <row r="14" spans="1:10" x14ac:dyDescent="0.3">
      <c r="A14">
        <v>6</v>
      </c>
      <c r="B14">
        <v>2016</v>
      </c>
      <c r="C14">
        <v>30907.666669999999</v>
      </c>
      <c r="D14">
        <f>C3</f>
        <v>11.87</v>
      </c>
      <c r="E14">
        <f t="shared" si="0"/>
        <v>36287.877035053752</v>
      </c>
      <c r="F14">
        <f t="shared" si="1"/>
        <v>5380.2103650537538</v>
      </c>
      <c r="G14">
        <f t="shared" si="2"/>
        <v>5380.2103650537538</v>
      </c>
      <c r="H14">
        <f>SUM($G$9:G14)/A14</f>
        <v>3949.4638787012304</v>
      </c>
      <c r="I14">
        <f t="shared" si="3"/>
        <v>17.407365047960617</v>
      </c>
      <c r="J14">
        <f>SUM($I$9:I14)/A14</f>
        <v>11.211799099070314</v>
      </c>
    </row>
    <row r="15" spans="1:10" x14ac:dyDescent="0.3">
      <c r="A15">
        <v>7</v>
      </c>
      <c r="B15">
        <v>2016</v>
      </c>
      <c r="C15">
        <v>35270.5</v>
      </c>
      <c r="D15">
        <f>D3</f>
        <v>11.46</v>
      </c>
      <c r="E15">
        <f t="shared" si="0"/>
        <v>35254.28432881851</v>
      </c>
      <c r="F15">
        <f t="shared" si="1"/>
        <v>-16.215671181489597</v>
      </c>
      <c r="G15">
        <f t="shared" si="2"/>
        <v>16.215671181489597</v>
      </c>
      <c r="H15">
        <f>SUM($G$9:G15)/A15</f>
        <v>3387.571277626982</v>
      </c>
      <c r="I15">
        <f t="shared" si="3"/>
        <v>4.5975166729957322E-2</v>
      </c>
      <c r="J15">
        <f>SUM($I$9:I15)/A15</f>
        <v>9.6166813944502643</v>
      </c>
    </row>
    <row r="16" spans="1:10" x14ac:dyDescent="0.3">
      <c r="A16">
        <v>8</v>
      </c>
      <c r="B16">
        <v>2016</v>
      </c>
      <c r="C16">
        <v>34780.666669999999</v>
      </c>
      <c r="D16">
        <f>E3</f>
        <v>11.55</v>
      </c>
      <c r="E16">
        <f t="shared" si="0"/>
        <v>35481.170532626245</v>
      </c>
      <c r="F16">
        <f t="shared" si="1"/>
        <v>700.5038626262467</v>
      </c>
      <c r="G16">
        <f t="shared" si="2"/>
        <v>700.5038626262467</v>
      </c>
      <c r="H16">
        <f>SUM($G$9:G16)/A16</f>
        <v>3051.68785075189</v>
      </c>
      <c r="I16">
        <f t="shared" si="3"/>
        <v>2.0140610565997719</v>
      </c>
      <c r="J16">
        <f>SUM($I$9:I16)/A16</f>
        <v>8.6663538522189523</v>
      </c>
    </row>
    <row r="17" spans="1:10" x14ac:dyDescent="0.3">
      <c r="A17">
        <v>9</v>
      </c>
      <c r="B17">
        <v>2017</v>
      </c>
      <c r="C17">
        <v>35503.5</v>
      </c>
      <c r="D17">
        <f>B4</f>
        <v>10.1</v>
      </c>
      <c r="E17">
        <f t="shared" si="0"/>
        <v>31825.781693501605</v>
      </c>
      <c r="F17">
        <f t="shared" si="1"/>
        <v>-3677.7183064983947</v>
      </c>
      <c r="G17">
        <f t="shared" si="2"/>
        <v>3677.7183064983947</v>
      </c>
      <c r="H17">
        <f>SUM($G$9:G17)/A17</f>
        <v>3121.2467902792796</v>
      </c>
      <c r="I17">
        <f t="shared" si="3"/>
        <v>10.358748592387776</v>
      </c>
      <c r="J17">
        <f>SUM($I$9:I17)/A17</f>
        <v>8.8543977122377111</v>
      </c>
    </row>
    <row r="18" spans="1:10" x14ac:dyDescent="0.3">
      <c r="A18">
        <v>10</v>
      </c>
      <c r="B18">
        <v>2017</v>
      </c>
      <c r="C18">
        <v>34503.333330000001</v>
      </c>
      <c r="D18">
        <f>C4</f>
        <v>11.13</v>
      </c>
      <c r="E18">
        <f t="shared" si="0"/>
        <v>34422.368248190149</v>
      </c>
      <c r="F18">
        <f t="shared" si="1"/>
        <v>-80.965081809852563</v>
      </c>
      <c r="G18">
        <f t="shared" si="2"/>
        <v>80.965081809852563</v>
      </c>
      <c r="H18">
        <f>SUM($G$9:G18)/A18</f>
        <v>2817.2186194323367</v>
      </c>
      <c r="I18">
        <f t="shared" si="3"/>
        <v>0.23465872423246406</v>
      </c>
      <c r="J18">
        <f>SUM($I$9:I18)/A18</f>
        <v>7.9924238134371866</v>
      </c>
    </row>
    <row r="19" spans="1:10" x14ac:dyDescent="0.3">
      <c r="A19">
        <v>11</v>
      </c>
      <c r="B19">
        <v>2017</v>
      </c>
      <c r="C19">
        <v>38739</v>
      </c>
      <c r="D19">
        <f>D4</f>
        <v>11.64</v>
      </c>
      <c r="E19">
        <f t="shared" si="0"/>
        <v>35708.05673643398</v>
      </c>
      <c r="F19">
        <f t="shared" si="1"/>
        <v>-3030.9432635660196</v>
      </c>
      <c r="G19">
        <f t="shared" si="2"/>
        <v>3030.9432635660196</v>
      </c>
      <c r="H19">
        <f>SUM($G$9:G19)/A19</f>
        <v>2836.6481325353989</v>
      </c>
      <c r="I19">
        <f t="shared" si="3"/>
        <v>7.8240100765792091</v>
      </c>
      <c r="J19">
        <f>SUM($I$9:I19)/A19</f>
        <v>7.9771134737228246</v>
      </c>
    </row>
    <row r="20" spans="1:10" x14ac:dyDescent="0.3">
      <c r="A20">
        <v>12</v>
      </c>
      <c r="B20">
        <v>2017</v>
      </c>
      <c r="C20" s="1">
        <v>34280</v>
      </c>
      <c r="D20">
        <f>E4</f>
        <v>11.4</v>
      </c>
      <c r="E20">
        <f t="shared" si="0"/>
        <v>35103.026859613354</v>
      </c>
      <c r="F20">
        <f t="shared" si="1"/>
        <v>823.02685961335374</v>
      </c>
      <c r="G20">
        <f t="shared" si="2"/>
        <v>823.02685961335374</v>
      </c>
      <c r="H20">
        <f>SUM($G$9:G20)/A20</f>
        <v>2668.8463597918949</v>
      </c>
      <c r="I20">
        <f t="shared" si="3"/>
        <v>2.4008951563983483</v>
      </c>
      <c r="J20">
        <f>SUM($I$9:I20)/A20</f>
        <v>7.5124286139457856</v>
      </c>
    </row>
    <row r="21" spans="1:10" x14ac:dyDescent="0.3">
      <c r="A21">
        <v>13</v>
      </c>
      <c r="B21">
        <v>2018</v>
      </c>
      <c r="C21" s="1">
        <v>34872</v>
      </c>
      <c r="D21">
        <f>B5</f>
        <v>13.57</v>
      </c>
      <c r="E21">
        <f t="shared" si="0"/>
        <v>40573.505329199892</v>
      </c>
      <c r="F21">
        <f t="shared" si="1"/>
        <v>5701.505329199892</v>
      </c>
      <c r="G21">
        <f t="shared" si="2"/>
        <v>5701.505329199892</v>
      </c>
      <c r="H21">
        <f>SUM($G$9:G21)/A21</f>
        <v>2902.1278189771256</v>
      </c>
      <c r="I21">
        <f t="shared" si="3"/>
        <v>16.349808812800791</v>
      </c>
      <c r="J21">
        <f>SUM($I$9:I21)/A21</f>
        <v>8.1922270907807864</v>
      </c>
    </row>
    <row r="22" spans="1:10" x14ac:dyDescent="0.3">
      <c r="A22">
        <v>14</v>
      </c>
      <c r="B22">
        <v>2018</v>
      </c>
      <c r="C22" s="1">
        <v>34680</v>
      </c>
      <c r="D22">
        <f>C5</f>
        <v>11.4</v>
      </c>
      <c r="E22">
        <f t="shared" si="0"/>
        <v>35103.026859613354</v>
      </c>
      <c r="F22">
        <f t="shared" si="1"/>
        <v>423.02685961335374</v>
      </c>
      <c r="G22">
        <f t="shared" si="2"/>
        <v>423.02685961335374</v>
      </c>
      <c r="H22">
        <f>SUM($G$9:G22)/A22</f>
        <v>2725.0491790225706</v>
      </c>
      <c r="I22">
        <f t="shared" si="3"/>
        <v>1.2198006332564986</v>
      </c>
      <c r="J22">
        <f>SUM($I$9:I22)/A22</f>
        <v>7.6941966295290509</v>
      </c>
    </row>
    <row r="23" spans="1:10" x14ac:dyDescent="0.3">
      <c r="A23">
        <v>15</v>
      </c>
      <c r="B23">
        <v>2018</v>
      </c>
      <c r="C23">
        <v>36192</v>
      </c>
      <c r="D23">
        <f>D5</f>
        <v>11.36</v>
      </c>
      <c r="E23">
        <f t="shared" si="0"/>
        <v>35002.188546809914</v>
      </c>
      <c r="F23">
        <f t="shared" si="1"/>
        <v>-1189.8114531900865</v>
      </c>
      <c r="G23">
        <f t="shared" si="2"/>
        <v>1189.8114531900865</v>
      </c>
      <c r="H23">
        <f>SUM($G$9:G23)/A23</f>
        <v>2622.6999973004049</v>
      </c>
      <c r="I23">
        <f t="shared" si="3"/>
        <v>3.2874984891414853</v>
      </c>
      <c r="J23">
        <f>SUM($I$9:I23)/A23</f>
        <v>7.4004167535032126</v>
      </c>
    </row>
    <row r="24" spans="1:10" x14ac:dyDescent="0.3">
      <c r="A24">
        <v>16</v>
      </c>
      <c r="B24">
        <v>2018</v>
      </c>
      <c r="C24">
        <v>30150</v>
      </c>
      <c r="D24">
        <f>E5</f>
        <v>7.89</v>
      </c>
      <c r="E24">
        <f t="shared" si="0"/>
        <v>26254.464911111634</v>
      </c>
      <c r="F24">
        <f t="shared" si="1"/>
        <v>-3895.5350888883659</v>
      </c>
      <c r="G24">
        <f t="shared" si="2"/>
        <v>3895.5350888883659</v>
      </c>
      <c r="H24">
        <f>SUM($G$9:G24)/A24</f>
        <v>2702.2521905246522</v>
      </c>
      <c r="I24">
        <f t="shared" si="3"/>
        <v>12.920514391006188</v>
      </c>
      <c r="J24">
        <f>SUM($I$9:I24)/A24</f>
        <v>7.7454228558471492</v>
      </c>
    </row>
    <row r="25" spans="1:10" x14ac:dyDescent="0.3">
      <c r="A25">
        <v>17</v>
      </c>
      <c r="B25">
        <v>2019</v>
      </c>
      <c r="C25">
        <v>24995</v>
      </c>
      <c r="D25">
        <f>B6</f>
        <v>8.06</v>
      </c>
      <c r="E25">
        <f t="shared" si="0"/>
        <v>26683.02774052625</v>
      </c>
      <c r="F25">
        <f t="shared" si="1"/>
        <v>1688.0277405262495</v>
      </c>
      <c r="G25">
        <f t="shared" si="2"/>
        <v>1688.0277405262495</v>
      </c>
      <c r="H25">
        <f>SUM($G$9:G25)/A25</f>
        <v>2642.59192876004</v>
      </c>
      <c r="I25">
        <f t="shared" si="3"/>
        <v>6.7534616544358856</v>
      </c>
      <c r="J25">
        <f>SUM($I$9:I25)/A25</f>
        <v>7.687072196940604</v>
      </c>
    </row>
    <row r="26" spans="1:10" x14ac:dyDescent="0.3">
      <c r="A26">
        <v>18</v>
      </c>
      <c r="B26">
        <v>2019</v>
      </c>
      <c r="C26">
        <v>19297.666669999999</v>
      </c>
      <c r="D26">
        <f>C6</f>
        <v>5.87</v>
      </c>
      <c r="E26">
        <f t="shared" si="0"/>
        <v>21162.130114537995</v>
      </c>
      <c r="F26">
        <f t="shared" si="1"/>
        <v>1864.4634445379961</v>
      </c>
      <c r="G26">
        <f t="shared" si="2"/>
        <v>1864.4634445379961</v>
      </c>
      <c r="H26">
        <f>SUM($G$9:G26)/A26</f>
        <v>2599.3625685254819</v>
      </c>
      <c r="I26">
        <f t="shared" si="3"/>
        <v>9.6616004225862007</v>
      </c>
      <c r="J26">
        <f>SUM($I$9:I26)/A26</f>
        <v>7.7967682094764701</v>
      </c>
    </row>
    <row r="27" spans="1:10" x14ac:dyDescent="0.3">
      <c r="A27">
        <v>19</v>
      </c>
      <c r="B27">
        <v>2019</v>
      </c>
      <c r="C27">
        <v>13928.333329999999</v>
      </c>
      <c r="D27">
        <f>D6</f>
        <v>7.39</v>
      </c>
      <c r="E27">
        <f t="shared" si="0"/>
        <v>24993.986001068653</v>
      </c>
      <c r="F27">
        <f t="shared" si="1"/>
        <v>11065.652671068654</v>
      </c>
      <c r="G27">
        <f t="shared" si="2"/>
        <v>11065.652671068654</v>
      </c>
      <c r="H27">
        <f>SUM($G$9:G27)/A27</f>
        <v>3044.9567844488065</v>
      </c>
      <c r="I27">
        <f t="shared" si="3"/>
        <v>79.447069573173792</v>
      </c>
      <c r="J27">
        <f>SUM($I$9:I27)/A27</f>
        <v>11.567836702302644</v>
      </c>
    </row>
    <row r="28" spans="1:10" x14ac:dyDescent="0.3">
      <c r="A28">
        <v>20</v>
      </c>
      <c r="B28">
        <v>2019</v>
      </c>
      <c r="C28">
        <v>26242</v>
      </c>
      <c r="D28">
        <f>E6</f>
        <v>7.53</v>
      </c>
      <c r="E28">
        <f t="shared" si="0"/>
        <v>25346.920095880687</v>
      </c>
      <c r="F28">
        <f t="shared" si="1"/>
        <v>-895.07990411931314</v>
      </c>
      <c r="G28">
        <f t="shared" si="2"/>
        <v>895.07990411931314</v>
      </c>
      <c r="H28">
        <f>SUM($G$9:G28)/A28</f>
        <v>2937.4629404323323</v>
      </c>
      <c r="I28">
        <f t="shared" si="3"/>
        <v>3.4108677087086083</v>
      </c>
      <c r="J28" s="11">
        <f>SUM($I$9:I28)/A28</f>
        <v>11.159988252622943</v>
      </c>
    </row>
    <row r="30" spans="1:10" x14ac:dyDescent="0.3">
      <c r="F30" s="7" t="s">
        <v>32</v>
      </c>
      <c r="G30" s="2">
        <v>6364.1077106334087</v>
      </c>
    </row>
    <row r="31" spans="1:10" ht="15" thickBot="1" x14ac:dyDescent="0.35">
      <c r="F31" s="7" t="s">
        <v>33</v>
      </c>
      <c r="G31" s="3">
        <v>2520.9578200859601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6082-4FD8-4815-93E8-9728CF35272A}">
  <dimension ref="A1:I42"/>
  <sheetViews>
    <sheetView workbookViewId="0">
      <selection activeCell="B5" sqref="B5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5" t="s">
        <v>7</v>
      </c>
      <c r="B3" s="5"/>
    </row>
    <row r="4" spans="1:9" x14ac:dyDescent="0.3">
      <c r="A4" s="2" t="s">
        <v>8</v>
      </c>
      <c r="B4" s="2">
        <v>0.34349584905626102</v>
      </c>
    </row>
    <row r="5" spans="1:9" x14ac:dyDescent="0.3">
      <c r="A5" s="2" t="s">
        <v>9</v>
      </c>
      <c r="B5" s="16">
        <v>0.11798939831888167</v>
      </c>
    </row>
    <row r="6" spans="1:9" x14ac:dyDescent="0.3">
      <c r="A6" s="2" t="s">
        <v>10</v>
      </c>
      <c r="B6" s="2">
        <v>6.2863735713811764E-2</v>
      </c>
    </row>
    <row r="7" spans="1:9" x14ac:dyDescent="0.3">
      <c r="A7" s="2" t="s">
        <v>11</v>
      </c>
      <c r="B7" s="2">
        <v>4670.8502426788127</v>
      </c>
    </row>
    <row r="8" spans="1:9" ht="15" thickBot="1" x14ac:dyDescent="0.35">
      <c r="A8" s="3" t="s">
        <v>12</v>
      </c>
      <c r="B8" s="3">
        <v>18</v>
      </c>
    </row>
    <row r="10" spans="1:9" ht="15" thickBot="1" x14ac:dyDescent="0.35">
      <c r="A10" t="s">
        <v>13</v>
      </c>
    </row>
    <row r="11" spans="1:9" x14ac:dyDescent="0.3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">
      <c r="A12" s="2" t="s">
        <v>14</v>
      </c>
      <c r="B12" s="2">
        <v>1</v>
      </c>
      <c r="C12" s="2">
        <v>46696147.273635387</v>
      </c>
      <c r="D12" s="2">
        <v>46696147.273635387</v>
      </c>
      <c r="E12" s="2">
        <v>2.1403715210496208</v>
      </c>
      <c r="F12" s="2">
        <v>0.16283393904133306</v>
      </c>
    </row>
    <row r="13" spans="1:9" x14ac:dyDescent="0.3">
      <c r="A13" s="2" t="s">
        <v>15</v>
      </c>
      <c r="B13" s="2">
        <v>16</v>
      </c>
      <c r="C13" s="2">
        <v>349069471.83252352</v>
      </c>
      <c r="D13" s="2">
        <v>21816841.98953272</v>
      </c>
      <c r="E13" s="2"/>
      <c r="F13" s="2"/>
    </row>
    <row r="14" spans="1:9" ht="15" thickBot="1" x14ac:dyDescent="0.35">
      <c r="A14" s="3" t="s">
        <v>16</v>
      </c>
      <c r="B14" s="3">
        <v>17</v>
      </c>
      <c r="C14" s="3">
        <v>395765619.10615891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">
      <c r="A17" s="2" t="s">
        <v>17</v>
      </c>
      <c r="B17" s="2">
        <v>9610.8877298849256</v>
      </c>
      <c r="C17" s="2">
        <v>16522.584147900758</v>
      </c>
      <c r="D17" s="2">
        <v>0.58168187517483561</v>
      </c>
      <c r="E17" s="2">
        <v>0.56888652616316415</v>
      </c>
      <c r="F17" s="2">
        <v>-25415.425962078996</v>
      </c>
      <c r="G17" s="2">
        <v>44637.201421848848</v>
      </c>
      <c r="H17" s="2">
        <v>-25415.425962078996</v>
      </c>
      <c r="I17" s="2">
        <v>44637.201421848848</v>
      </c>
    </row>
    <row r="18" spans="1:9" ht="15" thickBot="1" x14ac:dyDescent="0.35">
      <c r="A18" s="3" t="s">
        <v>30</v>
      </c>
      <c r="B18" s="3">
        <v>375066.10874477</v>
      </c>
      <c r="C18" s="3">
        <v>256367.66087338029</v>
      </c>
      <c r="D18" s="3">
        <v>1.4630008616024888</v>
      </c>
      <c r="E18" s="3">
        <v>0.16283393904133292</v>
      </c>
      <c r="F18" s="3">
        <v>-168409.05408966652</v>
      </c>
      <c r="G18" s="3">
        <v>918541.27157920646</v>
      </c>
      <c r="H18" s="3">
        <v>-168409.05408966652</v>
      </c>
      <c r="I18" s="3">
        <v>918541.27157920646</v>
      </c>
    </row>
    <row r="22" spans="1:9" x14ac:dyDescent="0.3">
      <c r="A22" t="s">
        <v>35</v>
      </c>
    </row>
    <row r="23" spans="1:9" ht="15" thickBot="1" x14ac:dyDescent="0.35"/>
    <row r="24" spans="1:9" x14ac:dyDescent="0.3">
      <c r="A24" s="4" t="s">
        <v>36</v>
      </c>
      <c r="B24" s="4" t="s">
        <v>37</v>
      </c>
      <c r="C24" s="4" t="s">
        <v>38</v>
      </c>
    </row>
    <row r="25" spans="1:9" x14ac:dyDescent="0.3">
      <c r="A25" s="2">
        <v>1</v>
      </c>
      <c r="B25" s="2">
        <v>38209.678521673639</v>
      </c>
      <c r="C25" s="2">
        <v>422.6548083263624</v>
      </c>
    </row>
    <row r="26" spans="1:9" x14ac:dyDescent="0.3">
      <c r="A26" s="2">
        <v>2</v>
      </c>
      <c r="B26" s="2">
        <v>36803.180613880744</v>
      </c>
      <c r="C26" s="2">
        <v>-1869.5139438807455</v>
      </c>
    </row>
    <row r="27" spans="1:9" x14ac:dyDescent="0.3">
      <c r="A27" s="2">
        <v>3</v>
      </c>
      <c r="B27" s="2">
        <v>34927.850070156899</v>
      </c>
      <c r="C27" s="2">
        <v>2067.8165998430995</v>
      </c>
    </row>
    <row r="28" spans="1:9" x14ac:dyDescent="0.3">
      <c r="A28" s="2">
        <v>4</v>
      </c>
      <c r="B28" s="2">
        <v>34927.850070156899</v>
      </c>
      <c r="C28" s="2">
        <v>2032.1499298431008</v>
      </c>
    </row>
    <row r="29" spans="1:9" x14ac:dyDescent="0.3">
      <c r="A29" s="2">
        <v>5</v>
      </c>
      <c r="B29" s="2">
        <v>33990.184798294977</v>
      </c>
      <c r="C29" s="2">
        <v>1451.8152017050234</v>
      </c>
    </row>
    <row r="30" spans="1:9" x14ac:dyDescent="0.3">
      <c r="A30" s="2">
        <v>6</v>
      </c>
      <c r="B30" s="2">
        <v>33990.184798294977</v>
      </c>
      <c r="C30" s="2">
        <v>-3082.5181282949779</v>
      </c>
    </row>
    <row r="31" spans="1:9" x14ac:dyDescent="0.3">
      <c r="A31" s="2">
        <v>7</v>
      </c>
      <c r="B31" s="2">
        <v>33052.519526433054</v>
      </c>
      <c r="C31" s="2">
        <v>2217.9804735669459</v>
      </c>
    </row>
    <row r="32" spans="1:9" x14ac:dyDescent="0.3">
      <c r="A32" s="2">
        <v>8</v>
      </c>
      <c r="B32" s="2">
        <v>33052.519526433054</v>
      </c>
      <c r="C32" s="2">
        <v>1728.1471435669446</v>
      </c>
    </row>
    <row r="33" spans="1:3" x14ac:dyDescent="0.3">
      <c r="A33" s="2">
        <v>9</v>
      </c>
      <c r="B33" s="2">
        <v>33052.519526433054</v>
      </c>
      <c r="C33" s="2">
        <v>2450.9804735669459</v>
      </c>
    </row>
    <row r="34" spans="1:3" x14ac:dyDescent="0.3">
      <c r="A34" s="2">
        <v>10</v>
      </c>
      <c r="B34" s="2">
        <v>33052.519526433054</v>
      </c>
      <c r="C34" s="2">
        <v>1450.8138035669472</v>
      </c>
    </row>
    <row r="35" spans="1:3" x14ac:dyDescent="0.3">
      <c r="A35" s="2">
        <v>11</v>
      </c>
      <c r="B35" s="2">
        <v>32114.854254571124</v>
      </c>
      <c r="C35" s="2">
        <v>6624.1457454288757</v>
      </c>
    </row>
    <row r="36" spans="1:3" x14ac:dyDescent="0.3">
      <c r="A36" s="2">
        <v>12</v>
      </c>
      <c r="B36" s="2">
        <v>32114.854254571124</v>
      </c>
      <c r="C36" s="2">
        <v>2165.1457454288757</v>
      </c>
    </row>
    <row r="37" spans="1:3" x14ac:dyDescent="0.3">
      <c r="A37" s="2">
        <v>13</v>
      </c>
      <c r="B37" s="2">
        <v>32114.854254571124</v>
      </c>
      <c r="C37" s="2">
        <v>2757.1457454288757</v>
      </c>
    </row>
    <row r="38" spans="1:3" x14ac:dyDescent="0.3">
      <c r="A38" s="2">
        <v>14</v>
      </c>
      <c r="B38" s="2">
        <v>32583.686890502089</v>
      </c>
      <c r="C38" s="2">
        <v>2096.3131094979108</v>
      </c>
    </row>
    <row r="39" spans="1:3" x14ac:dyDescent="0.3">
      <c r="A39" s="2">
        <v>15</v>
      </c>
      <c r="B39" s="2">
        <v>33990.184798294977</v>
      </c>
      <c r="C39" s="2">
        <v>2201.8152017050234</v>
      </c>
    </row>
    <row r="40" spans="1:3" x14ac:dyDescent="0.3">
      <c r="A40" s="2">
        <v>16</v>
      </c>
      <c r="B40" s="2">
        <v>33990.184798294977</v>
      </c>
      <c r="C40" s="2">
        <v>-3840.1847982949766</v>
      </c>
    </row>
    <row r="41" spans="1:3" x14ac:dyDescent="0.3">
      <c r="A41" s="2">
        <v>17</v>
      </c>
      <c r="B41" s="2">
        <v>33052.519526433054</v>
      </c>
      <c r="C41" s="2">
        <v>-8057.5195264330541</v>
      </c>
    </row>
    <row r="42" spans="1:3" ht="15" thickBot="1" x14ac:dyDescent="0.35">
      <c r="A42" s="3">
        <v>18</v>
      </c>
      <c r="B42" s="3">
        <v>32114.854254571124</v>
      </c>
      <c r="C42" s="3">
        <v>-12817.187584571126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9B6C-1831-4373-B38C-AD471F07BC88}">
  <dimension ref="A1:J24"/>
  <sheetViews>
    <sheetView workbookViewId="0">
      <selection activeCell="J21" sqref="J21"/>
    </sheetView>
  </sheetViews>
  <sheetFormatPr defaultRowHeight="14.4" x14ac:dyDescent="0.3"/>
  <sheetData>
    <row r="1" spans="1:10" x14ac:dyDescent="0.3">
      <c r="A1" s="8" t="s">
        <v>1</v>
      </c>
      <c r="B1" s="6" t="s">
        <v>0</v>
      </c>
      <c r="C1" s="6" t="s">
        <v>2</v>
      </c>
      <c r="D1" s="6" t="s">
        <v>43</v>
      </c>
      <c r="E1" s="6" t="s">
        <v>44</v>
      </c>
      <c r="F1" s="6" t="s">
        <v>34</v>
      </c>
      <c r="G1" s="6" t="s">
        <v>39</v>
      </c>
      <c r="H1" s="6" t="s">
        <v>40</v>
      </c>
      <c r="I1" s="6" t="s">
        <v>41</v>
      </c>
      <c r="J1" s="6" t="s">
        <v>42</v>
      </c>
    </row>
    <row r="2" spans="1:10" x14ac:dyDescent="0.3">
      <c r="A2" s="9">
        <v>1</v>
      </c>
      <c r="B2">
        <v>2015</v>
      </c>
      <c r="C2">
        <v>38632.333330000001</v>
      </c>
      <c r="D2">
        <v>7.6249999999999998E-2</v>
      </c>
      <c r="E2">
        <f>Regression2!$B$17+Regression2!$B$18*interest!D2</f>
        <v>38209.678521673639</v>
      </c>
      <c r="F2">
        <f>E2-C2</f>
        <v>-422.6548083263624</v>
      </c>
      <c r="G2">
        <f>ABS(F2)</f>
        <v>422.6548083263624</v>
      </c>
      <c r="H2">
        <f>SUM($G$2:G2)/A2</f>
        <v>422.6548083263624</v>
      </c>
      <c r="I2">
        <f>(G2/C2)*100</f>
        <v>1.0940442160612367</v>
      </c>
      <c r="J2">
        <f>SUM($I$2:I2)/A2</f>
        <v>1.0940442160612367</v>
      </c>
    </row>
    <row r="3" spans="1:10" x14ac:dyDescent="0.3">
      <c r="A3" s="9">
        <v>2</v>
      </c>
      <c r="B3">
        <v>2015</v>
      </c>
      <c r="C3">
        <v>34933.666669999999</v>
      </c>
      <c r="D3">
        <v>7.2499999999999995E-2</v>
      </c>
      <c r="E3">
        <f>Regression2!$B$17+Regression2!$B$18*interest!D3</f>
        <v>36803.180613880744</v>
      </c>
      <c r="F3">
        <f t="shared" ref="F3:F21" si="0">E3-C3</f>
        <v>1869.5139438807455</v>
      </c>
      <c r="G3">
        <f t="shared" ref="G3:G21" si="1">ABS(F3)</f>
        <v>1869.5139438807455</v>
      </c>
      <c r="H3">
        <f>SUM($G$2:G3)/A3</f>
        <v>1146.084376103554</v>
      </c>
      <c r="I3">
        <f t="shared" ref="I3:I21" si="2">(G3/C3)*100</f>
        <v>5.351610987592748</v>
      </c>
      <c r="J3">
        <f>SUM($I$2:I3)/A3</f>
        <v>3.2228276018269923</v>
      </c>
    </row>
    <row r="4" spans="1:10" x14ac:dyDescent="0.3">
      <c r="A4" s="9">
        <v>3</v>
      </c>
      <c r="B4">
        <v>2015</v>
      </c>
      <c r="C4">
        <v>36995.666669999999</v>
      </c>
      <c r="D4">
        <v>6.7500000000000004E-2</v>
      </c>
      <c r="E4">
        <f>Regression2!$B$17+Regression2!$B$18*interest!D4</f>
        <v>34927.850070156899</v>
      </c>
      <c r="F4">
        <f t="shared" si="0"/>
        <v>-2067.8165998430995</v>
      </c>
      <c r="G4">
        <f t="shared" si="1"/>
        <v>2067.8165998430995</v>
      </c>
      <c r="H4">
        <f>SUM($G$2:G4)/A4</f>
        <v>1453.3284506834025</v>
      </c>
      <c r="I4">
        <f t="shared" si="2"/>
        <v>5.5893481209243996</v>
      </c>
      <c r="J4">
        <f>SUM($I$2:I4)/A4</f>
        <v>4.0116677748594611</v>
      </c>
    </row>
    <row r="5" spans="1:10" x14ac:dyDescent="0.3">
      <c r="A5" s="9">
        <v>4</v>
      </c>
      <c r="B5">
        <v>2015</v>
      </c>
      <c r="C5">
        <v>36960</v>
      </c>
      <c r="D5">
        <v>6.7500000000000004E-2</v>
      </c>
      <c r="E5">
        <f>Regression2!$B$17+Regression2!$B$18*interest!D5</f>
        <v>34927.850070156899</v>
      </c>
      <c r="F5">
        <f t="shared" si="0"/>
        <v>-2032.1499298431008</v>
      </c>
      <c r="G5">
        <f t="shared" si="1"/>
        <v>2032.1499298431008</v>
      </c>
      <c r="H5">
        <f>SUM($G$2:G5)/A5</f>
        <v>1598.0338204733271</v>
      </c>
      <c r="I5">
        <f t="shared" si="2"/>
        <v>5.4982411521728922</v>
      </c>
      <c r="J5">
        <f>SUM($I$2:I5)/A5</f>
        <v>4.3833111191878187</v>
      </c>
    </row>
    <row r="6" spans="1:10" x14ac:dyDescent="0.3">
      <c r="A6" s="9">
        <v>5</v>
      </c>
      <c r="B6">
        <v>2016</v>
      </c>
      <c r="C6">
        <v>35442</v>
      </c>
      <c r="D6">
        <v>6.5000000000000002E-2</v>
      </c>
      <c r="E6">
        <f>Regression2!$B$17+Regression2!$B$18*interest!D6</f>
        <v>33990.184798294977</v>
      </c>
      <c r="F6">
        <f t="shared" si="0"/>
        <v>-1451.8152017050234</v>
      </c>
      <c r="G6">
        <f t="shared" si="1"/>
        <v>1451.8152017050234</v>
      </c>
      <c r="H6">
        <f>SUM($G$2:G6)/A6</f>
        <v>1568.7900967196663</v>
      </c>
      <c r="I6">
        <f t="shared" si="2"/>
        <v>4.0963128539727531</v>
      </c>
      <c r="J6">
        <f>SUM($I$2:I6)/A6</f>
        <v>4.325911466144805</v>
      </c>
    </row>
    <row r="7" spans="1:10" x14ac:dyDescent="0.3">
      <c r="A7" s="9">
        <v>6</v>
      </c>
      <c r="B7">
        <v>2016</v>
      </c>
      <c r="C7">
        <v>30907.666669999999</v>
      </c>
      <c r="D7">
        <v>6.5000000000000002E-2</v>
      </c>
      <c r="E7">
        <f>Regression2!$B$17+Regression2!$B$18*interest!D7</f>
        <v>33990.184798294977</v>
      </c>
      <c r="F7">
        <f t="shared" si="0"/>
        <v>3082.5181282949779</v>
      </c>
      <c r="G7">
        <f t="shared" si="1"/>
        <v>3082.5181282949779</v>
      </c>
      <c r="H7">
        <f>SUM($G$2:G7)/A7</f>
        <v>1821.0781019822182</v>
      </c>
      <c r="I7">
        <f t="shared" si="2"/>
        <v>9.9733123215249755</v>
      </c>
      <c r="J7">
        <f>SUM($I$2:I7)/A7</f>
        <v>5.2671449420415</v>
      </c>
    </row>
    <row r="8" spans="1:10" x14ac:dyDescent="0.3">
      <c r="A8" s="9">
        <v>7</v>
      </c>
      <c r="B8">
        <v>2016</v>
      </c>
      <c r="C8">
        <v>35270.5</v>
      </c>
      <c r="D8">
        <v>6.25E-2</v>
      </c>
      <c r="E8">
        <f>Regression2!$B$17+Regression2!$B$18*interest!D8</f>
        <v>33052.519526433054</v>
      </c>
      <c r="F8">
        <f t="shared" si="0"/>
        <v>-2217.9804735669459</v>
      </c>
      <c r="G8">
        <f t="shared" si="1"/>
        <v>2217.9804735669459</v>
      </c>
      <c r="H8">
        <f>SUM($G$2:G8)/A8</f>
        <v>1877.7784407800366</v>
      </c>
      <c r="I8">
        <f t="shared" si="2"/>
        <v>6.2884860536906073</v>
      </c>
      <c r="J8">
        <f>SUM($I$2:I8)/A8</f>
        <v>5.4130508151342296</v>
      </c>
    </row>
    <row r="9" spans="1:10" x14ac:dyDescent="0.3">
      <c r="A9" s="9">
        <v>8</v>
      </c>
      <c r="B9">
        <v>2016</v>
      </c>
      <c r="C9">
        <v>34780.666669999999</v>
      </c>
      <c r="D9">
        <v>6.25E-2</v>
      </c>
      <c r="E9">
        <f>Regression2!$B$17+Regression2!$B$18*interest!D9</f>
        <v>33052.519526433054</v>
      </c>
      <c r="F9">
        <f t="shared" si="0"/>
        <v>-1728.1471435669446</v>
      </c>
      <c r="G9">
        <f t="shared" si="1"/>
        <v>1728.1471435669446</v>
      </c>
      <c r="H9">
        <f>SUM($G$2:G9)/A9</f>
        <v>1859.0745286284</v>
      </c>
      <c r="I9">
        <f t="shared" si="2"/>
        <v>4.968700456387614</v>
      </c>
      <c r="J9">
        <f>SUM($I$2:I9)/A9</f>
        <v>5.3575070202909032</v>
      </c>
    </row>
    <row r="10" spans="1:10" x14ac:dyDescent="0.3">
      <c r="A10" s="9">
        <v>9</v>
      </c>
      <c r="B10">
        <v>2017</v>
      </c>
      <c r="C10">
        <v>35503.5</v>
      </c>
      <c r="D10">
        <v>6.25E-2</v>
      </c>
      <c r="E10">
        <f>Regression2!$B$17+Regression2!$B$18*interest!D10</f>
        <v>33052.519526433054</v>
      </c>
      <c r="F10">
        <f t="shared" si="0"/>
        <v>-2450.9804735669459</v>
      </c>
      <c r="G10">
        <f t="shared" si="1"/>
        <v>2450.9804735669459</v>
      </c>
      <c r="H10">
        <f>SUM($G$2:G10)/A10</f>
        <v>1924.8418558437941</v>
      </c>
      <c r="I10">
        <f t="shared" si="2"/>
        <v>6.903489722328632</v>
      </c>
      <c r="J10">
        <f>SUM($I$2:I10)/A10</f>
        <v>5.5292828760728732</v>
      </c>
    </row>
    <row r="11" spans="1:10" x14ac:dyDescent="0.3">
      <c r="A11" s="9">
        <v>10</v>
      </c>
      <c r="B11">
        <v>2017</v>
      </c>
      <c r="C11">
        <v>34503.333330000001</v>
      </c>
      <c r="D11">
        <v>6.25E-2</v>
      </c>
      <c r="E11">
        <f>Regression2!$B$17+Regression2!$B$18*interest!D11</f>
        <v>33052.519526433054</v>
      </c>
      <c r="F11">
        <f t="shared" si="0"/>
        <v>-1450.8138035669472</v>
      </c>
      <c r="G11">
        <f t="shared" si="1"/>
        <v>1450.8138035669472</v>
      </c>
      <c r="H11">
        <f>SUM($G$2:G11)/A11</f>
        <v>1877.4390506161094</v>
      </c>
      <c r="I11">
        <f t="shared" si="2"/>
        <v>4.2048511362393262</v>
      </c>
      <c r="J11">
        <f>SUM($I$2:I11)/A11</f>
        <v>5.396839702089518</v>
      </c>
    </row>
    <row r="12" spans="1:10" x14ac:dyDescent="0.3">
      <c r="A12" s="9">
        <v>11</v>
      </c>
      <c r="B12">
        <v>2017</v>
      </c>
      <c r="C12">
        <v>38739</v>
      </c>
      <c r="D12">
        <v>0.06</v>
      </c>
      <c r="E12">
        <f>Regression2!$B$17+Regression2!$B$18*interest!D12</f>
        <v>32114.854254571124</v>
      </c>
      <c r="F12">
        <f t="shared" si="0"/>
        <v>-6624.1457454288757</v>
      </c>
      <c r="G12">
        <f t="shared" si="1"/>
        <v>6624.1457454288757</v>
      </c>
      <c r="H12">
        <f>SUM($G$2:G12)/A12</f>
        <v>2308.9578410536337</v>
      </c>
      <c r="I12">
        <f t="shared" si="2"/>
        <v>17.099423695575197</v>
      </c>
      <c r="J12">
        <f>SUM($I$2:I12)/A12</f>
        <v>6.4607109742245799</v>
      </c>
    </row>
    <row r="13" spans="1:10" x14ac:dyDescent="0.3">
      <c r="A13" s="9">
        <v>12</v>
      </c>
      <c r="B13">
        <v>2017</v>
      </c>
      <c r="C13">
        <v>34280</v>
      </c>
      <c r="D13">
        <v>0.06</v>
      </c>
      <c r="E13">
        <f>Regression2!$B$17+Regression2!$B$18*interest!D13</f>
        <v>32114.854254571124</v>
      </c>
      <c r="F13">
        <f t="shared" si="0"/>
        <v>-2165.1457454288757</v>
      </c>
      <c r="G13">
        <f t="shared" si="1"/>
        <v>2165.1457454288757</v>
      </c>
      <c r="H13">
        <f>SUM($G$2:G13)/A13</f>
        <v>2296.9734997515702</v>
      </c>
      <c r="I13">
        <f t="shared" si="2"/>
        <v>6.3160611010177243</v>
      </c>
      <c r="J13">
        <f>SUM($I$2:I13)/A13</f>
        <v>6.4486568181240083</v>
      </c>
    </row>
    <row r="14" spans="1:10" x14ac:dyDescent="0.3">
      <c r="A14" s="9">
        <v>13</v>
      </c>
      <c r="B14">
        <v>2018</v>
      </c>
      <c r="C14">
        <v>34872</v>
      </c>
      <c r="D14">
        <v>0.06</v>
      </c>
      <c r="E14">
        <f>Regression2!$B$17+Regression2!$B$18*interest!D14</f>
        <v>32114.854254571124</v>
      </c>
      <c r="F14">
        <f t="shared" si="0"/>
        <v>-2757.1457454288757</v>
      </c>
      <c r="G14">
        <f t="shared" si="1"/>
        <v>2757.1457454288757</v>
      </c>
      <c r="H14">
        <f>SUM($G$2:G14)/A14</f>
        <v>2332.371364803671</v>
      </c>
      <c r="I14">
        <f t="shared" si="2"/>
        <v>7.9064743789541048</v>
      </c>
      <c r="J14">
        <f>SUM($I$2:I14)/A14</f>
        <v>6.5607966304955543</v>
      </c>
    </row>
    <row r="15" spans="1:10" x14ac:dyDescent="0.3">
      <c r="A15" s="9">
        <v>14</v>
      </c>
      <c r="B15">
        <v>2018</v>
      </c>
      <c r="C15">
        <v>34680</v>
      </c>
      <c r="D15">
        <v>6.1249999999999999E-2</v>
      </c>
      <c r="E15">
        <f>Regression2!$B$17+Regression2!$B$18*interest!D15</f>
        <v>32583.686890502089</v>
      </c>
      <c r="F15">
        <f t="shared" si="0"/>
        <v>-2096.3131094979108</v>
      </c>
      <c r="G15">
        <f t="shared" si="1"/>
        <v>2096.3131094979108</v>
      </c>
      <c r="H15">
        <f>SUM($G$2:G15)/A15</f>
        <v>2315.5100608532593</v>
      </c>
      <c r="I15">
        <f t="shared" si="2"/>
        <v>6.0447321496479551</v>
      </c>
      <c r="J15">
        <f>SUM($I$2:I15)/A15</f>
        <v>6.5239348818635827</v>
      </c>
    </row>
    <row r="16" spans="1:10" x14ac:dyDescent="0.3">
      <c r="A16" s="9">
        <v>15</v>
      </c>
      <c r="B16">
        <v>2018</v>
      </c>
      <c r="C16">
        <v>36192</v>
      </c>
      <c r="D16">
        <v>6.5000000000000002E-2</v>
      </c>
      <c r="E16">
        <f>Regression2!$B$17+Regression2!$B$18*interest!D16</f>
        <v>33990.184798294977</v>
      </c>
      <c r="F16">
        <f t="shared" si="0"/>
        <v>-2201.8152017050234</v>
      </c>
      <c r="G16">
        <f t="shared" si="1"/>
        <v>2201.8152017050234</v>
      </c>
      <c r="H16">
        <f>SUM($G$2:G16)/A16</f>
        <v>2307.9304035767104</v>
      </c>
      <c r="I16">
        <f t="shared" si="2"/>
        <v>6.0837069012627749</v>
      </c>
      <c r="J16">
        <f>SUM($I$2:I16)/A16</f>
        <v>6.4945863498235292</v>
      </c>
    </row>
    <row r="17" spans="1:10" x14ac:dyDescent="0.3">
      <c r="A17" s="9">
        <v>16</v>
      </c>
      <c r="B17">
        <v>2018</v>
      </c>
      <c r="C17">
        <v>30150</v>
      </c>
      <c r="D17">
        <v>6.5000000000000002E-2</v>
      </c>
      <c r="E17">
        <f>Regression2!$B$17+Regression2!$B$18*interest!D17</f>
        <v>33990.184798294977</v>
      </c>
      <c r="F17">
        <f t="shared" si="0"/>
        <v>3840.1847982949766</v>
      </c>
      <c r="G17">
        <f t="shared" si="1"/>
        <v>3840.1847982949766</v>
      </c>
      <c r="H17">
        <f>SUM($G$2:G17)/A17</f>
        <v>2403.6963032466019</v>
      </c>
      <c r="I17">
        <f t="shared" si="2"/>
        <v>12.736931337628446</v>
      </c>
      <c r="J17">
        <f>SUM($I$2:I17)/A17</f>
        <v>6.8847329115613363</v>
      </c>
    </row>
    <row r="18" spans="1:10" x14ac:dyDescent="0.3">
      <c r="A18" s="9">
        <v>17</v>
      </c>
      <c r="B18">
        <v>2019</v>
      </c>
      <c r="C18">
        <v>24995</v>
      </c>
      <c r="D18">
        <v>6.25E-2</v>
      </c>
      <c r="E18">
        <f>Regression2!$B$17+Regression2!$B$18*interest!D18</f>
        <v>33052.519526433054</v>
      </c>
      <c r="F18">
        <f t="shared" si="0"/>
        <v>8057.5195264330541</v>
      </c>
      <c r="G18">
        <f t="shared" si="1"/>
        <v>8057.5195264330541</v>
      </c>
      <c r="H18">
        <f>SUM($G$2:G18)/A18</f>
        <v>2736.2741399046286</v>
      </c>
      <c r="I18">
        <f t="shared" si="2"/>
        <v>32.23652541081438</v>
      </c>
      <c r="J18">
        <f>SUM($I$2:I18)/A18</f>
        <v>8.3760148232821034</v>
      </c>
    </row>
    <row r="19" spans="1:10" x14ac:dyDescent="0.3">
      <c r="A19" s="9">
        <v>18</v>
      </c>
      <c r="B19">
        <v>2019</v>
      </c>
      <c r="C19">
        <v>19297.666669999999</v>
      </c>
      <c r="D19">
        <v>0.06</v>
      </c>
      <c r="E19">
        <f>Regression2!$B$17+Regression2!$B$18*interest!D19</f>
        <v>32114.854254571124</v>
      </c>
      <c r="F19">
        <f t="shared" si="0"/>
        <v>12817.187584571126</v>
      </c>
      <c r="G19">
        <f t="shared" si="1"/>
        <v>12817.187584571126</v>
      </c>
      <c r="H19">
        <f>SUM($G$2:G19)/A19</f>
        <v>3296.324886830545</v>
      </c>
      <c r="I19">
        <f t="shared" si="2"/>
        <v>66.418328203878787</v>
      </c>
      <c r="J19">
        <f>SUM($I$2:I19)/A19</f>
        <v>11.600587788870808</v>
      </c>
    </row>
    <row r="20" spans="1:10" x14ac:dyDescent="0.3">
      <c r="A20" s="9">
        <v>19</v>
      </c>
      <c r="B20">
        <v>2019</v>
      </c>
      <c r="C20">
        <v>13928.333329999999</v>
      </c>
      <c r="E20">
        <f>Regression2!$B$17+Regression2!$B$18*interest!D20</f>
        <v>9610.8877298849256</v>
      </c>
      <c r="F20">
        <f t="shared" si="0"/>
        <v>-4317.4456001150738</v>
      </c>
      <c r="G20">
        <f t="shared" si="1"/>
        <v>4317.4456001150738</v>
      </c>
      <c r="H20">
        <f>SUM($G$2:G20)/A20</f>
        <v>3350.0680822665731</v>
      </c>
      <c r="I20">
        <f t="shared" si="2"/>
        <v>30.997575214658323</v>
      </c>
      <c r="J20">
        <f>SUM($I$2:I20)/A20</f>
        <v>12.621481863912257</v>
      </c>
    </row>
    <row r="21" spans="1:10" x14ac:dyDescent="0.3">
      <c r="A21" s="9">
        <v>20</v>
      </c>
      <c r="B21">
        <v>2019</v>
      </c>
      <c r="C21">
        <v>26242</v>
      </c>
      <c r="E21">
        <f>Regression2!$B$17+Regression2!$B$18*interest!D21</f>
        <v>9610.8877298849256</v>
      </c>
      <c r="F21">
        <f t="shared" si="0"/>
        <v>-16631.112270115074</v>
      </c>
      <c r="G21">
        <f t="shared" si="1"/>
        <v>16631.112270115074</v>
      </c>
      <c r="H21">
        <f>SUM($G$2:G21)/A21</f>
        <v>4014.1202916589982</v>
      </c>
      <c r="I21">
        <f t="shared" si="2"/>
        <v>63.375932741845418</v>
      </c>
      <c r="J21" s="11">
        <f>SUM($I$2:I21)/A21</f>
        <v>15.159204407808915</v>
      </c>
    </row>
    <row r="23" spans="1:10" x14ac:dyDescent="0.3">
      <c r="G23" s="7" t="s">
        <v>4</v>
      </c>
      <c r="H23">
        <f>_xlfn.COVARIANCE.S(D2:D19,C2:C19)</f>
        <v>7.3235947704248394</v>
      </c>
    </row>
    <row r="24" spans="1:10" x14ac:dyDescent="0.3">
      <c r="G24" s="7" t="s">
        <v>5</v>
      </c>
      <c r="H24" s="11">
        <f>CORREL(D2:D19,C2:C19)</f>
        <v>0.34349584905626118</v>
      </c>
    </row>
  </sheetData>
  <pageMargins left="0.7" right="0.7" top="0.75" bottom="0.75" header="0.3" footer="0.3"/>
  <ignoredErrors>
    <ignoredError sqref="H23:H2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6A40-3167-4719-BAA5-B513F718FDC4}">
  <dimension ref="A1:I43"/>
  <sheetViews>
    <sheetView workbookViewId="0">
      <selection activeCell="B5" sqref="B5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5" t="s">
        <v>7</v>
      </c>
      <c r="B3" s="5"/>
    </row>
    <row r="4" spans="1:9" x14ac:dyDescent="0.3">
      <c r="A4" s="2" t="s">
        <v>8</v>
      </c>
      <c r="B4" s="2">
        <v>0.82400146881390479</v>
      </c>
    </row>
    <row r="5" spans="1:9" x14ac:dyDescent="0.3">
      <c r="A5" s="2" t="s">
        <v>9</v>
      </c>
      <c r="B5" s="16">
        <v>0.67897842060747249</v>
      </c>
    </row>
    <row r="6" spans="1:9" x14ac:dyDescent="0.3">
      <c r="A6" s="2" t="s">
        <v>10</v>
      </c>
      <c r="B6" s="2">
        <v>0.63617554335513549</v>
      </c>
    </row>
    <row r="7" spans="1:9" x14ac:dyDescent="0.3">
      <c r="A7" s="2" t="s">
        <v>11</v>
      </c>
      <c r="B7" s="2">
        <v>2910.3184718597445</v>
      </c>
    </row>
    <row r="8" spans="1:9" ht="15" thickBot="1" x14ac:dyDescent="0.35">
      <c r="A8" s="3" t="s">
        <v>12</v>
      </c>
      <c r="B8" s="3">
        <v>18</v>
      </c>
    </row>
    <row r="10" spans="1:9" ht="15" thickBot="1" x14ac:dyDescent="0.35">
      <c r="A10" t="s">
        <v>13</v>
      </c>
    </row>
    <row r="11" spans="1:9" x14ac:dyDescent="0.3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">
      <c r="A12" s="2" t="s">
        <v>14</v>
      </c>
      <c r="B12" s="2">
        <v>2</v>
      </c>
      <c r="C12" s="2">
        <v>268716314.99143833</v>
      </c>
      <c r="D12" s="2">
        <v>134358157.49571916</v>
      </c>
      <c r="E12" s="2">
        <v>15.86291539712791</v>
      </c>
      <c r="F12" s="2">
        <v>1.9907040647651326E-4</v>
      </c>
    </row>
    <row r="13" spans="1:9" x14ac:dyDescent="0.3">
      <c r="A13" s="2" t="s">
        <v>15</v>
      </c>
      <c r="B13" s="2">
        <v>15</v>
      </c>
      <c r="C13" s="2">
        <v>127049304.1147206</v>
      </c>
      <c r="D13" s="2">
        <v>8469953.6076480392</v>
      </c>
      <c r="E13" s="2"/>
      <c r="F13" s="2"/>
    </row>
    <row r="14" spans="1:9" ht="15" thickBot="1" x14ac:dyDescent="0.35">
      <c r="A14" s="3" t="s">
        <v>16</v>
      </c>
      <c r="B14" s="3">
        <v>17</v>
      </c>
      <c r="C14" s="3">
        <v>395765619.10615891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">
      <c r="A17" s="2" t="s">
        <v>17</v>
      </c>
      <c r="B17" s="2">
        <v>-11221.547804667251</v>
      </c>
      <c r="C17" s="2">
        <v>11069.85427563357</v>
      </c>
      <c r="D17" s="2">
        <v>-1.0137032995427575</v>
      </c>
      <c r="E17" s="2">
        <v>0.32679750972608357</v>
      </c>
      <c r="F17" s="2">
        <v>-34816.383669879346</v>
      </c>
      <c r="G17" s="2">
        <v>12373.288060544844</v>
      </c>
      <c r="H17" s="2">
        <v>-34816.383669879346</v>
      </c>
      <c r="I17" s="2">
        <v>12373.288060544844</v>
      </c>
    </row>
    <row r="18" spans="1:9" x14ac:dyDescent="0.3">
      <c r="A18" s="2" t="s">
        <v>43</v>
      </c>
      <c r="B18" s="2">
        <v>376087.75779342104</v>
      </c>
      <c r="C18" s="2">
        <v>159737.96684383892</v>
      </c>
      <c r="D18" s="2">
        <v>2.3544043111622135</v>
      </c>
      <c r="E18" s="2">
        <v>3.25978125937018E-2</v>
      </c>
      <c r="F18" s="2">
        <v>35614.340955478314</v>
      </c>
      <c r="G18" s="2">
        <v>716561.17463136371</v>
      </c>
      <c r="H18" s="2">
        <v>35614.340955478314</v>
      </c>
      <c r="I18" s="2">
        <v>716561.17463136371</v>
      </c>
    </row>
    <row r="19" spans="1:9" ht="15" thickBot="1" x14ac:dyDescent="0.35">
      <c r="A19" s="3" t="s">
        <v>3</v>
      </c>
      <c r="B19" s="3">
        <v>1953.392981020723</v>
      </c>
      <c r="C19" s="3">
        <v>381.53459717395634</v>
      </c>
      <c r="D19" s="3">
        <v>5.1198318461539039</v>
      </c>
      <c r="E19" s="3">
        <v>1.2566367412555362E-4</v>
      </c>
      <c r="F19" s="3">
        <v>1140.1712372589623</v>
      </c>
      <c r="G19" s="3">
        <v>2766.6147247824838</v>
      </c>
      <c r="H19" s="3">
        <v>1140.1712372589623</v>
      </c>
      <c r="I19" s="3">
        <v>2766.6147247824838</v>
      </c>
    </row>
    <row r="23" spans="1:9" x14ac:dyDescent="0.3">
      <c r="A23" t="s">
        <v>35</v>
      </c>
    </row>
    <row r="24" spans="1:9" ht="15" thickBot="1" x14ac:dyDescent="0.35"/>
    <row r="25" spans="1:9" x14ac:dyDescent="0.3">
      <c r="A25" s="4" t="s">
        <v>36</v>
      </c>
      <c r="B25" s="4" t="s">
        <v>45</v>
      </c>
      <c r="C25" s="4" t="s">
        <v>38</v>
      </c>
    </row>
    <row r="26" spans="1:9" x14ac:dyDescent="0.3">
      <c r="A26" s="2">
        <v>1</v>
      </c>
      <c r="B26" s="2">
        <v>39508.95048280507</v>
      </c>
      <c r="C26" s="2">
        <v>-876.61715280506905</v>
      </c>
    </row>
    <row r="27" spans="1:9" x14ac:dyDescent="0.3">
      <c r="A27" s="2">
        <v>2</v>
      </c>
      <c r="B27" s="2">
        <v>35363.871217650725</v>
      </c>
      <c r="C27" s="2">
        <v>-430.20454765072645</v>
      </c>
    </row>
    <row r="28" spans="1:9" x14ac:dyDescent="0.3">
      <c r="A28" s="2">
        <v>3</v>
      </c>
      <c r="B28" s="2">
        <v>32057.455552538493</v>
      </c>
      <c r="C28" s="2">
        <v>4938.2111174615056</v>
      </c>
    </row>
    <row r="29" spans="1:9" x14ac:dyDescent="0.3">
      <c r="A29" s="2">
        <v>4</v>
      </c>
      <c r="B29" s="2">
        <v>36628.395128126984</v>
      </c>
      <c r="C29" s="2">
        <v>331.60487187301624</v>
      </c>
    </row>
    <row r="30" spans="1:9" x14ac:dyDescent="0.3">
      <c r="A30" s="2">
        <v>5</v>
      </c>
      <c r="B30" s="2">
        <v>37094.618679978354</v>
      </c>
      <c r="C30" s="2">
        <v>-1652.6186799783536</v>
      </c>
    </row>
    <row r="31" spans="1:9" x14ac:dyDescent="0.3">
      <c r="A31" s="2">
        <v>6</v>
      </c>
      <c r="B31" s="2">
        <v>36410.931136621097</v>
      </c>
      <c r="C31" s="2">
        <v>-5503.2644666210981</v>
      </c>
    </row>
    <row r="32" spans="1:9" x14ac:dyDescent="0.3">
      <c r="A32" s="2">
        <v>7</v>
      </c>
      <c r="B32" s="2">
        <v>34669.820619919054</v>
      </c>
      <c r="C32" s="2">
        <v>600.67938008094643</v>
      </c>
    </row>
    <row r="33" spans="1:3" x14ac:dyDescent="0.3">
      <c r="A33" s="2">
        <v>8</v>
      </c>
      <c r="B33" s="2">
        <v>34845.625988210915</v>
      </c>
      <c r="C33" s="2">
        <v>-64.959318210916535</v>
      </c>
    </row>
    <row r="34" spans="1:3" x14ac:dyDescent="0.3">
      <c r="A34" s="2">
        <v>9</v>
      </c>
      <c r="B34" s="2">
        <v>32013.206165730866</v>
      </c>
      <c r="C34" s="2">
        <v>3490.2938342691341</v>
      </c>
    </row>
    <row r="35" spans="1:3" x14ac:dyDescent="0.3">
      <c r="A35" s="2">
        <v>10</v>
      </c>
      <c r="B35" s="2">
        <v>34025.200936182213</v>
      </c>
      <c r="C35" s="2">
        <v>478.1323938177884</v>
      </c>
    </row>
    <row r="36" spans="1:3" x14ac:dyDescent="0.3">
      <c r="A36" s="2">
        <v>11</v>
      </c>
      <c r="B36" s="2">
        <v>34081.211962019224</v>
      </c>
      <c r="C36" s="2">
        <v>4657.7880379807757</v>
      </c>
    </row>
    <row r="37" spans="1:3" x14ac:dyDescent="0.3">
      <c r="A37" s="2">
        <v>12</v>
      </c>
      <c r="B37" s="2">
        <v>33612.39764657426</v>
      </c>
      <c r="C37" s="2">
        <v>667.60235342574015</v>
      </c>
    </row>
    <row r="38" spans="1:3" x14ac:dyDescent="0.3">
      <c r="A38" s="2">
        <v>13</v>
      </c>
      <c r="B38" s="2">
        <v>37851.260415389224</v>
      </c>
      <c r="C38" s="2">
        <v>-2979.2604153892244</v>
      </c>
    </row>
    <row r="39" spans="1:3" x14ac:dyDescent="0.3">
      <c r="A39" s="2">
        <v>14</v>
      </c>
      <c r="B39" s="2">
        <v>34082.507343816033</v>
      </c>
      <c r="C39" s="2">
        <v>597.49265618396748</v>
      </c>
    </row>
    <row r="40" spans="1:3" x14ac:dyDescent="0.3">
      <c r="A40" s="2">
        <v>15</v>
      </c>
      <c r="B40" s="2">
        <v>35414.700716300533</v>
      </c>
      <c r="C40" s="2">
        <v>777.2992836994672</v>
      </c>
    </row>
    <row r="41" spans="1:3" x14ac:dyDescent="0.3">
      <c r="A41" s="2">
        <v>16</v>
      </c>
      <c r="B41" s="2">
        <v>28636.427072158622</v>
      </c>
      <c r="C41" s="2">
        <v>1513.5729278413783</v>
      </c>
    </row>
    <row r="42" spans="1:3" x14ac:dyDescent="0.3">
      <c r="A42" s="2">
        <v>17</v>
      </c>
      <c r="B42" s="2">
        <v>28028.284484448595</v>
      </c>
      <c r="C42" s="2">
        <v>-3033.2844844485953</v>
      </c>
    </row>
    <row r="43" spans="1:3" ht="15" thickBot="1" x14ac:dyDescent="0.35">
      <c r="A43" s="3">
        <v>18</v>
      </c>
      <c r="B43" s="3">
        <v>22810.134461529655</v>
      </c>
      <c r="C43" s="3">
        <v>-3512.4677915296561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99E7-102A-4E8C-953A-7A686B5F055F}">
  <dimension ref="A1:O43"/>
  <sheetViews>
    <sheetView workbookViewId="0">
      <selection activeCell="J23" sqref="J23"/>
    </sheetView>
  </sheetViews>
  <sheetFormatPr defaultRowHeight="14.4" x14ac:dyDescent="0.3"/>
  <sheetData>
    <row r="1" spans="1:15" x14ac:dyDescent="0.3">
      <c r="A1" s="8" t="s">
        <v>1</v>
      </c>
      <c r="B1" s="6" t="s">
        <v>0</v>
      </c>
      <c r="C1" s="6" t="s">
        <v>2</v>
      </c>
      <c r="D1" s="6" t="s">
        <v>43</v>
      </c>
      <c r="E1" s="6" t="s">
        <v>3</v>
      </c>
      <c r="F1" s="14" t="s">
        <v>31</v>
      </c>
      <c r="G1" s="14" t="s">
        <v>34</v>
      </c>
      <c r="H1" s="14" t="s">
        <v>39</v>
      </c>
      <c r="I1" s="14" t="s">
        <v>40</v>
      </c>
      <c r="J1" s="14" t="s">
        <v>41</v>
      </c>
      <c r="K1" s="14" t="s">
        <v>42</v>
      </c>
      <c r="L1" s="12"/>
      <c r="M1" s="12"/>
      <c r="N1" s="12"/>
      <c r="O1" s="12"/>
    </row>
    <row r="2" spans="1:15" x14ac:dyDescent="0.3">
      <c r="A2" s="9">
        <v>1</v>
      </c>
      <c r="B2">
        <v>2015</v>
      </c>
      <c r="C2">
        <v>38632.333330000001</v>
      </c>
      <c r="D2">
        <v>7.6249999999999998E-2</v>
      </c>
      <c r="E2">
        <v>11.29</v>
      </c>
      <c r="F2" s="12">
        <f>Regression3!$B$17+Regression3!$B$18*Multiple_regression!D2+Multiple_regression!E2*Regression3!$B$19</f>
        <v>39508.95048280507</v>
      </c>
      <c r="G2" s="12">
        <f>F2-C2</f>
        <v>876.61715280506905</v>
      </c>
      <c r="H2" s="12">
        <f>ABS(G2)</f>
        <v>876.61715280506905</v>
      </c>
      <c r="I2" s="12">
        <f>SUM($H$2:H2)/A2</f>
        <v>876.61715280506905</v>
      </c>
      <c r="J2" s="12">
        <f>(H2/C2)*100</f>
        <v>2.2691281557263085</v>
      </c>
      <c r="K2" s="12">
        <f>SUM($J$2:J2)/A2</f>
        <v>2.2691281557263085</v>
      </c>
      <c r="L2" s="12"/>
      <c r="M2" s="12"/>
      <c r="N2" s="12"/>
      <c r="O2" s="12"/>
    </row>
    <row r="3" spans="1:15" x14ac:dyDescent="0.3">
      <c r="A3" s="9">
        <v>2</v>
      </c>
      <c r="B3">
        <v>2015</v>
      </c>
      <c r="C3">
        <v>34933.666669999999</v>
      </c>
      <c r="D3">
        <v>7.2499999999999995E-2</v>
      </c>
      <c r="E3">
        <v>9.89</v>
      </c>
      <c r="F3" s="12">
        <f>Regression3!$B$17+Regression3!$B$18*Multiple_regression!D3+Multiple_regression!E3*Regression3!$B$19</f>
        <v>35363.871217650725</v>
      </c>
      <c r="G3" s="12">
        <f t="shared" ref="G3:G21" si="0">F3-C3</f>
        <v>430.20454765072645</v>
      </c>
      <c r="H3" s="12">
        <f t="shared" ref="H3:H21" si="1">ABS(G3)</f>
        <v>430.20454765072645</v>
      </c>
      <c r="I3" s="12">
        <f>SUM($H$2:H3)/A3</f>
        <v>653.41085022789775</v>
      </c>
      <c r="J3" s="12">
        <f t="shared" ref="J3:J21" si="2">(H3/C3)*100</f>
        <v>1.2314898167279229</v>
      </c>
      <c r="K3" s="12">
        <f>SUM($J$2:J3)/A3</f>
        <v>1.7503089862271157</v>
      </c>
      <c r="L3" s="12"/>
      <c r="M3" s="12"/>
      <c r="N3" s="12"/>
      <c r="O3" s="12"/>
    </row>
    <row r="4" spans="1:15" x14ac:dyDescent="0.3">
      <c r="A4" s="9">
        <v>3</v>
      </c>
      <c r="B4">
        <v>2015</v>
      </c>
      <c r="C4">
        <v>36995.666669999999</v>
      </c>
      <c r="D4">
        <v>6.7500000000000004E-2</v>
      </c>
      <c r="E4">
        <v>9.16</v>
      </c>
      <c r="F4" s="12">
        <f>Regression3!$B$17+Regression3!$B$18*Multiple_regression!D4+Multiple_regression!E4*Regression3!$B$19</f>
        <v>32057.455552538493</v>
      </c>
      <c r="G4" s="12">
        <f t="shared" si="0"/>
        <v>-4938.2111174615056</v>
      </c>
      <c r="H4" s="12">
        <f t="shared" si="1"/>
        <v>4938.2111174615056</v>
      </c>
      <c r="I4" s="12">
        <f>SUM($H$2:H4)/A4</f>
        <v>2081.6776059724339</v>
      </c>
      <c r="J4" s="12">
        <f t="shared" si="2"/>
        <v>13.348079821104914</v>
      </c>
      <c r="K4" s="12">
        <f>SUM($J$2:J4)/A4</f>
        <v>5.616232597853049</v>
      </c>
      <c r="L4" s="12"/>
      <c r="M4" s="12"/>
      <c r="N4" s="12"/>
      <c r="O4" s="12"/>
    </row>
    <row r="5" spans="1:15" x14ac:dyDescent="0.3">
      <c r="A5" s="9">
        <v>4</v>
      </c>
      <c r="B5">
        <v>2015</v>
      </c>
      <c r="C5">
        <v>36960</v>
      </c>
      <c r="D5">
        <v>6.7500000000000004E-2</v>
      </c>
      <c r="E5">
        <v>11.5</v>
      </c>
      <c r="F5" s="12">
        <f>Regression3!$B$17+Regression3!$B$18*Multiple_regression!D5+Multiple_regression!E5*Regression3!$B$19</f>
        <v>36628.395128126984</v>
      </c>
      <c r="G5" s="12">
        <f t="shared" si="0"/>
        <v>-331.60487187301624</v>
      </c>
      <c r="H5" s="12">
        <f t="shared" si="1"/>
        <v>331.60487187301624</v>
      </c>
      <c r="I5" s="12">
        <f>SUM($H$2:H5)/A5</f>
        <v>1644.1594224475793</v>
      </c>
      <c r="J5" s="12">
        <f t="shared" si="2"/>
        <v>0.89719932866075824</v>
      </c>
      <c r="K5" s="12">
        <f>SUM($J$2:J5)/A5</f>
        <v>4.4364742805549762</v>
      </c>
      <c r="L5" s="12"/>
      <c r="M5" s="12"/>
      <c r="N5" s="12"/>
      <c r="O5" s="12"/>
    </row>
    <row r="6" spans="1:15" x14ac:dyDescent="0.3">
      <c r="A6" s="9">
        <v>5</v>
      </c>
      <c r="B6">
        <v>2016</v>
      </c>
      <c r="C6">
        <v>35442</v>
      </c>
      <c r="D6">
        <v>6.5000000000000002E-2</v>
      </c>
      <c r="E6">
        <v>12.22</v>
      </c>
      <c r="F6" s="12">
        <f>Regression3!$B$17+Regression3!$B$18*Multiple_regression!D6+Multiple_regression!E6*Regression3!$B$19</f>
        <v>37094.618679978354</v>
      </c>
      <c r="G6" s="12">
        <f t="shared" si="0"/>
        <v>1652.6186799783536</v>
      </c>
      <c r="H6" s="12">
        <f t="shared" si="1"/>
        <v>1652.6186799783536</v>
      </c>
      <c r="I6" s="12">
        <f>SUM($H$2:H6)/A6</f>
        <v>1645.8512739537341</v>
      </c>
      <c r="J6" s="12">
        <f t="shared" si="2"/>
        <v>4.6628821172009305</v>
      </c>
      <c r="K6" s="12">
        <f>SUM($J$2:J6)/A6</f>
        <v>4.481755847884167</v>
      </c>
      <c r="L6" s="12"/>
      <c r="M6" s="12"/>
      <c r="N6" s="12"/>
      <c r="O6" s="12"/>
    </row>
    <row r="7" spans="1:15" x14ac:dyDescent="0.3">
      <c r="A7" s="9">
        <v>6</v>
      </c>
      <c r="B7">
        <v>2016</v>
      </c>
      <c r="C7">
        <v>30907.666669999999</v>
      </c>
      <c r="D7">
        <v>6.5000000000000002E-2</v>
      </c>
      <c r="E7">
        <v>11.87</v>
      </c>
      <c r="F7" s="12">
        <f>Regression3!$B$17+Regression3!$B$18*Multiple_regression!D7+Multiple_regression!E7*Regression3!$B$19</f>
        <v>36410.931136621097</v>
      </c>
      <c r="G7" s="12">
        <f t="shared" si="0"/>
        <v>5503.2644666210981</v>
      </c>
      <c r="H7" s="12">
        <f t="shared" si="1"/>
        <v>5503.2644666210981</v>
      </c>
      <c r="I7" s="12">
        <f>SUM($H$2:H7)/A7</f>
        <v>2288.7534727316283</v>
      </c>
      <c r="J7" s="12">
        <f t="shared" si="2"/>
        <v>17.805499604286688</v>
      </c>
      <c r="K7" s="12">
        <f>SUM($J$2:J7)/A7</f>
        <v>6.7023798072845864</v>
      </c>
      <c r="L7" s="12"/>
      <c r="M7" s="12"/>
      <c r="N7" s="12"/>
      <c r="O7" s="12"/>
    </row>
    <row r="8" spans="1:15" x14ac:dyDescent="0.3">
      <c r="A8" s="9">
        <v>7</v>
      </c>
      <c r="B8">
        <v>2016</v>
      </c>
      <c r="C8">
        <v>35270.5</v>
      </c>
      <c r="D8">
        <v>6.25E-2</v>
      </c>
      <c r="E8">
        <v>11.46</v>
      </c>
      <c r="F8" s="12">
        <f>Regression3!$B$17+Regression3!$B$18*Multiple_regression!D8+Multiple_regression!E8*Regression3!$B$19</f>
        <v>34669.820619919054</v>
      </c>
      <c r="G8" s="12">
        <f t="shared" si="0"/>
        <v>-600.67938008094643</v>
      </c>
      <c r="H8" s="12">
        <f t="shared" si="1"/>
        <v>600.67938008094643</v>
      </c>
      <c r="I8" s="12">
        <f>SUM($H$2:H8)/A8</f>
        <v>2047.600030924388</v>
      </c>
      <c r="J8" s="12">
        <f t="shared" si="2"/>
        <v>1.7030645442535446</v>
      </c>
      <c r="K8" s="12">
        <f>SUM($J$2:J8)/A8</f>
        <v>5.988191912565866</v>
      </c>
      <c r="L8" s="12"/>
      <c r="M8" s="12"/>
      <c r="N8" s="12"/>
      <c r="O8" s="12"/>
    </row>
    <row r="9" spans="1:15" x14ac:dyDescent="0.3">
      <c r="A9" s="9">
        <v>8</v>
      </c>
      <c r="B9">
        <v>2016</v>
      </c>
      <c r="C9">
        <v>34780.666669999999</v>
      </c>
      <c r="D9">
        <v>6.25E-2</v>
      </c>
      <c r="E9">
        <v>11.55</v>
      </c>
      <c r="F9" s="12">
        <f>Regression3!$B$17+Regression3!$B$18*Multiple_regression!D9+Multiple_regression!E9*Regression3!$B$19</f>
        <v>34845.625988210915</v>
      </c>
      <c r="G9" s="12">
        <f t="shared" si="0"/>
        <v>64.959318210916535</v>
      </c>
      <c r="H9" s="12">
        <f t="shared" si="1"/>
        <v>64.959318210916535</v>
      </c>
      <c r="I9" s="12">
        <f>SUM($H$2:H9)/A9</f>
        <v>1799.769941835204</v>
      </c>
      <c r="J9" s="12">
        <f t="shared" si="2"/>
        <v>0.18676846774460215</v>
      </c>
      <c r="K9" s="12">
        <f>SUM($J$2:J9)/A9</f>
        <v>5.2630139819632076</v>
      </c>
      <c r="L9" s="12"/>
      <c r="M9" s="12"/>
      <c r="N9" s="12"/>
      <c r="O9" s="12"/>
    </row>
    <row r="10" spans="1:15" x14ac:dyDescent="0.3">
      <c r="A10" s="9">
        <v>9</v>
      </c>
      <c r="B10">
        <v>2017</v>
      </c>
      <c r="C10">
        <v>35503.5</v>
      </c>
      <c r="D10">
        <v>6.25E-2</v>
      </c>
      <c r="E10">
        <v>10.1</v>
      </c>
      <c r="F10" s="12">
        <f>Regression3!$B$17+Regression3!$B$18*Multiple_regression!D10+Multiple_regression!E10*Regression3!$B$19</f>
        <v>32013.206165730866</v>
      </c>
      <c r="G10" s="12">
        <f t="shared" si="0"/>
        <v>-3490.2938342691341</v>
      </c>
      <c r="H10" s="12">
        <f t="shared" si="1"/>
        <v>3490.2938342691341</v>
      </c>
      <c r="I10" s="12">
        <f>SUM($H$2:H10)/A10</f>
        <v>1987.6059298834184</v>
      </c>
      <c r="J10" s="12">
        <f t="shared" si="2"/>
        <v>9.8308443794812739</v>
      </c>
      <c r="K10" s="12">
        <f>SUM($J$2:J10)/A10</f>
        <v>5.7705506927985475</v>
      </c>
      <c r="L10" s="12"/>
      <c r="M10" s="12"/>
      <c r="N10" s="12"/>
      <c r="O10" s="12"/>
    </row>
    <row r="11" spans="1:15" x14ac:dyDescent="0.3">
      <c r="A11" s="9">
        <v>10</v>
      </c>
      <c r="B11">
        <v>2017</v>
      </c>
      <c r="C11">
        <v>34503.333330000001</v>
      </c>
      <c r="D11">
        <v>6.25E-2</v>
      </c>
      <c r="E11">
        <v>11.13</v>
      </c>
      <c r="F11" s="12">
        <f>Regression3!$B$17+Regression3!$B$18*Multiple_regression!D11+Multiple_regression!E11*Regression3!$B$19</f>
        <v>34025.200936182213</v>
      </c>
      <c r="G11" s="12">
        <f t="shared" si="0"/>
        <v>-478.1323938177884</v>
      </c>
      <c r="H11" s="12">
        <f t="shared" si="1"/>
        <v>478.1323938177884</v>
      </c>
      <c r="I11" s="12">
        <f>SUM($H$2:H11)/A11</f>
        <v>1836.6585762768555</v>
      </c>
      <c r="J11" s="12">
        <f t="shared" si="2"/>
        <v>1.3857571071316208</v>
      </c>
      <c r="K11" s="12">
        <f>SUM($J$2:J11)/A11</f>
        <v>5.3320713342318555</v>
      </c>
      <c r="L11" s="12"/>
      <c r="M11" s="12"/>
      <c r="N11" s="12"/>
      <c r="O11" s="12"/>
    </row>
    <row r="12" spans="1:15" x14ac:dyDescent="0.3">
      <c r="A12" s="9">
        <v>11</v>
      </c>
      <c r="B12">
        <v>2017</v>
      </c>
      <c r="C12">
        <v>38739</v>
      </c>
      <c r="D12">
        <v>0.06</v>
      </c>
      <c r="E12">
        <v>11.64</v>
      </c>
      <c r="F12" s="12">
        <f>Regression3!$B$17+Regression3!$B$18*Multiple_regression!D12+Multiple_regression!E12*Regression3!$B$19</f>
        <v>34081.211962019224</v>
      </c>
      <c r="G12" s="12">
        <f t="shared" si="0"/>
        <v>-4657.7880379807757</v>
      </c>
      <c r="H12" s="12">
        <f t="shared" si="1"/>
        <v>4657.7880379807757</v>
      </c>
      <c r="I12" s="12">
        <f>SUM($H$2:H12)/A12</f>
        <v>2093.1248909772116</v>
      </c>
      <c r="J12" s="12">
        <f t="shared" si="2"/>
        <v>12.023511288316104</v>
      </c>
      <c r="K12" s="12">
        <f>SUM($J$2:J12)/A12</f>
        <v>5.940384057330423</v>
      </c>
      <c r="L12" s="12"/>
      <c r="M12" s="12"/>
      <c r="N12" s="12"/>
      <c r="O12" s="12"/>
    </row>
    <row r="13" spans="1:15" x14ac:dyDescent="0.3">
      <c r="A13" s="9">
        <v>12</v>
      </c>
      <c r="B13">
        <v>2017</v>
      </c>
      <c r="C13">
        <v>34280</v>
      </c>
      <c r="D13">
        <v>0.06</v>
      </c>
      <c r="E13">
        <v>11.4</v>
      </c>
      <c r="F13" s="12">
        <f>Regression3!$B$17+Regression3!$B$18*Multiple_regression!D13+Multiple_regression!E13*Regression3!$B$19</f>
        <v>33612.39764657426</v>
      </c>
      <c r="G13" s="12">
        <f t="shared" si="0"/>
        <v>-667.60235342574015</v>
      </c>
      <c r="H13" s="12">
        <f t="shared" si="1"/>
        <v>667.60235342574015</v>
      </c>
      <c r="I13" s="12">
        <f>SUM($H$2:H13)/A13</f>
        <v>1974.3313461812559</v>
      </c>
      <c r="J13" s="12">
        <f t="shared" si="2"/>
        <v>1.9474981138440495</v>
      </c>
      <c r="K13" s="12">
        <f>SUM($J$2:J13)/A13</f>
        <v>5.6076435620398923</v>
      </c>
      <c r="L13" s="12"/>
      <c r="M13" s="12"/>
      <c r="N13" s="12"/>
      <c r="O13" s="12"/>
    </row>
    <row r="14" spans="1:15" x14ac:dyDescent="0.3">
      <c r="A14" s="9">
        <v>13</v>
      </c>
      <c r="B14">
        <v>2018</v>
      </c>
      <c r="C14">
        <v>34872</v>
      </c>
      <c r="D14">
        <v>0.06</v>
      </c>
      <c r="E14">
        <v>13.57</v>
      </c>
      <c r="F14" s="12">
        <f>Regression3!$B$17+Regression3!$B$18*Multiple_regression!D14+Multiple_regression!E14*Regression3!$B$19</f>
        <v>37851.260415389224</v>
      </c>
      <c r="G14" s="12">
        <f t="shared" si="0"/>
        <v>2979.2604153892244</v>
      </c>
      <c r="H14" s="12">
        <f t="shared" si="1"/>
        <v>2979.2604153892244</v>
      </c>
      <c r="I14" s="12">
        <f>SUM($H$2:H14)/A14</f>
        <v>2051.6335822741767</v>
      </c>
      <c r="J14" s="12">
        <f t="shared" si="2"/>
        <v>8.543417112265498</v>
      </c>
      <c r="K14" s="12">
        <f>SUM($J$2:J14)/A14</f>
        <v>5.8334722966726309</v>
      </c>
      <c r="L14" s="12"/>
      <c r="M14" s="12"/>
      <c r="N14" s="12"/>
      <c r="O14" s="12"/>
    </row>
    <row r="15" spans="1:15" x14ac:dyDescent="0.3">
      <c r="A15" s="9">
        <v>14</v>
      </c>
      <c r="B15">
        <v>2018</v>
      </c>
      <c r="C15">
        <v>34680</v>
      </c>
      <c r="D15">
        <v>6.1249999999999999E-2</v>
      </c>
      <c r="E15">
        <v>11.4</v>
      </c>
      <c r="F15" s="12">
        <f>Regression3!$B$17+Regression3!$B$18*Multiple_regression!D15+Multiple_regression!E15*Regression3!$B$19</f>
        <v>34082.507343816033</v>
      </c>
      <c r="G15" s="12">
        <f t="shared" si="0"/>
        <v>-597.49265618396748</v>
      </c>
      <c r="H15" s="12">
        <f t="shared" si="1"/>
        <v>597.49265618396748</v>
      </c>
      <c r="I15" s="12">
        <f>SUM($H$2:H15)/A15</f>
        <v>1947.7663732677331</v>
      </c>
      <c r="J15" s="12">
        <f t="shared" si="2"/>
        <v>1.7228738644289718</v>
      </c>
      <c r="K15" s="12">
        <f>SUM($J$2:J15)/A15</f>
        <v>5.5398581229409416</v>
      </c>
      <c r="L15" s="12"/>
      <c r="M15" s="12"/>
      <c r="N15" s="12"/>
      <c r="O15" s="12"/>
    </row>
    <row r="16" spans="1:15" x14ac:dyDescent="0.3">
      <c r="A16" s="9">
        <v>15</v>
      </c>
      <c r="B16">
        <v>2018</v>
      </c>
      <c r="C16">
        <v>36192</v>
      </c>
      <c r="D16">
        <v>6.5000000000000002E-2</v>
      </c>
      <c r="E16">
        <v>11.36</v>
      </c>
      <c r="F16" s="12">
        <f>Regression3!$B$17+Regression3!$B$18*Multiple_regression!D16+Multiple_regression!E16*Regression3!$B$19</f>
        <v>35414.700716300533</v>
      </c>
      <c r="G16" s="12">
        <f t="shared" si="0"/>
        <v>-777.2992836994672</v>
      </c>
      <c r="H16" s="12">
        <f t="shared" si="1"/>
        <v>777.2992836994672</v>
      </c>
      <c r="I16" s="12">
        <f>SUM($H$2:H16)/A16</f>
        <v>1869.7352339631821</v>
      </c>
      <c r="J16" s="12">
        <f t="shared" si="2"/>
        <v>2.1477102224233731</v>
      </c>
      <c r="K16" s="12">
        <f>SUM($J$2:J16)/A16</f>
        <v>5.3137149295731039</v>
      </c>
      <c r="L16" s="13"/>
      <c r="M16" s="13"/>
      <c r="N16" s="13"/>
      <c r="O16" s="12"/>
    </row>
    <row r="17" spans="1:15" x14ac:dyDescent="0.3">
      <c r="A17" s="9">
        <v>16</v>
      </c>
      <c r="B17">
        <v>2018</v>
      </c>
      <c r="C17">
        <v>30150</v>
      </c>
      <c r="D17">
        <v>6.5000000000000002E-2</v>
      </c>
      <c r="E17">
        <v>7.89</v>
      </c>
      <c r="F17" s="12">
        <f>Regression3!$B$17+Regression3!$B$18*Multiple_regression!D17+Multiple_regression!E17*Regression3!$B$19</f>
        <v>28636.427072158622</v>
      </c>
      <c r="G17" s="12">
        <f t="shared" si="0"/>
        <v>-1513.5729278413783</v>
      </c>
      <c r="H17" s="12">
        <f t="shared" si="1"/>
        <v>1513.5729278413783</v>
      </c>
      <c r="I17" s="12">
        <f>SUM($H$2:H17)/A17</f>
        <v>1847.4750898305692</v>
      </c>
      <c r="J17" s="12">
        <f t="shared" si="2"/>
        <v>5.0201423809000936</v>
      </c>
      <c r="K17" s="12">
        <f>SUM($J$2:J17)/A17</f>
        <v>5.2953666452810406</v>
      </c>
      <c r="L17" s="2"/>
      <c r="M17" s="2"/>
      <c r="N17" s="2"/>
      <c r="O17" s="12"/>
    </row>
    <row r="18" spans="1:15" x14ac:dyDescent="0.3">
      <c r="A18" s="9">
        <v>17</v>
      </c>
      <c r="B18">
        <v>2019</v>
      </c>
      <c r="C18">
        <v>24995</v>
      </c>
      <c r="D18">
        <v>6.25E-2</v>
      </c>
      <c r="E18">
        <v>8.06</v>
      </c>
      <c r="F18" s="12">
        <f>Regression3!$B$17+Regression3!$B$18*Multiple_regression!D18+Multiple_regression!E18*Regression3!$B$19</f>
        <v>28028.284484448595</v>
      </c>
      <c r="G18" s="12">
        <f t="shared" si="0"/>
        <v>3033.2844844485953</v>
      </c>
      <c r="H18" s="12">
        <f t="shared" si="1"/>
        <v>3033.2844844485953</v>
      </c>
      <c r="I18" s="12">
        <f>SUM($H$2:H18)/A18</f>
        <v>1917.2285836316296</v>
      </c>
      <c r="J18" s="12">
        <f t="shared" si="2"/>
        <v>12.135565050804543</v>
      </c>
      <c r="K18" s="12">
        <f>SUM($J$2:J18)/A18</f>
        <v>5.6977312573706582</v>
      </c>
      <c r="L18" s="2"/>
      <c r="M18" s="2"/>
      <c r="N18" s="2"/>
      <c r="O18" s="12"/>
    </row>
    <row r="19" spans="1:15" x14ac:dyDescent="0.3">
      <c r="A19" s="9">
        <v>18</v>
      </c>
      <c r="B19">
        <v>2019</v>
      </c>
      <c r="C19">
        <v>19297.666669999999</v>
      </c>
      <c r="D19">
        <v>0.06</v>
      </c>
      <c r="E19">
        <v>5.87</v>
      </c>
      <c r="F19" s="12">
        <f>Regression3!$B$17+Regression3!$B$18*Multiple_regression!D19+Multiple_regression!E19*Regression3!$B$19</f>
        <v>22810.134461529655</v>
      </c>
      <c r="G19" s="12">
        <f t="shared" si="0"/>
        <v>3512.4677915296561</v>
      </c>
      <c r="H19" s="12">
        <f t="shared" si="1"/>
        <v>3512.4677915296561</v>
      </c>
      <c r="I19" s="12">
        <f>SUM($H$2:H19)/A19</f>
        <v>2005.8529840704089</v>
      </c>
      <c r="J19" s="12">
        <f t="shared" si="2"/>
        <v>18.201515507520455</v>
      </c>
      <c r="K19" s="12">
        <f>SUM($J$2:J19)/A19</f>
        <v>6.3923859379345362</v>
      </c>
      <c r="L19" s="2"/>
      <c r="M19" s="2"/>
      <c r="N19" s="2"/>
      <c r="O19" s="12"/>
    </row>
    <row r="20" spans="1:15" x14ac:dyDescent="0.3">
      <c r="A20" s="9">
        <v>19</v>
      </c>
      <c r="B20">
        <v>2019</v>
      </c>
      <c r="C20">
        <v>13928.333329999999</v>
      </c>
      <c r="E20">
        <v>7.39</v>
      </c>
      <c r="F20" s="12">
        <f>Regression3!$B$17+Regression3!$B$18*Multiple_regression!D20+Multiple_regression!E20*Regression3!$B$19</f>
        <v>3214.0263250758926</v>
      </c>
      <c r="G20" s="12">
        <f t="shared" si="0"/>
        <v>-10714.307004924107</v>
      </c>
      <c r="H20" s="12">
        <f t="shared" si="1"/>
        <v>10714.307004924107</v>
      </c>
      <c r="I20" s="12">
        <f>SUM($H$2:H20)/A20</f>
        <v>2464.1926693784981</v>
      </c>
      <c r="J20" s="12">
        <f t="shared" si="2"/>
        <v>76.924544746834457</v>
      </c>
      <c r="K20" s="12">
        <f>SUM($J$2:J20)/A20</f>
        <v>10.10460482261348</v>
      </c>
      <c r="L20" s="12"/>
      <c r="M20" s="12"/>
      <c r="N20" s="12"/>
      <c r="O20" s="12"/>
    </row>
    <row r="21" spans="1:15" x14ac:dyDescent="0.3">
      <c r="A21" s="9">
        <v>20</v>
      </c>
      <c r="B21">
        <v>2019</v>
      </c>
      <c r="C21">
        <v>26242</v>
      </c>
      <c r="E21">
        <v>7.53</v>
      </c>
      <c r="F21" s="12">
        <f>Regression3!$B$17+Regression3!$B$18*Multiple_regression!D21+Multiple_regression!E21*Regression3!$B$19</f>
        <v>3487.5013424187946</v>
      </c>
      <c r="G21" s="12">
        <f t="shared" si="0"/>
        <v>-22754.498657581207</v>
      </c>
      <c r="H21" s="12">
        <f t="shared" si="1"/>
        <v>22754.498657581207</v>
      </c>
      <c r="I21" s="12">
        <f>SUM($H$2:H21)/A21</f>
        <v>3478.7079687886335</v>
      </c>
      <c r="J21" s="12">
        <f t="shared" si="2"/>
        <v>86.710230384807588</v>
      </c>
      <c r="K21" s="15">
        <f>SUM($J$2:J21)/A21</f>
        <v>13.934886100723185</v>
      </c>
      <c r="L21" s="12"/>
      <c r="M21" s="12"/>
      <c r="N21" s="12"/>
      <c r="O21" s="12"/>
    </row>
    <row r="22" spans="1:15" x14ac:dyDescent="0.3"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3"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3"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3">
      <c r="F25" s="13"/>
      <c r="G25" s="13"/>
      <c r="H25" s="13"/>
      <c r="I25" s="12"/>
      <c r="J25" s="12"/>
      <c r="K25" s="12"/>
      <c r="L25" s="12"/>
      <c r="M25" s="12"/>
      <c r="N25" s="12"/>
      <c r="O25" s="12"/>
    </row>
    <row r="26" spans="1:15" x14ac:dyDescent="0.3">
      <c r="F26" s="2"/>
      <c r="G26" s="2"/>
      <c r="H26" s="2"/>
      <c r="I26" s="12"/>
      <c r="J26" s="12"/>
      <c r="K26" s="12"/>
      <c r="L26" s="12"/>
      <c r="M26" s="12"/>
      <c r="N26" s="12"/>
      <c r="O26" s="12"/>
    </row>
    <row r="27" spans="1:15" x14ac:dyDescent="0.3">
      <c r="F27" s="2"/>
      <c r="G27" s="2"/>
      <c r="H27" s="2"/>
      <c r="I27" s="12"/>
      <c r="J27" s="12"/>
      <c r="K27" s="12"/>
      <c r="L27" s="12"/>
      <c r="M27" s="12"/>
      <c r="N27" s="12"/>
      <c r="O27" s="12"/>
    </row>
    <row r="28" spans="1:15" x14ac:dyDescent="0.3">
      <c r="F28" s="2"/>
      <c r="G28" s="2"/>
      <c r="H28" s="2"/>
    </row>
    <row r="29" spans="1:15" x14ac:dyDescent="0.3">
      <c r="F29" s="2"/>
      <c r="G29" s="2"/>
      <c r="H29" s="2"/>
    </row>
    <row r="30" spans="1:15" x14ac:dyDescent="0.3">
      <c r="F30" s="2"/>
      <c r="G30" s="2"/>
      <c r="H30" s="2"/>
    </row>
    <row r="31" spans="1:15" x14ac:dyDescent="0.3">
      <c r="F31" s="2"/>
      <c r="G31" s="2"/>
      <c r="H31" s="2"/>
    </row>
    <row r="32" spans="1:15" x14ac:dyDescent="0.3">
      <c r="F32" s="2"/>
      <c r="G32" s="2"/>
      <c r="H32" s="2"/>
    </row>
    <row r="33" spans="6:8" x14ac:dyDescent="0.3">
      <c r="F33" s="2"/>
      <c r="G33" s="2"/>
      <c r="H33" s="2"/>
    </row>
    <row r="34" spans="6:8" x14ac:dyDescent="0.3">
      <c r="F34" s="2"/>
      <c r="G34" s="2"/>
      <c r="H34" s="2"/>
    </row>
    <row r="35" spans="6:8" x14ac:dyDescent="0.3">
      <c r="F35" s="2"/>
      <c r="G35" s="2"/>
      <c r="H35" s="2"/>
    </row>
    <row r="36" spans="6:8" x14ac:dyDescent="0.3">
      <c r="F36" s="2"/>
      <c r="G36" s="2"/>
      <c r="H36" s="2"/>
    </row>
    <row r="37" spans="6:8" x14ac:dyDescent="0.3">
      <c r="F37" s="2"/>
      <c r="G37" s="2"/>
      <c r="H37" s="2"/>
    </row>
    <row r="38" spans="6:8" x14ac:dyDescent="0.3">
      <c r="F38" s="2"/>
      <c r="G38" s="2"/>
      <c r="H38" s="2"/>
    </row>
    <row r="39" spans="6:8" x14ac:dyDescent="0.3">
      <c r="F39" s="2"/>
      <c r="G39" s="2"/>
      <c r="H39" s="2"/>
    </row>
    <row r="40" spans="6:8" x14ac:dyDescent="0.3">
      <c r="F40" s="2"/>
      <c r="G40" s="2"/>
      <c r="H40" s="2"/>
    </row>
    <row r="41" spans="6:8" x14ac:dyDescent="0.3">
      <c r="F41" s="2"/>
      <c r="G41" s="2"/>
      <c r="H41" s="2"/>
    </row>
    <row r="42" spans="6:8" x14ac:dyDescent="0.3">
      <c r="F42" s="2"/>
      <c r="G42" s="2"/>
      <c r="H42" s="2"/>
    </row>
    <row r="43" spans="6:8" ht="15" thickBot="1" x14ac:dyDescent="0.35">
      <c r="F43" s="3"/>
      <c r="G43" s="3"/>
      <c r="H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gdp</vt:lpstr>
      <vt:lpstr>Regression2</vt:lpstr>
      <vt:lpstr>interest</vt:lpstr>
      <vt:lpstr>Regression3</vt:lpstr>
      <vt:lpstr>Multiple_regression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Nair</dc:creator>
  <cp:lastModifiedBy>Pranav Nair</cp:lastModifiedBy>
  <dcterms:created xsi:type="dcterms:W3CDTF">2015-06-05T18:17:20Z</dcterms:created>
  <dcterms:modified xsi:type="dcterms:W3CDTF">2020-11-28T16:40:17Z</dcterms:modified>
</cp:coreProperties>
</file>