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Analysis" sheetId="6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6"/>
  <c r="R9"/>
  <c r="R11" l="1"/>
  <c r="O11"/>
  <c r="M11" l="1"/>
  <c r="N11"/>
  <c r="P11"/>
  <c r="Q11"/>
  <c r="L11"/>
  <c r="M16" l="1"/>
  <c r="N16"/>
  <c r="O16"/>
  <c r="P16"/>
  <c r="Q16"/>
  <c r="L16"/>
  <c r="M15"/>
  <c r="N15"/>
  <c r="O15"/>
  <c r="P15"/>
  <c r="Q15"/>
  <c r="F26"/>
  <c r="F17"/>
  <c r="L8" l="1"/>
  <c r="R10" s="1"/>
  <c r="R16"/>
  <c r="C31" l="1"/>
  <c r="R12"/>
  <c r="L10"/>
  <c r="M10" s="1"/>
  <c r="N10" s="1"/>
  <c r="O10" s="1"/>
  <c r="P10" s="1"/>
  <c r="Q10" s="1"/>
  <c r="L15"/>
  <c r="R15" l="1"/>
  <c r="R17" s="1"/>
  <c r="L17"/>
  <c r="M17" s="1"/>
  <c r="N17" s="1"/>
  <c r="O17" s="1"/>
  <c r="P17" s="1"/>
  <c r="Q17" s="1"/>
  <c r="K22" s="1"/>
  <c r="R18" l="1"/>
  <c r="L31"/>
</calcChain>
</file>

<file path=xl/sharedStrings.xml><?xml version="1.0" encoding="utf-8"?>
<sst xmlns="http://schemas.openxmlformats.org/spreadsheetml/2006/main" count="58" uniqueCount="48">
  <si>
    <t>Est. Operating Cost</t>
  </si>
  <si>
    <t>Total</t>
  </si>
  <si>
    <t>Running Total</t>
  </si>
  <si>
    <t>Year</t>
  </si>
  <si>
    <t>ROI</t>
  </si>
  <si>
    <t>Est. NPV Cost</t>
  </si>
  <si>
    <t>Est. NPV Benefit</t>
  </si>
  <si>
    <t>Discount Rate</t>
  </si>
  <si>
    <t>Benefit-Cost</t>
  </si>
  <si>
    <t>NPV Analysis</t>
  </si>
  <si>
    <t>Est. Benefit</t>
  </si>
  <si>
    <t>One Time Cost</t>
  </si>
  <si>
    <t>Inventory</t>
  </si>
  <si>
    <t>Signage</t>
  </si>
  <si>
    <t>Technology &amp; Software</t>
  </si>
  <si>
    <t>Total Expenses</t>
  </si>
  <si>
    <t>Monthly Cost</t>
  </si>
  <si>
    <t>Monthly Rent</t>
  </si>
  <si>
    <t>Insurance</t>
  </si>
  <si>
    <t>Marketing</t>
  </si>
  <si>
    <t>Digital advertising</t>
  </si>
  <si>
    <t>Promotional materials</t>
  </si>
  <si>
    <t>Repairs &amp; maintenance</t>
  </si>
  <si>
    <t>Employees Salary</t>
  </si>
  <si>
    <t>Fee for registrating the business</t>
  </si>
  <si>
    <t>Legal fees and</t>
  </si>
  <si>
    <t>Utility (including phone &amp; Internet)</t>
  </si>
  <si>
    <t>Raw material</t>
  </si>
  <si>
    <t>Packaging material</t>
  </si>
  <si>
    <t>Hardware (rack, shelves, food case)</t>
  </si>
  <si>
    <t>Equipment (Sink, ice machine)</t>
  </si>
  <si>
    <t xml:space="preserve"> (including kitchen)</t>
  </si>
  <si>
    <t>Setup/Costruction of whole shop</t>
  </si>
  <si>
    <t>Material</t>
  </si>
  <si>
    <t>Shops Setup</t>
  </si>
  <si>
    <t>Other Equip. (Like pizza machine)</t>
  </si>
  <si>
    <t>First time</t>
  </si>
  <si>
    <t>Monthly Inventory</t>
  </si>
  <si>
    <t>Licenses &amp; permits</t>
  </si>
  <si>
    <t>Website desining</t>
  </si>
  <si>
    <t>Other Costs</t>
  </si>
  <si>
    <t>Miscellaneous</t>
  </si>
  <si>
    <t>Distribution vans cost</t>
  </si>
  <si>
    <t>Discount rate =</t>
  </si>
  <si>
    <t>Payback Period</t>
  </si>
  <si>
    <t>Green =</t>
  </si>
  <si>
    <t>Est. Net Benefit</t>
  </si>
  <si>
    <t>Cost Benefit Analysis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</si>
</sst>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thin">
        <color theme="4" tint="0.59999389629810485"/>
      </top>
      <bottom/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4" tint="0.59999389629810485"/>
      </left>
      <right/>
      <top/>
      <bottom/>
      <diagonal/>
    </border>
    <border>
      <left/>
      <right style="thin">
        <color theme="4"/>
      </right>
      <top/>
      <bottom style="medium">
        <color theme="1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164" fontId="0" fillId="0" borderId="0" xfId="0" applyNumberFormat="1"/>
    <xf numFmtId="0" fontId="0" fillId="0" borderId="0" xfId="0" applyFill="1" applyAlignment="1"/>
    <xf numFmtId="0" fontId="0" fillId="6" borderId="0" xfId="0" applyFill="1"/>
    <xf numFmtId="164" fontId="0" fillId="4" borderId="1" xfId="1" applyFont="1" applyFill="1" applyBorder="1"/>
    <xf numFmtId="0" fontId="2" fillId="0" borderId="0" xfId="0" applyFont="1"/>
    <xf numFmtId="2" fontId="0" fillId="2" borderId="2" xfId="1" applyNumberFormat="1" applyFont="1" applyFill="1" applyBorder="1"/>
    <xf numFmtId="2" fontId="0" fillId="2" borderId="3" xfId="1" applyNumberFormat="1" applyFont="1" applyFill="1" applyBorder="1"/>
    <xf numFmtId="2" fontId="0" fillId="2" borderId="4" xfId="1" applyNumberFormat="1" applyFont="1" applyFill="1" applyBorder="1"/>
    <xf numFmtId="0" fontId="0" fillId="5" borderId="1" xfId="0" applyFill="1" applyBorder="1"/>
    <xf numFmtId="0" fontId="0" fillId="0" borderId="0" xfId="0" applyFill="1" applyBorder="1"/>
    <xf numFmtId="164" fontId="0" fillId="5" borderId="3" xfId="1" applyFont="1" applyFill="1" applyBorder="1"/>
    <xf numFmtId="164" fontId="0" fillId="5" borderId="4" xfId="1" applyFont="1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/>
    <xf numFmtId="0" fontId="0" fillId="0" borderId="8" xfId="0" applyBorder="1"/>
    <xf numFmtId="0" fontId="0" fillId="0" borderId="12" xfId="0" applyBorder="1"/>
    <xf numFmtId="164" fontId="0" fillId="0" borderId="0" xfId="1" applyFont="1" applyBorder="1"/>
    <xf numFmtId="164" fontId="0" fillId="0" borderId="11" xfId="1" applyFont="1" applyBorder="1"/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5" xfId="0" applyFont="1" applyBorder="1"/>
    <xf numFmtId="164" fontId="5" fillId="0" borderId="9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/>
    <xf numFmtId="0" fontId="2" fillId="0" borderId="7" xfId="0" applyFont="1" applyBorder="1" applyAlignment="1">
      <alignment horizontal="center"/>
    </xf>
    <xf numFmtId="0" fontId="2" fillId="0" borderId="10" xfId="0" applyFont="1" applyBorder="1"/>
    <xf numFmtId="164" fontId="0" fillId="0" borderId="0" xfId="0" applyNumberFormat="1" applyBorder="1"/>
    <xf numFmtId="0" fontId="2" fillId="0" borderId="14" xfId="0" applyFon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1" xfId="1" applyFont="1" applyBorder="1" applyAlignment="1">
      <alignment horizontal="center"/>
    </xf>
    <xf numFmtId="0" fontId="2" fillId="0" borderId="10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right"/>
    </xf>
    <xf numFmtId="0" fontId="0" fillId="0" borderId="28" xfId="0" applyBorder="1" applyAlignment="1">
      <alignment horizontal="left"/>
    </xf>
    <xf numFmtId="164" fontId="0" fillId="0" borderId="29" xfId="0" applyNumberFormat="1" applyBorder="1"/>
    <xf numFmtId="164" fontId="0" fillId="0" borderId="30" xfId="0" applyNumberFormat="1" applyBorder="1"/>
    <xf numFmtId="0" fontId="0" fillId="0" borderId="31" xfId="0" applyBorder="1"/>
    <xf numFmtId="0" fontId="0" fillId="6" borderId="0" xfId="0" applyFill="1" applyAlignment="1">
      <alignment horizontal="right"/>
    </xf>
    <xf numFmtId="0" fontId="2" fillId="4" borderId="23" xfId="0" applyFont="1" applyFill="1" applyBorder="1" applyAlignment="1"/>
    <xf numFmtId="0" fontId="0" fillId="7" borderId="0" xfId="0" applyFill="1" applyBorder="1"/>
    <xf numFmtId="164" fontId="0" fillId="7" borderId="0" xfId="1" applyFont="1" applyFill="1" applyBorder="1"/>
    <xf numFmtId="164" fontId="0" fillId="7" borderId="11" xfId="1" applyFont="1" applyFill="1" applyBorder="1"/>
    <xf numFmtId="164" fontId="0" fillId="7" borderId="16" xfId="0" applyNumberFormat="1" applyFill="1" applyBorder="1"/>
    <xf numFmtId="164" fontId="0" fillId="7" borderId="0" xfId="0" applyNumberFormat="1" applyFill="1" applyBorder="1"/>
    <xf numFmtId="0" fontId="0" fillId="0" borderId="32" xfId="0" applyBorder="1"/>
    <xf numFmtId="0" fontId="0" fillId="0" borderId="33" xfId="0" applyBorder="1"/>
    <xf numFmtId="0" fontId="2" fillId="0" borderId="34" xfId="0" applyFont="1" applyBorder="1"/>
    <xf numFmtId="0" fontId="2" fillId="4" borderId="35" xfId="0" applyFont="1" applyFill="1" applyBorder="1" applyAlignment="1"/>
    <xf numFmtId="164" fontId="0" fillId="0" borderId="11" xfId="0" applyNumberFormat="1" applyBorder="1"/>
    <xf numFmtId="164" fontId="0" fillId="7" borderId="15" xfId="1" applyFont="1" applyFill="1" applyBorder="1"/>
    <xf numFmtId="9" fontId="2" fillId="4" borderId="35" xfId="0" applyNumberFormat="1" applyFont="1" applyFill="1" applyBorder="1" applyAlignment="1"/>
    <xf numFmtId="0" fontId="4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164" fontId="0" fillId="0" borderId="0" xfId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164" fontId="0" fillId="0" borderId="11" xfId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9" fontId="0" fillId="5" borderId="36" xfId="2" applyFont="1" applyFill="1" applyBorder="1"/>
    <xf numFmtId="9" fontId="0" fillId="5" borderId="37" xfId="2" applyFont="1" applyFill="1" applyBorder="1"/>
    <xf numFmtId="9" fontId="0" fillId="5" borderId="38" xfId="2" applyFont="1" applyFill="1" applyBorder="1"/>
    <xf numFmtId="164" fontId="0" fillId="8" borderId="39" xfId="1" applyFont="1" applyFill="1" applyBorder="1"/>
    <xf numFmtId="0" fontId="0" fillId="8" borderId="39" xfId="0" applyFill="1" applyBorder="1" applyAlignment="1">
      <alignment horizontal="center" textRotation="90"/>
    </xf>
    <xf numFmtId="9" fontId="0" fillId="5" borderId="40" xfId="2" applyFont="1" applyFill="1" applyBorder="1"/>
    <xf numFmtId="9" fontId="0" fillId="5" borderId="0" xfId="2" applyFont="1" applyFill="1" applyBorder="1"/>
    <xf numFmtId="9" fontId="0" fillId="5" borderId="41" xfId="2" applyFont="1" applyFill="1" applyBorder="1"/>
    <xf numFmtId="164" fontId="0" fillId="8" borderId="42" xfId="1" applyFont="1" applyFill="1" applyBorder="1"/>
    <xf numFmtId="0" fontId="0" fillId="8" borderId="42" xfId="0" applyFill="1" applyBorder="1" applyAlignment="1">
      <alignment horizontal="center" textRotation="90"/>
    </xf>
    <xf numFmtId="9" fontId="0" fillId="5" borderId="43" xfId="2" applyFont="1" applyFill="1" applyBorder="1"/>
    <xf numFmtId="9" fontId="0" fillId="5" borderId="44" xfId="2" applyFont="1" applyFill="1" applyBorder="1"/>
    <xf numFmtId="9" fontId="0" fillId="5" borderId="45" xfId="2" applyFont="1" applyFill="1" applyBorder="1"/>
    <xf numFmtId="164" fontId="0" fillId="8" borderId="46" xfId="1" applyFont="1" applyFill="1" applyBorder="1"/>
    <xf numFmtId="0" fontId="0" fillId="8" borderId="46" xfId="0" applyFill="1" applyBorder="1" applyAlignment="1">
      <alignment horizontal="center" textRotation="90"/>
    </xf>
    <xf numFmtId="164" fontId="0" fillId="2" borderId="4" xfId="1" applyFont="1" applyFill="1" applyBorder="1"/>
    <xf numFmtId="164" fontId="0" fillId="2" borderId="3" xfId="1" applyFont="1" applyFill="1" applyBorder="1"/>
    <xf numFmtId="164" fontId="0" fillId="2" borderId="2" xfId="1" applyFont="1" applyFill="1" applyBorder="1"/>
    <xf numFmtId="9" fontId="0" fillId="4" borderId="1" xfId="0" applyNumberFormat="1" applyFill="1" applyBorder="1"/>
    <xf numFmtId="164" fontId="0" fillId="5" borderId="36" xfId="1" applyFont="1" applyFill="1" applyBorder="1"/>
    <xf numFmtId="164" fontId="0" fillId="5" borderId="37" xfId="1" applyFont="1" applyFill="1" applyBorder="1"/>
    <xf numFmtId="164" fontId="0" fillId="5" borderId="38" xfId="1" applyFont="1" applyFill="1" applyBorder="1"/>
    <xf numFmtId="164" fontId="0" fillId="9" borderId="39" xfId="1" applyFont="1" applyFill="1" applyBorder="1"/>
    <xf numFmtId="0" fontId="0" fillId="9" borderId="39" xfId="0" applyFill="1" applyBorder="1" applyAlignment="1">
      <alignment horizontal="center" textRotation="90"/>
    </xf>
    <xf numFmtId="164" fontId="0" fillId="5" borderId="40" xfId="1" applyFont="1" applyFill="1" applyBorder="1"/>
    <xf numFmtId="164" fontId="0" fillId="5" borderId="0" xfId="1" applyFont="1" applyFill="1" applyBorder="1"/>
    <xf numFmtId="164" fontId="0" fillId="5" borderId="41" xfId="1" applyFont="1" applyFill="1" applyBorder="1"/>
    <xf numFmtId="164" fontId="0" fillId="9" borderId="42" xfId="1" applyFont="1" applyFill="1" applyBorder="1"/>
    <xf numFmtId="0" fontId="0" fillId="9" borderId="42" xfId="0" applyFill="1" applyBorder="1" applyAlignment="1">
      <alignment horizontal="center" textRotation="90"/>
    </xf>
    <xf numFmtId="164" fontId="0" fillId="5" borderId="43" xfId="1" applyFont="1" applyFill="1" applyBorder="1"/>
    <xf numFmtId="164" fontId="0" fillId="5" borderId="44" xfId="1" applyFont="1" applyFill="1" applyBorder="1"/>
    <xf numFmtId="164" fontId="0" fillId="5" borderId="45" xfId="1" applyFont="1" applyFill="1" applyBorder="1"/>
    <xf numFmtId="164" fontId="0" fillId="9" borderId="46" xfId="1" applyFont="1" applyFill="1" applyBorder="1"/>
    <xf numFmtId="0" fontId="0" fillId="9" borderId="46" xfId="0" applyFill="1" applyBorder="1" applyAlignment="1">
      <alignment horizontal="center" textRotation="9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53"/>
  <sheetViews>
    <sheetView tabSelected="1" topLeftCell="A16" workbookViewId="0">
      <selection activeCell="A37" sqref="A37"/>
    </sheetView>
  </sheetViews>
  <sheetFormatPr defaultColWidth="22.7109375" defaultRowHeight="15"/>
  <cols>
    <col min="1" max="1" width="4.5703125" customWidth="1"/>
    <col min="2" max="2" width="13.28515625" bestFit="1" customWidth="1"/>
    <col min="3" max="3" width="32.85546875" bestFit="1" customWidth="1"/>
    <col min="4" max="4" width="13.28515625" bestFit="1" customWidth="1"/>
    <col min="5" max="5" width="15.42578125" bestFit="1" customWidth="1"/>
    <col min="6" max="6" width="14" bestFit="1" customWidth="1"/>
    <col min="7" max="7" width="22" bestFit="1" customWidth="1"/>
    <col min="8" max="8" width="21.85546875" bestFit="1" customWidth="1"/>
    <col min="9" max="9" width="14.28515625" bestFit="1" customWidth="1"/>
    <col min="10" max="10" width="5" bestFit="1" customWidth="1"/>
    <col min="11" max="11" width="18" style="15" bestFit="1" customWidth="1"/>
    <col min="12" max="14" width="14" bestFit="1" customWidth="1"/>
    <col min="15" max="15" width="14.5703125" bestFit="1" customWidth="1"/>
    <col min="16" max="18" width="14" bestFit="1" customWidth="1"/>
  </cols>
  <sheetData>
    <row r="1" spans="2:22" ht="15.75" thickBot="1"/>
    <row r="2" spans="2:22" ht="15.75" thickBot="1">
      <c r="I2" s="46" t="s">
        <v>43</v>
      </c>
      <c r="J2" s="47">
        <v>0.15</v>
      </c>
    </row>
    <row r="3" spans="2:22" ht="15.75" thickBot="1">
      <c r="N3" s="51" t="s">
        <v>45</v>
      </c>
      <c r="O3" s="3" t="s">
        <v>44</v>
      </c>
      <c r="V3" s="15"/>
    </row>
    <row r="4" spans="2:22" ht="21">
      <c r="B4" s="65" t="s">
        <v>11</v>
      </c>
      <c r="C4" s="66"/>
      <c r="D4" s="66"/>
      <c r="E4" s="66"/>
      <c r="F4" s="66"/>
      <c r="G4" s="66"/>
      <c r="H4" s="66"/>
      <c r="I4" s="67"/>
    </row>
    <row r="5" spans="2:22" ht="15.75" thickBot="1">
      <c r="B5" s="18"/>
      <c r="C5" s="15" t="s">
        <v>24</v>
      </c>
      <c r="D5" s="19">
        <v>350</v>
      </c>
      <c r="E5" s="15"/>
      <c r="F5" s="15"/>
      <c r="G5" s="15"/>
      <c r="H5" s="44" t="s">
        <v>42</v>
      </c>
      <c r="I5" s="20">
        <v>500</v>
      </c>
    </row>
    <row r="6" spans="2:22" ht="21">
      <c r="B6" s="70" t="s">
        <v>34</v>
      </c>
      <c r="C6" s="16" t="s">
        <v>32</v>
      </c>
      <c r="D6" s="68">
        <v>40000</v>
      </c>
      <c r="E6" s="15"/>
      <c r="F6" s="15"/>
      <c r="H6" s="45" t="s">
        <v>39</v>
      </c>
      <c r="I6" s="20">
        <v>500</v>
      </c>
      <c r="K6" s="65" t="s">
        <v>4</v>
      </c>
      <c r="L6" s="72"/>
      <c r="M6" s="72"/>
      <c r="N6" s="72"/>
      <c r="O6" s="72"/>
      <c r="P6" s="72"/>
      <c r="Q6" s="73"/>
      <c r="R6" s="15"/>
    </row>
    <row r="7" spans="2:22">
      <c r="B7" s="71"/>
      <c r="C7" s="13" t="s">
        <v>31</v>
      </c>
      <c r="D7" s="68"/>
      <c r="E7" s="15"/>
      <c r="F7" s="15"/>
      <c r="G7" s="40"/>
      <c r="H7" s="15"/>
      <c r="I7" s="20"/>
      <c r="K7" s="32" t="s">
        <v>3</v>
      </c>
      <c r="L7" s="15">
        <v>0</v>
      </c>
      <c r="M7" s="15">
        <v>1</v>
      </c>
      <c r="N7" s="15">
        <v>2</v>
      </c>
      <c r="O7" s="53">
        <v>3</v>
      </c>
      <c r="P7" s="15">
        <v>4</v>
      </c>
      <c r="Q7" s="23">
        <v>5</v>
      </c>
      <c r="R7" s="60" t="s">
        <v>1</v>
      </c>
      <c r="S7" s="50"/>
    </row>
    <row r="8" spans="2:22">
      <c r="B8" s="29"/>
      <c r="C8" s="16" t="s">
        <v>26</v>
      </c>
      <c r="D8" s="19">
        <v>1500</v>
      </c>
      <c r="E8" s="15"/>
      <c r="F8" s="15"/>
      <c r="G8" s="14"/>
      <c r="H8" s="42" t="s">
        <v>25</v>
      </c>
      <c r="I8" s="84">
        <v>600</v>
      </c>
      <c r="K8" s="32" t="s">
        <v>0</v>
      </c>
      <c r="L8" s="33">
        <f>SUM(F17,F26)</f>
        <v>109950</v>
      </c>
      <c r="M8" s="19">
        <v>28500</v>
      </c>
      <c r="N8" s="19">
        <v>29000</v>
      </c>
      <c r="O8" s="54">
        <v>30500</v>
      </c>
      <c r="P8" s="19">
        <v>32000</v>
      </c>
      <c r="Q8" s="20">
        <v>33000</v>
      </c>
      <c r="R8" s="48">
        <f>SUM(L8:Q8)</f>
        <v>262950</v>
      </c>
    </row>
    <row r="9" spans="2:22">
      <c r="B9" s="22"/>
      <c r="C9" s="15"/>
      <c r="D9" s="15"/>
      <c r="E9" s="15"/>
      <c r="F9" s="15"/>
      <c r="G9" s="30" t="s">
        <v>40</v>
      </c>
      <c r="H9" s="43" t="s">
        <v>38</v>
      </c>
      <c r="I9" s="84"/>
      <c r="K9" s="32" t="s">
        <v>10</v>
      </c>
      <c r="L9" s="19">
        <v>0</v>
      </c>
      <c r="M9" s="19">
        <v>60000</v>
      </c>
      <c r="N9" s="19">
        <v>65000</v>
      </c>
      <c r="O9" s="54">
        <v>75000</v>
      </c>
      <c r="P9" s="19">
        <v>92500</v>
      </c>
      <c r="Q9" s="20">
        <v>105000</v>
      </c>
      <c r="R9" s="1">
        <f>SUM(L9:Q9)</f>
        <v>397500</v>
      </c>
      <c r="S9" s="17"/>
    </row>
    <row r="10" spans="2:22">
      <c r="B10" s="39" t="s">
        <v>36</v>
      </c>
      <c r="C10" s="15" t="s">
        <v>27</v>
      </c>
      <c r="D10" s="19">
        <v>12500</v>
      </c>
      <c r="E10" s="15"/>
      <c r="F10" s="15"/>
      <c r="G10" s="31"/>
      <c r="H10" s="15" t="s">
        <v>13</v>
      </c>
      <c r="I10" s="20">
        <v>500</v>
      </c>
      <c r="K10" s="32" t="s">
        <v>2</v>
      </c>
      <c r="L10" s="33">
        <f>L9-L8</f>
        <v>-109950</v>
      </c>
      <c r="M10" s="33">
        <f>M9-M8+L10</f>
        <v>-78450</v>
      </c>
      <c r="N10" s="33">
        <f>N9-N8+M10</f>
        <v>-42450</v>
      </c>
      <c r="O10" s="57">
        <f>O9-O8+N10</f>
        <v>2050</v>
      </c>
      <c r="P10" s="33">
        <f>P9-P8+O10</f>
        <v>62550</v>
      </c>
      <c r="Q10" s="62">
        <f>Q9-Q8+P10</f>
        <v>134550</v>
      </c>
      <c r="R10" s="49">
        <f>R9-R8</f>
        <v>134550</v>
      </c>
    </row>
    <row r="11" spans="2:22" ht="15.75" thickBot="1">
      <c r="B11" s="29" t="s">
        <v>12</v>
      </c>
      <c r="C11" s="10" t="s">
        <v>28</v>
      </c>
      <c r="D11" s="19">
        <v>7500</v>
      </c>
      <c r="E11" s="15"/>
      <c r="F11" s="15"/>
      <c r="G11" s="13"/>
      <c r="H11" s="15" t="s">
        <v>14</v>
      </c>
      <c r="I11" s="20">
        <v>750</v>
      </c>
      <c r="K11" s="34" t="s">
        <v>8</v>
      </c>
      <c r="L11" s="35">
        <f>L9-L8</f>
        <v>-109950</v>
      </c>
      <c r="M11" s="35">
        <f t="shared" ref="M11:Q11" si="0">M9-M8</f>
        <v>31500</v>
      </c>
      <c r="N11" s="35">
        <f t="shared" si="0"/>
        <v>36000</v>
      </c>
      <c r="O11" s="63">
        <f>O9-O8</f>
        <v>44500</v>
      </c>
      <c r="P11" s="35">
        <f t="shared" si="0"/>
        <v>60500</v>
      </c>
      <c r="Q11" s="36">
        <f t="shared" si="0"/>
        <v>72000</v>
      </c>
      <c r="R11" s="64" t="str">
        <f>CONCATENATE("IRR = ",ROUND(IRR(L11:Q11)*100,2),"%")</f>
        <v>IRR = 28.53%</v>
      </c>
    </row>
    <row r="12" spans="2:22" ht="15.75" thickBot="1">
      <c r="B12" s="41"/>
      <c r="C12" s="15"/>
      <c r="D12" s="19"/>
      <c r="E12" s="15"/>
      <c r="F12" s="15"/>
      <c r="G12" s="15"/>
      <c r="H12" s="15"/>
      <c r="I12" s="20"/>
      <c r="K12"/>
      <c r="Q12" s="58"/>
      <c r="R12" s="61" t="str">
        <f>CONCATENATE("ROI = ",ROUND((R10/R8*100),0),"%")</f>
        <v>ROI = 51%</v>
      </c>
      <c r="S12" s="59"/>
    </row>
    <row r="13" spans="2:22" ht="21">
      <c r="B13" s="69" t="s">
        <v>33</v>
      </c>
      <c r="C13" t="s">
        <v>29</v>
      </c>
      <c r="D13" s="19">
        <v>3500</v>
      </c>
      <c r="E13" s="15"/>
      <c r="F13" s="15"/>
      <c r="H13" s="5" t="s">
        <v>41</v>
      </c>
      <c r="I13" s="20">
        <v>5000</v>
      </c>
      <c r="K13" s="74" t="s">
        <v>9</v>
      </c>
      <c r="L13" s="75"/>
      <c r="M13" s="75"/>
      <c r="N13" s="75"/>
      <c r="O13" s="75"/>
      <c r="P13" s="75"/>
      <c r="Q13" s="76"/>
    </row>
    <row r="14" spans="2:22">
      <c r="B14" s="69"/>
      <c r="C14" t="s">
        <v>30</v>
      </c>
      <c r="D14" s="19">
        <v>5000</v>
      </c>
      <c r="E14" s="15"/>
      <c r="F14" s="15"/>
      <c r="G14" s="15"/>
      <c r="H14" s="15"/>
      <c r="I14" s="20"/>
      <c r="K14" s="32" t="s">
        <v>3</v>
      </c>
      <c r="L14" s="15">
        <v>0</v>
      </c>
      <c r="M14" s="15">
        <v>1</v>
      </c>
      <c r="N14" s="15">
        <v>2</v>
      </c>
      <c r="O14" s="15">
        <v>3</v>
      </c>
      <c r="P14" s="15">
        <v>4</v>
      </c>
      <c r="Q14" s="23">
        <v>5</v>
      </c>
      <c r="R14" s="5" t="s">
        <v>1</v>
      </c>
    </row>
    <row r="15" spans="2:22">
      <c r="B15" s="21"/>
      <c r="C15" s="15" t="s">
        <v>35</v>
      </c>
      <c r="D15" s="19">
        <v>5000</v>
      </c>
      <c r="E15" s="15"/>
      <c r="F15" s="15"/>
      <c r="G15" s="15"/>
      <c r="H15" s="15"/>
      <c r="I15" s="20"/>
      <c r="K15" s="32" t="s">
        <v>5</v>
      </c>
      <c r="L15" s="19">
        <f t="shared" ref="L15:Q15" si="1">L8/(1+$J$2)^L14</f>
        <v>109950</v>
      </c>
      <c r="M15" s="19">
        <f t="shared" si="1"/>
        <v>24782.608695652176</v>
      </c>
      <c r="N15" s="19">
        <f t="shared" si="1"/>
        <v>21928.166351606807</v>
      </c>
      <c r="O15" s="19">
        <f t="shared" si="1"/>
        <v>20054.245089175645</v>
      </c>
      <c r="P15" s="19">
        <f t="shared" si="1"/>
        <v>18296.103858977069</v>
      </c>
      <c r="Q15" s="55">
        <f t="shared" si="1"/>
        <v>16406.832264843568</v>
      </c>
      <c r="R15" s="48">
        <f>SUM(L15:Q15)</f>
        <v>211417.95626025525</v>
      </c>
      <c r="S15" s="17"/>
    </row>
    <row r="16" spans="2:22" ht="15.75" thickBot="1">
      <c r="B16" s="22"/>
      <c r="C16" s="15"/>
      <c r="D16" s="15"/>
      <c r="E16" s="15"/>
      <c r="F16" s="15"/>
      <c r="G16" s="15"/>
      <c r="H16" s="15"/>
      <c r="I16" s="23"/>
      <c r="K16" s="32" t="s">
        <v>6</v>
      </c>
      <c r="L16" s="19">
        <f t="shared" ref="L16:Q16" si="2">L9/(1+$J$2)^L14</f>
        <v>0</v>
      </c>
      <c r="M16" s="19">
        <f t="shared" si="2"/>
        <v>52173.913043478264</v>
      </c>
      <c r="N16" s="19">
        <f t="shared" si="2"/>
        <v>49149.338374291125</v>
      </c>
      <c r="O16" s="19">
        <f t="shared" si="2"/>
        <v>49313.717432399128</v>
      </c>
      <c r="P16" s="19">
        <f t="shared" si="2"/>
        <v>52887.175217355587</v>
      </c>
      <c r="Q16" s="55">
        <f t="shared" si="2"/>
        <v>52203.557206320438</v>
      </c>
      <c r="R16" s="1">
        <f>SUM(L16:Q16)</f>
        <v>255727.70127384455</v>
      </c>
    </row>
    <row r="17" spans="2:20" ht="16.5" thickBot="1">
      <c r="B17" s="24"/>
      <c r="C17" s="25"/>
      <c r="D17" s="25"/>
      <c r="E17" s="27" t="s">
        <v>15</v>
      </c>
      <c r="F17" s="28">
        <f>SUM(D5:D16,I5:I16)</f>
        <v>83200</v>
      </c>
      <c r="G17" s="24"/>
      <c r="H17" s="25"/>
      <c r="I17" s="26"/>
      <c r="K17" s="34" t="s">
        <v>2</v>
      </c>
      <c r="L17" s="35">
        <f>L16-L15</f>
        <v>-109950</v>
      </c>
      <c r="M17" s="35">
        <f>M16-M15+L17</f>
        <v>-82558.695652173919</v>
      </c>
      <c r="N17" s="35">
        <f>N16-N15+M17</f>
        <v>-55337.523629489602</v>
      </c>
      <c r="O17" s="35">
        <f>O16-O15+N17</f>
        <v>-26078.05128626612</v>
      </c>
      <c r="P17" s="35">
        <f>P16-P15+O17</f>
        <v>8513.0200721123983</v>
      </c>
      <c r="Q17" s="56">
        <f>Q16-Q15+P17</f>
        <v>44309.745013589272</v>
      </c>
      <c r="R17" s="49">
        <f>R16-R15</f>
        <v>44309.745013589301</v>
      </c>
    </row>
    <row r="18" spans="2:20" ht="15.75" thickBot="1">
      <c r="K18"/>
      <c r="R18" s="52" t="str">
        <f>CONCATENATE("NPV ROI = ",ROUND(R17/R15*100,0),"%")</f>
        <v>NPV ROI = 21%</v>
      </c>
    </row>
    <row r="19" spans="2:20" ht="21">
      <c r="B19" s="65" t="s">
        <v>16</v>
      </c>
      <c r="C19" s="72"/>
      <c r="D19" s="72"/>
      <c r="E19" s="72"/>
      <c r="F19" s="72"/>
      <c r="G19" s="72"/>
      <c r="H19" s="73"/>
    </row>
    <row r="20" spans="2:20">
      <c r="B20" s="85" t="s">
        <v>17</v>
      </c>
      <c r="C20" s="15" t="s">
        <v>17</v>
      </c>
      <c r="D20" s="19">
        <v>3000</v>
      </c>
      <c r="E20" s="15"/>
      <c r="F20" s="15"/>
      <c r="G20" s="44"/>
      <c r="H20" s="37"/>
      <c r="K20" s="2"/>
      <c r="L20" s="77" t="s">
        <v>9</v>
      </c>
      <c r="M20" s="78"/>
      <c r="N20" s="78"/>
      <c r="O20" s="78"/>
      <c r="P20" s="78"/>
      <c r="Q20" s="79"/>
    </row>
    <row r="21" spans="2:20">
      <c r="B21" s="69"/>
      <c r="C21" s="16" t="s">
        <v>18</v>
      </c>
      <c r="D21" s="19">
        <v>250</v>
      </c>
      <c r="E21" s="15"/>
      <c r="F21" s="15"/>
      <c r="G21" s="44" t="s">
        <v>37</v>
      </c>
      <c r="H21" s="37">
        <v>15000</v>
      </c>
      <c r="K21"/>
      <c r="L21" s="80" t="s">
        <v>7</v>
      </c>
      <c r="M21" s="81"/>
      <c r="N21" s="81"/>
      <c r="O21" s="81"/>
      <c r="P21" s="81"/>
      <c r="Q21" s="82"/>
    </row>
    <row r="22" spans="2:20">
      <c r="B22" s="38"/>
      <c r="C22" s="15"/>
      <c r="D22" s="15"/>
      <c r="E22" s="15"/>
      <c r="F22" s="15"/>
      <c r="G22" s="40" t="s">
        <v>23</v>
      </c>
      <c r="H22" s="37">
        <v>7000</v>
      </c>
      <c r="K22" s="4">
        <f>Q17</f>
        <v>44309.745013589272</v>
      </c>
      <c r="L22" s="6">
        <v>0.05</v>
      </c>
      <c r="M22" s="7">
        <v>7.0000000000000007E-2</v>
      </c>
      <c r="N22" s="7">
        <v>0.09</v>
      </c>
      <c r="O22" s="7">
        <v>0.11</v>
      </c>
      <c r="P22" s="7">
        <v>0.13</v>
      </c>
      <c r="Q22" s="8">
        <v>0.15</v>
      </c>
    </row>
    <row r="23" spans="2:20">
      <c r="B23" s="83" t="s">
        <v>19</v>
      </c>
      <c r="C23" s="15" t="s">
        <v>20</v>
      </c>
      <c r="D23" s="19">
        <v>500</v>
      </c>
      <c r="E23" s="15"/>
      <c r="F23" s="15"/>
      <c r="G23" s="44" t="s">
        <v>22</v>
      </c>
      <c r="H23" s="37">
        <v>500</v>
      </c>
      <c r="K23" s="9"/>
      <c r="L23" s="11">
        <f t="dataTable" ref="L23:Q23" dt2D="1" dtr="1" r1="J2" r2="S4"/>
        <v>97331.218069778377</v>
      </c>
      <c r="M23" s="11">
        <v>84748.467327626538</v>
      </c>
      <c r="N23" s="11">
        <v>73266.512272046108</v>
      </c>
      <c r="O23" s="11">
        <v>62766.521999045348</v>
      </c>
      <c r="P23" s="11">
        <v>53144.617434066982</v>
      </c>
      <c r="Q23" s="12">
        <v>44309.745013589272</v>
      </c>
    </row>
    <row r="24" spans="2:20">
      <c r="B24" s="83"/>
      <c r="C24" s="15" t="s">
        <v>21</v>
      </c>
      <c r="D24" s="19">
        <v>500</v>
      </c>
      <c r="E24" s="15"/>
      <c r="F24" s="15"/>
      <c r="G24" s="44"/>
      <c r="H24" s="37"/>
    </row>
    <row r="25" spans="2:20" ht="15.75" thickBot="1">
      <c r="B25" s="22"/>
      <c r="C25" s="15"/>
      <c r="D25" s="15"/>
      <c r="E25" s="15"/>
      <c r="F25" s="15"/>
      <c r="G25" s="15"/>
      <c r="H25" s="37"/>
    </row>
    <row r="26" spans="2:20" ht="16.5" thickBot="1">
      <c r="B26" s="24"/>
      <c r="C26" s="25"/>
      <c r="D26" s="25"/>
      <c r="E26" s="27" t="s">
        <v>15</v>
      </c>
      <c r="F26" s="28">
        <f>SUM(D20:D24,H20:H25)</f>
        <v>26750</v>
      </c>
      <c r="G26" s="25"/>
      <c r="H26" s="26"/>
    </row>
    <row r="29" spans="2:20">
      <c r="D29" s="77" t="s">
        <v>47</v>
      </c>
      <c r="E29" s="78"/>
      <c r="F29" s="78"/>
      <c r="G29" s="78"/>
      <c r="H29" s="78"/>
      <c r="I29" s="79"/>
      <c r="K29"/>
      <c r="L29" s="2"/>
      <c r="M29" s="77" t="s">
        <v>4</v>
      </c>
      <c r="N29" s="78"/>
      <c r="O29" s="78"/>
      <c r="P29" s="78"/>
      <c r="Q29" s="78"/>
      <c r="R29" s="79"/>
      <c r="T29" s="15"/>
    </row>
    <row r="30" spans="2:20">
      <c r="D30" s="80" t="s">
        <v>0</v>
      </c>
      <c r="E30" s="81"/>
      <c r="F30" s="81"/>
      <c r="G30" s="81"/>
      <c r="H30" s="81"/>
      <c r="I30" s="82"/>
      <c r="K30"/>
      <c r="M30" s="80" t="s">
        <v>0</v>
      </c>
      <c r="N30" s="81"/>
      <c r="O30" s="81"/>
      <c r="P30" s="81"/>
      <c r="Q30" s="81"/>
      <c r="R30" s="82"/>
      <c r="T30" s="15"/>
    </row>
    <row r="31" spans="2:20">
      <c r="C31" s="4">
        <f>R10</f>
        <v>134550</v>
      </c>
      <c r="D31" s="103">
        <v>100000</v>
      </c>
      <c r="E31" s="102">
        <v>200000</v>
      </c>
      <c r="F31" s="102">
        <v>300000</v>
      </c>
      <c r="G31" s="102">
        <v>400000</v>
      </c>
      <c r="H31" s="102">
        <v>500000</v>
      </c>
      <c r="I31" s="101">
        <v>600000</v>
      </c>
      <c r="K31"/>
      <c r="L31" s="104" t="str">
        <f>CONCATENATE("NPV ROI = ",ROUND(R17/R15*100,0),"%")</f>
        <v>NPV ROI = 21%</v>
      </c>
      <c r="M31" s="103">
        <v>100000</v>
      </c>
      <c r="N31" s="102">
        <v>200000</v>
      </c>
      <c r="O31" s="102">
        <v>300000</v>
      </c>
      <c r="P31" s="102">
        <v>400000</v>
      </c>
      <c r="Q31" s="102">
        <v>500000</v>
      </c>
      <c r="R31" s="101">
        <v>600000</v>
      </c>
      <c r="T31" s="15"/>
    </row>
    <row r="32" spans="2:20">
      <c r="B32" s="119" t="s">
        <v>46</v>
      </c>
      <c r="C32" s="118">
        <v>200000</v>
      </c>
      <c r="D32" s="117">
        <f t="dataTable" ref="D32:I38" dt2D="1" dtr="1" r1="R8" r2="R9" ca="1"/>
        <v>100000</v>
      </c>
      <c r="E32" s="116">
        <v>0</v>
      </c>
      <c r="F32" s="116">
        <v>-100000</v>
      </c>
      <c r="G32" s="116">
        <v>-200000</v>
      </c>
      <c r="H32" s="116">
        <v>-300000</v>
      </c>
      <c r="I32" s="115">
        <v>-400000</v>
      </c>
      <c r="K32" s="100" t="s">
        <v>46</v>
      </c>
      <c r="L32" s="99">
        <v>100000</v>
      </c>
      <c r="M32" s="98" t="str">
        <f t="dataTable" ref="M32:R38" dt2D="1" dtr="1" r1="R8" r2="R9" ca="1"/>
        <v>NPV ROI = 21%</v>
      </c>
      <c r="N32" s="97" t="str">
        <v>NPV ROI = 21%</v>
      </c>
      <c r="O32" s="97" t="str">
        <v>NPV ROI = 21%</v>
      </c>
      <c r="P32" s="97" t="str">
        <v>NPV ROI = 21%</v>
      </c>
      <c r="Q32" s="97" t="str">
        <v>NPV ROI = 21%</v>
      </c>
      <c r="R32" s="96" t="str">
        <v>NPV ROI = 21%</v>
      </c>
      <c r="T32" s="15"/>
    </row>
    <row r="33" spans="2:20">
      <c r="B33" s="114"/>
      <c r="C33" s="113">
        <v>300000</v>
      </c>
      <c r="D33" s="112">
        <v>200000</v>
      </c>
      <c r="E33" s="111">
        <v>100000</v>
      </c>
      <c r="F33" s="111">
        <v>0</v>
      </c>
      <c r="G33" s="111">
        <v>-100000</v>
      </c>
      <c r="H33" s="111">
        <v>-200000</v>
      </c>
      <c r="I33" s="110">
        <v>-300000</v>
      </c>
      <c r="K33" s="95"/>
      <c r="L33" s="94">
        <v>200000</v>
      </c>
      <c r="M33" s="93" t="str">
        <v>NPV ROI = 21%</v>
      </c>
      <c r="N33" s="92" t="str">
        <v>NPV ROI = 21%</v>
      </c>
      <c r="O33" s="92" t="str">
        <v>NPV ROI = 21%</v>
      </c>
      <c r="P33" s="92" t="str">
        <v>NPV ROI = 21%</v>
      </c>
      <c r="Q33" s="92" t="str">
        <v>NPV ROI = 21%</v>
      </c>
      <c r="R33" s="91" t="str">
        <v>NPV ROI = 21%</v>
      </c>
      <c r="T33" s="15"/>
    </row>
    <row r="34" spans="2:20">
      <c r="B34" s="114"/>
      <c r="C34" s="113">
        <v>400000</v>
      </c>
      <c r="D34" s="112">
        <v>300000</v>
      </c>
      <c r="E34" s="111">
        <v>200000</v>
      </c>
      <c r="F34" s="111">
        <v>100000</v>
      </c>
      <c r="G34" s="111">
        <v>0</v>
      </c>
      <c r="H34" s="111">
        <v>-100000</v>
      </c>
      <c r="I34" s="110">
        <v>-200000</v>
      </c>
      <c r="K34" s="95"/>
      <c r="L34" s="94">
        <v>300000</v>
      </c>
      <c r="M34" s="93" t="str">
        <v>NPV ROI = 21%</v>
      </c>
      <c r="N34" s="92" t="str">
        <v>NPV ROI = 21%</v>
      </c>
      <c r="O34" s="92" t="str">
        <v>NPV ROI = 21%</v>
      </c>
      <c r="P34" s="92" t="str">
        <v>NPV ROI = 21%</v>
      </c>
      <c r="Q34" s="92" t="str">
        <v>NPV ROI = 21%</v>
      </c>
      <c r="R34" s="91" t="str">
        <v>NPV ROI = 21%</v>
      </c>
      <c r="T34" s="15"/>
    </row>
    <row r="35" spans="2:20">
      <c r="B35" s="114"/>
      <c r="C35" s="113">
        <v>500000</v>
      </c>
      <c r="D35" s="112">
        <v>400000</v>
      </c>
      <c r="E35" s="111">
        <v>300000</v>
      </c>
      <c r="F35" s="111">
        <v>200000</v>
      </c>
      <c r="G35" s="111">
        <v>100000</v>
      </c>
      <c r="H35" s="111">
        <v>0</v>
      </c>
      <c r="I35" s="110">
        <v>-100000</v>
      </c>
      <c r="K35" s="95"/>
      <c r="L35" s="94">
        <v>400000</v>
      </c>
      <c r="M35" s="93" t="str">
        <v>NPV ROI = 21%</v>
      </c>
      <c r="N35" s="92" t="str">
        <v>NPV ROI = 21%</v>
      </c>
      <c r="O35" s="92" t="str">
        <v>NPV ROI = 21%</v>
      </c>
      <c r="P35" s="92" t="str">
        <v>NPV ROI = 21%</v>
      </c>
      <c r="Q35" s="92" t="str">
        <v>NPV ROI = 21%</v>
      </c>
      <c r="R35" s="91" t="str">
        <v>NPV ROI = 21%</v>
      </c>
      <c r="T35" s="15"/>
    </row>
    <row r="36" spans="2:20">
      <c r="B36" s="114"/>
      <c r="C36" s="113">
        <v>600000</v>
      </c>
      <c r="D36" s="112">
        <v>500000</v>
      </c>
      <c r="E36" s="111">
        <v>400000</v>
      </c>
      <c r="F36" s="111">
        <v>300000</v>
      </c>
      <c r="G36" s="111">
        <v>200000</v>
      </c>
      <c r="H36" s="111">
        <v>100000</v>
      </c>
      <c r="I36" s="110">
        <v>0</v>
      </c>
      <c r="K36" s="95"/>
      <c r="L36" s="94">
        <v>500000</v>
      </c>
      <c r="M36" s="93" t="str">
        <v>NPV ROI = 21%</v>
      </c>
      <c r="N36" s="92" t="str">
        <v>NPV ROI = 21%</v>
      </c>
      <c r="O36" s="92" t="str">
        <v>NPV ROI = 21%</v>
      </c>
      <c r="P36" s="92" t="str">
        <v>NPV ROI = 21%</v>
      </c>
      <c r="Q36" s="92" t="str">
        <v>NPV ROI = 21%</v>
      </c>
      <c r="R36" s="91" t="str">
        <v>NPV ROI = 21%</v>
      </c>
      <c r="T36" s="15"/>
    </row>
    <row r="37" spans="2:20">
      <c r="B37" s="114"/>
      <c r="C37" s="113">
        <v>700000</v>
      </c>
      <c r="D37" s="112">
        <v>600000</v>
      </c>
      <c r="E37" s="111">
        <v>500000</v>
      </c>
      <c r="F37" s="111">
        <v>400000</v>
      </c>
      <c r="G37" s="111">
        <v>300000</v>
      </c>
      <c r="H37" s="111">
        <v>200000</v>
      </c>
      <c r="I37" s="110">
        <v>100000</v>
      </c>
      <c r="K37" s="95"/>
      <c r="L37" s="94">
        <v>600000</v>
      </c>
      <c r="M37" s="93" t="str">
        <v>NPV ROI = 21%</v>
      </c>
      <c r="N37" s="92" t="str">
        <v>NPV ROI = 21%</v>
      </c>
      <c r="O37" s="92" t="str">
        <v>NPV ROI = 21%</v>
      </c>
      <c r="P37" s="92" t="str">
        <v>NPV ROI = 21%</v>
      </c>
      <c r="Q37" s="92" t="str">
        <v>NPV ROI = 21%</v>
      </c>
      <c r="R37" s="91" t="str">
        <v>NPV ROI = 21%</v>
      </c>
      <c r="T37" s="15"/>
    </row>
    <row r="38" spans="2:20">
      <c r="B38" s="109"/>
      <c r="C38" s="108">
        <v>800000</v>
      </c>
      <c r="D38" s="107">
        <v>700000</v>
      </c>
      <c r="E38" s="106">
        <v>600000</v>
      </c>
      <c r="F38" s="106">
        <v>500000</v>
      </c>
      <c r="G38" s="106">
        <v>400000</v>
      </c>
      <c r="H38" s="106">
        <v>300000</v>
      </c>
      <c r="I38" s="105">
        <v>200000</v>
      </c>
      <c r="K38" s="90"/>
      <c r="L38" s="89">
        <v>700000</v>
      </c>
      <c r="M38" s="88" t="str">
        <v>NPV ROI = 21%</v>
      </c>
      <c r="N38" s="87" t="str">
        <v>NPV ROI = 21%</v>
      </c>
      <c r="O38" s="87" t="str">
        <v>NPV ROI = 21%</v>
      </c>
      <c r="P38" s="87" t="str">
        <v>NPV ROI = 21%</v>
      </c>
      <c r="Q38" s="87" t="str">
        <v>NPV ROI = 21%</v>
      </c>
      <c r="R38" s="86" t="str">
        <v>NPV ROI = 21%</v>
      </c>
      <c r="T38" s="15"/>
    </row>
    <row r="39" spans="2:20">
      <c r="K39"/>
      <c r="T39" s="15"/>
    </row>
    <row r="40" spans="2:20">
      <c r="K40"/>
      <c r="T40" s="15"/>
    </row>
    <row r="52" spans="4:4">
      <c r="D52" s="15"/>
    </row>
    <row r="53" spans="4:4">
      <c r="D53" s="15"/>
    </row>
  </sheetData>
  <mergeCells count="18">
    <mergeCell ref="B32:B38"/>
    <mergeCell ref="M29:R29"/>
    <mergeCell ref="M30:R30"/>
    <mergeCell ref="K32:K38"/>
    <mergeCell ref="D29:I29"/>
    <mergeCell ref="D30:I30"/>
    <mergeCell ref="L20:Q20"/>
    <mergeCell ref="L21:Q21"/>
    <mergeCell ref="B19:H19"/>
    <mergeCell ref="B23:B24"/>
    <mergeCell ref="I8:I9"/>
    <mergeCell ref="B20:B21"/>
    <mergeCell ref="B4:I4"/>
    <mergeCell ref="D6:D7"/>
    <mergeCell ref="B13:B14"/>
    <mergeCell ref="B6:B7"/>
    <mergeCell ref="K6:Q6"/>
    <mergeCell ref="K13:Q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Michigan Technological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jdwall</dc:creator>
  <cp:lastModifiedBy>PRANAV ANAND JOSHI</cp:lastModifiedBy>
  <dcterms:created xsi:type="dcterms:W3CDTF">2016-08-19T16:46:18Z</dcterms:created>
  <dcterms:modified xsi:type="dcterms:W3CDTF">2017-12-14T01:16:06Z</dcterms:modified>
</cp:coreProperties>
</file>