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dbeb3906af40b/Desktop/"/>
    </mc:Choice>
  </mc:AlternateContent>
  <xr:revisionPtr revIDLastSave="315" documentId="8_{99002443-FB28-4A7E-9B00-7B38E4F9BB1C}" xr6:coauthVersionLast="47" xr6:coauthVersionMax="47" xr10:uidLastSave="{2D6BA7C1-0270-41BC-8A4A-61F12BEE16B9}"/>
  <bookViews>
    <workbookView xWindow="-110" yWindow="-110" windowWidth="19420" windowHeight="10300" activeTab="4" xr2:uid="{E2DF4550-57CF-418B-8FFF-39F8580661EC}"/>
  </bookViews>
  <sheets>
    <sheet name="Training" sheetId="1" r:id="rId1"/>
    <sheet name="Test" sheetId="2" r:id="rId2"/>
    <sheet name="SVM 1" sheetId="3" r:id="rId3"/>
    <sheet name="SVM2" sheetId="4" r:id="rId4"/>
    <sheet name="SVM3" sheetId="5" r:id="rId5"/>
    <sheet name="Results" sheetId="6" r:id="rId6"/>
  </sheets>
  <definedNames>
    <definedName name="_xlnm._FilterDatabase" localSheetId="0" hidden="1">Training!$A$1:$F$51</definedName>
    <definedName name="solver_adj" localSheetId="2" hidden="1">'SVM 1'!$J$4:$N$4</definedName>
    <definedName name="solver_adj" localSheetId="3" hidden="1">'SVM2'!$K$4:$O$4,'SVM2'!$H$3:$H$52</definedName>
    <definedName name="solver_adj" localSheetId="4" hidden="1">'SVM3'!$O$19:$S$19,'SVM3'!$H$3:$H$52,'SVM3'!$K$48:$K$52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2</definedName>
    <definedName name="solver_drv" localSheetId="3" hidden="1">1</definedName>
    <definedName name="solver_drv" localSheetId="4" hidden="1">2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2" hidden="1">'SVM 1'!$G$33:$G$52</definedName>
    <definedName name="solver_lhs1" localSheetId="3" hidden="1">'SVM2'!$H$3:$H$52</definedName>
    <definedName name="solver_lhs1" localSheetId="4" hidden="1">'SVM3'!$H$3:$H$52</definedName>
    <definedName name="solver_lhs2" localSheetId="2" hidden="1">'SVM 1'!$G$3:$G$32</definedName>
    <definedName name="solver_lhs2" localSheetId="3" hidden="1">'SVM2'!$H$3:$H$52</definedName>
    <definedName name="solver_lhs2" localSheetId="4" hidden="1">'SVM3'!$H$3:$H$52</definedName>
    <definedName name="solver_lhs3" localSheetId="3" hidden="1">'SVM2'!$H$3:$H$52</definedName>
    <definedName name="solver_lhs3" localSheetId="4" hidden="1">'SVM3'!$H$48:$H$52</definedName>
    <definedName name="solver_lhs4" localSheetId="4" hidden="1">'SVM3'!$K$48:$K$52</definedName>
    <definedName name="solver_lhs5" localSheetId="4" hidden="1">'SVM3'!$K$48:$K$52</definedName>
    <definedName name="solver_lhs6" localSheetId="4" hidden="1">'SVM3'!$K$48:$K$52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2</definedName>
    <definedName name="solver_num" localSheetId="3" hidden="1">2</definedName>
    <definedName name="solver_num" localSheetId="4" hidden="1">4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'SVM 1'!$J$8</definedName>
    <definedName name="solver_opt" localSheetId="3" hidden="1">'SVM2'!$K$7</definedName>
    <definedName name="solver_opt" localSheetId="4" hidden="1">'SVM3'!$O$22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2</definedName>
    <definedName name="solver_rbv" localSheetId="3" hidden="1">1</definedName>
    <definedName name="solver_rbv" localSheetId="4" hidden="1">2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2" localSheetId="2" hidden="1">1</definedName>
    <definedName name="solver_rel2" localSheetId="3" hidden="1">3</definedName>
    <definedName name="solver_rel2" localSheetId="4" hidden="1">3</definedName>
    <definedName name="solver_rel3" localSheetId="3" hidden="1">3</definedName>
    <definedName name="solver_rel3" localSheetId="4" hidden="1">3</definedName>
    <definedName name="solver_rel4" localSheetId="4" hidden="1">5</definedName>
    <definedName name="solver_rel5" localSheetId="4" hidden="1">5</definedName>
    <definedName name="solver_rel6" localSheetId="4" hidden="1">5</definedName>
    <definedName name="solver_rhs1" localSheetId="2" hidden="1">'SVM 1'!$F$33:$F$52</definedName>
    <definedName name="solver_rhs1" localSheetId="3" hidden="1">'SVM2'!$I$3:$I$52</definedName>
    <definedName name="solver_rhs1" localSheetId="4" hidden="1">'SVM3'!$I$3:$I$52</definedName>
    <definedName name="solver_rhs2" localSheetId="2" hidden="1">'SVM 1'!$F$3:$F$32</definedName>
    <definedName name="solver_rhs2" localSheetId="3" hidden="1">0</definedName>
    <definedName name="solver_rhs2" localSheetId="4" hidden="1">0</definedName>
    <definedName name="solver_rhs3" localSheetId="3" hidden="1">0</definedName>
    <definedName name="solver_rhs3" localSheetId="4" hidden="1">'SVM3'!$J$48:$J$52</definedName>
    <definedName name="solver_rhs4" localSheetId="4" hidden="1">"binary"</definedName>
    <definedName name="solver_rhs5" localSheetId="4" hidden="1">"binary"</definedName>
    <definedName name="solver_rhs6" localSheetId="4" hidden="1">"binary"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2</definedName>
    <definedName name="solver_scl" localSheetId="3" hidden="1">1</definedName>
    <definedName name="solver_scl" localSheetId="4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9" i="4" l="1"/>
  <c r="T18" i="4"/>
  <c r="T17" i="4"/>
  <c r="T16" i="4"/>
  <c r="T15" i="4"/>
  <c r="T14" i="4"/>
  <c r="T13" i="4"/>
  <c r="T12" i="4"/>
  <c r="T11" i="4"/>
  <c r="T10" i="4"/>
  <c r="K20" i="6"/>
  <c r="K19" i="6"/>
  <c r="K18" i="6"/>
  <c r="K17" i="6"/>
  <c r="K16" i="6"/>
  <c r="K15" i="6"/>
  <c r="K14" i="6"/>
  <c r="K13" i="6"/>
  <c r="K12" i="6"/>
  <c r="K11" i="6"/>
  <c r="F20" i="6"/>
  <c r="F19" i="6"/>
  <c r="F18" i="6"/>
  <c r="F17" i="6"/>
  <c r="F16" i="6"/>
  <c r="F15" i="6"/>
  <c r="F14" i="6"/>
  <c r="F13" i="6"/>
  <c r="F12" i="6"/>
  <c r="F11" i="6"/>
  <c r="X28" i="5"/>
  <c r="X29" i="5"/>
  <c r="X30" i="5"/>
  <c r="X31" i="5"/>
  <c r="X32" i="5"/>
  <c r="X33" i="5"/>
  <c r="X34" i="5"/>
  <c r="X35" i="5"/>
  <c r="X36" i="5"/>
  <c r="X27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O22" i="5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2" i="2"/>
  <c r="J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2" i="2"/>
  <c r="H2" i="2" s="1"/>
  <c r="G4" i="5"/>
  <c r="I4" i="5" s="1"/>
  <c r="G5" i="5"/>
  <c r="I5" i="5" s="1"/>
  <c r="G6" i="5"/>
  <c r="I6" i="5" s="1"/>
  <c r="G7" i="5"/>
  <c r="I7" i="5" s="1"/>
  <c r="G8" i="5"/>
  <c r="I8" i="5" s="1"/>
  <c r="G9" i="5"/>
  <c r="I9" i="5" s="1"/>
  <c r="G10" i="5"/>
  <c r="I10" i="5" s="1"/>
  <c r="G11" i="5"/>
  <c r="I11" i="5" s="1"/>
  <c r="G12" i="5"/>
  <c r="I12" i="5" s="1"/>
  <c r="G13" i="5"/>
  <c r="I13" i="5" s="1"/>
  <c r="G14" i="5"/>
  <c r="I14" i="5" s="1"/>
  <c r="G15" i="5"/>
  <c r="I15" i="5" s="1"/>
  <c r="G16" i="5"/>
  <c r="I16" i="5" s="1"/>
  <c r="G17" i="5"/>
  <c r="I17" i="5" s="1"/>
  <c r="G18" i="5"/>
  <c r="I18" i="5" s="1"/>
  <c r="G19" i="5"/>
  <c r="I19" i="5" s="1"/>
  <c r="G20" i="5"/>
  <c r="I20" i="5" s="1"/>
  <c r="G21" i="5"/>
  <c r="I21" i="5" s="1"/>
  <c r="G22" i="5"/>
  <c r="I22" i="5" s="1"/>
  <c r="G23" i="5"/>
  <c r="L23" i="5" s="1"/>
  <c r="G24" i="5"/>
  <c r="L24" i="5" s="1"/>
  <c r="G25" i="5"/>
  <c r="L25" i="5" s="1"/>
  <c r="G26" i="5"/>
  <c r="I26" i="5" s="1"/>
  <c r="G27" i="5"/>
  <c r="I27" i="5" s="1"/>
  <c r="G28" i="5"/>
  <c r="L28" i="5" s="1"/>
  <c r="G29" i="5"/>
  <c r="L29" i="5" s="1"/>
  <c r="G30" i="5"/>
  <c r="L30" i="5" s="1"/>
  <c r="G31" i="5"/>
  <c r="L31" i="5" s="1"/>
  <c r="G32" i="5"/>
  <c r="L32" i="5" s="1"/>
  <c r="G33" i="5"/>
  <c r="L33" i="5" s="1"/>
  <c r="G34" i="5"/>
  <c r="L34" i="5" s="1"/>
  <c r="G35" i="5"/>
  <c r="L35" i="5" s="1"/>
  <c r="G36" i="5"/>
  <c r="L36" i="5" s="1"/>
  <c r="G37" i="5"/>
  <c r="L37" i="5" s="1"/>
  <c r="G38" i="5"/>
  <c r="I38" i="5" s="1"/>
  <c r="G39" i="5"/>
  <c r="L39" i="5" s="1"/>
  <c r="G40" i="5"/>
  <c r="I40" i="5" s="1"/>
  <c r="G41" i="5"/>
  <c r="I41" i="5" s="1"/>
  <c r="G42" i="5"/>
  <c r="I42" i="5" s="1"/>
  <c r="G43" i="5"/>
  <c r="L43" i="5" s="1"/>
  <c r="G44" i="5"/>
  <c r="L44" i="5" s="1"/>
  <c r="G45" i="5"/>
  <c r="L45" i="5" s="1"/>
  <c r="G46" i="5"/>
  <c r="L46" i="5" s="1"/>
  <c r="G47" i="5"/>
  <c r="L47" i="5" s="1"/>
  <c r="G3" i="5"/>
  <c r="L3" i="5" s="1"/>
  <c r="G48" i="5"/>
  <c r="L48" i="5" s="1"/>
  <c r="G49" i="5"/>
  <c r="L49" i="5" s="1"/>
  <c r="G50" i="5"/>
  <c r="L50" i="5" s="1"/>
  <c r="G51" i="5"/>
  <c r="I51" i="5" s="1"/>
  <c r="G52" i="5"/>
  <c r="I52" i="5" s="1"/>
  <c r="G3" i="4"/>
  <c r="I3" i="4" s="1"/>
  <c r="G4" i="4"/>
  <c r="I4" i="4" s="1"/>
  <c r="G5" i="4"/>
  <c r="I5" i="4" s="1"/>
  <c r="G6" i="4"/>
  <c r="I6" i="4" s="1"/>
  <c r="G7" i="4"/>
  <c r="I7" i="4" s="1"/>
  <c r="G8" i="4"/>
  <c r="I8" i="4" s="1"/>
  <c r="G9" i="4"/>
  <c r="I9" i="4" s="1"/>
  <c r="G10" i="4"/>
  <c r="I10" i="4" s="1"/>
  <c r="G11" i="4"/>
  <c r="I11" i="4" s="1"/>
  <c r="G12" i="4"/>
  <c r="I12" i="4" s="1"/>
  <c r="G13" i="4"/>
  <c r="I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I19" i="4" s="1"/>
  <c r="G20" i="4"/>
  <c r="I20" i="4" s="1"/>
  <c r="G21" i="4"/>
  <c r="I21" i="4" s="1"/>
  <c r="G22" i="4"/>
  <c r="I22" i="4" s="1"/>
  <c r="G23" i="4"/>
  <c r="I23" i="4" s="1"/>
  <c r="G24" i="4"/>
  <c r="I24" i="4" s="1"/>
  <c r="G25" i="4"/>
  <c r="I25" i="4" s="1"/>
  <c r="G26" i="4"/>
  <c r="I26" i="4" s="1"/>
  <c r="G27" i="4"/>
  <c r="I27" i="4" s="1"/>
  <c r="G28" i="4"/>
  <c r="I28" i="4" s="1"/>
  <c r="G29" i="4"/>
  <c r="I29" i="4" s="1"/>
  <c r="G30" i="4"/>
  <c r="I30" i="4" s="1"/>
  <c r="G31" i="4"/>
  <c r="I31" i="4" s="1"/>
  <c r="G32" i="4"/>
  <c r="I32" i="4" s="1"/>
  <c r="G33" i="4"/>
  <c r="I33" i="4" s="1"/>
  <c r="G34" i="4"/>
  <c r="I34" i="4" s="1"/>
  <c r="G35" i="4"/>
  <c r="I35" i="4" s="1"/>
  <c r="G36" i="4"/>
  <c r="I36" i="4" s="1"/>
  <c r="G37" i="4"/>
  <c r="I37" i="4" s="1"/>
  <c r="G38" i="4"/>
  <c r="I38" i="4" s="1"/>
  <c r="G39" i="4"/>
  <c r="I39" i="4" s="1"/>
  <c r="G40" i="4"/>
  <c r="I40" i="4" s="1"/>
  <c r="G41" i="4"/>
  <c r="I41" i="4" s="1"/>
  <c r="G42" i="4"/>
  <c r="I42" i="4" s="1"/>
  <c r="G43" i="4"/>
  <c r="I43" i="4" s="1"/>
  <c r="G44" i="4"/>
  <c r="I44" i="4" s="1"/>
  <c r="G45" i="4"/>
  <c r="I45" i="4" s="1"/>
  <c r="G46" i="4"/>
  <c r="I46" i="4" s="1"/>
  <c r="G47" i="4"/>
  <c r="I47" i="4" s="1"/>
  <c r="G48" i="4"/>
  <c r="I48" i="4" s="1"/>
  <c r="G49" i="4"/>
  <c r="I49" i="4" s="1"/>
  <c r="G50" i="4"/>
  <c r="I50" i="4" s="1"/>
  <c r="G51" i="4"/>
  <c r="I51" i="4" s="1"/>
  <c r="G52" i="4"/>
  <c r="I52" i="4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3" i="3"/>
  <c r="H3" i="3" s="1"/>
  <c r="J8" i="3"/>
  <c r="J36" i="5" l="1"/>
  <c r="J26" i="5"/>
  <c r="J25" i="5"/>
  <c r="J24" i="5"/>
  <c r="J37" i="5"/>
  <c r="J27" i="5"/>
  <c r="J23" i="5"/>
  <c r="J35" i="5"/>
  <c r="J14" i="5"/>
  <c r="J48" i="5"/>
  <c r="J13" i="5"/>
  <c r="J3" i="5"/>
  <c r="J12" i="5"/>
  <c r="J38" i="5"/>
  <c r="J11" i="5"/>
  <c r="J31" i="5"/>
  <c r="J47" i="5"/>
  <c r="J19" i="5"/>
  <c r="J7" i="5"/>
  <c r="J39" i="5"/>
  <c r="J15" i="5"/>
  <c r="J46" i="5"/>
  <c r="J34" i="5"/>
  <c r="J22" i="5"/>
  <c r="J10" i="5"/>
  <c r="J45" i="5"/>
  <c r="J33" i="5"/>
  <c r="J21" i="5"/>
  <c r="J9" i="5"/>
  <c r="J44" i="5"/>
  <c r="J32" i="5"/>
  <c r="J20" i="5"/>
  <c r="J8" i="5"/>
  <c r="J43" i="5"/>
  <c r="J42" i="5"/>
  <c r="J30" i="5"/>
  <c r="J18" i="5"/>
  <c r="J6" i="5"/>
  <c r="J41" i="5"/>
  <c r="J29" i="5"/>
  <c r="J17" i="5"/>
  <c r="J5" i="5"/>
  <c r="J40" i="5"/>
  <c r="J28" i="5"/>
  <c r="J16" i="5"/>
  <c r="J4" i="5"/>
  <c r="S18" i="2"/>
  <c r="T17" i="2"/>
  <c r="S17" i="2"/>
  <c r="T18" i="2"/>
  <c r="N17" i="2"/>
  <c r="O17" i="2"/>
  <c r="O18" i="2"/>
  <c r="N18" i="2"/>
  <c r="N11" i="2" a="1"/>
  <c r="N11" i="2" s="1"/>
  <c r="N12" i="2" a="1"/>
  <c r="N12" i="2" s="1"/>
  <c r="L13" i="5"/>
  <c r="L12" i="5"/>
  <c r="L17" i="5"/>
  <c r="L16" i="5"/>
  <c r="L52" i="5"/>
  <c r="L51" i="5"/>
  <c r="L41" i="5"/>
  <c r="L5" i="5"/>
  <c r="L40" i="5"/>
  <c r="L4" i="5"/>
  <c r="L11" i="5"/>
  <c r="L22" i="5"/>
  <c r="L10" i="5"/>
  <c r="L21" i="5"/>
  <c r="L9" i="5"/>
  <c r="L20" i="5"/>
  <c r="L8" i="5"/>
  <c r="L19" i="5"/>
  <c r="L7" i="5"/>
  <c r="L42" i="5"/>
  <c r="L18" i="5"/>
  <c r="L6" i="5"/>
  <c r="L27" i="5"/>
  <c r="L15" i="5"/>
  <c r="L38" i="5"/>
  <c r="L26" i="5"/>
  <c r="L14" i="5"/>
  <c r="I45" i="5"/>
  <c r="I34" i="5"/>
  <c r="I33" i="5"/>
  <c r="I39" i="5"/>
  <c r="I46" i="5"/>
  <c r="I32" i="5"/>
  <c r="I30" i="5"/>
  <c r="I29" i="5"/>
  <c r="I44" i="5"/>
  <c r="I28" i="5"/>
  <c r="I31" i="5"/>
  <c r="I43" i="5"/>
  <c r="I48" i="5"/>
  <c r="I37" i="5"/>
  <c r="I25" i="5"/>
  <c r="I3" i="5"/>
  <c r="I36" i="5"/>
  <c r="I24" i="5"/>
  <c r="I50" i="5"/>
  <c r="I47" i="5"/>
  <c r="I35" i="5"/>
  <c r="I23" i="5"/>
  <c r="I49" i="5"/>
  <c r="J49" i="4"/>
  <c r="J48" i="4"/>
  <c r="J47" i="4"/>
  <c r="J37" i="4"/>
  <c r="J36" i="4"/>
  <c r="J35" i="4"/>
  <c r="J25" i="4"/>
  <c r="J24" i="4"/>
  <c r="J23" i="4"/>
  <c r="J13" i="4"/>
  <c r="J12" i="4"/>
  <c r="J11" i="4"/>
  <c r="J21" i="4"/>
  <c r="J34" i="4"/>
  <c r="J10" i="4"/>
  <c r="J22" i="4"/>
  <c r="J45" i="4"/>
  <c r="J20" i="4"/>
  <c r="J33" i="4"/>
  <c r="J9" i="4"/>
  <c r="J46" i="4"/>
  <c r="J44" i="4"/>
  <c r="J32" i="4"/>
  <c r="J8" i="4"/>
  <c r="J43" i="4"/>
  <c r="J31" i="4"/>
  <c r="J19" i="4"/>
  <c r="J7" i="4"/>
  <c r="J42" i="4"/>
  <c r="J30" i="4"/>
  <c r="J18" i="4"/>
  <c r="J6" i="4"/>
  <c r="J3" i="4"/>
  <c r="J41" i="4"/>
  <c r="J29" i="4"/>
  <c r="J5" i="4"/>
  <c r="J52" i="4"/>
  <c r="J40" i="4"/>
  <c r="J28" i="4"/>
  <c r="J16" i="4"/>
  <c r="J4" i="4"/>
  <c r="J51" i="4"/>
  <c r="J39" i="4"/>
  <c r="J27" i="4"/>
  <c r="J15" i="4"/>
  <c r="J17" i="4"/>
  <c r="J50" i="4"/>
  <c r="J38" i="4"/>
  <c r="J26" i="4"/>
  <c r="J14" i="4"/>
  <c r="J52" i="5"/>
  <c r="J50" i="5"/>
  <c r="J51" i="5"/>
  <c r="J49" i="5"/>
  <c r="M25" i="2" l="1"/>
  <c r="R24" i="2"/>
  <c r="R21" i="2"/>
  <c r="M23" i="2"/>
  <c r="M21" i="2"/>
  <c r="M24" i="2"/>
  <c r="R23" i="2"/>
  <c r="R22" i="2"/>
  <c r="R25" i="2"/>
  <c r="R26" i="2"/>
  <c r="Q33" i="5"/>
  <c r="P33" i="5"/>
  <c r="P32" i="5"/>
  <c r="Q32" i="5"/>
  <c r="M26" i="2"/>
  <c r="M22" i="2"/>
  <c r="M16" i="4"/>
  <c r="M17" i="4"/>
  <c r="N17" i="4"/>
  <c r="N16" i="4"/>
  <c r="M12" i="4" a="1"/>
  <c r="M12" i="4" s="1"/>
  <c r="P27" i="5" a="1"/>
  <c r="P27" i="5" s="1"/>
  <c r="K7" i="4"/>
  <c r="O22" i="4" l="1"/>
  <c r="M22" i="4"/>
  <c r="N22" i="4"/>
  <c r="R27" i="2"/>
  <c r="M27" i="2"/>
  <c r="Q40" i="5"/>
  <c r="P40" i="5"/>
  <c r="R40" i="5"/>
  <c r="O40" i="5"/>
  <c r="L22" i="4"/>
  <c r="S40" i="5" l="1"/>
  <c r="P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<sst xmlns="http://schemas.openxmlformats.org/spreadsheetml/2006/main" count="192" uniqueCount="64">
  <si>
    <t>Patient #</t>
  </si>
  <si>
    <t>Age</t>
  </si>
  <si>
    <t>Blood Pressure</t>
  </si>
  <si>
    <t>Cholesterol</t>
  </si>
  <si>
    <t>Max Heart Rate</t>
  </si>
  <si>
    <t>Diagnosis</t>
  </si>
  <si>
    <t>Data:</t>
  </si>
  <si>
    <t>Decision Variables:</t>
  </si>
  <si>
    <t>x1</t>
  </si>
  <si>
    <t>x2</t>
  </si>
  <si>
    <t>x3</t>
  </si>
  <si>
    <t>x4</t>
  </si>
  <si>
    <t>x5</t>
  </si>
  <si>
    <t>Objective Function:</t>
  </si>
  <si>
    <t>Sumproduct (Constrains)</t>
  </si>
  <si>
    <t>Decision Varibles:</t>
  </si>
  <si>
    <t>yk</t>
  </si>
  <si>
    <t>(λ)</t>
  </si>
  <si>
    <t>SumProduct (Constraint)</t>
  </si>
  <si>
    <t xml:space="preserve">x4 </t>
  </si>
  <si>
    <t>Predicted Value</t>
  </si>
  <si>
    <t>Accuracy=</t>
  </si>
  <si>
    <t>Predicted</t>
  </si>
  <si>
    <t>Constraint</t>
  </si>
  <si>
    <t>(1-2zk)(Sumproduct)+1</t>
  </si>
  <si>
    <t>Decision Variables</t>
  </si>
  <si>
    <t>SVM 2:</t>
  </si>
  <si>
    <t>SVM 3:</t>
  </si>
  <si>
    <t>Prediction</t>
  </si>
  <si>
    <t>Accuracy</t>
  </si>
  <si>
    <t>f(x) - SVM2</t>
  </si>
  <si>
    <t>f(x) - SVM3</t>
  </si>
  <si>
    <t>SVM 2 -</t>
  </si>
  <si>
    <t>SVM 3 -</t>
  </si>
  <si>
    <t>Actual</t>
  </si>
  <si>
    <t>Metric</t>
  </si>
  <si>
    <t>Value</t>
  </si>
  <si>
    <t>Precision</t>
  </si>
  <si>
    <t>Recall</t>
  </si>
  <si>
    <t>Specificty</t>
  </si>
  <si>
    <t>Specificity</t>
  </si>
  <si>
    <t>False Positive Rate</t>
  </si>
  <si>
    <t>False Negative Rate</t>
  </si>
  <si>
    <t>Accuracy of model with different values of λ:</t>
  </si>
  <si>
    <t>F1 Score</t>
  </si>
  <si>
    <t>Confusion Matrix:</t>
  </si>
  <si>
    <t>Iterations:</t>
  </si>
  <si>
    <t>Metrics</t>
  </si>
  <si>
    <t>SVM 1</t>
  </si>
  <si>
    <t>SVM 2 at (λ) = 1</t>
  </si>
  <si>
    <t>SVM 3 at (λ) =1</t>
  </si>
  <si>
    <t>Infeasible</t>
  </si>
  <si>
    <t xml:space="preserve">Recall </t>
  </si>
  <si>
    <t>`</t>
  </si>
  <si>
    <t>SVM 2 (Soft margin)</t>
  </si>
  <si>
    <t>SVM 3 (semi supervised)</t>
  </si>
  <si>
    <t xml:space="preserve"> Accuracy</t>
  </si>
  <si>
    <t xml:space="preserve"> Precision</t>
  </si>
  <si>
    <t xml:space="preserve"> Specificity</t>
  </si>
  <si>
    <t xml:space="preserve"> Recall</t>
  </si>
  <si>
    <t xml:space="preserve"> F1 Score</t>
  </si>
  <si>
    <t>Testing Dataset</t>
  </si>
  <si>
    <t>Training Dataset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</si>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</sst>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5" borderId="2" xfId="0" applyFill="1" applyBorder="1"/>
    <xf numFmtId="0" fontId="0" fillId="0" borderId="1" xfId="0" applyBorder="1"/>
    <xf numFmtId="0" fontId="0" fillId="2" borderId="3" xfId="0" applyFill="1" applyBorder="1"/>
    <xf numFmtId="0" fontId="0" fillId="7" borderId="1" xfId="0" applyFill="1" applyBorder="1"/>
    <xf numFmtId="0" fontId="1" fillId="0" borderId="1" xfId="0" applyFont="1" applyBorder="1"/>
    <xf numFmtId="0" fontId="1" fillId="7" borderId="1" xfId="0" applyFont="1" applyFill="1" applyBorder="1"/>
    <xf numFmtId="0" fontId="1" fillId="8" borderId="4" xfId="0" applyFont="1" applyFill="1" applyBorder="1"/>
    <xf numFmtId="0" fontId="1" fillId="9" borderId="1" xfId="0" applyFont="1" applyFill="1" applyBorder="1"/>
    <xf numFmtId="0" fontId="1" fillId="9" borderId="4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2" fontId="1" fillId="0" borderId="1" xfId="0" applyNumberFormat="1" applyFont="1" applyBorder="1"/>
    <xf numFmtId="0" fontId="0" fillId="0" borderId="0" xfId="0" applyAlignment="1">
      <alignment horizontal="center"/>
    </xf>
    <xf numFmtId="0" fontId="0" fillId="4" borderId="3" xfId="0" applyFill="1" applyBorder="1"/>
    <xf numFmtId="0" fontId="0" fillId="0" borderId="3" xfId="0" applyBorder="1"/>
    <xf numFmtId="0" fontId="1" fillId="6" borderId="1" xfId="0" applyFont="1" applyFill="1" applyBorder="1"/>
    <xf numFmtId="10" fontId="1" fillId="0" borderId="1" xfId="0" applyNumberFormat="1" applyFont="1" applyBorder="1"/>
    <xf numFmtId="0" fontId="1" fillId="11" borderId="1" xfId="0" applyFont="1" applyFill="1" applyBorder="1"/>
    <xf numFmtId="0" fontId="0" fillId="11" borderId="1" xfId="0" applyFill="1" applyBorder="1"/>
    <xf numFmtId="10" fontId="0" fillId="11" borderId="1" xfId="0" applyNumberFormat="1" applyFill="1" applyBorder="1"/>
    <xf numFmtId="10" fontId="0" fillId="0" borderId="1" xfId="0" applyNumberFormat="1" applyBorder="1"/>
    <xf numFmtId="10" fontId="1" fillId="0" borderId="0" xfId="0" applyNumberFormat="1" applyFont="1"/>
    <xf numFmtId="0" fontId="1" fillId="0" borderId="5" xfId="0" applyFont="1" applyBorder="1"/>
    <xf numFmtId="0" fontId="0" fillId="12" borderId="1" xfId="0" applyFill="1" applyBorder="1"/>
    <xf numFmtId="10" fontId="0" fillId="0" borderId="4" xfId="0" applyNumberFormat="1" applyBorder="1"/>
    <xf numFmtId="10" fontId="0" fillId="0" borderId="0" xfId="0" applyNumberFormat="1"/>
    <xf numFmtId="10" fontId="2" fillId="0" borderId="1" xfId="0" applyNumberFormat="1" applyFont="1" applyBorder="1"/>
    <xf numFmtId="0" fontId="1" fillId="13" borderId="1" xfId="0" applyFont="1" applyFill="1" applyBorder="1"/>
    <xf numFmtId="0" fontId="3" fillId="6" borderId="1" xfId="0" applyFont="1" applyFill="1" applyBorder="1"/>
    <xf numFmtId="0" fontId="3" fillId="11" borderId="1" xfId="0" applyFont="1" applyFill="1" applyBorder="1"/>
    <xf numFmtId="0" fontId="0" fillId="15" borderId="1" xfId="0" applyFill="1" applyBorder="1"/>
    <xf numFmtId="0" fontId="0" fillId="2" borderId="6" xfId="0" applyFill="1" applyBorder="1"/>
    <xf numFmtId="10" fontId="4" fillId="0" borderId="1" xfId="0" applyNumberFormat="1" applyFont="1" applyBorder="1"/>
    <xf numFmtId="10" fontId="0" fillId="15" borderId="1" xfId="0" applyNumberFormat="1" applyFill="1" applyBorder="1"/>
    <xf numFmtId="0" fontId="0" fillId="9" borderId="3" xfId="0" applyFill="1" applyBorder="1"/>
    <xf numFmtId="0" fontId="0" fillId="8" borderId="2" xfId="0" applyFill="1" applyBorder="1"/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6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 Disease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Training!$C$2:$C$31</c:f>
              <c:numCache>
                <c:formatCode>General</c:formatCode>
                <c:ptCount val="30"/>
                <c:pt idx="0">
                  <c:v>145</c:v>
                </c:pt>
                <c:pt idx="1">
                  <c:v>130</c:v>
                </c:pt>
                <c:pt idx="2">
                  <c:v>130</c:v>
                </c:pt>
                <c:pt idx="3">
                  <c:v>120</c:v>
                </c:pt>
                <c:pt idx="4">
                  <c:v>120</c:v>
                </c:pt>
                <c:pt idx="5">
                  <c:v>140</c:v>
                </c:pt>
                <c:pt idx="6">
                  <c:v>140</c:v>
                </c:pt>
                <c:pt idx="7">
                  <c:v>120</c:v>
                </c:pt>
                <c:pt idx="8">
                  <c:v>172</c:v>
                </c:pt>
                <c:pt idx="9">
                  <c:v>150</c:v>
                </c:pt>
                <c:pt idx="10">
                  <c:v>140</c:v>
                </c:pt>
                <c:pt idx="11">
                  <c:v>130</c:v>
                </c:pt>
                <c:pt idx="12">
                  <c:v>130</c:v>
                </c:pt>
                <c:pt idx="13">
                  <c:v>150</c:v>
                </c:pt>
                <c:pt idx="14">
                  <c:v>120</c:v>
                </c:pt>
                <c:pt idx="15">
                  <c:v>120</c:v>
                </c:pt>
                <c:pt idx="16">
                  <c:v>150</c:v>
                </c:pt>
                <c:pt idx="17">
                  <c:v>140</c:v>
                </c:pt>
                <c:pt idx="18">
                  <c:v>135</c:v>
                </c:pt>
                <c:pt idx="19">
                  <c:v>130</c:v>
                </c:pt>
                <c:pt idx="20">
                  <c:v>140</c:v>
                </c:pt>
                <c:pt idx="21">
                  <c:v>150</c:v>
                </c:pt>
                <c:pt idx="22">
                  <c:v>140</c:v>
                </c:pt>
                <c:pt idx="23">
                  <c:v>160</c:v>
                </c:pt>
                <c:pt idx="24">
                  <c:v>150</c:v>
                </c:pt>
                <c:pt idx="25">
                  <c:v>140</c:v>
                </c:pt>
                <c:pt idx="26">
                  <c:v>130</c:v>
                </c:pt>
                <c:pt idx="27">
                  <c:v>105</c:v>
                </c:pt>
                <c:pt idx="28">
                  <c:v>130</c:v>
                </c:pt>
                <c:pt idx="29">
                  <c:v>120</c:v>
                </c:pt>
              </c:numCache>
            </c:numRef>
          </c:xVal>
          <c:yVal>
            <c:numRef>
              <c:f>Training!$D$2:$D$31</c:f>
              <c:numCache>
                <c:formatCode>General</c:formatCode>
                <c:ptCount val="30"/>
                <c:pt idx="0">
                  <c:v>233</c:v>
                </c:pt>
                <c:pt idx="1">
                  <c:v>250</c:v>
                </c:pt>
                <c:pt idx="2">
                  <c:v>204</c:v>
                </c:pt>
                <c:pt idx="3">
                  <c:v>236</c:v>
                </c:pt>
                <c:pt idx="4">
                  <c:v>354</c:v>
                </c:pt>
                <c:pt idx="5">
                  <c:v>192</c:v>
                </c:pt>
                <c:pt idx="6">
                  <c:v>294</c:v>
                </c:pt>
                <c:pt idx="7">
                  <c:v>263</c:v>
                </c:pt>
                <c:pt idx="8">
                  <c:v>199</c:v>
                </c:pt>
                <c:pt idx="9">
                  <c:v>168</c:v>
                </c:pt>
                <c:pt idx="10">
                  <c:v>239</c:v>
                </c:pt>
                <c:pt idx="11">
                  <c:v>275</c:v>
                </c:pt>
                <c:pt idx="12">
                  <c:v>266</c:v>
                </c:pt>
                <c:pt idx="13">
                  <c:v>283</c:v>
                </c:pt>
                <c:pt idx="14">
                  <c:v>219</c:v>
                </c:pt>
                <c:pt idx="15">
                  <c:v>340</c:v>
                </c:pt>
                <c:pt idx="16">
                  <c:v>247</c:v>
                </c:pt>
                <c:pt idx="17">
                  <c:v>239</c:v>
                </c:pt>
                <c:pt idx="18">
                  <c:v>234</c:v>
                </c:pt>
                <c:pt idx="19">
                  <c:v>233</c:v>
                </c:pt>
                <c:pt idx="20">
                  <c:v>226</c:v>
                </c:pt>
                <c:pt idx="21">
                  <c:v>243</c:v>
                </c:pt>
                <c:pt idx="22">
                  <c:v>199</c:v>
                </c:pt>
                <c:pt idx="23">
                  <c:v>302</c:v>
                </c:pt>
                <c:pt idx="24">
                  <c:v>212</c:v>
                </c:pt>
                <c:pt idx="25">
                  <c:v>417</c:v>
                </c:pt>
                <c:pt idx="26">
                  <c:v>197</c:v>
                </c:pt>
                <c:pt idx="27">
                  <c:v>198</c:v>
                </c:pt>
                <c:pt idx="28">
                  <c:v>219</c:v>
                </c:pt>
                <c:pt idx="29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2-4CD1-8894-D549A7C2A8F3}"/>
            </c:ext>
          </c:extLst>
        </c:ser>
        <c:ser>
          <c:idx val="1"/>
          <c:order val="1"/>
          <c:tx>
            <c:v>Disease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Training!$C$32:$C$51</c:f>
              <c:numCache>
                <c:formatCode>General</c:formatCode>
                <c:ptCount val="20"/>
                <c:pt idx="0">
                  <c:v>160</c:v>
                </c:pt>
                <c:pt idx="1">
                  <c:v>120</c:v>
                </c:pt>
                <c:pt idx="2">
                  <c:v>130</c:v>
                </c:pt>
                <c:pt idx="3">
                  <c:v>130</c:v>
                </c:pt>
                <c:pt idx="4">
                  <c:v>110</c:v>
                </c:pt>
                <c:pt idx="5">
                  <c:v>130</c:v>
                </c:pt>
                <c:pt idx="6">
                  <c:v>110</c:v>
                </c:pt>
                <c:pt idx="7">
                  <c:v>120</c:v>
                </c:pt>
                <c:pt idx="8">
                  <c:v>150</c:v>
                </c:pt>
                <c:pt idx="9">
                  <c:v>132</c:v>
                </c:pt>
                <c:pt idx="10">
                  <c:v>150</c:v>
                </c:pt>
                <c:pt idx="11">
                  <c:v>112</c:v>
                </c:pt>
                <c:pt idx="12">
                  <c:v>150</c:v>
                </c:pt>
                <c:pt idx="13">
                  <c:v>112</c:v>
                </c:pt>
                <c:pt idx="14">
                  <c:v>130</c:v>
                </c:pt>
                <c:pt idx="15">
                  <c:v>124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117</c:v>
                </c:pt>
              </c:numCache>
            </c:numRef>
          </c:xVal>
          <c:yVal>
            <c:numRef>
              <c:f>Training!$D$32</c:f>
              <c:numCache>
                <c:formatCode>General</c:formatCode>
                <c:ptCount val="1"/>
                <c:pt idx="0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E2-4CD1-8894-D549A7C2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947471"/>
        <c:axId val="572226335"/>
      </c:scatterChart>
      <c:valAx>
        <c:axId val="106394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226335"/>
        <c:crosses val="autoZero"/>
        <c:crossBetween val="midCat"/>
      </c:valAx>
      <c:valAx>
        <c:axId val="57222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4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17</xdr:row>
      <xdr:rowOff>12700</xdr:rowOff>
    </xdr:from>
    <xdr:to>
      <xdr:col>15</xdr:col>
      <xdr:colOff>307975</xdr:colOff>
      <xdr:row>31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AE3400-55FA-3865-114C-2FB644401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880F5-4BEB-4AA2-881D-AF95337BF19F}" name="Table1" displayName="Table1" ref="A1:D6" totalsRowShown="0">
  <autoFilter ref="A1:D6" xr:uid="{8D1880F5-4BEB-4AA2-881D-AF95337BF19F}"/>
  <tableColumns count="4">
    <tableColumn id="1" xr3:uid="{13ED4892-5E0D-4AA8-86A2-A12171BB0AFA}" name="Metrics"/>
    <tableColumn id="2" xr3:uid="{2C9B6535-B1D9-4A2C-B9A5-A44E9FB8DD31}" name="SVM 1"/>
    <tableColumn id="3" xr3:uid="{56E783BF-320C-427E-89FD-E5A504B9EA5F}" name="SVM 2 at (λ) = 1" dataDxfId="15"/>
    <tableColumn id="4" xr3:uid="{DA1272DB-E360-4E22-ABFE-563496F14C42}" name="SVM 3 at (λ) =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247839-5B75-4C1B-9519-B816770D2595}" name="Table3" displayName="Table3" ref="A10:K20" totalsRowShown="0" headerRowDxfId="13" headerRowBorderDxfId="12" tableBorderDxfId="11">
  <autoFilter ref="A10:K20" xr:uid="{74247839-5B75-4C1B-9519-B816770D2595}"/>
  <tableColumns count="11">
    <tableColumn id="1" xr3:uid="{0EF414ED-C1CA-46FA-9D0F-340F6BB3596F}" name="(λ)" dataDxfId="10"/>
    <tableColumn id="2" xr3:uid="{6E13C161-A900-4F93-9BBD-DEB39B64078E}" name="Accuracy" dataDxfId="9"/>
    <tableColumn id="3" xr3:uid="{2A95DB1F-02A4-4C4F-9517-947958D4F0D6}" name="Precision" dataDxfId="8"/>
    <tableColumn id="4" xr3:uid="{91E324C2-BEB9-4001-8344-CDDDE416F7D7}" name="Specificity" dataDxfId="7"/>
    <tableColumn id="5" xr3:uid="{77B7F9B9-8DD6-4E8A-B0B4-81FBA8DB3EEB}" name="Recall " dataDxfId="6"/>
    <tableColumn id="6" xr3:uid="{9E6C50A6-5D23-48DC-B184-24D38A363881}" name="F1 Score" dataDxfId="5">
      <calculatedColumnFormula>(2*C11*E11)/(C11+E11)</calculatedColumnFormula>
    </tableColumn>
    <tableColumn id="7" xr3:uid="{8BAAEC9E-7E93-431A-94F1-37239B135FF6}" name=" Accuracy" dataDxfId="4"/>
    <tableColumn id="8" xr3:uid="{9AE7BE2F-804B-4BB9-9C9F-5C65541BAC09}" name=" Precision" dataDxfId="3"/>
    <tableColumn id="9" xr3:uid="{762B934C-2E08-47C0-BD2A-E075FE8BD065}" name=" Specificity" dataDxfId="2"/>
    <tableColumn id="10" xr3:uid="{9B3100E2-225A-4618-8A71-4E06A9E3FD5D}" name=" Recall" dataDxfId="1"/>
    <tableColumn id="11" xr3:uid="{4FA5C55C-21A5-4FEA-BA32-31D06100EEFB}" name=" F1 Score" dataDxfId="0">
      <calculatedColumnFormula>(2*H11*J11)/(H11+J11)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ECF5-81E6-4563-96F3-D9370501EA6D}">
  <sheetPr codeName="Sheet1"/>
  <dimension ref="A1:G51"/>
  <sheetViews>
    <sheetView topLeftCell="A33" workbookViewId="0">
      <selection sqref="A1:F51"/>
    </sheetView>
  </sheetViews>
  <sheetFormatPr defaultRowHeight="14.5" x14ac:dyDescent="0.35"/>
  <cols>
    <col min="1" max="1" width="8.81640625" bestFit="1" customWidth="1"/>
    <col min="2" max="2" width="8.7265625" customWidth="1"/>
    <col min="3" max="3" width="14.453125" bestFit="1" customWidth="1"/>
    <col min="4" max="4" width="11.26953125" bestFit="1" customWidth="1"/>
    <col min="5" max="5" width="14.7265625" bestFit="1" customWidth="1"/>
    <col min="6" max="6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>
        <v>1</v>
      </c>
      <c r="B2">
        <v>63</v>
      </c>
      <c r="C2">
        <v>145</v>
      </c>
      <c r="D2">
        <v>233</v>
      </c>
      <c r="E2">
        <v>150</v>
      </c>
      <c r="F2">
        <v>-1</v>
      </c>
      <c r="G2">
        <f>SUM(B2:E2)</f>
        <v>591</v>
      </c>
    </row>
    <row r="3" spans="1:7" x14ac:dyDescent="0.35">
      <c r="A3">
        <v>2</v>
      </c>
      <c r="B3">
        <v>37</v>
      </c>
      <c r="C3">
        <v>130</v>
      </c>
      <c r="D3">
        <v>250</v>
      </c>
      <c r="E3">
        <v>187</v>
      </c>
      <c r="F3">
        <v>-1</v>
      </c>
      <c r="G3">
        <f t="shared" ref="G3:G51" si="0">SUM(B3:E3)</f>
        <v>604</v>
      </c>
    </row>
    <row r="4" spans="1:7" x14ac:dyDescent="0.35">
      <c r="A4">
        <v>3</v>
      </c>
      <c r="B4">
        <v>41</v>
      </c>
      <c r="C4">
        <v>130</v>
      </c>
      <c r="D4">
        <v>204</v>
      </c>
      <c r="E4">
        <v>172</v>
      </c>
      <c r="F4">
        <v>-1</v>
      </c>
      <c r="G4">
        <f t="shared" si="0"/>
        <v>547</v>
      </c>
    </row>
    <row r="5" spans="1:7" x14ac:dyDescent="0.35">
      <c r="A5">
        <v>4</v>
      </c>
      <c r="B5">
        <v>56</v>
      </c>
      <c r="C5">
        <v>120</v>
      </c>
      <c r="D5">
        <v>236</v>
      </c>
      <c r="E5">
        <v>178</v>
      </c>
      <c r="F5">
        <v>-1</v>
      </c>
      <c r="G5">
        <f t="shared" si="0"/>
        <v>590</v>
      </c>
    </row>
    <row r="6" spans="1:7" x14ac:dyDescent="0.35">
      <c r="A6">
        <v>5</v>
      </c>
      <c r="B6">
        <v>57</v>
      </c>
      <c r="C6">
        <v>120</v>
      </c>
      <c r="D6">
        <v>354</v>
      </c>
      <c r="E6">
        <v>163</v>
      </c>
      <c r="F6">
        <v>-1</v>
      </c>
      <c r="G6">
        <f t="shared" si="0"/>
        <v>694</v>
      </c>
    </row>
    <row r="7" spans="1:7" x14ac:dyDescent="0.35">
      <c r="A7">
        <v>6</v>
      </c>
      <c r="B7">
        <v>57</v>
      </c>
      <c r="C7">
        <v>140</v>
      </c>
      <c r="D7">
        <v>192</v>
      </c>
      <c r="E7">
        <v>148</v>
      </c>
      <c r="F7">
        <v>-1</v>
      </c>
      <c r="G7">
        <f t="shared" si="0"/>
        <v>537</v>
      </c>
    </row>
    <row r="8" spans="1:7" x14ac:dyDescent="0.35">
      <c r="A8">
        <v>7</v>
      </c>
      <c r="B8">
        <v>56</v>
      </c>
      <c r="C8">
        <v>140</v>
      </c>
      <c r="D8">
        <v>294</v>
      </c>
      <c r="E8">
        <v>153</v>
      </c>
      <c r="F8">
        <v>-1</v>
      </c>
      <c r="G8">
        <f t="shared" si="0"/>
        <v>643</v>
      </c>
    </row>
    <row r="9" spans="1:7" x14ac:dyDescent="0.35">
      <c r="A9">
        <v>8</v>
      </c>
      <c r="B9">
        <v>44</v>
      </c>
      <c r="C9">
        <v>120</v>
      </c>
      <c r="D9">
        <v>263</v>
      </c>
      <c r="E9">
        <v>173</v>
      </c>
      <c r="F9">
        <v>-1</v>
      </c>
      <c r="G9">
        <f t="shared" si="0"/>
        <v>600</v>
      </c>
    </row>
    <row r="10" spans="1:7" x14ac:dyDescent="0.35">
      <c r="A10">
        <v>9</v>
      </c>
      <c r="B10">
        <v>52</v>
      </c>
      <c r="C10">
        <v>172</v>
      </c>
      <c r="D10">
        <v>199</v>
      </c>
      <c r="E10">
        <v>162</v>
      </c>
      <c r="F10">
        <v>-1</v>
      </c>
      <c r="G10">
        <f t="shared" si="0"/>
        <v>585</v>
      </c>
    </row>
    <row r="11" spans="1:7" x14ac:dyDescent="0.35">
      <c r="A11">
        <v>10</v>
      </c>
      <c r="B11">
        <v>57</v>
      </c>
      <c r="C11">
        <v>150</v>
      </c>
      <c r="D11">
        <v>168</v>
      </c>
      <c r="E11">
        <v>174</v>
      </c>
      <c r="F11">
        <v>-1</v>
      </c>
      <c r="G11">
        <f t="shared" si="0"/>
        <v>549</v>
      </c>
    </row>
    <row r="12" spans="1:7" x14ac:dyDescent="0.35">
      <c r="A12">
        <v>11</v>
      </c>
      <c r="B12">
        <v>54</v>
      </c>
      <c r="C12">
        <v>140</v>
      </c>
      <c r="D12">
        <v>239</v>
      </c>
      <c r="E12">
        <v>160</v>
      </c>
      <c r="F12">
        <v>-1</v>
      </c>
      <c r="G12">
        <f t="shared" si="0"/>
        <v>593</v>
      </c>
    </row>
    <row r="13" spans="1:7" x14ac:dyDescent="0.35">
      <c r="A13">
        <v>12</v>
      </c>
      <c r="B13">
        <v>48</v>
      </c>
      <c r="C13">
        <v>130</v>
      </c>
      <c r="D13">
        <v>275</v>
      </c>
      <c r="E13">
        <v>139</v>
      </c>
      <c r="F13">
        <v>-1</v>
      </c>
      <c r="G13">
        <f t="shared" si="0"/>
        <v>592</v>
      </c>
    </row>
    <row r="14" spans="1:7" x14ac:dyDescent="0.35">
      <c r="A14">
        <v>13</v>
      </c>
      <c r="B14">
        <v>49</v>
      </c>
      <c r="C14">
        <v>130</v>
      </c>
      <c r="D14">
        <v>266</v>
      </c>
      <c r="E14">
        <v>171</v>
      </c>
      <c r="F14">
        <v>-1</v>
      </c>
      <c r="G14">
        <f t="shared" si="0"/>
        <v>616</v>
      </c>
    </row>
    <row r="15" spans="1:7" x14ac:dyDescent="0.35">
      <c r="A15">
        <v>14</v>
      </c>
      <c r="B15">
        <v>58</v>
      </c>
      <c r="C15">
        <v>150</v>
      </c>
      <c r="D15">
        <v>283</v>
      </c>
      <c r="E15">
        <v>162</v>
      </c>
      <c r="F15">
        <v>-1</v>
      </c>
      <c r="G15">
        <f t="shared" si="0"/>
        <v>653</v>
      </c>
    </row>
    <row r="16" spans="1:7" x14ac:dyDescent="0.35">
      <c r="A16">
        <v>15</v>
      </c>
      <c r="B16">
        <v>50</v>
      </c>
      <c r="C16">
        <v>120</v>
      </c>
      <c r="D16">
        <v>219</v>
      </c>
      <c r="E16">
        <v>158</v>
      </c>
      <c r="F16">
        <v>-1</v>
      </c>
      <c r="G16">
        <f t="shared" si="0"/>
        <v>547</v>
      </c>
    </row>
    <row r="17" spans="1:7" x14ac:dyDescent="0.35">
      <c r="A17">
        <v>16</v>
      </c>
      <c r="B17">
        <v>58</v>
      </c>
      <c r="C17">
        <v>120</v>
      </c>
      <c r="D17">
        <v>340</v>
      </c>
      <c r="E17">
        <v>172</v>
      </c>
      <c r="F17">
        <v>-1</v>
      </c>
      <c r="G17">
        <f t="shared" si="0"/>
        <v>690</v>
      </c>
    </row>
    <row r="18" spans="1:7" x14ac:dyDescent="0.35">
      <c r="A18">
        <v>17</v>
      </c>
      <c r="B18">
        <v>43</v>
      </c>
      <c r="C18">
        <v>150</v>
      </c>
      <c r="D18">
        <v>247</v>
      </c>
      <c r="E18">
        <v>171</v>
      </c>
      <c r="F18">
        <v>-1</v>
      </c>
      <c r="G18">
        <f t="shared" si="0"/>
        <v>611</v>
      </c>
    </row>
    <row r="19" spans="1:7" x14ac:dyDescent="0.35">
      <c r="A19">
        <v>18</v>
      </c>
      <c r="B19">
        <v>69</v>
      </c>
      <c r="C19">
        <v>140</v>
      </c>
      <c r="D19">
        <v>239</v>
      </c>
      <c r="E19">
        <v>151</v>
      </c>
      <c r="F19">
        <v>-1</v>
      </c>
      <c r="G19">
        <f t="shared" si="0"/>
        <v>599</v>
      </c>
    </row>
    <row r="20" spans="1:7" x14ac:dyDescent="0.35">
      <c r="A20">
        <v>19</v>
      </c>
      <c r="B20">
        <v>59</v>
      </c>
      <c r="C20">
        <v>135</v>
      </c>
      <c r="D20">
        <v>234</v>
      </c>
      <c r="E20">
        <v>161</v>
      </c>
      <c r="F20">
        <v>-1</v>
      </c>
      <c r="G20">
        <f t="shared" si="0"/>
        <v>589</v>
      </c>
    </row>
    <row r="21" spans="1:7" x14ac:dyDescent="0.35">
      <c r="A21">
        <v>20</v>
      </c>
      <c r="B21">
        <v>44</v>
      </c>
      <c r="C21">
        <v>130</v>
      </c>
      <c r="D21">
        <v>233</v>
      </c>
      <c r="E21">
        <v>179</v>
      </c>
      <c r="F21">
        <v>-1</v>
      </c>
      <c r="G21">
        <f t="shared" si="0"/>
        <v>586</v>
      </c>
    </row>
    <row r="22" spans="1:7" x14ac:dyDescent="0.35">
      <c r="A22">
        <v>21</v>
      </c>
      <c r="B22">
        <v>42</v>
      </c>
      <c r="C22">
        <v>140</v>
      </c>
      <c r="D22">
        <v>226</v>
      </c>
      <c r="E22">
        <v>178</v>
      </c>
      <c r="F22">
        <v>-1</v>
      </c>
      <c r="G22">
        <f t="shared" si="0"/>
        <v>586</v>
      </c>
    </row>
    <row r="23" spans="1:7" x14ac:dyDescent="0.35">
      <c r="A23">
        <v>22</v>
      </c>
      <c r="B23">
        <v>61</v>
      </c>
      <c r="C23">
        <v>150</v>
      </c>
      <c r="D23">
        <v>243</v>
      </c>
      <c r="E23">
        <v>137</v>
      </c>
      <c r="F23">
        <v>-1</v>
      </c>
      <c r="G23">
        <f t="shared" si="0"/>
        <v>591</v>
      </c>
    </row>
    <row r="24" spans="1:7" x14ac:dyDescent="0.35">
      <c r="A24">
        <v>23</v>
      </c>
      <c r="B24">
        <v>40</v>
      </c>
      <c r="C24">
        <v>140</v>
      </c>
      <c r="D24">
        <v>199</v>
      </c>
      <c r="E24">
        <v>178</v>
      </c>
      <c r="F24">
        <v>-1</v>
      </c>
      <c r="G24">
        <f t="shared" si="0"/>
        <v>557</v>
      </c>
    </row>
    <row r="25" spans="1:7" x14ac:dyDescent="0.35">
      <c r="A25">
        <v>24</v>
      </c>
      <c r="B25">
        <v>71</v>
      </c>
      <c r="C25">
        <v>160</v>
      </c>
      <c r="D25">
        <v>302</v>
      </c>
      <c r="E25">
        <v>162</v>
      </c>
      <c r="F25">
        <v>-1</v>
      </c>
      <c r="G25">
        <f t="shared" si="0"/>
        <v>695</v>
      </c>
    </row>
    <row r="26" spans="1:7" x14ac:dyDescent="0.35">
      <c r="A26">
        <v>25</v>
      </c>
      <c r="B26">
        <v>59</v>
      </c>
      <c r="C26">
        <v>150</v>
      </c>
      <c r="D26">
        <v>212</v>
      </c>
      <c r="E26">
        <v>157</v>
      </c>
      <c r="F26">
        <v>-1</v>
      </c>
      <c r="G26">
        <f t="shared" si="0"/>
        <v>578</v>
      </c>
    </row>
    <row r="27" spans="1:7" x14ac:dyDescent="0.35">
      <c r="A27">
        <v>26</v>
      </c>
      <c r="B27">
        <v>65</v>
      </c>
      <c r="C27">
        <v>140</v>
      </c>
      <c r="D27">
        <v>417</v>
      </c>
      <c r="E27">
        <v>157</v>
      </c>
      <c r="F27">
        <v>-1</v>
      </c>
      <c r="G27">
        <f t="shared" si="0"/>
        <v>779</v>
      </c>
    </row>
    <row r="28" spans="1:7" x14ac:dyDescent="0.35">
      <c r="A28">
        <v>27</v>
      </c>
      <c r="B28">
        <v>53</v>
      </c>
      <c r="C28">
        <v>130</v>
      </c>
      <c r="D28">
        <v>197</v>
      </c>
      <c r="E28">
        <v>152</v>
      </c>
      <c r="F28">
        <v>-1</v>
      </c>
      <c r="G28">
        <f t="shared" si="0"/>
        <v>532</v>
      </c>
    </row>
    <row r="29" spans="1:7" x14ac:dyDescent="0.35">
      <c r="A29">
        <v>28</v>
      </c>
      <c r="B29">
        <v>41</v>
      </c>
      <c r="C29">
        <v>105</v>
      </c>
      <c r="D29">
        <v>198</v>
      </c>
      <c r="E29">
        <v>168</v>
      </c>
      <c r="F29">
        <v>-1</v>
      </c>
      <c r="G29">
        <f t="shared" si="0"/>
        <v>512</v>
      </c>
    </row>
    <row r="30" spans="1:7" x14ac:dyDescent="0.35">
      <c r="A30">
        <v>29</v>
      </c>
      <c r="B30">
        <v>44</v>
      </c>
      <c r="C30">
        <v>130</v>
      </c>
      <c r="D30">
        <v>219</v>
      </c>
      <c r="E30">
        <v>188</v>
      </c>
      <c r="F30">
        <v>-1</v>
      </c>
      <c r="G30">
        <f t="shared" si="0"/>
        <v>581</v>
      </c>
    </row>
    <row r="31" spans="1:7" x14ac:dyDescent="0.35">
      <c r="A31">
        <v>47</v>
      </c>
      <c r="B31">
        <v>65</v>
      </c>
      <c r="C31">
        <v>120</v>
      </c>
      <c r="D31">
        <v>177</v>
      </c>
      <c r="E31">
        <v>140</v>
      </c>
      <c r="F31">
        <v>-1</v>
      </c>
      <c r="G31">
        <f t="shared" si="0"/>
        <v>502</v>
      </c>
    </row>
    <row r="32" spans="1:7" x14ac:dyDescent="0.35">
      <c r="A32">
        <v>30</v>
      </c>
      <c r="B32">
        <v>67</v>
      </c>
      <c r="C32">
        <v>160</v>
      </c>
      <c r="D32">
        <v>286</v>
      </c>
      <c r="E32">
        <v>108</v>
      </c>
      <c r="F32">
        <v>1</v>
      </c>
      <c r="G32">
        <f t="shared" si="0"/>
        <v>621</v>
      </c>
    </row>
    <row r="33" spans="1:7" x14ac:dyDescent="0.35">
      <c r="A33">
        <v>31</v>
      </c>
      <c r="B33">
        <v>67</v>
      </c>
      <c r="C33">
        <v>120</v>
      </c>
      <c r="D33">
        <v>229</v>
      </c>
      <c r="E33">
        <v>129</v>
      </c>
      <c r="F33">
        <v>1</v>
      </c>
      <c r="G33">
        <f t="shared" si="0"/>
        <v>545</v>
      </c>
    </row>
    <row r="34" spans="1:7" x14ac:dyDescent="0.35">
      <c r="A34">
        <v>32</v>
      </c>
      <c r="B34">
        <v>63</v>
      </c>
      <c r="C34">
        <v>130</v>
      </c>
      <c r="D34">
        <v>254</v>
      </c>
      <c r="E34">
        <v>147</v>
      </c>
      <c r="F34">
        <v>1</v>
      </c>
      <c r="G34">
        <f t="shared" si="0"/>
        <v>594</v>
      </c>
    </row>
    <row r="35" spans="1:7" x14ac:dyDescent="0.35">
      <c r="A35">
        <v>33</v>
      </c>
      <c r="B35">
        <v>56</v>
      </c>
      <c r="C35">
        <v>130</v>
      </c>
      <c r="D35">
        <v>256</v>
      </c>
      <c r="E35">
        <v>142</v>
      </c>
      <c r="F35">
        <v>1</v>
      </c>
      <c r="G35">
        <f t="shared" si="0"/>
        <v>584</v>
      </c>
    </row>
    <row r="36" spans="1:7" x14ac:dyDescent="0.35">
      <c r="A36">
        <v>34</v>
      </c>
      <c r="B36">
        <v>48</v>
      </c>
      <c r="C36">
        <v>110</v>
      </c>
      <c r="D36">
        <v>229</v>
      </c>
      <c r="E36">
        <v>168</v>
      </c>
      <c r="F36">
        <v>1</v>
      </c>
      <c r="G36">
        <f t="shared" si="0"/>
        <v>555</v>
      </c>
    </row>
    <row r="37" spans="1:7" x14ac:dyDescent="0.35">
      <c r="A37">
        <v>35</v>
      </c>
      <c r="B37">
        <v>60</v>
      </c>
      <c r="C37">
        <v>130</v>
      </c>
      <c r="D37">
        <v>206</v>
      </c>
      <c r="E37">
        <v>132</v>
      </c>
      <c r="F37">
        <v>1</v>
      </c>
      <c r="G37">
        <f t="shared" si="0"/>
        <v>528</v>
      </c>
    </row>
    <row r="38" spans="1:7" x14ac:dyDescent="0.35">
      <c r="A38">
        <v>36</v>
      </c>
      <c r="B38">
        <v>40</v>
      </c>
      <c r="C38">
        <v>110</v>
      </c>
      <c r="D38">
        <v>167</v>
      </c>
      <c r="E38">
        <v>114</v>
      </c>
      <c r="F38">
        <v>1</v>
      </c>
      <c r="G38">
        <f t="shared" si="0"/>
        <v>431</v>
      </c>
    </row>
    <row r="39" spans="1:7" x14ac:dyDescent="0.35">
      <c r="A39">
        <v>37</v>
      </c>
      <c r="B39">
        <v>43</v>
      </c>
      <c r="C39">
        <v>120</v>
      </c>
      <c r="D39">
        <v>177</v>
      </c>
      <c r="E39">
        <v>120</v>
      </c>
      <c r="F39">
        <v>1</v>
      </c>
      <c r="G39">
        <f t="shared" si="0"/>
        <v>460</v>
      </c>
    </row>
    <row r="40" spans="1:7" x14ac:dyDescent="0.35">
      <c r="A40">
        <v>38</v>
      </c>
      <c r="B40">
        <v>57</v>
      </c>
      <c r="C40">
        <v>150</v>
      </c>
      <c r="D40">
        <v>276</v>
      </c>
      <c r="E40">
        <v>112</v>
      </c>
      <c r="F40">
        <v>1</v>
      </c>
      <c r="G40">
        <f t="shared" si="0"/>
        <v>595</v>
      </c>
    </row>
    <row r="41" spans="1:7" x14ac:dyDescent="0.35">
      <c r="A41">
        <v>39</v>
      </c>
      <c r="B41">
        <v>55</v>
      </c>
      <c r="C41">
        <v>132</v>
      </c>
      <c r="D41">
        <v>353</v>
      </c>
      <c r="E41">
        <v>132</v>
      </c>
      <c r="F41">
        <v>1</v>
      </c>
      <c r="G41">
        <f t="shared" si="0"/>
        <v>672</v>
      </c>
    </row>
    <row r="42" spans="1:7" x14ac:dyDescent="0.35">
      <c r="A42">
        <v>40</v>
      </c>
      <c r="B42">
        <v>65</v>
      </c>
      <c r="C42">
        <v>150</v>
      </c>
      <c r="D42">
        <v>225</v>
      </c>
      <c r="E42">
        <v>114</v>
      </c>
      <c r="F42">
        <v>1</v>
      </c>
      <c r="G42">
        <f t="shared" si="0"/>
        <v>554</v>
      </c>
    </row>
    <row r="43" spans="1:7" x14ac:dyDescent="0.35">
      <c r="A43">
        <v>41</v>
      </c>
      <c r="B43">
        <v>58</v>
      </c>
      <c r="C43">
        <v>112</v>
      </c>
      <c r="D43">
        <v>230</v>
      </c>
      <c r="E43">
        <v>165</v>
      </c>
      <c r="F43">
        <v>1</v>
      </c>
      <c r="G43">
        <f t="shared" si="0"/>
        <v>565</v>
      </c>
    </row>
    <row r="44" spans="1:7" x14ac:dyDescent="0.35">
      <c r="A44">
        <v>42</v>
      </c>
      <c r="B44">
        <v>50</v>
      </c>
      <c r="C44">
        <v>150</v>
      </c>
      <c r="D44">
        <v>243</v>
      </c>
      <c r="E44">
        <v>128</v>
      </c>
      <c r="F44">
        <v>1</v>
      </c>
      <c r="G44">
        <f t="shared" si="0"/>
        <v>571</v>
      </c>
    </row>
    <row r="45" spans="1:7" x14ac:dyDescent="0.35">
      <c r="A45">
        <v>43</v>
      </c>
      <c r="B45">
        <v>44</v>
      </c>
      <c r="C45">
        <v>112</v>
      </c>
      <c r="D45">
        <v>290</v>
      </c>
      <c r="E45">
        <v>153</v>
      </c>
      <c r="F45">
        <v>1</v>
      </c>
      <c r="G45">
        <f t="shared" si="0"/>
        <v>599</v>
      </c>
    </row>
    <row r="46" spans="1:7" x14ac:dyDescent="0.35">
      <c r="A46">
        <v>44</v>
      </c>
      <c r="B46">
        <v>60</v>
      </c>
      <c r="C46">
        <v>130</v>
      </c>
      <c r="D46">
        <v>253</v>
      </c>
      <c r="E46">
        <v>144</v>
      </c>
      <c r="F46">
        <v>1</v>
      </c>
      <c r="G46">
        <f t="shared" si="0"/>
        <v>587</v>
      </c>
    </row>
    <row r="47" spans="1:7" x14ac:dyDescent="0.35">
      <c r="A47">
        <v>45</v>
      </c>
      <c r="B47">
        <v>54</v>
      </c>
      <c r="C47">
        <v>124</v>
      </c>
      <c r="D47">
        <v>266</v>
      </c>
      <c r="E47">
        <v>109</v>
      </c>
      <c r="F47">
        <v>1</v>
      </c>
      <c r="G47">
        <f t="shared" si="0"/>
        <v>553</v>
      </c>
    </row>
    <row r="48" spans="1:7" x14ac:dyDescent="0.35">
      <c r="A48">
        <v>46</v>
      </c>
      <c r="B48">
        <v>50</v>
      </c>
      <c r="C48">
        <v>140</v>
      </c>
      <c r="D48">
        <v>233</v>
      </c>
      <c r="E48">
        <v>163</v>
      </c>
      <c r="F48">
        <v>1</v>
      </c>
      <c r="G48">
        <f t="shared" si="0"/>
        <v>586</v>
      </c>
    </row>
    <row r="49" spans="1:7" x14ac:dyDescent="0.35">
      <c r="A49">
        <v>48</v>
      </c>
      <c r="B49">
        <v>62</v>
      </c>
      <c r="C49">
        <v>140</v>
      </c>
      <c r="D49">
        <v>268</v>
      </c>
      <c r="E49">
        <v>160</v>
      </c>
      <c r="F49">
        <v>1</v>
      </c>
      <c r="G49">
        <f t="shared" si="0"/>
        <v>630</v>
      </c>
    </row>
    <row r="50" spans="1:7" x14ac:dyDescent="0.35">
      <c r="A50">
        <v>49</v>
      </c>
      <c r="B50">
        <v>58</v>
      </c>
      <c r="C50">
        <v>120</v>
      </c>
      <c r="D50">
        <v>284</v>
      </c>
      <c r="E50">
        <v>160</v>
      </c>
      <c r="F50">
        <v>1</v>
      </c>
      <c r="G50">
        <f t="shared" si="0"/>
        <v>622</v>
      </c>
    </row>
    <row r="51" spans="1:7" x14ac:dyDescent="0.35">
      <c r="A51">
        <v>50</v>
      </c>
      <c r="B51">
        <v>60</v>
      </c>
      <c r="C51">
        <v>117</v>
      </c>
      <c r="D51">
        <v>230</v>
      </c>
      <c r="E51">
        <v>160</v>
      </c>
      <c r="F51">
        <v>1</v>
      </c>
      <c r="G51">
        <f t="shared" si="0"/>
        <v>567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A809-8BAF-4DEC-902B-4FBD4BA4D82A}">
  <sheetPr codeName="Sheet2"/>
  <dimension ref="A1:T101"/>
  <sheetViews>
    <sheetView topLeftCell="D1" workbookViewId="0">
      <selection activeCell="J5" sqref="J5"/>
    </sheetView>
  </sheetViews>
  <sheetFormatPr defaultRowHeight="14.5" x14ac:dyDescent="0.35"/>
  <cols>
    <col min="1" max="1" width="8.81640625" bestFit="1" customWidth="1"/>
    <col min="2" max="2" width="4.453125" bestFit="1" customWidth="1"/>
    <col min="3" max="3" width="14.453125" bestFit="1" customWidth="1"/>
    <col min="4" max="4" width="11.26953125" bestFit="1" customWidth="1"/>
    <col min="5" max="5" width="14.7265625" bestFit="1" customWidth="1"/>
    <col min="6" max="6" width="9.453125" bestFit="1" customWidth="1"/>
    <col min="7" max="7" width="12.453125" bestFit="1" customWidth="1"/>
    <col min="8" max="8" width="16" bestFit="1" customWidth="1"/>
    <col min="9" max="9" width="10" bestFit="1" customWidth="1"/>
    <col min="12" max="12" width="17.1796875" bestFit="1" customWidth="1"/>
    <col min="17" max="17" width="17.1796875" bestFit="1" customWidth="1"/>
  </cols>
  <sheetData>
    <row r="1" spans="1:20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8" t="s">
        <v>30</v>
      </c>
      <c r="H1" s="19" t="s">
        <v>28</v>
      </c>
      <c r="I1" s="17" t="s">
        <v>31</v>
      </c>
      <c r="J1" s="17" t="s">
        <v>28</v>
      </c>
      <c r="L1" t="s">
        <v>25</v>
      </c>
    </row>
    <row r="2" spans="1:20" x14ac:dyDescent="0.35">
      <c r="A2" s="14">
        <v>51</v>
      </c>
      <c r="B2" s="14">
        <v>64</v>
      </c>
      <c r="C2" s="14">
        <v>140</v>
      </c>
      <c r="D2" s="14">
        <v>313</v>
      </c>
      <c r="E2" s="14">
        <v>133</v>
      </c>
      <c r="F2" s="14">
        <v>-1</v>
      </c>
      <c r="G2" s="20">
        <f>SUMPRODUCT(B2:E2,$L$4:$O$4)+$P$4</f>
        <v>0.35534804690550015</v>
      </c>
      <c r="H2" s="20">
        <f>IF(G2&gt;0,1,-1)</f>
        <v>1</v>
      </c>
      <c r="I2" s="22">
        <f t="shared" ref="I2:I33" si="0">SUMPRODUCT($L$8:$O$8,B2:E2)+$P$8</f>
        <v>0.44712913912765728</v>
      </c>
      <c r="J2" s="22">
        <f>IF(I2&gt;0,1,-1)</f>
        <v>1</v>
      </c>
      <c r="L2" t="s">
        <v>26</v>
      </c>
    </row>
    <row r="3" spans="1:20" x14ac:dyDescent="0.35">
      <c r="A3" s="14">
        <v>52</v>
      </c>
      <c r="B3" s="14">
        <v>43</v>
      </c>
      <c r="C3" s="14">
        <v>110</v>
      </c>
      <c r="D3" s="14">
        <v>211</v>
      </c>
      <c r="E3" s="14">
        <v>161</v>
      </c>
      <c r="F3" s="14">
        <v>-1</v>
      </c>
      <c r="G3" s="20">
        <f t="shared" ref="G3:G66" si="1">SUMPRODUCT(B3:E3,$L$4:$O$4)+$P$4</f>
        <v>-6.8884788090673332E-2</v>
      </c>
      <c r="H3" s="20">
        <f t="shared" ref="H3:H66" si="2">IF(G3&gt;0,1,-1)</f>
        <v>-1</v>
      </c>
      <c r="I3" s="22">
        <f t="shared" si="0"/>
        <v>7.7107129186494205E-2</v>
      </c>
      <c r="J3" s="22">
        <f t="shared" ref="J3:J66" si="3">IF(I3&gt;0,1,-1)</f>
        <v>1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9" t="s">
        <v>17</v>
      </c>
    </row>
    <row r="4" spans="1:20" x14ac:dyDescent="0.35">
      <c r="A4" s="14">
        <v>53</v>
      </c>
      <c r="B4" s="14">
        <v>45</v>
      </c>
      <c r="C4" s="14">
        <v>142</v>
      </c>
      <c r="D4" s="14">
        <v>309</v>
      </c>
      <c r="E4" s="14">
        <v>147</v>
      </c>
      <c r="F4" s="14">
        <v>1</v>
      </c>
      <c r="G4" s="20">
        <f t="shared" si="1"/>
        <v>-0.36455971142347199</v>
      </c>
      <c r="H4" s="20">
        <f t="shared" si="2"/>
        <v>-1</v>
      </c>
      <c r="I4" s="22">
        <f t="shared" si="0"/>
        <v>-0.22075461777735939</v>
      </c>
      <c r="J4" s="22">
        <f t="shared" si="3"/>
        <v>-1</v>
      </c>
      <c r="L4" s="2">
        <v>1.0366325685341536E-2</v>
      </c>
      <c r="M4" s="2">
        <v>-2.6883148012288503E-2</v>
      </c>
      <c r="N4" s="2">
        <v>7.9438178092389373E-4</v>
      </c>
      <c r="O4" s="2">
        <v>-3.3285981939943511E-2</v>
      </c>
      <c r="P4" s="2">
        <v>7.6339380253473399</v>
      </c>
      <c r="Q4" s="9">
        <v>1</v>
      </c>
    </row>
    <row r="5" spans="1:20" x14ac:dyDescent="0.35">
      <c r="A5" s="14">
        <v>54</v>
      </c>
      <c r="B5" s="14">
        <v>58</v>
      </c>
      <c r="C5" s="14">
        <v>128</v>
      </c>
      <c r="D5" s="14">
        <v>259</v>
      </c>
      <c r="E5" s="14">
        <v>130</v>
      </c>
      <c r="F5" s="14">
        <v>1</v>
      </c>
      <c r="G5" s="20">
        <f t="shared" si="1"/>
        <v>0.67270919859085243</v>
      </c>
      <c r="H5" s="20">
        <f t="shared" si="2"/>
        <v>1</v>
      </c>
      <c r="I5" s="22">
        <f t="shared" si="0"/>
        <v>0.84206547636767226</v>
      </c>
      <c r="J5" s="22">
        <f t="shared" si="3"/>
        <v>1</v>
      </c>
    </row>
    <row r="6" spans="1:20" x14ac:dyDescent="0.35">
      <c r="A6" s="14">
        <v>55</v>
      </c>
      <c r="B6" s="14">
        <v>50</v>
      </c>
      <c r="C6" s="14">
        <v>144</v>
      </c>
      <c r="D6" s="14">
        <v>200</v>
      </c>
      <c r="E6" s="14">
        <v>126</v>
      </c>
      <c r="F6" s="14">
        <v>1</v>
      </c>
      <c r="G6" s="20">
        <f t="shared" si="1"/>
        <v>0.24592362759676867</v>
      </c>
      <c r="H6" s="20">
        <f t="shared" si="2"/>
        <v>1</v>
      </c>
      <c r="I6" s="22">
        <f t="shared" si="0"/>
        <v>0.40890088351517129</v>
      </c>
      <c r="J6" s="22">
        <f t="shared" si="3"/>
        <v>1</v>
      </c>
      <c r="L6" t="s">
        <v>27</v>
      </c>
    </row>
    <row r="7" spans="1:20" x14ac:dyDescent="0.35">
      <c r="A7" s="14">
        <v>56</v>
      </c>
      <c r="B7" s="14">
        <v>55</v>
      </c>
      <c r="C7" s="14">
        <v>130</v>
      </c>
      <c r="D7" s="14">
        <v>262</v>
      </c>
      <c r="E7" s="14">
        <v>155</v>
      </c>
      <c r="F7" s="14">
        <v>-1</v>
      </c>
      <c r="G7" s="20">
        <f t="shared" si="1"/>
        <v>-0.24192247764556551</v>
      </c>
      <c r="H7" s="20">
        <f t="shared" si="2"/>
        <v>-1</v>
      </c>
      <c r="I7" s="22">
        <f t="shared" si="0"/>
        <v>-0.19759269482181807</v>
      </c>
      <c r="J7" s="22">
        <f t="shared" si="3"/>
        <v>-1</v>
      </c>
      <c r="L7" s="2" t="s">
        <v>8</v>
      </c>
      <c r="M7" s="2" t="s">
        <v>9</v>
      </c>
      <c r="N7" s="2" t="s">
        <v>10</v>
      </c>
      <c r="O7" s="2" t="s">
        <v>19</v>
      </c>
      <c r="P7" s="2" t="s">
        <v>12</v>
      </c>
      <c r="Q7" s="9" t="s">
        <v>17</v>
      </c>
    </row>
    <row r="8" spans="1:20" x14ac:dyDescent="0.35">
      <c r="A8" s="14">
        <v>57</v>
      </c>
      <c r="B8" s="14">
        <v>62</v>
      </c>
      <c r="C8" s="14">
        <v>150</v>
      </c>
      <c r="D8" s="14">
        <v>244</v>
      </c>
      <c r="E8" s="14">
        <v>154</v>
      </c>
      <c r="F8" s="14">
        <v>1</v>
      </c>
      <c r="G8" s="20">
        <f t="shared" si="1"/>
        <v>-0.68803404821063108</v>
      </c>
      <c r="H8" s="20">
        <f t="shared" si="2"/>
        <v>-1</v>
      </c>
      <c r="I8" s="22">
        <f t="shared" si="0"/>
        <v>-0.77173924868925603</v>
      </c>
      <c r="J8" s="22">
        <f t="shared" si="3"/>
        <v>-1</v>
      </c>
      <c r="L8" s="2">
        <v>2.9686877839412039E-3</v>
      </c>
      <c r="M8" s="2">
        <v>-3.0521257902899199E-2</v>
      </c>
      <c r="N8" s="2">
        <v>1.3026059271989579E-3</v>
      </c>
      <c r="O8" s="2">
        <v>-3.8944696392538544E-2</v>
      </c>
      <c r="P8" s="2">
        <v>9.3020381923556599</v>
      </c>
      <c r="Q8" s="2">
        <v>1</v>
      </c>
    </row>
    <row r="9" spans="1:20" x14ac:dyDescent="0.35">
      <c r="A9" s="14">
        <v>58</v>
      </c>
      <c r="B9" s="14">
        <v>37</v>
      </c>
      <c r="C9" s="14">
        <v>120</v>
      </c>
      <c r="D9" s="14">
        <v>215</v>
      </c>
      <c r="E9" s="14">
        <v>170</v>
      </c>
      <c r="F9" s="14">
        <v>-1</v>
      </c>
      <c r="G9" s="20">
        <f t="shared" si="1"/>
        <v>-0.69631053266140253</v>
      </c>
      <c r="H9" s="20">
        <f t="shared" si="2"/>
        <v>-1</v>
      </c>
      <c r="I9" s="22">
        <f t="shared" si="0"/>
        <v>-0.59120942037019653</v>
      </c>
      <c r="J9" s="22">
        <f t="shared" si="3"/>
        <v>-1</v>
      </c>
    </row>
    <row r="10" spans="1:20" x14ac:dyDescent="0.35">
      <c r="A10" s="14">
        <v>59</v>
      </c>
      <c r="B10" s="14">
        <v>38</v>
      </c>
      <c r="C10" s="14">
        <v>120</v>
      </c>
      <c r="D10" s="14">
        <v>231</v>
      </c>
      <c r="E10" s="14">
        <v>182</v>
      </c>
      <c r="F10" s="14">
        <v>1</v>
      </c>
      <c r="G10" s="20">
        <f t="shared" si="1"/>
        <v>-1.0726658817606021</v>
      </c>
      <c r="H10" s="20">
        <f t="shared" si="2"/>
        <v>-1</v>
      </c>
      <c r="I10" s="22">
        <f t="shared" si="0"/>
        <v>-1.034735394461535</v>
      </c>
      <c r="J10" s="22">
        <f t="shared" si="3"/>
        <v>-1</v>
      </c>
    </row>
    <row r="11" spans="1:20" x14ac:dyDescent="0.35">
      <c r="A11" s="14">
        <v>60</v>
      </c>
      <c r="B11" s="14">
        <v>41</v>
      </c>
      <c r="C11" s="14">
        <v>130</v>
      </c>
      <c r="D11" s="14">
        <v>214</v>
      </c>
      <c r="E11" s="14">
        <v>168</v>
      </c>
      <c r="F11" s="14">
        <v>-1</v>
      </c>
      <c r="G11" s="20">
        <f t="shared" si="1"/>
        <v>-0.85789912794396006</v>
      </c>
      <c r="H11" s="20">
        <f t="shared" si="2"/>
        <v>-1</v>
      </c>
      <c r="I11" s="22">
        <f t="shared" si="0"/>
        <v>-0.80796046140554623</v>
      </c>
      <c r="J11" s="22">
        <f t="shared" si="3"/>
        <v>-1</v>
      </c>
      <c r="L11" s="21" t="s">
        <v>32</v>
      </c>
      <c r="M11" s="21" t="s">
        <v>29</v>
      </c>
      <c r="N11" s="21" cm="1">
        <f t="array" ref="N11">(SUMPRODUCT(--(F2:F101=H2:H101)))</f>
        <v>67</v>
      </c>
    </row>
    <row r="12" spans="1:20" x14ac:dyDescent="0.35">
      <c r="A12" s="14">
        <v>61</v>
      </c>
      <c r="B12" s="14">
        <v>66</v>
      </c>
      <c r="C12" s="14">
        <v>178</v>
      </c>
      <c r="D12" s="14">
        <v>228</v>
      </c>
      <c r="E12" s="14">
        <v>165</v>
      </c>
      <c r="F12" s="14">
        <v>1</v>
      </c>
      <c r="G12" s="20">
        <f t="shared" si="1"/>
        <v>-1.7781527996475051</v>
      </c>
      <c r="H12" s="20">
        <f t="shared" si="2"/>
        <v>-1</v>
      </c>
      <c r="I12" s="22">
        <f t="shared" si="0"/>
        <v>-2.0636930739877748</v>
      </c>
      <c r="J12" s="22">
        <f t="shared" si="3"/>
        <v>-1</v>
      </c>
      <c r="L12" s="21" t="s">
        <v>33</v>
      </c>
      <c r="M12" s="21" t="s">
        <v>29</v>
      </c>
      <c r="N12" s="21" cm="1">
        <f t="array" ref="N12">(SUMPRODUCT(--(F2:F101=J2:J101)))</f>
        <v>64</v>
      </c>
    </row>
    <row r="13" spans="1:20" x14ac:dyDescent="0.35">
      <c r="A13" s="14">
        <v>62</v>
      </c>
      <c r="B13" s="14">
        <v>52</v>
      </c>
      <c r="C13" s="14">
        <v>112</v>
      </c>
      <c r="D13" s="14">
        <v>230</v>
      </c>
      <c r="E13" s="14">
        <v>160</v>
      </c>
      <c r="F13" s="14">
        <v>1</v>
      </c>
      <c r="G13" s="20">
        <f t="shared" si="1"/>
        <v>1.9025082830321338E-2</v>
      </c>
      <c r="H13" s="20">
        <f t="shared" si="2"/>
        <v>1</v>
      </c>
      <c r="I13" s="22">
        <f t="shared" si="0"/>
        <v>0.10647701244548458</v>
      </c>
      <c r="J13" s="22">
        <f t="shared" si="3"/>
        <v>1</v>
      </c>
    </row>
    <row r="14" spans="1:20" x14ac:dyDescent="0.35">
      <c r="A14" s="14">
        <v>63</v>
      </c>
      <c r="B14" s="14">
        <v>56</v>
      </c>
      <c r="C14" s="14">
        <v>120</v>
      </c>
      <c r="D14" s="14">
        <v>193</v>
      </c>
      <c r="E14" s="14">
        <v>162</v>
      </c>
      <c r="F14" s="14">
        <v>-1</v>
      </c>
      <c r="G14" s="20">
        <f t="shared" si="1"/>
        <v>-0.25053888830069226</v>
      </c>
      <c r="H14" s="20">
        <f t="shared" si="2"/>
        <v>-1</v>
      </c>
      <c r="I14" s="22">
        <f t="shared" si="0"/>
        <v>-0.25190411173338134</v>
      </c>
      <c r="J14" s="22">
        <f t="shared" si="3"/>
        <v>-1</v>
      </c>
      <c r="L14" s="1" t="s">
        <v>26</v>
      </c>
      <c r="M14" s="1"/>
      <c r="N14" s="1"/>
      <c r="O14" s="1"/>
      <c r="P14" s="1"/>
      <c r="Q14" s="1" t="s">
        <v>27</v>
      </c>
      <c r="R14" s="1"/>
      <c r="S14" s="1"/>
      <c r="T14" s="1"/>
    </row>
    <row r="15" spans="1:20" x14ac:dyDescent="0.35">
      <c r="A15" s="14">
        <v>64</v>
      </c>
      <c r="B15" s="14">
        <v>46</v>
      </c>
      <c r="C15" s="14">
        <v>105</v>
      </c>
      <c r="D15" s="14">
        <v>204</v>
      </c>
      <c r="E15" s="14">
        <v>172</v>
      </c>
      <c r="F15" s="14">
        <v>-1</v>
      </c>
      <c r="G15" s="20">
        <f t="shared" si="1"/>
        <v>-0.27507654477905152</v>
      </c>
      <c r="H15" s="20">
        <f t="shared" si="2"/>
        <v>-1</v>
      </c>
      <c r="I15" s="22">
        <f t="shared" si="0"/>
        <v>-0.1988904197555037</v>
      </c>
      <c r="J15" s="22">
        <f t="shared" si="3"/>
        <v>-1</v>
      </c>
      <c r="L15" s="1"/>
      <c r="N15" s="1" t="s">
        <v>34</v>
      </c>
      <c r="O15" s="1"/>
      <c r="P15" s="1"/>
      <c r="Q15" s="1"/>
      <c r="S15" s="1" t="s">
        <v>34</v>
      </c>
      <c r="T15" s="1"/>
    </row>
    <row r="16" spans="1:20" x14ac:dyDescent="0.35">
      <c r="A16" s="14">
        <v>65</v>
      </c>
      <c r="B16" s="14">
        <v>46</v>
      </c>
      <c r="C16" s="14">
        <v>138</v>
      </c>
      <c r="D16" s="14">
        <v>243</v>
      </c>
      <c r="E16" s="14">
        <v>152</v>
      </c>
      <c r="F16" s="14">
        <v>-1</v>
      </c>
      <c r="G16" s="20">
        <f t="shared" si="1"/>
        <v>-0.46551990092966999</v>
      </c>
      <c r="H16" s="20">
        <f t="shared" si="2"/>
        <v>-1</v>
      </c>
      <c r="I16" s="22">
        <f t="shared" si="0"/>
        <v>-0.37639637153964678</v>
      </c>
      <c r="J16" s="22">
        <f t="shared" si="3"/>
        <v>-1</v>
      </c>
      <c r="L16" s="1"/>
      <c r="M16" s="15"/>
      <c r="N16" s="15">
        <v>1</v>
      </c>
      <c r="O16" s="15">
        <v>-1</v>
      </c>
      <c r="P16" s="1"/>
      <c r="Q16" s="1"/>
      <c r="R16" s="15"/>
      <c r="S16" s="15">
        <v>1</v>
      </c>
      <c r="T16" s="15">
        <v>-1</v>
      </c>
    </row>
    <row r="17" spans="1:20" x14ac:dyDescent="0.35">
      <c r="A17" s="14">
        <v>66</v>
      </c>
      <c r="B17" s="14">
        <v>64</v>
      </c>
      <c r="C17" s="14">
        <v>130</v>
      </c>
      <c r="D17" s="14">
        <v>303</v>
      </c>
      <c r="E17" s="14">
        <v>122</v>
      </c>
      <c r="F17" s="14">
        <v>-1</v>
      </c>
      <c r="G17" s="20">
        <f t="shared" si="1"/>
        <v>0.98238151055852452</v>
      </c>
      <c r="H17" s="20">
        <f t="shared" si="2"/>
        <v>1</v>
      </c>
      <c r="I17" s="22">
        <f t="shared" si="0"/>
        <v>1.1677073192025826</v>
      </c>
      <c r="J17" s="22">
        <f t="shared" si="3"/>
        <v>1</v>
      </c>
      <c r="L17" s="1" t="s">
        <v>22</v>
      </c>
      <c r="M17" s="15">
        <v>1</v>
      </c>
      <c r="N17" s="15">
        <f>COUNTIFS(F2:F101, "=1", H2:H101, "=1")</f>
        <v>30</v>
      </c>
      <c r="O17" s="15">
        <f>COUNTIFS(F2:F101, "=-1", H2:H101, "=1")</f>
        <v>15</v>
      </c>
      <c r="P17" s="1"/>
      <c r="Q17" s="1" t="s">
        <v>22</v>
      </c>
      <c r="R17" s="15">
        <v>1</v>
      </c>
      <c r="S17" s="15">
        <f>COUNTIFS(F2:F101, "=1", J2:J101, "=1")</f>
        <v>30</v>
      </c>
      <c r="T17" s="15">
        <f>COUNTIFS(F2:F101, "=-1", J2:J101, "=1")</f>
        <v>18</v>
      </c>
    </row>
    <row r="18" spans="1:20" x14ac:dyDescent="0.35">
      <c r="A18" s="14">
        <v>67</v>
      </c>
      <c r="B18" s="14">
        <v>59</v>
      </c>
      <c r="C18" s="14">
        <v>138</v>
      </c>
      <c r="D18" s="14">
        <v>271</v>
      </c>
      <c r="E18" s="14">
        <v>182</v>
      </c>
      <c r="F18" s="14">
        <v>-1</v>
      </c>
      <c r="G18" s="20">
        <f t="shared" si="1"/>
        <v>-1.3070944353526661</v>
      </c>
      <c r="H18" s="20">
        <f t="shared" si="2"/>
        <v>-1</v>
      </c>
      <c r="I18" s="22">
        <f t="shared" si="0"/>
        <v>-1.4696713561629977</v>
      </c>
      <c r="J18" s="22">
        <f t="shared" si="3"/>
        <v>-1</v>
      </c>
      <c r="L18" s="1"/>
      <c r="M18" s="15">
        <v>-1</v>
      </c>
      <c r="N18" s="15">
        <f>COUNTIFS(F2:F101, "=1", H2:H101, "=-1")</f>
        <v>18</v>
      </c>
      <c r="O18" s="15">
        <f>COUNTIFS(F2:F101, "=-1", H2:H101, "=-1")</f>
        <v>37</v>
      </c>
      <c r="P18" s="1"/>
      <c r="Q18" s="1"/>
      <c r="R18" s="15">
        <v>-1</v>
      </c>
      <c r="S18" s="15">
        <f>COUNTIFS(F2:F101, "=1", J2:J101, "=-1")</f>
        <v>18</v>
      </c>
      <c r="T18" s="15">
        <f>COUNTIFS(F2:F101, "=-1", J2:J101, "=-1")</f>
        <v>34</v>
      </c>
    </row>
    <row r="19" spans="1:20" x14ac:dyDescent="0.35">
      <c r="A19" s="14">
        <v>68</v>
      </c>
      <c r="B19" s="14">
        <v>41</v>
      </c>
      <c r="C19" s="14">
        <v>112</v>
      </c>
      <c r="D19" s="14">
        <v>268</v>
      </c>
      <c r="E19" s="14">
        <v>172</v>
      </c>
      <c r="F19" s="14">
        <v>-1</v>
      </c>
      <c r="G19" s="20">
        <f t="shared" si="1"/>
        <v>-0.46424977531264933</v>
      </c>
      <c r="H19" s="20">
        <f t="shared" si="2"/>
        <v>-1</v>
      </c>
      <c r="I19" s="22">
        <f t="shared" si="0"/>
        <v>-0.34401588465476962</v>
      </c>
      <c r="J19" s="22">
        <f t="shared" si="3"/>
        <v>-1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4">
        <v>69</v>
      </c>
      <c r="B20" s="14">
        <v>54</v>
      </c>
      <c r="C20" s="14">
        <v>108</v>
      </c>
      <c r="D20" s="14">
        <v>267</v>
      </c>
      <c r="E20" s="14">
        <v>167</v>
      </c>
      <c r="F20" s="14">
        <v>-1</v>
      </c>
      <c r="G20" s="20">
        <f t="shared" si="1"/>
        <v>-5.6319421435262917E-2</v>
      </c>
      <c r="H20" s="20">
        <f t="shared" si="2"/>
        <v>-1</v>
      </c>
      <c r="I20" s="22">
        <f t="shared" si="0"/>
        <v>1.0082964183556697E-2</v>
      </c>
      <c r="J20" s="22">
        <f t="shared" si="3"/>
        <v>1</v>
      </c>
      <c r="L20" s="15" t="s">
        <v>35</v>
      </c>
      <c r="M20" s="15" t="s">
        <v>36</v>
      </c>
      <c r="N20" s="1"/>
      <c r="O20" s="1"/>
      <c r="P20" s="1"/>
      <c r="Q20" s="15" t="s">
        <v>35</v>
      </c>
      <c r="R20" s="15" t="s">
        <v>36</v>
      </c>
      <c r="S20" s="1"/>
      <c r="T20" s="1"/>
    </row>
    <row r="21" spans="1:20" x14ac:dyDescent="0.35">
      <c r="A21" s="14">
        <v>70</v>
      </c>
      <c r="B21" s="14">
        <v>39</v>
      </c>
      <c r="C21" s="14">
        <v>94</v>
      </c>
      <c r="D21" s="14">
        <v>199</v>
      </c>
      <c r="E21" s="14">
        <v>179</v>
      </c>
      <c r="F21" s="14">
        <v>-1</v>
      </c>
      <c r="G21" s="20">
        <f t="shared" si="1"/>
        <v>-0.28889997892549335</v>
      </c>
      <c r="H21" s="20">
        <f t="shared" si="2"/>
        <v>-1</v>
      </c>
      <c r="I21" s="22">
        <f t="shared" si="0"/>
        <v>-0.16306330169496519</v>
      </c>
      <c r="J21" s="22">
        <f t="shared" si="3"/>
        <v>-1</v>
      </c>
      <c r="L21" s="15" t="s">
        <v>29</v>
      </c>
      <c r="M21" s="23">
        <f>SUM(N17,O18)/SUM(N17:O18)</f>
        <v>0.67</v>
      </c>
      <c r="N21" s="1"/>
      <c r="O21" s="1"/>
      <c r="P21" s="1"/>
      <c r="Q21" s="15" t="s">
        <v>29</v>
      </c>
      <c r="R21" s="23">
        <f>SUM(S17,T18)/SUM(S17:T18)</f>
        <v>0.64</v>
      </c>
      <c r="S21" s="1"/>
      <c r="T21" s="1"/>
    </row>
    <row r="22" spans="1:20" x14ac:dyDescent="0.35">
      <c r="A22" s="14">
        <v>71</v>
      </c>
      <c r="B22" s="14">
        <v>53</v>
      </c>
      <c r="C22" s="14">
        <v>123</v>
      </c>
      <c r="D22" s="14">
        <v>282</v>
      </c>
      <c r="E22" s="14">
        <v>95</v>
      </c>
      <c r="F22" s="14">
        <v>1</v>
      </c>
      <c r="G22" s="20">
        <f t="shared" si="1"/>
        <v>1.9385734590848598</v>
      </c>
      <c r="H22" s="20">
        <f t="shared" si="2"/>
        <v>1</v>
      </c>
      <c r="I22" s="22">
        <f t="shared" si="0"/>
        <v>2.3728526370268863</v>
      </c>
      <c r="J22" s="22">
        <f t="shared" si="3"/>
        <v>1</v>
      </c>
      <c r="L22" s="15" t="s">
        <v>37</v>
      </c>
      <c r="M22" s="23">
        <f>O18/SUM(N18:O18)</f>
        <v>0.67272727272727273</v>
      </c>
      <c r="N22" s="1"/>
      <c r="O22" s="1"/>
      <c r="P22" s="1"/>
      <c r="Q22" s="15" t="s">
        <v>37</v>
      </c>
      <c r="R22" s="23">
        <f>T18/SUM(S18:T18)</f>
        <v>0.65384615384615385</v>
      </c>
      <c r="S22" s="1"/>
      <c r="T22" s="1"/>
    </row>
    <row r="23" spans="1:20" x14ac:dyDescent="0.35">
      <c r="A23" s="14">
        <v>72</v>
      </c>
      <c r="B23" s="14">
        <v>63</v>
      </c>
      <c r="C23" s="14">
        <v>108</v>
      </c>
      <c r="D23" s="14">
        <v>269</v>
      </c>
      <c r="E23" s="14">
        <v>169</v>
      </c>
      <c r="F23" s="14">
        <v>1</v>
      </c>
      <c r="G23" s="20">
        <f t="shared" si="1"/>
        <v>-2.8005690585227505E-2</v>
      </c>
      <c r="H23" s="20">
        <f t="shared" si="2"/>
        <v>-1</v>
      </c>
      <c r="I23" s="22">
        <f t="shared" si="0"/>
        <v>-3.8483026691650934E-2</v>
      </c>
      <c r="J23" s="22">
        <f t="shared" si="3"/>
        <v>-1</v>
      </c>
      <c r="L23" s="15" t="s">
        <v>39</v>
      </c>
      <c r="M23" s="23">
        <f>O18/SUM(O17:O18)</f>
        <v>0.71153846153846156</v>
      </c>
      <c r="N23" s="1"/>
      <c r="O23" s="1"/>
      <c r="P23" s="1"/>
      <c r="Q23" s="15" t="s">
        <v>40</v>
      </c>
      <c r="R23" s="23">
        <f>T18/SUM(T17:T18)</f>
        <v>0.65384615384615385</v>
      </c>
      <c r="S23" s="1"/>
      <c r="T23" s="1"/>
    </row>
    <row r="24" spans="1:20" x14ac:dyDescent="0.35">
      <c r="A24" s="14">
        <v>73</v>
      </c>
      <c r="B24" s="14">
        <v>34</v>
      </c>
      <c r="C24" s="14">
        <v>118</v>
      </c>
      <c r="D24" s="14">
        <v>210</v>
      </c>
      <c r="E24" s="14">
        <v>192</v>
      </c>
      <c r="F24" s="14">
        <v>-1</v>
      </c>
      <c r="G24" s="20">
        <f t="shared" si="1"/>
        <v>-1.409906725276227</v>
      </c>
      <c r="H24" s="20">
        <f t="shared" si="2"/>
        <v>-1</v>
      </c>
      <c r="I24" s="22">
        <f t="shared" si="0"/>
        <v>-1.4023693181880645</v>
      </c>
      <c r="J24" s="22">
        <f t="shared" si="3"/>
        <v>-1</v>
      </c>
      <c r="L24" s="15" t="s">
        <v>38</v>
      </c>
      <c r="M24" s="23">
        <f>N17/SUM(N17:N18)</f>
        <v>0.625</v>
      </c>
      <c r="Q24" s="15" t="s">
        <v>38</v>
      </c>
      <c r="R24" s="23">
        <f>S17/SUM(S17:S18)</f>
        <v>0.625</v>
      </c>
    </row>
    <row r="25" spans="1:20" x14ac:dyDescent="0.35">
      <c r="A25" s="14">
        <v>74</v>
      </c>
      <c r="B25" s="14">
        <v>47</v>
      </c>
      <c r="C25" s="14">
        <v>112</v>
      </c>
      <c r="D25" s="14">
        <v>204</v>
      </c>
      <c r="E25" s="14">
        <v>143</v>
      </c>
      <c r="F25" s="14">
        <v>-1</v>
      </c>
      <c r="G25" s="20">
        <f t="shared" si="1"/>
        <v>0.5124012210786324</v>
      </c>
      <c r="H25" s="20">
        <f t="shared" si="2"/>
        <v>1</v>
      </c>
      <c r="I25" s="22">
        <f t="shared" si="0"/>
        <v>0.7198256580917608</v>
      </c>
      <c r="J25" s="22">
        <f t="shared" si="3"/>
        <v>1</v>
      </c>
      <c r="L25" s="15" t="s">
        <v>41</v>
      </c>
      <c r="M25" s="23">
        <f>N18/SUM(N17:N18)</f>
        <v>0.375</v>
      </c>
      <c r="Q25" s="15" t="s">
        <v>41</v>
      </c>
      <c r="R25" s="23">
        <f>S18/SUM(S17:S18)</f>
        <v>0.375</v>
      </c>
    </row>
    <row r="26" spans="1:20" x14ac:dyDescent="0.35">
      <c r="A26" s="14">
        <v>75</v>
      </c>
      <c r="B26" s="14">
        <v>67</v>
      </c>
      <c r="C26" s="14">
        <v>152</v>
      </c>
      <c r="D26" s="14">
        <v>277</v>
      </c>
      <c r="E26" s="14">
        <v>172</v>
      </c>
      <c r="F26" s="14">
        <v>-1</v>
      </c>
      <c r="G26" s="20">
        <f t="shared" si="1"/>
        <v>-1.2629017919569945</v>
      </c>
      <c r="H26" s="20">
        <f t="shared" si="2"/>
        <v>-1</v>
      </c>
      <c r="I26" s="22">
        <f t="shared" si="0"/>
        <v>-1.4759568650434751</v>
      </c>
      <c r="J26" s="22">
        <f t="shared" si="3"/>
        <v>-1</v>
      </c>
      <c r="L26" s="15" t="s">
        <v>42</v>
      </c>
      <c r="M26" s="23">
        <f>O17/SUM(O17:O18)</f>
        <v>0.28846153846153844</v>
      </c>
      <c r="Q26" s="15" t="s">
        <v>42</v>
      </c>
      <c r="R26" s="23">
        <f>T17/SUM(T17:T18)</f>
        <v>0.34615384615384615</v>
      </c>
    </row>
    <row r="27" spans="1:20" x14ac:dyDescent="0.35">
      <c r="A27" s="14">
        <v>76</v>
      </c>
      <c r="B27" s="14">
        <v>54</v>
      </c>
      <c r="C27" s="14">
        <v>110</v>
      </c>
      <c r="D27" s="14">
        <v>206</v>
      </c>
      <c r="E27" s="14">
        <v>108</v>
      </c>
      <c r="F27" s="14">
        <v>1</v>
      </c>
      <c r="G27" s="20">
        <f t="shared" si="1"/>
        <v>1.8053299283604707</v>
      </c>
      <c r="H27" s="20">
        <f t="shared" si="2"/>
        <v>1</v>
      </c>
      <c r="I27" s="22">
        <f t="shared" si="0"/>
        <v>2.1673185739783953</v>
      </c>
      <c r="J27" s="22">
        <f t="shared" si="3"/>
        <v>1</v>
      </c>
      <c r="L27" s="15" t="s">
        <v>44</v>
      </c>
      <c r="M27" s="23">
        <f>(2*M22*M24)/(M22+M24)</f>
        <v>0.64798598949211905</v>
      </c>
      <c r="Q27" s="15" t="s">
        <v>44</v>
      </c>
      <c r="R27" s="23">
        <f>(2*R22*R24)/(R22+R24)</f>
        <v>0.63909774436090228</v>
      </c>
    </row>
    <row r="28" spans="1:20" x14ac:dyDescent="0.35">
      <c r="A28" s="14">
        <v>77</v>
      </c>
      <c r="B28" s="14">
        <v>66</v>
      </c>
      <c r="C28" s="14">
        <v>112</v>
      </c>
      <c r="D28" s="14">
        <v>212</v>
      </c>
      <c r="E28" s="14">
        <v>132</v>
      </c>
      <c r="F28" s="14">
        <v>1</v>
      </c>
      <c r="G28" s="20">
        <f t="shared" si="1"/>
        <v>1.0818622646868903</v>
      </c>
      <c r="H28" s="20">
        <f t="shared" si="2"/>
        <v>1</v>
      </c>
      <c r="I28" s="22">
        <f t="shared" si="0"/>
        <v>1.2150432337221595</v>
      </c>
      <c r="J28" s="22">
        <f t="shared" si="3"/>
        <v>1</v>
      </c>
    </row>
    <row r="29" spans="1:20" x14ac:dyDescent="0.35">
      <c r="A29" s="14">
        <v>78</v>
      </c>
      <c r="B29" s="14">
        <v>52</v>
      </c>
      <c r="C29" s="14">
        <v>136</v>
      </c>
      <c r="D29" s="14">
        <v>196</v>
      </c>
      <c r="E29" s="14">
        <v>169</v>
      </c>
      <c r="F29" s="14">
        <v>-1</v>
      </c>
      <c r="G29" s="20">
        <f t="shared" si="1"/>
        <v>-0.95275328747550692</v>
      </c>
      <c r="H29" s="20">
        <f t="shared" si="2"/>
        <v>-1</v>
      </c>
      <c r="I29" s="22">
        <f t="shared" si="0"/>
        <v>-1.0208240462817066</v>
      </c>
      <c r="J29" s="22">
        <f t="shared" si="3"/>
        <v>-1</v>
      </c>
    </row>
    <row r="30" spans="1:20" x14ac:dyDescent="0.35">
      <c r="A30" s="14">
        <v>79</v>
      </c>
      <c r="B30" s="14">
        <v>55</v>
      </c>
      <c r="C30" s="14">
        <v>180</v>
      </c>
      <c r="D30" s="14">
        <v>327</v>
      </c>
      <c r="E30" s="14">
        <v>117</v>
      </c>
      <c r="F30" s="14">
        <v>1</v>
      </c>
      <c r="G30" s="20">
        <f t="shared" si="1"/>
        <v>-0.26957774878208429</v>
      </c>
      <c r="H30" s="20">
        <f t="shared" si="2"/>
        <v>-1</v>
      </c>
      <c r="I30" s="22">
        <f t="shared" si="0"/>
        <v>-0.15908774178237906</v>
      </c>
      <c r="J30" s="22">
        <f t="shared" si="3"/>
        <v>-1</v>
      </c>
    </row>
    <row r="31" spans="1:20" x14ac:dyDescent="0.35">
      <c r="A31" s="14">
        <v>80</v>
      </c>
      <c r="B31" s="14">
        <v>49</v>
      </c>
      <c r="C31" s="14">
        <v>118</v>
      </c>
      <c r="D31" s="14">
        <v>149</v>
      </c>
      <c r="E31" s="14">
        <v>126</v>
      </c>
      <c r="F31" s="14">
        <v>1</v>
      </c>
      <c r="G31" s="20">
        <f t="shared" si="1"/>
        <v>0.89400567940380959</v>
      </c>
      <c r="H31" s="20">
        <f t="shared" si="2"/>
        <v>1</v>
      </c>
      <c r="I31" s="22">
        <f t="shared" si="0"/>
        <v>1.133051998919461</v>
      </c>
      <c r="J31" s="22">
        <f t="shared" si="3"/>
        <v>1</v>
      </c>
    </row>
    <row r="32" spans="1:20" x14ac:dyDescent="0.35">
      <c r="A32" s="14">
        <v>81</v>
      </c>
      <c r="B32" s="14">
        <v>74</v>
      </c>
      <c r="C32" s="14">
        <v>120</v>
      </c>
      <c r="D32" s="14">
        <v>269</v>
      </c>
      <c r="E32" s="14">
        <v>121</v>
      </c>
      <c r="F32" s="14">
        <v>-1</v>
      </c>
      <c r="G32" s="20">
        <f t="shared" si="1"/>
        <v>1.3611532489233564</v>
      </c>
      <c r="H32" s="20">
        <f t="shared" si="2"/>
        <v>1</v>
      </c>
      <c r="I32" s="22">
        <f t="shared" si="0"/>
        <v>1.4972628709387612</v>
      </c>
      <c r="J32" s="22">
        <f t="shared" si="3"/>
        <v>1</v>
      </c>
    </row>
    <row r="33" spans="1:10" x14ac:dyDescent="0.35">
      <c r="A33" s="14">
        <v>82</v>
      </c>
      <c r="B33" s="14">
        <v>54</v>
      </c>
      <c r="C33" s="14">
        <v>160</v>
      </c>
      <c r="D33" s="14">
        <v>201</v>
      </c>
      <c r="E33" s="14">
        <v>163</v>
      </c>
      <c r="F33" s="14">
        <v>-1</v>
      </c>
      <c r="G33" s="20">
        <f t="shared" si="1"/>
        <v>-1.373528387855468</v>
      </c>
      <c r="H33" s="20">
        <f t="shared" si="2"/>
        <v>-1</v>
      </c>
      <c r="I33" s="22">
        <f t="shared" si="0"/>
        <v>-1.5072156523921798</v>
      </c>
      <c r="J33" s="22">
        <f t="shared" si="3"/>
        <v>-1</v>
      </c>
    </row>
    <row r="34" spans="1:10" x14ac:dyDescent="0.35">
      <c r="A34" s="14">
        <v>83</v>
      </c>
      <c r="B34" s="14">
        <v>54</v>
      </c>
      <c r="C34" s="14">
        <v>122</v>
      </c>
      <c r="D34" s="14">
        <v>286</v>
      </c>
      <c r="E34" s="14">
        <v>116</v>
      </c>
      <c r="F34" s="14">
        <v>1</v>
      </c>
      <c r="G34" s="20">
        <f t="shared" si="1"/>
        <v>1.2799948391673714</v>
      </c>
      <c r="H34" s="20">
        <f t="shared" si="2"/>
        <v>1</v>
      </c>
      <c r="I34" s="22">
        <f t="shared" ref="I34:I65" si="4">SUMPRODUCT($L$8:$O$8,B34:E34)+$P$8</f>
        <v>1.593714382179213</v>
      </c>
      <c r="J34" s="22">
        <f t="shared" si="3"/>
        <v>1</v>
      </c>
    </row>
    <row r="35" spans="1:10" x14ac:dyDescent="0.35">
      <c r="A35" s="14">
        <v>84</v>
      </c>
      <c r="B35" s="14">
        <v>56</v>
      </c>
      <c r="C35" s="14">
        <v>130</v>
      </c>
      <c r="D35" s="14">
        <v>283</v>
      </c>
      <c r="E35" s="14">
        <v>103</v>
      </c>
      <c r="F35" s="14">
        <v>1</v>
      </c>
      <c r="G35" s="20">
        <f t="shared" si="1"/>
        <v>1.5159969263162401</v>
      </c>
      <c r="H35" s="20">
        <f t="shared" si="2"/>
        <v>1</v>
      </c>
      <c r="I35" s="22">
        <f t="shared" si="4"/>
        <v>1.8578549298453062</v>
      </c>
      <c r="J35" s="22">
        <f t="shared" si="3"/>
        <v>1</v>
      </c>
    </row>
    <row r="36" spans="1:10" x14ac:dyDescent="0.35">
      <c r="A36" s="14">
        <v>85</v>
      </c>
      <c r="B36" s="14">
        <v>46</v>
      </c>
      <c r="C36" s="14">
        <v>120</v>
      </c>
      <c r="D36" s="14">
        <v>249</v>
      </c>
      <c r="E36" s="14">
        <v>144</v>
      </c>
      <c r="F36" s="14">
        <v>1</v>
      </c>
      <c r="G36" s="20">
        <f t="shared" si="1"/>
        <v>0.28943090949661432</v>
      </c>
      <c r="H36" s="20">
        <f t="shared" si="2"/>
        <v>1</v>
      </c>
      <c r="I36" s="22">
        <f t="shared" si="4"/>
        <v>0.49235947741604136</v>
      </c>
      <c r="J36" s="22">
        <f t="shared" si="3"/>
        <v>1</v>
      </c>
    </row>
    <row r="37" spans="1:10" x14ac:dyDescent="0.35">
      <c r="A37" s="14">
        <v>86</v>
      </c>
      <c r="B37" s="14">
        <v>49</v>
      </c>
      <c r="C37" s="14">
        <v>134</v>
      </c>
      <c r="D37" s="14">
        <v>271</v>
      </c>
      <c r="E37" s="14">
        <v>162</v>
      </c>
      <c r="F37" s="14">
        <v>-1</v>
      </c>
      <c r="G37" s="20">
        <f t="shared" si="1"/>
        <v>-0.63750546135805752</v>
      </c>
      <c r="H37" s="20">
        <f t="shared" si="2"/>
        <v>-1</v>
      </c>
      <c r="I37" s="22">
        <f t="shared" si="4"/>
        <v>-0.59837927454004003</v>
      </c>
      <c r="J37" s="22">
        <f t="shared" si="3"/>
        <v>-1</v>
      </c>
    </row>
    <row r="38" spans="1:10" x14ac:dyDescent="0.35">
      <c r="A38" s="14">
        <v>87</v>
      </c>
      <c r="B38" s="14">
        <v>42</v>
      </c>
      <c r="C38" s="14">
        <v>120</v>
      </c>
      <c r="D38" s="14">
        <v>295</v>
      </c>
      <c r="E38" s="14">
        <v>162</v>
      </c>
      <c r="F38" s="14">
        <v>-1</v>
      </c>
      <c r="G38" s="20">
        <f t="shared" si="1"/>
        <v>-0.3146405062412363</v>
      </c>
      <c r="H38" s="20">
        <f t="shared" si="2"/>
        <v>-1</v>
      </c>
      <c r="I38" s="22">
        <f t="shared" si="4"/>
        <v>-0.16059993613426471</v>
      </c>
      <c r="J38" s="22">
        <f t="shared" si="3"/>
        <v>-1</v>
      </c>
    </row>
    <row r="39" spans="1:10" x14ac:dyDescent="0.35">
      <c r="A39" s="14">
        <v>88</v>
      </c>
      <c r="B39" s="14">
        <v>41</v>
      </c>
      <c r="C39" s="14">
        <v>110</v>
      </c>
      <c r="D39" s="14">
        <v>235</v>
      </c>
      <c r="E39" s="14">
        <v>153</v>
      </c>
      <c r="F39" s="14">
        <v>-1</v>
      </c>
      <c r="G39" s="20">
        <f t="shared" si="1"/>
        <v>0.19573557880036496</v>
      </c>
      <c r="H39" s="20">
        <f t="shared" si="2"/>
        <v>1</v>
      </c>
      <c r="I39" s="22">
        <f t="shared" si="4"/>
        <v>0.41398986701169527</v>
      </c>
      <c r="J39" s="22">
        <f t="shared" si="3"/>
        <v>1</v>
      </c>
    </row>
    <row r="40" spans="1:10" x14ac:dyDescent="0.35">
      <c r="A40" s="14">
        <v>89</v>
      </c>
      <c r="B40" s="14">
        <v>41</v>
      </c>
      <c r="C40" s="14">
        <v>126</v>
      </c>
      <c r="D40" s="14">
        <v>306</v>
      </c>
      <c r="E40" s="14">
        <v>163</v>
      </c>
      <c r="F40" s="14">
        <v>-1</v>
      </c>
      <c r="G40" s="20">
        <f t="shared" si="1"/>
        <v>-0.51085350235008864</v>
      </c>
      <c r="H40" s="20">
        <f t="shared" si="2"/>
        <v>-1</v>
      </c>
      <c r="I40" s="22">
        <f t="shared" si="4"/>
        <v>-0.37131220252895147</v>
      </c>
      <c r="J40" s="22">
        <f t="shared" si="3"/>
        <v>-1</v>
      </c>
    </row>
    <row r="41" spans="1:10" x14ac:dyDescent="0.35">
      <c r="A41" s="14">
        <v>90</v>
      </c>
      <c r="B41" s="14">
        <v>49</v>
      </c>
      <c r="C41" s="14">
        <v>130</v>
      </c>
      <c r="D41" s="14">
        <v>269</v>
      </c>
      <c r="E41" s="14">
        <v>163</v>
      </c>
      <c r="F41" s="14">
        <v>-1</v>
      </c>
      <c r="G41" s="20">
        <f t="shared" si="1"/>
        <v>-0.56484761481069423</v>
      </c>
      <c r="H41" s="20">
        <f t="shared" si="2"/>
        <v>-1</v>
      </c>
      <c r="I41" s="22">
        <f t="shared" si="4"/>
        <v>-0.51784415117537996</v>
      </c>
      <c r="J41" s="22">
        <f t="shared" si="3"/>
        <v>-1</v>
      </c>
    </row>
    <row r="42" spans="1:10" x14ac:dyDescent="0.35">
      <c r="A42" s="14">
        <v>91</v>
      </c>
      <c r="B42" s="14">
        <v>61</v>
      </c>
      <c r="C42" s="14">
        <v>134</v>
      </c>
      <c r="D42" s="14">
        <v>234</v>
      </c>
      <c r="E42" s="14">
        <v>145</v>
      </c>
      <c r="F42" s="14">
        <v>1</v>
      </c>
      <c r="G42" s="20">
        <f t="shared" si="1"/>
        <v>2.3360013950896708E-2</v>
      </c>
      <c r="H42" s="20">
        <f t="shared" si="2"/>
        <v>1</v>
      </c>
      <c r="I42" s="22">
        <f t="shared" si="4"/>
        <v>5.1108398234047669E-2</v>
      </c>
      <c r="J42" s="22">
        <f t="shared" si="3"/>
        <v>1</v>
      </c>
    </row>
    <row r="43" spans="1:10" x14ac:dyDescent="0.35">
      <c r="A43" s="14">
        <v>92</v>
      </c>
      <c r="B43" s="14">
        <v>60</v>
      </c>
      <c r="C43" s="14">
        <v>120</v>
      </c>
      <c r="D43" s="14">
        <v>178</v>
      </c>
      <c r="E43" s="14">
        <v>96</v>
      </c>
      <c r="F43" s="14">
        <v>-1</v>
      </c>
      <c r="G43" s="20">
        <f t="shared" si="1"/>
        <v>1.9758854957630883</v>
      </c>
      <c r="H43" s="20">
        <f t="shared" si="2"/>
        <v>1</v>
      </c>
      <c r="I43" s="22">
        <f t="shared" si="4"/>
        <v>2.3107815124019417</v>
      </c>
      <c r="J43" s="22">
        <f t="shared" si="3"/>
        <v>1</v>
      </c>
    </row>
    <row r="44" spans="1:10" x14ac:dyDescent="0.35">
      <c r="A44" s="14">
        <v>93</v>
      </c>
      <c r="B44" s="14">
        <v>67</v>
      </c>
      <c r="C44" s="14">
        <v>120</v>
      </c>
      <c r="D44" s="14">
        <v>237</v>
      </c>
      <c r="E44" s="14">
        <v>71</v>
      </c>
      <c r="F44" s="14">
        <v>1</v>
      </c>
      <c r="G44" s="20">
        <f t="shared" si="1"/>
        <v>2.9274678491335768</v>
      </c>
      <c r="H44" s="20">
        <f t="shared" si="2"/>
        <v>1</v>
      </c>
      <c r="I44" s="22">
        <f t="shared" si="4"/>
        <v>3.3820334864077335</v>
      </c>
      <c r="J44" s="22">
        <f t="shared" si="3"/>
        <v>1</v>
      </c>
    </row>
    <row r="45" spans="1:10" x14ac:dyDescent="0.35">
      <c r="A45" s="14">
        <v>94</v>
      </c>
      <c r="B45" s="14">
        <v>58</v>
      </c>
      <c r="C45" s="14">
        <v>100</v>
      </c>
      <c r="D45" s="14">
        <v>234</v>
      </c>
      <c r="E45" s="14">
        <v>156</v>
      </c>
      <c r="F45" s="14">
        <v>1</v>
      </c>
      <c r="G45" s="20">
        <f t="shared" si="1"/>
        <v>0.54014226797330167</v>
      </c>
      <c r="H45" s="20">
        <f t="shared" si="2"/>
        <v>1</v>
      </c>
      <c r="I45" s="22">
        <f t="shared" si="4"/>
        <v>0.6515334432628741</v>
      </c>
      <c r="J45" s="22">
        <f t="shared" si="3"/>
        <v>1</v>
      </c>
    </row>
    <row r="46" spans="1:10" x14ac:dyDescent="0.35">
      <c r="A46" s="14">
        <v>95</v>
      </c>
      <c r="B46" s="14">
        <v>47</v>
      </c>
      <c r="C46" s="14">
        <v>110</v>
      </c>
      <c r="D46" s="14">
        <v>275</v>
      </c>
      <c r="E46" s="14">
        <v>118</v>
      </c>
      <c r="F46" s="14">
        <v>1</v>
      </c>
      <c r="G46" s="20">
        <f t="shared" si="1"/>
        <v>1.4547181720473938</v>
      </c>
      <c r="H46" s="20">
        <f t="shared" si="2"/>
        <v>1</v>
      </c>
      <c r="I46" s="22">
        <f t="shared" si="4"/>
        <v>1.8469706045421495</v>
      </c>
      <c r="J46" s="22">
        <f t="shared" si="3"/>
        <v>1</v>
      </c>
    </row>
    <row r="47" spans="1:10" x14ac:dyDescent="0.35">
      <c r="A47" s="14">
        <v>96</v>
      </c>
      <c r="B47" s="14">
        <v>52</v>
      </c>
      <c r="C47" s="14">
        <v>125</v>
      </c>
      <c r="D47" s="14">
        <v>212</v>
      </c>
      <c r="E47" s="14">
        <v>168</v>
      </c>
      <c r="F47" s="14">
        <v>1</v>
      </c>
      <c r="G47" s="20">
        <f t="shared" si="1"/>
        <v>-0.61104256890560738</v>
      </c>
      <c r="H47" s="20">
        <f t="shared" si="2"/>
        <v>-1</v>
      </c>
      <c r="I47" s="22">
        <f t="shared" si="4"/>
        <v>-0.62530381812209335</v>
      </c>
      <c r="J47" s="22">
        <f t="shared" si="3"/>
        <v>-1</v>
      </c>
    </row>
    <row r="48" spans="1:10" x14ac:dyDescent="0.35">
      <c r="A48" s="14">
        <v>97</v>
      </c>
      <c r="B48" s="14">
        <v>62</v>
      </c>
      <c r="C48" s="14">
        <v>128</v>
      </c>
      <c r="D48" s="14">
        <v>208</v>
      </c>
      <c r="E48" s="14">
        <v>140</v>
      </c>
      <c r="F48" s="14">
        <v>-1</v>
      </c>
      <c r="G48" s="20">
        <f t="shared" si="1"/>
        <v>0.3408012111056653</v>
      </c>
      <c r="H48" s="20">
        <f t="shared" si="2"/>
        <v>1</v>
      </c>
      <c r="I48" s="22">
        <f t="shared" si="4"/>
        <v>0.39806036129090394</v>
      </c>
      <c r="J48" s="22">
        <f t="shared" si="3"/>
        <v>1</v>
      </c>
    </row>
    <row r="49" spans="1:10" x14ac:dyDescent="0.35">
      <c r="A49" s="14">
        <v>98</v>
      </c>
      <c r="B49" s="14">
        <v>57</v>
      </c>
      <c r="C49" s="14">
        <v>110</v>
      </c>
      <c r="D49" s="14">
        <v>201</v>
      </c>
      <c r="E49" s="14">
        <v>126</v>
      </c>
      <c r="F49" s="14">
        <v>-1</v>
      </c>
      <c r="G49" s="20">
        <f t="shared" si="1"/>
        <v>1.2333093215928921</v>
      </c>
      <c r="H49" s="20">
        <f t="shared" si="2"/>
        <v>1</v>
      </c>
      <c r="I49" s="22">
        <f t="shared" si="4"/>
        <v>1.468707072628531</v>
      </c>
      <c r="J49" s="22">
        <f t="shared" si="3"/>
        <v>1</v>
      </c>
    </row>
    <row r="50" spans="1:10" x14ac:dyDescent="0.35">
      <c r="A50" s="14">
        <v>99</v>
      </c>
      <c r="B50" s="14">
        <v>58</v>
      </c>
      <c r="C50" s="14">
        <v>146</v>
      </c>
      <c r="D50" s="14">
        <v>218</v>
      </c>
      <c r="E50" s="14">
        <v>105</v>
      </c>
      <c r="F50" s="14">
        <v>1</v>
      </c>
      <c r="G50" s="20">
        <f t="shared" si="1"/>
        <v>0.9883924298503679</v>
      </c>
      <c r="H50" s="20">
        <f t="shared" si="2"/>
        <v>1</v>
      </c>
      <c r="I50" s="22">
        <f t="shared" si="4"/>
        <v>1.2128934009137922</v>
      </c>
      <c r="J50" s="22">
        <f t="shared" si="3"/>
        <v>1</v>
      </c>
    </row>
    <row r="51" spans="1:10" x14ac:dyDescent="0.35">
      <c r="A51" s="14">
        <v>100</v>
      </c>
      <c r="B51" s="14">
        <v>64</v>
      </c>
      <c r="C51" s="14">
        <v>128</v>
      </c>
      <c r="D51" s="14">
        <v>263</v>
      </c>
      <c r="E51" s="14">
        <v>105</v>
      </c>
      <c r="F51" s="14">
        <v>-1</v>
      </c>
      <c r="G51" s="20">
        <f t="shared" si="1"/>
        <v>1.5702342283251856</v>
      </c>
      <c r="H51" s="20">
        <f t="shared" si="2"/>
        <v>1</v>
      </c>
      <c r="I51" s="22">
        <f t="shared" si="4"/>
        <v>1.8387054365935782</v>
      </c>
      <c r="J51" s="22">
        <f t="shared" si="3"/>
        <v>1</v>
      </c>
    </row>
    <row r="52" spans="1:10" x14ac:dyDescent="0.35">
      <c r="A52" s="14">
        <v>101</v>
      </c>
      <c r="B52" s="14">
        <v>51</v>
      </c>
      <c r="C52" s="14">
        <v>120</v>
      </c>
      <c r="D52" s="14">
        <v>295</v>
      </c>
      <c r="E52" s="14">
        <v>157</v>
      </c>
      <c r="F52" s="14">
        <v>-1</v>
      </c>
      <c r="G52" s="20">
        <f t="shared" si="1"/>
        <v>-5.4913665373444331E-2</v>
      </c>
      <c r="H52" s="20">
        <f t="shared" si="2"/>
        <v>-1</v>
      </c>
      <c r="I52" s="22">
        <f t="shared" si="4"/>
        <v>6.0841735883897741E-2</v>
      </c>
      <c r="J52" s="22">
        <f t="shared" si="3"/>
        <v>1</v>
      </c>
    </row>
    <row r="53" spans="1:10" x14ac:dyDescent="0.35">
      <c r="A53" s="14">
        <v>102</v>
      </c>
      <c r="B53" s="14">
        <v>43</v>
      </c>
      <c r="C53" s="14">
        <v>115</v>
      </c>
      <c r="D53" s="14">
        <v>303</v>
      </c>
      <c r="E53" s="14">
        <v>181</v>
      </c>
      <c r="F53" s="14">
        <v>-1</v>
      </c>
      <c r="G53" s="20">
        <f t="shared" si="1"/>
        <v>-0.79593704310598756</v>
      </c>
      <c r="H53" s="20">
        <f t="shared" si="2"/>
        <v>-1</v>
      </c>
      <c r="I53" s="22">
        <f t="shared" si="4"/>
        <v>-0.73455334287646856</v>
      </c>
      <c r="J53" s="22">
        <f t="shared" si="3"/>
        <v>-1</v>
      </c>
    </row>
    <row r="54" spans="1:10" x14ac:dyDescent="0.35">
      <c r="A54" s="14">
        <v>103</v>
      </c>
      <c r="B54" s="14">
        <v>42</v>
      </c>
      <c r="C54" s="14">
        <v>120</v>
      </c>
      <c r="D54" s="14">
        <v>209</v>
      </c>
      <c r="E54" s="14">
        <v>173</v>
      </c>
      <c r="F54" s="14">
        <v>-1</v>
      </c>
      <c r="G54" s="20">
        <f t="shared" si="1"/>
        <v>-0.74910314074006923</v>
      </c>
      <c r="H54" s="20">
        <f t="shared" si="2"/>
        <v>-1</v>
      </c>
      <c r="I54" s="22">
        <f t="shared" si="4"/>
        <v>-0.70101570619129916</v>
      </c>
      <c r="J54" s="22">
        <f t="shared" si="3"/>
        <v>-1</v>
      </c>
    </row>
    <row r="55" spans="1:10" x14ac:dyDescent="0.35">
      <c r="A55" s="14">
        <v>104</v>
      </c>
      <c r="B55" s="14">
        <v>67</v>
      </c>
      <c r="C55" s="14">
        <v>106</v>
      </c>
      <c r="D55" s="14">
        <v>223</v>
      </c>
      <c r="E55" s="14">
        <v>142</v>
      </c>
      <c r="F55" s="14">
        <v>-1</v>
      </c>
      <c r="G55" s="20">
        <f t="shared" si="1"/>
        <v>0.92940585863669156</v>
      </c>
      <c r="H55" s="20">
        <f t="shared" si="2"/>
        <v>1</v>
      </c>
      <c r="I55" s="22">
        <f t="shared" si="4"/>
        <v>1.0260211701972999</v>
      </c>
      <c r="J55" s="22">
        <f t="shared" si="3"/>
        <v>1</v>
      </c>
    </row>
    <row r="56" spans="1:10" x14ac:dyDescent="0.35">
      <c r="A56" s="14">
        <v>105</v>
      </c>
      <c r="B56" s="14">
        <v>76</v>
      </c>
      <c r="C56" s="14">
        <v>140</v>
      </c>
      <c r="D56" s="14">
        <v>197</v>
      </c>
      <c r="E56" s="14">
        <v>116</v>
      </c>
      <c r="F56" s="14">
        <v>-1</v>
      </c>
      <c r="G56" s="20">
        <f t="shared" si="1"/>
        <v>0.95345736152146632</v>
      </c>
      <c r="H56" s="20">
        <f t="shared" si="2"/>
        <v>1</v>
      </c>
      <c r="I56" s="22">
        <f t="shared" si="4"/>
        <v>0.99371094365302781</v>
      </c>
      <c r="J56" s="22">
        <f t="shared" si="3"/>
        <v>1</v>
      </c>
    </row>
    <row r="57" spans="1:10" x14ac:dyDescent="0.35">
      <c r="A57" s="14">
        <v>106</v>
      </c>
      <c r="B57" s="14">
        <v>70</v>
      </c>
      <c r="C57" s="14">
        <v>156</v>
      </c>
      <c r="D57" s="14">
        <v>245</v>
      </c>
      <c r="E57" s="14">
        <v>143</v>
      </c>
      <c r="F57" s="14">
        <v>-1</v>
      </c>
      <c r="G57" s="20">
        <f t="shared" si="1"/>
        <v>-0.39946214768132737</v>
      </c>
      <c r="H57" s="20">
        <f t="shared" si="2"/>
        <v>-1</v>
      </c>
      <c r="I57" s="22">
        <f t="shared" si="4"/>
        <v>-0.50142302758999691</v>
      </c>
      <c r="J57" s="22">
        <f t="shared" si="3"/>
        <v>-1</v>
      </c>
    </row>
    <row r="58" spans="1:10" x14ac:dyDescent="0.35">
      <c r="A58" s="14">
        <v>107</v>
      </c>
      <c r="B58" s="14">
        <v>57</v>
      </c>
      <c r="C58" s="14">
        <v>124</v>
      </c>
      <c r="D58" s="14">
        <v>261</v>
      </c>
      <c r="E58" s="14">
        <v>141</v>
      </c>
      <c r="F58" s="14">
        <v>1</v>
      </c>
      <c r="G58" s="20">
        <f t="shared" si="1"/>
        <v>0.40531842717713396</v>
      </c>
      <c r="H58" s="20">
        <f t="shared" si="2"/>
        <v>1</v>
      </c>
      <c r="I58" s="22">
        <f t="shared" si="4"/>
        <v>0.53539537173180207</v>
      </c>
      <c r="J58" s="22">
        <f t="shared" si="3"/>
        <v>1</v>
      </c>
    </row>
    <row r="59" spans="1:10" x14ac:dyDescent="0.35">
      <c r="A59" s="14">
        <v>108</v>
      </c>
      <c r="B59" s="14">
        <v>44</v>
      </c>
      <c r="C59" s="14">
        <v>118</v>
      </c>
      <c r="D59" s="14">
        <v>242</v>
      </c>
      <c r="E59" s="14">
        <v>149</v>
      </c>
      <c r="F59" s="14">
        <v>-1</v>
      </c>
      <c r="G59" s="20">
        <f t="shared" si="1"/>
        <v>0.15047397198432311</v>
      </c>
      <c r="H59" s="20">
        <f t="shared" si="2"/>
        <v>1</v>
      </c>
      <c r="I59" s="22">
        <f t="shared" si="4"/>
        <v>0.34362289420087144</v>
      </c>
      <c r="J59" s="22">
        <f t="shared" si="3"/>
        <v>1</v>
      </c>
    </row>
    <row r="60" spans="1:10" x14ac:dyDescent="0.35">
      <c r="A60" s="14">
        <v>109</v>
      </c>
      <c r="B60" s="14">
        <v>58</v>
      </c>
      <c r="C60" s="14">
        <v>136</v>
      </c>
      <c r="D60" s="14">
        <v>319</v>
      </c>
      <c r="E60" s="14">
        <v>152</v>
      </c>
      <c r="F60" s="14">
        <v>1</v>
      </c>
      <c r="G60" s="20">
        <f t="shared" si="1"/>
        <v>-0.2269846813307792</v>
      </c>
      <c r="H60" s="20">
        <f t="shared" si="2"/>
        <v>-1</v>
      </c>
      <c r="I60" s="22">
        <f t="shared" si="4"/>
        <v>-0.18073155185943257</v>
      </c>
      <c r="J60" s="22">
        <f t="shared" si="3"/>
        <v>-1</v>
      </c>
    </row>
    <row r="61" spans="1:10" x14ac:dyDescent="0.35">
      <c r="A61" s="14">
        <v>110</v>
      </c>
      <c r="B61" s="14">
        <v>60</v>
      </c>
      <c r="C61" s="14">
        <v>150</v>
      </c>
      <c r="D61" s="14">
        <v>240</v>
      </c>
      <c r="E61" s="14">
        <v>171</v>
      </c>
      <c r="F61" s="14">
        <v>-1</v>
      </c>
      <c r="G61" s="20">
        <f t="shared" si="1"/>
        <v>-1.2778059196840497</v>
      </c>
      <c r="H61" s="20">
        <f t="shared" si="2"/>
        <v>-1</v>
      </c>
      <c r="I61" s="22">
        <f t="shared" si="4"/>
        <v>-1.4449468866390891</v>
      </c>
      <c r="J61" s="22">
        <f t="shared" si="3"/>
        <v>-1</v>
      </c>
    </row>
    <row r="62" spans="1:10" x14ac:dyDescent="0.35">
      <c r="A62" s="14">
        <v>111</v>
      </c>
      <c r="B62" s="14">
        <v>44</v>
      </c>
      <c r="C62" s="14">
        <v>120</v>
      </c>
      <c r="D62" s="14">
        <v>226</v>
      </c>
      <c r="E62" s="14">
        <v>169</v>
      </c>
      <c r="F62" s="14">
        <v>-1</v>
      </c>
      <c r="G62" s="20">
        <f t="shared" si="1"/>
        <v>-0.58172207133390597</v>
      </c>
      <c r="H62" s="20">
        <f t="shared" si="2"/>
        <v>-1</v>
      </c>
      <c r="I62" s="22">
        <f t="shared" si="4"/>
        <v>-0.51715524429087978</v>
      </c>
      <c r="J62" s="22">
        <f t="shared" si="3"/>
        <v>-1</v>
      </c>
    </row>
    <row r="63" spans="1:10" x14ac:dyDescent="0.35">
      <c r="A63" s="14">
        <v>112</v>
      </c>
      <c r="B63" s="14">
        <v>61</v>
      </c>
      <c r="C63" s="14">
        <v>138</v>
      </c>
      <c r="D63" s="14">
        <v>166</v>
      </c>
      <c r="E63" s="14">
        <v>125</v>
      </c>
      <c r="F63" s="14">
        <v>1</v>
      </c>
      <c r="G63" s="20">
        <f t="shared" si="1"/>
        <v>0.52752909959778815</v>
      </c>
      <c r="H63" s="20">
        <f t="shared" si="2"/>
        <v>1</v>
      </c>
      <c r="I63" s="22">
        <f t="shared" si="4"/>
        <v>0.61934009142369106</v>
      </c>
      <c r="J63" s="22">
        <f t="shared" si="3"/>
        <v>1</v>
      </c>
    </row>
    <row r="64" spans="1:10" x14ac:dyDescent="0.35">
      <c r="A64" s="14">
        <v>113</v>
      </c>
      <c r="B64" s="14">
        <v>42</v>
      </c>
      <c r="C64" s="14">
        <v>136</v>
      </c>
      <c r="D64" s="14">
        <v>315</v>
      </c>
      <c r="E64" s="14">
        <v>125</v>
      </c>
      <c r="F64" s="14">
        <v>1</v>
      </c>
      <c r="G64" s="20">
        <f t="shared" si="1"/>
        <v>0.50269809295853563</v>
      </c>
      <c r="H64" s="20">
        <f t="shared" si="2"/>
        <v>1</v>
      </c>
      <c r="I64" s="22">
        <f t="shared" si="4"/>
        <v>0.81806582248725235</v>
      </c>
      <c r="J64" s="22">
        <f t="shared" si="3"/>
        <v>1</v>
      </c>
    </row>
    <row r="65" spans="1:10" x14ac:dyDescent="0.35">
      <c r="A65" s="14">
        <v>114</v>
      </c>
      <c r="B65" s="14">
        <v>52</v>
      </c>
      <c r="C65" s="14">
        <v>128</v>
      </c>
      <c r="D65" s="14">
        <v>204</v>
      </c>
      <c r="E65" s="14">
        <v>156</v>
      </c>
      <c r="F65" s="14">
        <v>1</v>
      </c>
      <c r="G65" s="20">
        <f t="shared" si="1"/>
        <v>-0.29861528391054204</v>
      </c>
      <c r="H65" s="20">
        <f t="shared" si="2"/>
        <v>-1</v>
      </c>
      <c r="I65" s="22">
        <f t="shared" si="4"/>
        <v>-0.25995208253792157</v>
      </c>
      <c r="J65" s="22">
        <f t="shared" si="3"/>
        <v>-1</v>
      </c>
    </row>
    <row r="66" spans="1:10" x14ac:dyDescent="0.35">
      <c r="A66" s="14">
        <v>115</v>
      </c>
      <c r="B66" s="14">
        <v>59</v>
      </c>
      <c r="C66" s="14">
        <v>126</v>
      </c>
      <c r="D66" s="14">
        <v>218</v>
      </c>
      <c r="E66" s="14">
        <v>134</v>
      </c>
      <c r="F66" s="14">
        <v>1</v>
      </c>
      <c r="G66" s="20">
        <f t="shared" si="1"/>
        <v>0.57112823952311764</v>
      </c>
      <c r="H66" s="20">
        <f t="shared" si="2"/>
        <v>1</v>
      </c>
      <c r="I66" s="22">
        <f t="shared" ref="I66:I101" si="5">SUMPRODUCT($L$8:$O$8,B66:E66)+$P$8</f>
        <v>0.6968910513720985</v>
      </c>
      <c r="J66" s="22">
        <f t="shared" si="3"/>
        <v>1</v>
      </c>
    </row>
    <row r="67" spans="1:10" x14ac:dyDescent="0.35">
      <c r="A67" s="14">
        <v>116</v>
      </c>
      <c r="B67" s="14">
        <v>40</v>
      </c>
      <c r="C67" s="14">
        <v>152</v>
      </c>
      <c r="D67" s="14">
        <v>223</v>
      </c>
      <c r="E67" s="14">
        <v>181</v>
      </c>
      <c r="F67" s="14">
        <v>1</v>
      </c>
      <c r="G67" s="20">
        <f t="shared" ref="G67:G101" si="6">SUMPRODUCT(B67:E67,$L$4:$O$4)+$P$4</f>
        <v>-1.8852630390905984</v>
      </c>
      <c r="H67" s="20">
        <f t="shared" ref="H67:H101" si="7">IF(G67&gt;0,1,-1)</f>
        <v>-1</v>
      </c>
      <c r="I67" s="22">
        <f t="shared" si="5"/>
        <v>-1.9769544228114775</v>
      </c>
      <c r="J67" s="22">
        <f t="shared" ref="J67:J101" si="8">IF(I67&gt;0,1,-1)</f>
        <v>-1</v>
      </c>
    </row>
    <row r="68" spans="1:10" x14ac:dyDescent="0.35">
      <c r="A68" s="14">
        <v>117</v>
      </c>
      <c r="B68" s="14">
        <v>42</v>
      </c>
      <c r="C68" s="14">
        <v>130</v>
      </c>
      <c r="D68" s="14">
        <v>180</v>
      </c>
      <c r="E68" s="14">
        <v>150</v>
      </c>
      <c r="F68" s="14">
        <v>-1</v>
      </c>
      <c r="G68" s="20">
        <f t="shared" si="6"/>
        <v>-0.27539410789104668</v>
      </c>
      <c r="H68" s="20">
        <f t="shared" si="7"/>
        <v>-1</v>
      </c>
      <c r="I68" s="22">
        <f t="shared" si="5"/>
        <v>-0.14827584008067518</v>
      </c>
      <c r="J68" s="22">
        <f t="shared" si="8"/>
        <v>-1</v>
      </c>
    </row>
    <row r="69" spans="1:10" x14ac:dyDescent="0.35">
      <c r="A69" s="14">
        <v>118</v>
      </c>
      <c r="B69" s="14">
        <v>61</v>
      </c>
      <c r="C69" s="14">
        <v>140</v>
      </c>
      <c r="D69" s="14">
        <v>207</v>
      </c>
      <c r="E69" s="14">
        <v>138</v>
      </c>
      <c r="F69" s="14">
        <v>1</v>
      </c>
      <c r="G69" s="20">
        <f t="shared" si="6"/>
        <v>7.3614691371824748E-2</v>
      </c>
      <c r="H69" s="20">
        <f t="shared" si="7"/>
        <v>1</v>
      </c>
      <c r="I69" s="22">
        <f t="shared" si="5"/>
        <v>0.10542336553005072</v>
      </c>
      <c r="J69" s="22">
        <f t="shared" si="8"/>
        <v>1</v>
      </c>
    </row>
    <row r="70" spans="1:10" x14ac:dyDescent="0.35">
      <c r="A70" s="14">
        <v>119</v>
      </c>
      <c r="B70" s="14">
        <v>66</v>
      </c>
      <c r="C70" s="14">
        <v>160</v>
      </c>
      <c r="D70" s="14">
        <v>228</v>
      </c>
      <c r="E70" s="14">
        <v>138</v>
      </c>
      <c r="F70" s="14">
        <v>-1</v>
      </c>
      <c r="G70" s="20">
        <f t="shared" si="6"/>
        <v>-0.39553462304783782</v>
      </c>
      <c r="H70" s="20">
        <f t="shared" si="7"/>
        <v>-1</v>
      </c>
      <c r="I70" s="22">
        <f t="shared" si="5"/>
        <v>-0.4628036291370492</v>
      </c>
      <c r="J70" s="22">
        <f t="shared" si="8"/>
        <v>-1</v>
      </c>
    </row>
    <row r="71" spans="1:10" x14ac:dyDescent="0.35">
      <c r="A71" s="14">
        <v>120</v>
      </c>
      <c r="B71" s="14">
        <v>46</v>
      </c>
      <c r="C71" s="14">
        <v>140</v>
      </c>
      <c r="D71" s="14">
        <v>311</v>
      </c>
      <c r="E71" s="14">
        <v>120</v>
      </c>
      <c r="F71" s="14">
        <v>1</v>
      </c>
      <c r="G71" s="20">
        <f t="shared" si="6"/>
        <v>0.59988318622677017</v>
      </c>
      <c r="H71" s="20">
        <f t="shared" si="7"/>
        <v>1</v>
      </c>
      <c r="I71" s="22">
        <f t="shared" si="5"/>
        <v>0.89736860026531851</v>
      </c>
      <c r="J71" s="22">
        <f t="shared" si="8"/>
        <v>1</v>
      </c>
    </row>
    <row r="72" spans="1:10" x14ac:dyDescent="0.35">
      <c r="A72" s="14">
        <v>121</v>
      </c>
      <c r="B72" s="14">
        <v>71</v>
      </c>
      <c r="C72" s="14">
        <v>112</v>
      </c>
      <c r="D72" s="14">
        <v>149</v>
      </c>
      <c r="E72" s="14">
        <v>125</v>
      </c>
      <c r="F72" s="14">
        <v>-1</v>
      </c>
      <c r="G72" s="20">
        <f t="shared" si="6"/>
        <v>1.3166497144949982</v>
      </c>
      <c r="H72" s="20">
        <f t="shared" si="7"/>
        <v>1</v>
      </c>
      <c r="I72" s="22">
        <f t="shared" si="5"/>
        <v>1.4204353739761011</v>
      </c>
      <c r="J72" s="22">
        <f t="shared" si="8"/>
        <v>1</v>
      </c>
    </row>
    <row r="73" spans="1:10" x14ac:dyDescent="0.35">
      <c r="A73" s="14">
        <v>122</v>
      </c>
      <c r="B73" s="14">
        <v>59</v>
      </c>
      <c r="C73" s="14">
        <v>134</v>
      </c>
      <c r="D73" s="14">
        <v>204</v>
      </c>
      <c r="E73" s="14">
        <v>162</v>
      </c>
      <c r="F73" s="14">
        <v>1</v>
      </c>
      <c r="G73" s="20">
        <f t="shared" si="6"/>
        <v>-0.58706578382654317</v>
      </c>
      <c r="H73" s="20">
        <f t="shared" si="7"/>
        <v>-1</v>
      </c>
      <c r="I73" s="22">
        <f t="shared" si="5"/>
        <v>-0.65596699382295753</v>
      </c>
      <c r="J73" s="22">
        <f t="shared" si="8"/>
        <v>-1</v>
      </c>
    </row>
    <row r="74" spans="1:10" x14ac:dyDescent="0.35">
      <c r="A74" s="14">
        <v>123</v>
      </c>
      <c r="B74" s="14">
        <v>64</v>
      </c>
      <c r="C74" s="14">
        <v>170</v>
      </c>
      <c r="D74" s="14">
        <v>227</v>
      </c>
      <c r="E74" s="14">
        <v>155</v>
      </c>
      <c r="F74" s="14">
        <v>-1</v>
      </c>
      <c r="G74" s="20">
        <f t="shared" si="6"/>
        <v>-1.2517548293013681</v>
      </c>
      <c r="H74" s="20">
        <f t="shared" si="7"/>
        <v>-1</v>
      </c>
      <c r="I74" s="22">
        <f t="shared" si="5"/>
        <v>-1.4373160283342781</v>
      </c>
      <c r="J74" s="22">
        <f t="shared" si="8"/>
        <v>-1</v>
      </c>
    </row>
    <row r="75" spans="1:10" x14ac:dyDescent="0.35">
      <c r="A75" s="14">
        <v>124</v>
      </c>
      <c r="B75" s="14">
        <v>66</v>
      </c>
      <c r="C75" s="14">
        <v>146</v>
      </c>
      <c r="D75" s="14">
        <v>278</v>
      </c>
      <c r="E75" s="14">
        <v>152</v>
      </c>
      <c r="F75" s="14">
        <v>-1</v>
      </c>
      <c r="G75" s="20">
        <f t="shared" si="6"/>
        <v>-0.44545520898881197</v>
      </c>
      <c r="H75" s="20">
        <f t="shared" si="7"/>
        <v>-1</v>
      </c>
      <c r="I75" s="22">
        <f t="shared" si="5"/>
        <v>-0.51560147163205272</v>
      </c>
      <c r="J75" s="22">
        <f t="shared" si="8"/>
        <v>-1</v>
      </c>
    </row>
    <row r="76" spans="1:10" x14ac:dyDescent="0.35">
      <c r="A76" s="14">
        <v>125</v>
      </c>
      <c r="B76" s="14">
        <v>39</v>
      </c>
      <c r="C76" s="14">
        <v>138</v>
      </c>
      <c r="D76" s="14">
        <v>220</v>
      </c>
      <c r="E76" s="14">
        <v>152</v>
      </c>
      <c r="F76" s="14">
        <v>-1</v>
      </c>
      <c r="G76" s="20">
        <f t="shared" si="6"/>
        <v>-0.556354961688311</v>
      </c>
      <c r="H76" s="20">
        <f t="shared" si="7"/>
        <v>-1</v>
      </c>
      <c r="I76" s="22">
        <f t="shared" si="5"/>
        <v>-0.42713712235281065</v>
      </c>
      <c r="J76" s="22">
        <f t="shared" si="8"/>
        <v>-1</v>
      </c>
    </row>
    <row r="77" spans="1:10" x14ac:dyDescent="0.35">
      <c r="A77" s="14">
        <v>126</v>
      </c>
      <c r="B77" s="14">
        <v>57</v>
      </c>
      <c r="C77" s="14">
        <v>154</v>
      </c>
      <c r="D77" s="14">
        <v>232</v>
      </c>
      <c r="E77" s="14">
        <v>164</v>
      </c>
      <c r="F77" s="14">
        <v>1</v>
      </c>
      <c r="G77" s="20">
        <f t="shared" si="6"/>
        <v>-1.1897906694570155</v>
      </c>
      <c r="H77" s="20">
        <f t="shared" si="7"/>
        <v>-1</v>
      </c>
      <c r="I77" s="22">
        <f t="shared" si="5"/>
        <v>-1.3137459542723313</v>
      </c>
      <c r="J77" s="22">
        <f t="shared" si="8"/>
        <v>-1</v>
      </c>
    </row>
    <row r="78" spans="1:10" x14ac:dyDescent="0.35">
      <c r="A78" s="14">
        <v>127</v>
      </c>
      <c r="B78" s="14">
        <v>58</v>
      </c>
      <c r="C78" s="14">
        <v>130</v>
      </c>
      <c r="D78" s="14">
        <v>197</v>
      </c>
      <c r="E78" s="14">
        <v>131</v>
      </c>
      <c r="F78" s="14">
        <v>-1</v>
      </c>
      <c r="G78" s="20">
        <f t="shared" si="6"/>
        <v>0.53640525020905105</v>
      </c>
      <c r="H78" s="20">
        <f t="shared" si="7"/>
        <v>1</v>
      </c>
      <c r="I78" s="22">
        <f t="shared" si="5"/>
        <v>0.66131669668299864</v>
      </c>
      <c r="J78" s="22">
        <f t="shared" si="8"/>
        <v>1</v>
      </c>
    </row>
    <row r="79" spans="1:10" x14ac:dyDescent="0.35">
      <c r="A79" s="14">
        <v>128</v>
      </c>
      <c r="B79" s="14">
        <v>57</v>
      </c>
      <c r="C79" s="14">
        <v>110</v>
      </c>
      <c r="D79" s="14">
        <v>335</v>
      </c>
      <c r="E79" s="14">
        <v>143</v>
      </c>
      <c r="F79" s="14">
        <v>1</v>
      </c>
      <c r="G79" s="20">
        <f t="shared" si="6"/>
        <v>0.77389478725765404</v>
      </c>
      <c r="H79" s="20">
        <f t="shared" si="7"/>
        <v>1</v>
      </c>
      <c r="I79" s="22">
        <f t="shared" si="5"/>
        <v>0.98119642820003605</v>
      </c>
      <c r="J79" s="22">
        <f t="shared" si="8"/>
        <v>1</v>
      </c>
    </row>
    <row r="80" spans="1:10" x14ac:dyDescent="0.35">
      <c r="A80" s="14">
        <v>129</v>
      </c>
      <c r="B80" s="14">
        <v>47</v>
      </c>
      <c r="C80" s="14">
        <v>130</v>
      </c>
      <c r="D80" s="14">
        <v>253</v>
      </c>
      <c r="E80" s="14">
        <v>179</v>
      </c>
      <c r="F80" s="14">
        <v>-1</v>
      </c>
      <c r="G80" s="20">
        <f t="shared" si="6"/>
        <v>-1.1308660857152555</v>
      </c>
      <c r="H80" s="20">
        <f t="shared" si="7"/>
        <v>-1</v>
      </c>
      <c r="I80" s="22">
        <f t="shared" si="5"/>
        <v>-1.1677383638590637</v>
      </c>
      <c r="J80" s="22">
        <f t="shared" si="8"/>
        <v>-1</v>
      </c>
    </row>
    <row r="81" spans="1:10" x14ac:dyDescent="0.35">
      <c r="A81" s="14">
        <v>130</v>
      </c>
      <c r="B81" s="14">
        <v>55</v>
      </c>
      <c r="C81" s="14">
        <v>128</v>
      </c>
      <c r="D81" s="14">
        <v>205</v>
      </c>
      <c r="E81" s="14">
        <v>130</v>
      </c>
      <c r="F81" s="14">
        <v>1</v>
      </c>
      <c r="G81" s="20">
        <f t="shared" si="6"/>
        <v>0.59871360536493778</v>
      </c>
      <c r="H81" s="20">
        <f t="shared" si="7"/>
        <v>1</v>
      </c>
      <c r="I81" s="22">
        <f t="shared" si="5"/>
        <v>0.76281869294710347</v>
      </c>
      <c r="J81" s="22">
        <f t="shared" si="8"/>
        <v>1</v>
      </c>
    </row>
    <row r="82" spans="1:10" x14ac:dyDescent="0.35">
      <c r="A82" s="14">
        <v>131</v>
      </c>
      <c r="B82" s="14">
        <v>35</v>
      </c>
      <c r="C82" s="14">
        <v>122</v>
      </c>
      <c r="D82" s="14">
        <v>192</v>
      </c>
      <c r="E82" s="14">
        <v>174</v>
      </c>
      <c r="F82" s="14">
        <v>-1</v>
      </c>
      <c r="G82" s="20">
        <f t="shared" si="6"/>
        <v>-0.92222418877768764</v>
      </c>
      <c r="H82" s="20">
        <f t="shared" si="7"/>
        <v>-1</v>
      </c>
      <c r="I82" s="22">
        <f t="shared" si="5"/>
        <v>-0.84392803363960667</v>
      </c>
      <c r="J82" s="22">
        <f t="shared" si="8"/>
        <v>-1</v>
      </c>
    </row>
    <row r="83" spans="1:10" x14ac:dyDescent="0.35">
      <c r="A83" s="14">
        <v>132</v>
      </c>
      <c r="B83" s="14">
        <v>61</v>
      </c>
      <c r="C83" s="14">
        <v>148</v>
      </c>
      <c r="D83" s="14">
        <v>203</v>
      </c>
      <c r="E83" s="14">
        <v>161</v>
      </c>
      <c r="F83" s="14">
        <v>1</v>
      </c>
      <c r="G83" s="20">
        <f t="shared" si="6"/>
        <v>-0.91020560446887888</v>
      </c>
      <c r="H83" s="20">
        <f t="shared" si="7"/>
        <v>-1</v>
      </c>
      <c r="I83" s="22">
        <f t="shared" si="5"/>
        <v>-1.0396851384303254</v>
      </c>
      <c r="J83" s="22">
        <f t="shared" si="8"/>
        <v>-1</v>
      </c>
    </row>
    <row r="84" spans="1:10" x14ac:dyDescent="0.35">
      <c r="A84" s="14">
        <v>133</v>
      </c>
      <c r="B84" s="14">
        <v>58</v>
      </c>
      <c r="C84" s="14">
        <v>114</v>
      </c>
      <c r="D84" s="14">
        <v>318</v>
      </c>
      <c r="E84" s="14">
        <v>140</v>
      </c>
      <c r="F84" s="14">
        <v>1</v>
      </c>
      <c r="G84" s="20">
        <f t="shared" si="6"/>
        <v>0.7630819764379666</v>
      </c>
      <c r="H84" s="20">
        <f t="shared" si="7"/>
        <v>1</v>
      </c>
      <c r="I84" s="22">
        <f t="shared" si="5"/>
        <v>0.95676987278761416</v>
      </c>
      <c r="J84" s="22">
        <f t="shared" si="8"/>
        <v>1</v>
      </c>
    </row>
    <row r="85" spans="1:10" x14ac:dyDescent="0.35">
      <c r="A85" s="14">
        <v>134</v>
      </c>
      <c r="B85" s="14">
        <v>58</v>
      </c>
      <c r="C85" s="14">
        <v>170</v>
      </c>
      <c r="D85" s="14">
        <v>225</v>
      </c>
      <c r="E85" s="14">
        <v>146</v>
      </c>
      <c r="F85" s="14">
        <v>1</v>
      </c>
      <c r="G85" s="20">
        <f t="shared" si="6"/>
        <v>-1.0159677095157731</v>
      </c>
      <c r="H85" s="20">
        <f t="shared" si="7"/>
        <v>-1</v>
      </c>
      <c r="I85" s="22">
        <f t="shared" si="5"/>
        <v>-1.1072310993594776</v>
      </c>
      <c r="J85" s="22">
        <f t="shared" si="8"/>
        <v>-1</v>
      </c>
    </row>
    <row r="86" spans="1:10" x14ac:dyDescent="0.35">
      <c r="A86" s="14">
        <v>135</v>
      </c>
      <c r="B86" s="14">
        <v>58</v>
      </c>
      <c r="C86" s="14">
        <v>125</v>
      </c>
      <c r="D86" s="14">
        <v>220</v>
      </c>
      <c r="E86" s="14">
        <v>144</v>
      </c>
      <c r="F86" s="14">
        <v>-1</v>
      </c>
      <c r="G86" s="20">
        <f t="shared" si="6"/>
        <v>0.25637400601247684</v>
      </c>
      <c r="H86" s="20">
        <f t="shared" si="7"/>
        <v>1</v>
      </c>
      <c r="I86" s="22">
        <f t="shared" si="5"/>
        <v>0.33760186942006953</v>
      </c>
      <c r="J86" s="22">
        <f t="shared" si="8"/>
        <v>1</v>
      </c>
    </row>
    <row r="87" spans="1:10" x14ac:dyDescent="0.35">
      <c r="A87" s="14">
        <v>136</v>
      </c>
      <c r="B87" s="14">
        <v>56</v>
      </c>
      <c r="C87" s="14">
        <v>130</v>
      </c>
      <c r="D87" s="14">
        <v>221</v>
      </c>
      <c r="E87" s="14">
        <v>163</v>
      </c>
      <c r="F87" s="14">
        <v>-1</v>
      </c>
      <c r="G87" s="20">
        <f t="shared" si="6"/>
        <v>-0.53041366049765148</v>
      </c>
      <c r="H87" s="20">
        <f t="shared" si="7"/>
        <v>-1</v>
      </c>
      <c r="I87" s="22">
        <f t="shared" si="5"/>
        <v>-0.55958842119334129</v>
      </c>
      <c r="J87" s="22">
        <f t="shared" si="8"/>
        <v>-1</v>
      </c>
    </row>
    <row r="88" spans="1:10" x14ac:dyDescent="0.35">
      <c r="A88" s="14">
        <v>137</v>
      </c>
      <c r="B88" s="14">
        <v>56</v>
      </c>
      <c r="C88" s="14">
        <v>120</v>
      </c>
      <c r="D88" s="14">
        <v>240</v>
      </c>
      <c r="E88" s="14">
        <v>169</v>
      </c>
      <c r="F88" s="14">
        <v>-1</v>
      </c>
      <c r="G88" s="20">
        <f t="shared" si="6"/>
        <v>-0.44620481817687274</v>
      </c>
      <c r="H88" s="20">
        <f t="shared" si="7"/>
        <v>-1</v>
      </c>
      <c r="I88" s="22">
        <f t="shared" si="5"/>
        <v>-0.46329450790280013</v>
      </c>
      <c r="J88" s="22">
        <f t="shared" si="8"/>
        <v>-1</v>
      </c>
    </row>
    <row r="89" spans="1:10" x14ac:dyDescent="0.35">
      <c r="A89" s="14">
        <v>138</v>
      </c>
      <c r="B89" s="14">
        <v>67</v>
      </c>
      <c r="C89" s="14">
        <v>152</v>
      </c>
      <c r="D89" s="14">
        <v>212</v>
      </c>
      <c r="E89" s="14">
        <v>150</v>
      </c>
      <c r="F89" s="14">
        <v>1</v>
      </c>
      <c r="G89" s="20">
        <f t="shared" si="6"/>
        <v>-0.58224500503829102</v>
      </c>
      <c r="H89" s="20">
        <f t="shared" si="7"/>
        <v>-1</v>
      </c>
      <c r="I89" s="22">
        <f t="shared" si="5"/>
        <v>-0.7038429296755595</v>
      </c>
      <c r="J89" s="22">
        <f t="shared" si="8"/>
        <v>-1</v>
      </c>
    </row>
    <row r="90" spans="1:10" x14ac:dyDescent="0.35">
      <c r="A90" s="14">
        <v>139</v>
      </c>
      <c r="B90" s="14">
        <v>55</v>
      </c>
      <c r="C90" s="14">
        <v>132</v>
      </c>
      <c r="D90" s="14">
        <v>342</v>
      </c>
      <c r="E90" s="14">
        <v>166</v>
      </c>
      <c r="F90" s="14">
        <v>-1</v>
      </c>
      <c r="G90" s="20">
        <f t="shared" si="6"/>
        <v>-0.59828403253560847</v>
      </c>
      <c r="H90" s="20">
        <f t="shared" si="7"/>
        <v>-1</v>
      </c>
      <c r="I90" s="22">
        <f t="shared" si="5"/>
        <v>-0.58281839676962299</v>
      </c>
      <c r="J90" s="22">
        <f t="shared" si="8"/>
        <v>-1</v>
      </c>
    </row>
    <row r="91" spans="1:10" x14ac:dyDescent="0.35">
      <c r="A91" s="14">
        <v>140</v>
      </c>
      <c r="B91" s="14">
        <v>44</v>
      </c>
      <c r="C91" s="14">
        <v>120</v>
      </c>
      <c r="D91" s="14">
        <v>169</v>
      </c>
      <c r="E91" s="14">
        <v>144</v>
      </c>
      <c r="F91" s="14">
        <v>1</v>
      </c>
      <c r="G91" s="20">
        <f t="shared" si="6"/>
        <v>0.20514771565201873</v>
      </c>
      <c r="H91" s="20">
        <f t="shared" si="7"/>
        <v>1</v>
      </c>
      <c r="I91" s="22">
        <f t="shared" si="5"/>
        <v>0.38221362767224321</v>
      </c>
      <c r="J91" s="22">
        <f t="shared" si="8"/>
        <v>1</v>
      </c>
    </row>
    <row r="92" spans="1:10" x14ac:dyDescent="0.35">
      <c r="A92" s="14">
        <v>141</v>
      </c>
      <c r="B92" s="14">
        <v>63</v>
      </c>
      <c r="C92" s="14">
        <v>140</v>
      </c>
      <c r="D92" s="14">
        <v>187</v>
      </c>
      <c r="E92" s="14">
        <v>144</v>
      </c>
      <c r="F92" s="14">
        <v>1</v>
      </c>
      <c r="G92" s="20">
        <f t="shared" si="6"/>
        <v>-0.12125618451563103</v>
      </c>
      <c r="H92" s="20">
        <f t="shared" si="7"/>
        <v>-1</v>
      </c>
      <c r="I92" s="22">
        <f t="shared" si="5"/>
        <v>-0.14835955580127802</v>
      </c>
      <c r="J92" s="22">
        <f t="shared" si="8"/>
        <v>-1</v>
      </c>
    </row>
    <row r="93" spans="1:10" x14ac:dyDescent="0.35">
      <c r="A93" s="14">
        <v>142</v>
      </c>
      <c r="B93" s="14">
        <v>63</v>
      </c>
      <c r="C93" s="14">
        <v>124</v>
      </c>
      <c r="D93" s="14">
        <v>197</v>
      </c>
      <c r="E93" s="14">
        <v>136</v>
      </c>
      <c r="F93" s="14">
        <v>1</v>
      </c>
      <c r="G93" s="20">
        <f t="shared" si="6"/>
        <v>0.58310585700977224</v>
      </c>
      <c r="H93" s="20">
        <f t="shared" si="7"/>
        <v>1</v>
      </c>
      <c r="I93" s="22">
        <f t="shared" si="5"/>
        <v>0.66456420105740754</v>
      </c>
      <c r="J93" s="22">
        <f t="shared" si="8"/>
        <v>1</v>
      </c>
    </row>
    <row r="94" spans="1:10" x14ac:dyDescent="0.35">
      <c r="A94" s="14">
        <v>143</v>
      </c>
      <c r="B94" s="14">
        <v>41</v>
      </c>
      <c r="C94" s="14">
        <v>120</v>
      </c>
      <c r="D94" s="14">
        <v>157</v>
      </c>
      <c r="E94" s="14">
        <v>182</v>
      </c>
      <c r="F94" s="14">
        <v>-1</v>
      </c>
      <c r="G94" s="20">
        <f t="shared" si="6"/>
        <v>-1.1003511564929456</v>
      </c>
      <c r="H94" s="20">
        <f t="shared" si="7"/>
        <v>-1</v>
      </c>
      <c r="I94" s="22">
        <f t="shared" si="5"/>
        <v>-1.1222221697224342</v>
      </c>
      <c r="J94" s="22">
        <f t="shared" si="8"/>
        <v>-1</v>
      </c>
    </row>
    <row r="95" spans="1:10" x14ac:dyDescent="0.35">
      <c r="A95" s="14">
        <v>144</v>
      </c>
      <c r="B95" s="14">
        <v>59</v>
      </c>
      <c r="C95" s="14">
        <v>164</v>
      </c>
      <c r="D95" s="14">
        <v>176</v>
      </c>
      <c r="E95" s="14">
        <v>90</v>
      </c>
      <c r="F95" s="14">
        <v>1</v>
      </c>
      <c r="G95" s="20">
        <f t="shared" si="6"/>
        <v>0.9807877856148659</v>
      </c>
      <c r="H95" s="20">
        <f t="shared" si="7"/>
        <v>1</v>
      </c>
      <c r="I95" s="22">
        <f t="shared" si="5"/>
        <v>1.1959404433912688</v>
      </c>
      <c r="J95" s="22">
        <f t="shared" si="8"/>
        <v>1</v>
      </c>
    </row>
    <row r="96" spans="1:10" x14ac:dyDescent="0.35">
      <c r="A96" s="14">
        <v>145</v>
      </c>
      <c r="B96" s="14">
        <v>57</v>
      </c>
      <c r="C96" s="14">
        <v>140</v>
      </c>
      <c r="D96" s="14">
        <v>241</v>
      </c>
      <c r="E96" s="14">
        <v>123</v>
      </c>
      <c r="F96" s="14">
        <v>1</v>
      </c>
      <c r="G96" s="20">
        <f t="shared" si="6"/>
        <v>0.5584480982810236</v>
      </c>
      <c r="H96" s="20">
        <f t="shared" si="7"/>
        <v>1</v>
      </c>
      <c r="I96" s="22">
        <f t="shared" si="5"/>
        <v>0.72200766180712961</v>
      </c>
      <c r="J96" s="22">
        <f t="shared" si="8"/>
        <v>1</v>
      </c>
    </row>
    <row r="97" spans="1:10" x14ac:dyDescent="0.35">
      <c r="A97" s="14">
        <v>146</v>
      </c>
      <c r="B97" s="14">
        <v>45</v>
      </c>
      <c r="C97" s="14">
        <v>110</v>
      </c>
      <c r="D97" s="14">
        <v>264</v>
      </c>
      <c r="E97" s="14">
        <v>132</v>
      </c>
      <c r="F97" s="14">
        <v>1</v>
      </c>
      <c r="G97" s="20">
        <f t="shared" si="6"/>
        <v>0.9592435739273375</v>
      </c>
      <c r="H97" s="20">
        <f t="shared" si="7"/>
        <v>1</v>
      </c>
      <c r="I97" s="22">
        <f t="shared" si="5"/>
        <v>1.2814788142795379</v>
      </c>
      <c r="J97" s="22">
        <f t="shared" si="8"/>
        <v>1</v>
      </c>
    </row>
    <row r="98" spans="1:10" x14ac:dyDescent="0.35">
      <c r="A98" s="14">
        <v>147</v>
      </c>
      <c r="B98" s="14">
        <v>68</v>
      </c>
      <c r="C98" s="14">
        <v>144</v>
      </c>
      <c r="D98" s="14">
        <v>193</v>
      </c>
      <c r="E98" s="14">
        <v>141</v>
      </c>
      <c r="F98" s="14">
        <v>1</v>
      </c>
      <c r="G98" s="20">
        <f t="shared" si="6"/>
        <v>-7.2332911632703834E-2</v>
      </c>
      <c r="H98" s="20">
        <f t="shared" si="7"/>
        <v>-1</v>
      </c>
      <c r="I98" s="22">
        <f t="shared" si="5"/>
        <v>-0.13095142375235902</v>
      </c>
      <c r="J98" s="22">
        <f t="shared" si="8"/>
        <v>-1</v>
      </c>
    </row>
    <row r="99" spans="1:10" x14ac:dyDescent="0.35">
      <c r="A99" s="14">
        <v>148</v>
      </c>
      <c r="B99" s="14">
        <v>57</v>
      </c>
      <c r="C99" s="14">
        <v>130</v>
      </c>
      <c r="D99" s="14">
        <v>131</v>
      </c>
      <c r="E99" s="14">
        <v>115</v>
      </c>
      <c r="F99" s="14">
        <v>1</v>
      </c>
      <c r="G99" s="20">
        <f t="shared" si="6"/>
        <v>1.006185438021828</v>
      </c>
      <c r="H99" s="20">
        <f t="shared" si="7"/>
        <v>1</v>
      </c>
      <c r="I99" s="22">
        <f t="shared" si="5"/>
        <v>1.1954911599845435</v>
      </c>
      <c r="J99" s="22">
        <f t="shared" si="8"/>
        <v>1</v>
      </c>
    </row>
    <row r="100" spans="1:10" x14ac:dyDescent="0.35">
      <c r="A100" s="14">
        <v>149</v>
      </c>
      <c r="B100" s="14">
        <v>57</v>
      </c>
      <c r="C100" s="14">
        <v>130</v>
      </c>
      <c r="D100" s="14">
        <v>236</v>
      </c>
      <c r="E100" s="14">
        <v>174</v>
      </c>
      <c r="F100" s="14">
        <v>1</v>
      </c>
      <c r="G100" s="20">
        <f t="shared" si="6"/>
        <v>-0.87427740943782961</v>
      </c>
      <c r="H100" s="20">
        <f t="shared" si="7"/>
        <v>-1</v>
      </c>
      <c r="I100" s="22">
        <f t="shared" si="5"/>
        <v>-0.96547230481933966</v>
      </c>
      <c r="J100" s="22">
        <f t="shared" si="8"/>
        <v>-1</v>
      </c>
    </row>
    <row r="101" spans="1:10" x14ac:dyDescent="0.35">
      <c r="A101" s="14">
        <v>150</v>
      </c>
      <c r="B101" s="14">
        <v>38</v>
      </c>
      <c r="C101" s="14">
        <v>138</v>
      </c>
      <c r="D101" s="14">
        <v>175</v>
      </c>
      <c r="E101" s="14">
        <v>173</v>
      </c>
      <c r="F101" s="14">
        <v>-1</v>
      </c>
      <c r="G101" s="20">
        <f t="shared" si="6"/>
        <v>-1.3014740882540421</v>
      </c>
      <c r="H101" s="20">
        <f t="shared" si="7"/>
        <v>-1</v>
      </c>
      <c r="I101" s="22">
        <f t="shared" si="5"/>
        <v>-1.3065617011040143</v>
      </c>
      <c r="J101" s="22">
        <f t="shared" si="8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7374-DD07-47A1-85CC-96E5489200C6}">
  <sheetPr codeName="Sheet3"/>
  <dimension ref="A1:N52"/>
  <sheetViews>
    <sheetView workbookViewId="0">
      <selection activeCell="J12" sqref="J12"/>
    </sheetView>
  </sheetViews>
  <sheetFormatPr defaultRowHeight="14.5" x14ac:dyDescent="0.35"/>
  <cols>
    <col min="7" max="7" width="22" bestFit="1" customWidth="1"/>
    <col min="8" max="9" width="22" customWidth="1"/>
    <col min="10" max="10" width="16.6328125" bestFit="1" customWidth="1"/>
    <col min="16" max="16" width="16.81640625" bestFit="1" customWidth="1"/>
  </cols>
  <sheetData>
    <row r="1" spans="1:14" x14ac:dyDescent="0.35">
      <c r="A1" s="1" t="s">
        <v>6</v>
      </c>
    </row>
    <row r="2" spans="1:14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7" t="s">
        <v>14</v>
      </c>
      <c r="H2" s="7" t="s">
        <v>28</v>
      </c>
      <c r="J2" s="3" t="s">
        <v>7</v>
      </c>
    </row>
    <row r="3" spans="1:14" x14ac:dyDescent="0.35">
      <c r="A3" s="5">
        <v>1</v>
      </c>
      <c r="B3" s="5">
        <v>63</v>
      </c>
      <c r="C3" s="5">
        <v>145</v>
      </c>
      <c r="D3" s="5">
        <v>233</v>
      </c>
      <c r="E3" s="5">
        <v>150</v>
      </c>
      <c r="F3" s="5">
        <v>-1</v>
      </c>
      <c r="G3" s="8">
        <f>SUMPRODUCT($J$4:$M$4,B3:E3)+$N$4</f>
        <v>-1.3548364768991128</v>
      </c>
      <c r="H3" s="8">
        <f>IF(G3&gt;0,1,-1)</f>
        <v>-1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35">
      <c r="A4" s="5">
        <v>2</v>
      </c>
      <c r="B4" s="5">
        <v>37</v>
      </c>
      <c r="C4" s="5">
        <v>130</v>
      </c>
      <c r="D4" s="5">
        <v>250</v>
      </c>
      <c r="E4" s="5">
        <v>187</v>
      </c>
      <c r="F4" s="5">
        <v>-1</v>
      </c>
      <c r="G4" s="8">
        <f t="shared" ref="G4:G52" si="0">SUMPRODUCT($J$4:$M$4,B4:E4)+$N$4</f>
        <v>-4.4493857068696911</v>
      </c>
      <c r="H4" s="8">
        <f t="shared" ref="H4:H52" si="1">IF(G4&gt;0,1,-1)</f>
        <v>-1</v>
      </c>
      <c r="J4" s="2">
        <v>2.4571725211973993E-2</v>
      </c>
      <c r="K4" s="2">
        <v>-5.7082540231873695E-2</v>
      </c>
      <c r="L4" s="2">
        <v>2.0764838207302659E-3</v>
      </c>
      <c r="M4" s="2">
        <v>-9.0465478456480411E-2</v>
      </c>
      <c r="N4" s="2">
        <v>18.460114206610122</v>
      </c>
    </row>
    <row r="5" spans="1:14" x14ac:dyDescent="0.35">
      <c r="A5" s="5">
        <v>3</v>
      </c>
      <c r="B5" s="5">
        <v>41</v>
      </c>
      <c r="C5" s="5">
        <v>130</v>
      </c>
      <c r="D5" s="5">
        <v>204</v>
      </c>
      <c r="E5" s="5">
        <v>172</v>
      </c>
      <c r="F5" s="5">
        <v>-1</v>
      </c>
      <c r="G5" s="8">
        <f t="shared" si="0"/>
        <v>-3.0896348849281807</v>
      </c>
      <c r="H5" s="8">
        <f t="shared" si="1"/>
        <v>-1</v>
      </c>
    </row>
    <row r="6" spans="1:14" x14ac:dyDescent="0.35">
      <c r="A6" s="5">
        <v>4</v>
      </c>
      <c r="B6" s="5">
        <v>56</v>
      </c>
      <c r="C6" s="5">
        <v>120</v>
      </c>
      <c r="D6" s="5">
        <v>236</v>
      </c>
      <c r="E6" s="5">
        <v>178</v>
      </c>
      <c r="F6" s="5">
        <v>-1</v>
      </c>
      <c r="G6" s="8">
        <f t="shared" si="0"/>
        <v>-2.6265789929053476</v>
      </c>
      <c r="H6" s="8">
        <f t="shared" si="1"/>
        <v>-1</v>
      </c>
    </row>
    <row r="7" spans="1:14" x14ac:dyDescent="0.35">
      <c r="A7" s="5">
        <v>5</v>
      </c>
      <c r="B7" s="5">
        <v>57</v>
      </c>
      <c r="C7" s="5">
        <v>120</v>
      </c>
      <c r="D7" s="5">
        <v>354</v>
      </c>
      <c r="E7" s="5">
        <v>163</v>
      </c>
      <c r="F7" s="5">
        <v>-1</v>
      </c>
      <c r="G7" s="8">
        <f t="shared" si="0"/>
        <v>-0.99999999999999645</v>
      </c>
      <c r="H7" s="8">
        <f t="shared" si="1"/>
        <v>-1</v>
      </c>
      <c r="J7" s="6" t="s">
        <v>13</v>
      </c>
    </row>
    <row r="8" spans="1:14" x14ac:dyDescent="0.35">
      <c r="A8" s="5">
        <v>6</v>
      </c>
      <c r="B8" s="5">
        <v>57</v>
      </c>
      <c r="C8" s="5">
        <v>140</v>
      </c>
      <c r="D8" s="5">
        <v>192</v>
      </c>
      <c r="E8" s="5">
        <v>148</v>
      </c>
      <c r="F8" s="5">
        <v>-1</v>
      </c>
      <c r="G8" s="8">
        <f t="shared" si="0"/>
        <v>-1.1210590067485668</v>
      </c>
      <c r="H8" s="8">
        <f t="shared" si="1"/>
        <v>-1</v>
      </c>
      <c r="J8" s="6">
        <f>SUMPRODUCT($J$4:$M$4,$J$4:$M$4)</f>
        <v>1.2050500656633913E-2</v>
      </c>
    </row>
    <row r="9" spans="1:14" x14ac:dyDescent="0.35">
      <c r="A9" s="5">
        <v>7</v>
      </c>
      <c r="B9" s="5">
        <v>56</v>
      </c>
      <c r="C9" s="5">
        <v>140</v>
      </c>
      <c r="D9" s="5">
        <v>294</v>
      </c>
      <c r="E9" s="5">
        <v>153</v>
      </c>
      <c r="F9" s="5">
        <v>-1</v>
      </c>
      <c r="G9" s="8">
        <f t="shared" si="0"/>
        <v>-1.3861567745284589</v>
      </c>
      <c r="H9" s="8">
        <f t="shared" si="1"/>
        <v>-1</v>
      </c>
    </row>
    <row r="10" spans="1:14" x14ac:dyDescent="0.35">
      <c r="A10" s="5">
        <v>8</v>
      </c>
      <c r="B10" s="5">
        <v>44</v>
      </c>
      <c r="C10" s="5">
        <v>120</v>
      </c>
      <c r="D10" s="5">
        <v>263</v>
      </c>
      <c r="E10" s="5">
        <v>173</v>
      </c>
      <c r="F10" s="5">
        <v>-1</v>
      </c>
      <c r="G10" s="8">
        <f t="shared" si="0"/>
        <v>-2.4130472400069181</v>
      </c>
      <c r="H10" s="8">
        <f t="shared" si="1"/>
        <v>-1</v>
      </c>
    </row>
    <row r="11" spans="1:14" x14ac:dyDescent="0.35">
      <c r="A11" s="5">
        <v>9</v>
      </c>
      <c r="B11" s="5">
        <v>52</v>
      </c>
      <c r="C11" s="5">
        <v>172</v>
      </c>
      <c r="D11" s="5">
        <v>199</v>
      </c>
      <c r="E11" s="5">
        <v>162</v>
      </c>
      <c r="F11" s="5">
        <v>-1</v>
      </c>
      <c r="G11" s="8">
        <f t="shared" si="0"/>
        <v>-4.322540231874008</v>
      </c>
      <c r="H11" s="8">
        <f t="shared" si="1"/>
        <v>-1</v>
      </c>
    </row>
    <row r="12" spans="1:14" x14ac:dyDescent="0.35">
      <c r="A12" s="5">
        <v>10</v>
      </c>
      <c r="B12" s="5">
        <v>57</v>
      </c>
      <c r="C12" s="5">
        <v>150</v>
      </c>
      <c r="D12" s="5">
        <v>168</v>
      </c>
      <c r="E12" s="5">
        <v>174</v>
      </c>
      <c r="F12" s="5">
        <v>-1</v>
      </c>
      <c r="G12" s="8">
        <f t="shared" si="0"/>
        <v>-4.0938224606333229</v>
      </c>
      <c r="H12" s="8">
        <f t="shared" si="1"/>
        <v>-1</v>
      </c>
    </row>
    <row r="13" spans="1:14" x14ac:dyDescent="0.35">
      <c r="A13" s="5">
        <v>11</v>
      </c>
      <c r="B13" s="5">
        <v>54</v>
      </c>
      <c r="C13" s="5">
        <v>140</v>
      </c>
      <c r="D13" s="5">
        <v>239</v>
      </c>
      <c r="E13" s="5">
        <v>160</v>
      </c>
      <c r="F13" s="5">
        <v>-1</v>
      </c>
      <c r="G13" s="8">
        <f t="shared" si="0"/>
        <v>-2.1827651842879305</v>
      </c>
      <c r="H13" s="8">
        <f t="shared" si="1"/>
        <v>-1</v>
      </c>
    </row>
    <row r="14" spans="1:14" x14ac:dyDescent="0.35">
      <c r="A14" s="5">
        <v>12</v>
      </c>
      <c r="B14" s="5">
        <v>48</v>
      </c>
      <c r="C14" s="5">
        <v>130</v>
      </c>
      <c r="D14" s="5">
        <v>275</v>
      </c>
      <c r="E14" s="5">
        <v>139</v>
      </c>
      <c r="F14" s="5">
        <v>-1</v>
      </c>
      <c r="G14" s="8">
        <f t="shared" si="0"/>
        <v>0.21515833189133815</v>
      </c>
      <c r="H14" s="8">
        <f t="shared" si="1"/>
        <v>1</v>
      </c>
    </row>
    <row r="15" spans="1:14" x14ac:dyDescent="0.35">
      <c r="A15" s="5">
        <v>13</v>
      </c>
      <c r="B15" s="5">
        <v>49</v>
      </c>
      <c r="C15" s="5">
        <v>130</v>
      </c>
      <c r="D15" s="5">
        <v>266</v>
      </c>
      <c r="E15" s="5">
        <v>171</v>
      </c>
      <c r="F15" s="5">
        <v>-1</v>
      </c>
      <c r="G15" s="8">
        <f t="shared" si="0"/>
        <v>-2.6738536078906314</v>
      </c>
      <c r="H15" s="8">
        <f t="shared" si="1"/>
        <v>-1</v>
      </c>
    </row>
    <row r="16" spans="1:14" x14ac:dyDescent="0.35">
      <c r="A16" s="5">
        <v>14</v>
      </c>
      <c r="B16" s="5">
        <v>58</v>
      </c>
      <c r="C16" s="5">
        <v>150</v>
      </c>
      <c r="D16" s="5">
        <v>283</v>
      </c>
      <c r="E16" s="5">
        <v>162</v>
      </c>
      <c r="F16" s="5">
        <v>-1</v>
      </c>
      <c r="G16" s="8">
        <f t="shared" si="0"/>
        <v>-2.7448693545596043</v>
      </c>
      <c r="H16" s="8">
        <f t="shared" si="1"/>
        <v>-1</v>
      </c>
    </row>
    <row r="17" spans="1:8" x14ac:dyDescent="0.35">
      <c r="A17" s="5">
        <v>15</v>
      </c>
      <c r="B17" s="5">
        <v>50</v>
      </c>
      <c r="C17" s="5">
        <v>120</v>
      </c>
      <c r="D17" s="5">
        <v>219</v>
      </c>
      <c r="E17" s="5">
        <v>158</v>
      </c>
      <c r="F17" s="5">
        <v>-1</v>
      </c>
      <c r="G17" s="8">
        <f t="shared" si="0"/>
        <v>-1</v>
      </c>
      <c r="H17" s="8">
        <f t="shared" si="1"/>
        <v>-1</v>
      </c>
    </row>
    <row r="18" spans="1:8" x14ac:dyDescent="0.35">
      <c r="A18" s="5">
        <v>16</v>
      </c>
      <c r="B18" s="5">
        <v>58</v>
      </c>
      <c r="C18" s="5">
        <v>120</v>
      </c>
      <c r="D18" s="5">
        <v>340</v>
      </c>
      <c r="E18" s="5">
        <v>172</v>
      </c>
      <c r="F18" s="5">
        <v>-1</v>
      </c>
      <c r="G18" s="8">
        <f t="shared" si="0"/>
        <v>-1.8186883543865697</v>
      </c>
      <c r="H18" s="8">
        <f t="shared" si="1"/>
        <v>-1</v>
      </c>
    </row>
    <row r="19" spans="1:8" x14ac:dyDescent="0.35">
      <c r="A19" s="5">
        <v>17</v>
      </c>
      <c r="B19" s="5">
        <v>43</v>
      </c>
      <c r="C19" s="5">
        <v>150</v>
      </c>
      <c r="D19" s="5">
        <v>247</v>
      </c>
      <c r="E19" s="5">
        <v>171</v>
      </c>
      <c r="F19" s="5">
        <v>-1</v>
      </c>
      <c r="G19" s="8">
        <f t="shared" si="0"/>
        <v>-4.0023879563938252</v>
      </c>
      <c r="H19" s="8">
        <f t="shared" si="1"/>
        <v>-1</v>
      </c>
    </row>
    <row r="20" spans="1:8" x14ac:dyDescent="0.35">
      <c r="A20" s="5">
        <v>18</v>
      </c>
      <c r="B20" s="5">
        <v>69</v>
      </c>
      <c r="C20" s="5">
        <v>140</v>
      </c>
      <c r="D20" s="5">
        <v>239</v>
      </c>
      <c r="E20" s="5">
        <v>151</v>
      </c>
      <c r="F20" s="5">
        <v>-1</v>
      </c>
      <c r="G20" s="8">
        <f t="shared" si="0"/>
        <v>-1</v>
      </c>
      <c r="H20" s="8">
        <f t="shared" si="1"/>
        <v>-1</v>
      </c>
    </row>
    <row r="21" spans="1:8" x14ac:dyDescent="0.35">
      <c r="A21" s="5">
        <v>19</v>
      </c>
      <c r="B21" s="5">
        <v>59</v>
      </c>
      <c r="C21" s="5">
        <v>135</v>
      </c>
      <c r="D21" s="5">
        <v>234</v>
      </c>
      <c r="E21" s="5">
        <v>161</v>
      </c>
      <c r="F21" s="5">
        <v>-1</v>
      </c>
      <c r="G21" s="8">
        <f t="shared" si="0"/>
        <v>-1.8753417546288276</v>
      </c>
      <c r="H21" s="8">
        <f t="shared" si="1"/>
        <v>-1</v>
      </c>
    </row>
    <row r="22" spans="1:8" x14ac:dyDescent="0.35">
      <c r="A22" s="5">
        <v>20</v>
      </c>
      <c r="B22" s="5">
        <v>44</v>
      </c>
      <c r="C22" s="5">
        <v>130</v>
      </c>
      <c r="D22" s="5">
        <v>233</v>
      </c>
      <c r="E22" s="5">
        <v>179</v>
      </c>
      <c r="F22" s="5">
        <v>-1</v>
      </c>
      <c r="G22" s="8">
        <f t="shared" si="0"/>
        <v>-3.5889600276864435</v>
      </c>
      <c r="H22" s="8">
        <f t="shared" si="1"/>
        <v>-1</v>
      </c>
    </row>
    <row r="23" spans="1:8" x14ac:dyDescent="0.35">
      <c r="A23" s="5">
        <v>21</v>
      </c>
      <c r="B23" s="5">
        <v>42</v>
      </c>
      <c r="C23" s="5">
        <v>140</v>
      </c>
      <c r="D23" s="5">
        <v>226</v>
      </c>
      <c r="E23" s="5">
        <v>178</v>
      </c>
      <c r="F23" s="5">
        <v>-1</v>
      </c>
      <c r="G23" s="8">
        <f t="shared" si="0"/>
        <v>-4.1329987887177602</v>
      </c>
      <c r="H23" s="8">
        <f t="shared" si="1"/>
        <v>-1</v>
      </c>
    </row>
    <row r="24" spans="1:8" x14ac:dyDescent="0.35">
      <c r="A24" s="5">
        <v>22</v>
      </c>
      <c r="B24" s="5">
        <v>61</v>
      </c>
      <c r="C24" s="5">
        <v>150</v>
      </c>
      <c r="D24" s="5">
        <v>243</v>
      </c>
      <c r="E24" s="5">
        <v>137</v>
      </c>
      <c r="F24" s="5">
        <v>-1</v>
      </c>
      <c r="G24" s="8">
        <f t="shared" si="0"/>
        <v>-0.49257657034087998</v>
      </c>
      <c r="H24" s="8">
        <f t="shared" si="1"/>
        <v>-1</v>
      </c>
    </row>
    <row r="25" spans="1:8" x14ac:dyDescent="0.35">
      <c r="A25" s="5">
        <v>23</v>
      </c>
      <c r="B25" s="5">
        <v>40</v>
      </c>
      <c r="C25" s="5">
        <v>140</v>
      </c>
      <c r="D25" s="5">
        <v>199</v>
      </c>
      <c r="E25" s="5">
        <v>178</v>
      </c>
      <c r="F25" s="5">
        <v>-1</v>
      </c>
      <c r="G25" s="8">
        <f t="shared" si="0"/>
        <v>-4.2382073023014257</v>
      </c>
      <c r="H25" s="8">
        <f t="shared" si="1"/>
        <v>-1</v>
      </c>
    </row>
    <row r="26" spans="1:8" x14ac:dyDescent="0.35">
      <c r="A26" s="5">
        <v>24</v>
      </c>
      <c r="B26" s="5">
        <v>71</v>
      </c>
      <c r="C26" s="5">
        <v>160</v>
      </c>
      <c r="D26" s="5">
        <v>302</v>
      </c>
      <c r="E26" s="5">
        <v>162</v>
      </c>
      <c r="F26" s="5">
        <v>-1</v>
      </c>
      <c r="G26" s="8">
        <f t="shared" si="0"/>
        <v>-2.9568091365288041</v>
      </c>
      <c r="H26" s="8">
        <f t="shared" si="1"/>
        <v>-1</v>
      </c>
    </row>
    <row r="27" spans="1:8" x14ac:dyDescent="0.35">
      <c r="A27" s="5">
        <v>25</v>
      </c>
      <c r="B27" s="5">
        <v>59</v>
      </c>
      <c r="C27" s="5">
        <v>150</v>
      </c>
      <c r="D27" s="5">
        <v>212</v>
      </c>
      <c r="E27" s="5">
        <v>157</v>
      </c>
      <c r="F27" s="5">
        <v>-1</v>
      </c>
      <c r="G27" s="8">
        <f t="shared" si="0"/>
        <v>-2.415400588337075</v>
      </c>
      <c r="H27" s="8">
        <f t="shared" si="1"/>
        <v>-1</v>
      </c>
    </row>
    <row r="28" spans="1:8" x14ac:dyDescent="0.35">
      <c r="A28" s="5">
        <v>26</v>
      </c>
      <c r="B28" s="5">
        <v>65</v>
      </c>
      <c r="C28" s="5">
        <v>140</v>
      </c>
      <c r="D28" s="5">
        <v>417</v>
      </c>
      <c r="E28" s="5">
        <v>157</v>
      </c>
      <c r="F28" s="5">
        <v>-1</v>
      </c>
      <c r="G28" s="8">
        <f t="shared" si="0"/>
        <v>-1.2714656514967899</v>
      </c>
      <c r="H28" s="8">
        <f t="shared" si="1"/>
        <v>-1</v>
      </c>
    </row>
    <row r="29" spans="1:8" x14ac:dyDescent="0.35">
      <c r="A29" s="5">
        <v>27</v>
      </c>
      <c r="B29" s="5">
        <v>53</v>
      </c>
      <c r="C29" s="5">
        <v>130</v>
      </c>
      <c r="D29" s="5">
        <v>197</v>
      </c>
      <c r="E29" s="5">
        <v>152</v>
      </c>
      <c r="F29" s="5">
        <v>-1</v>
      </c>
      <c r="G29" s="8">
        <f t="shared" si="0"/>
        <v>-0.99999999999999645</v>
      </c>
      <c r="H29" s="8">
        <f t="shared" si="1"/>
        <v>-1</v>
      </c>
    </row>
    <row r="30" spans="1:8" x14ac:dyDescent="0.35">
      <c r="A30" s="5">
        <v>28</v>
      </c>
      <c r="B30" s="5">
        <v>41</v>
      </c>
      <c r="C30" s="5">
        <v>105</v>
      </c>
      <c r="D30" s="5">
        <v>198</v>
      </c>
      <c r="E30" s="5">
        <v>168</v>
      </c>
      <c r="F30" s="5">
        <v>-1</v>
      </c>
      <c r="G30" s="8">
        <f t="shared" si="0"/>
        <v>-1.3131683682297997</v>
      </c>
      <c r="H30" s="8">
        <f t="shared" si="1"/>
        <v>-1</v>
      </c>
    </row>
    <row r="31" spans="1:8" x14ac:dyDescent="0.35">
      <c r="A31" s="5">
        <v>29</v>
      </c>
      <c r="B31" s="5">
        <v>44</v>
      </c>
      <c r="C31" s="5">
        <v>130</v>
      </c>
      <c r="D31" s="5">
        <v>219</v>
      </c>
      <c r="E31" s="5">
        <v>188</v>
      </c>
      <c r="F31" s="5">
        <v>-1</v>
      </c>
      <c r="G31" s="8">
        <f t="shared" si="0"/>
        <v>-4.4322201072849907</v>
      </c>
      <c r="H31" s="8">
        <f t="shared" si="1"/>
        <v>-1</v>
      </c>
    </row>
    <row r="32" spans="1:8" x14ac:dyDescent="0.35">
      <c r="A32" s="5">
        <v>47</v>
      </c>
      <c r="B32" s="5">
        <v>65</v>
      </c>
      <c r="C32" s="5">
        <v>120</v>
      </c>
      <c r="D32" s="5">
        <v>177</v>
      </c>
      <c r="E32" s="5">
        <v>140</v>
      </c>
      <c r="F32" s="5">
        <v>-1</v>
      </c>
      <c r="G32" s="8">
        <f t="shared" si="0"/>
        <v>0.9097421699255861</v>
      </c>
      <c r="H32" s="8">
        <f t="shared" si="1"/>
        <v>1</v>
      </c>
    </row>
    <row r="33" spans="1:8" x14ac:dyDescent="0.35">
      <c r="A33" s="5">
        <v>30</v>
      </c>
      <c r="B33" s="5">
        <v>67</v>
      </c>
      <c r="C33" s="5">
        <v>160</v>
      </c>
      <c r="D33" s="5">
        <v>286</v>
      </c>
      <c r="E33" s="5">
        <v>108</v>
      </c>
      <c r="F33" s="5">
        <v>1</v>
      </c>
      <c r="G33" s="8">
        <f t="shared" si="0"/>
        <v>1.7968160581415589</v>
      </c>
      <c r="H33" s="8">
        <f t="shared" si="1"/>
        <v>1</v>
      </c>
    </row>
    <row r="34" spans="1:8" x14ac:dyDescent="0.35">
      <c r="A34" s="5">
        <v>31</v>
      </c>
      <c r="B34" s="5">
        <v>67</v>
      </c>
      <c r="C34" s="5">
        <v>120</v>
      </c>
      <c r="D34" s="5">
        <v>229</v>
      </c>
      <c r="E34" s="5">
        <v>129</v>
      </c>
      <c r="F34" s="5">
        <v>1</v>
      </c>
      <c r="G34" s="8">
        <f t="shared" si="0"/>
        <v>2.0619830420487943</v>
      </c>
      <c r="H34" s="8">
        <f t="shared" si="1"/>
        <v>1</v>
      </c>
    </row>
    <row r="35" spans="1:8" x14ac:dyDescent="0.35">
      <c r="A35" s="5">
        <v>32</v>
      </c>
      <c r="B35" s="5">
        <v>63</v>
      </c>
      <c r="C35" s="5">
        <v>130</v>
      </c>
      <c r="D35" s="5">
        <v>254</v>
      </c>
      <c r="E35" s="5">
        <v>147</v>
      </c>
      <c r="F35" s="5">
        <v>1</v>
      </c>
      <c r="G35" s="8">
        <f t="shared" si="0"/>
        <v>-0.1835957778162296</v>
      </c>
      <c r="H35" s="8">
        <f t="shared" si="1"/>
        <v>-1</v>
      </c>
    </row>
    <row r="36" spans="1:8" x14ac:dyDescent="0.35">
      <c r="A36" s="5">
        <v>33</v>
      </c>
      <c r="B36" s="5">
        <v>56</v>
      </c>
      <c r="C36" s="5">
        <v>130</v>
      </c>
      <c r="D36" s="5">
        <v>256</v>
      </c>
      <c r="E36" s="5">
        <v>142</v>
      </c>
      <c r="F36" s="5">
        <v>1</v>
      </c>
      <c r="G36" s="8">
        <f t="shared" si="0"/>
        <v>0.10088250562381518</v>
      </c>
      <c r="H36" s="8">
        <f t="shared" si="1"/>
        <v>1</v>
      </c>
    </row>
    <row r="37" spans="1:8" x14ac:dyDescent="0.35">
      <c r="A37" s="5">
        <v>34</v>
      </c>
      <c r="B37" s="5">
        <v>48</v>
      </c>
      <c r="C37" s="5">
        <v>110</v>
      </c>
      <c r="D37" s="5">
        <v>229</v>
      </c>
      <c r="E37" s="5">
        <v>168</v>
      </c>
      <c r="F37" s="5">
        <v>1</v>
      </c>
      <c r="G37" s="8">
        <f t="shared" si="0"/>
        <v>-1.362207994462711</v>
      </c>
      <c r="H37" s="8">
        <f t="shared" si="1"/>
        <v>-1</v>
      </c>
    </row>
    <row r="38" spans="1:8" x14ac:dyDescent="0.35">
      <c r="A38" s="5">
        <v>35</v>
      </c>
      <c r="B38" s="5">
        <v>60</v>
      </c>
      <c r="C38" s="5">
        <v>130</v>
      </c>
      <c r="D38" s="5">
        <v>206</v>
      </c>
      <c r="E38" s="5">
        <v>132</v>
      </c>
      <c r="F38" s="5">
        <v>1</v>
      </c>
      <c r="G38" s="8">
        <f t="shared" si="0"/>
        <v>1.0000000000000036</v>
      </c>
      <c r="H38" s="8">
        <f t="shared" si="1"/>
        <v>1</v>
      </c>
    </row>
    <row r="39" spans="1:8" x14ac:dyDescent="0.35">
      <c r="A39" s="5">
        <v>36</v>
      </c>
      <c r="B39" s="5">
        <v>40</v>
      </c>
      <c r="C39" s="5">
        <v>110</v>
      </c>
      <c r="D39" s="5">
        <v>167</v>
      </c>
      <c r="E39" s="5">
        <v>114</v>
      </c>
      <c r="F39" s="5">
        <v>1</v>
      </c>
      <c r="G39" s="8">
        <f t="shared" si="0"/>
        <v>3.1976120436061635</v>
      </c>
      <c r="H39" s="8">
        <f t="shared" si="1"/>
        <v>1</v>
      </c>
    </row>
    <row r="40" spans="1:8" x14ac:dyDescent="0.35">
      <c r="A40" s="5">
        <v>37</v>
      </c>
      <c r="B40" s="5">
        <v>43</v>
      </c>
      <c r="C40" s="5">
        <v>120</v>
      </c>
      <c r="D40" s="5">
        <v>177</v>
      </c>
      <c r="E40" s="5">
        <v>120</v>
      </c>
      <c r="F40" s="5">
        <v>1</v>
      </c>
      <c r="G40" s="8">
        <f t="shared" si="0"/>
        <v>2.1784737843917696</v>
      </c>
      <c r="H40" s="8">
        <f t="shared" si="1"/>
        <v>1</v>
      </c>
    </row>
    <row r="41" spans="1:8" x14ac:dyDescent="0.35">
      <c r="A41" s="5">
        <v>38</v>
      </c>
      <c r="B41" s="5">
        <v>57</v>
      </c>
      <c r="C41" s="5">
        <v>150</v>
      </c>
      <c r="D41" s="5">
        <v>276</v>
      </c>
      <c r="E41" s="5">
        <v>112</v>
      </c>
      <c r="F41" s="5">
        <v>1</v>
      </c>
      <c r="G41" s="8">
        <f t="shared" si="0"/>
        <v>1.7392974563073338</v>
      </c>
      <c r="H41" s="8">
        <f t="shared" si="1"/>
        <v>1</v>
      </c>
    </row>
    <row r="42" spans="1:8" x14ac:dyDescent="0.35">
      <c r="A42" s="5">
        <v>39</v>
      </c>
      <c r="B42" s="5">
        <v>55</v>
      </c>
      <c r="C42" s="5">
        <v>132</v>
      </c>
      <c r="D42" s="5">
        <v>353</v>
      </c>
      <c r="E42" s="5">
        <v>132</v>
      </c>
      <c r="F42" s="5">
        <v>1</v>
      </c>
      <c r="G42" s="8">
        <f t="shared" si="0"/>
        <v>1.0682194151237354</v>
      </c>
      <c r="H42" s="8">
        <f t="shared" si="1"/>
        <v>1</v>
      </c>
    </row>
    <row r="43" spans="1:8" x14ac:dyDescent="0.35">
      <c r="A43" s="5">
        <v>40</v>
      </c>
      <c r="B43" s="5">
        <v>65</v>
      </c>
      <c r="C43" s="5">
        <v>150</v>
      </c>
      <c r="D43" s="5">
        <v>225</v>
      </c>
      <c r="E43" s="5">
        <v>114</v>
      </c>
      <c r="F43" s="5">
        <v>1</v>
      </c>
      <c r="G43" s="8">
        <f t="shared" si="0"/>
        <v>1.6490396262329199</v>
      </c>
      <c r="H43" s="8">
        <f t="shared" si="1"/>
        <v>1</v>
      </c>
    </row>
    <row r="44" spans="1:8" x14ac:dyDescent="0.35">
      <c r="A44" s="5">
        <v>41</v>
      </c>
      <c r="B44" s="5">
        <v>58</v>
      </c>
      <c r="C44" s="5">
        <v>112</v>
      </c>
      <c r="D44" s="5">
        <v>230</v>
      </c>
      <c r="E44" s="5">
        <v>165</v>
      </c>
      <c r="F44" s="5">
        <v>1</v>
      </c>
      <c r="G44" s="8">
        <f t="shared" si="0"/>
        <v>-0.95718290361654823</v>
      </c>
      <c r="H44" s="8">
        <f t="shared" si="1"/>
        <v>-1</v>
      </c>
    </row>
    <row r="45" spans="1:8" x14ac:dyDescent="0.35">
      <c r="A45" s="5">
        <v>42</v>
      </c>
      <c r="B45" s="5">
        <v>50</v>
      </c>
      <c r="C45" s="5">
        <v>150</v>
      </c>
      <c r="D45" s="5">
        <v>243</v>
      </c>
      <c r="E45" s="5">
        <v>128</v>
      </c>
      <c r="F45" s="5">
        <v>1</v>
      </c>
      <c r="G45" s="8">
        <f t="shared" si="0"/>
        <v>5.132375843572845E-2</v>
      </c>
      <c r="H45" s="8">
        <f t="shared" si="1"/>
        <v>1</v>
      </c>
    </row>
    <row r="46" spans="1:8" x14ac:dyDescent="0.35">
      <c r="A46" s="5">
        <v>43</v>
      </c>
      <c r="B46" s="5">
        <v>44</v>
      </c>
      <c r="C46" s="5">
        <v>112</v>
      </c>
      <c r="D46" s="5">
        <v>290</v>
      </c>
      <c r="E46" s="5">
        <v>153</v>
      </c>
      <c r="F46" s="5">
        <v>1</v>
      </c>
      <c r="G46" s="8">
        <f t="shared" si="0"/>
        <v>-9.1012285862603903E-2</v>
      </c>
      <c r="H46" s="8">
        <f t="shared" si="1"/>
        <v>-1</v>
      </c>
    </row>
    <row r="47" spans="1:8" x14ac:dyDescent="0.35">
      <c r="A47" s="5">
        <v>44</v>
      </c>
      <c r="B47" s="5">
        <v>60</v>
      </c>
      <c r="C47" s="5">
        <v>130</v>
      </c>
      <c r="D47" s="5">
        <v>253</v>
      </c>
      <c r="E47" s="5">
        <v>144</v>
      </c>
      <c r="F47" s="5">
        <v>1</v>
      </c>
      <c r="G47" s="8">
        <f t="shared" si="0"/>
        <v>1.2008998096558088E-2</v>
      </c>
      <c r="H47" s="8">
        <f t="shared" si="1"/>
        <v>1</v>
      </c>
    </row>
    <row r="48" spans="1:8" x14ac:dyDescent="0.35">
      <c r="A48" s="5">
        <v>45</v>
      </c>
      <c r="B48" s="5">
        <v>54</v>
      </c>
      <c r="C48" s="5">
        <v>124</v>
      </c>
      <c r="D48" s="5">
        <v>266</v>
      </c>
      <c r="E48" s="5">
        <v>109</v>
      </c>
      <c r="F48" s="5">
        <v>1</v>
      </c>
      <c r="G48" s="8">
        <f t="shared" si="0"/>
        <v>3.4003599238622648</v>
      </c>
      <c r="H48" s="8">
        <f t="shared" si="1"/>
        <v>1</v>
      </c>
    </row>
    <row r="49" spans="1:8" x14ac:dyDescent="0.35">
      <c r="A49" s="5">
        <v>46</v>
      </c>
      <c r="B49" s="5">
        <v>50</v>
      </c>
      <c r="C49" s="5">
        <v>140</v>
      </c>
      <c r="D49" s="5">
        <v>233</v>
      </c>
      <c r="E49" s="5">
        <v>163</v>
      </c>
      <c r="F49" s="5">
        <v>1</v>
      </c>
      <c r="G49" s="8">
        <f t="shared" si="0"/>
        <v>-2.5649074234296521</v>
      </c>
      <c r="H49" s="8">
        <f t="shared" si="1"/>
        <v>-1</v>
      </c>
    </row>
    <row r="50" spans="1:8" x14ac:dyDescent="0.35">
      <c r="A50" s="5">
        <v>48</v>
      </c>
      <c r="B50" s="5">
        <v>62</v>
      </c>
      <c r="C50" s="5">
        <v>140</v>
      </c>
      <c r="D50" s="5">
        <v>268</v>
      </c>
      <c r="E50" s="5">
        <v>160</v>
      </c>
      <c r="F50" s="5">
        <v>1</v>
      </c>
      <c r="G50" s="8">
        <f t="shared" si="0"/>
        <v>-1.9259733517909616</v>
      </c>
      <c r="H50" s="8">
        <f t="shared" si="1"/>
        <v>-1</v>
      </c>
    </row>
    <row r="51" spans="1:8" x14ac:dyDescent="0.35">
      <c r="A51" s="5">
        <v>49</v>
      </c>
      <c r="B51" s="5">
        <v>58</v>
      </c>
      <c r="C51" s="5">
        <v>120</v>
      </c>
      <c r="D51" s="5">
        <v>284</v>
      </c>
      <c r="E51" s="5">
        <v>160</v>
      </c>
      <c r="F51" s="5">
        <v>1</v>
      </c>
      <c r="G51" s="8">
        <f t="shared" si="0"/>
        <v>-0.84938570686970039</v>
      </c>
      <c r="H51" s="8">
        <f t="shared" si="1"/>
        <v>-1</v>
      </c>
    </row>
    <row r="52" spans="1:8" x14ac:dyDescent="0.35">
      <c r="A52" s="5">
        <v>50</v>
      </c>
      <c r="B52" s="5">
        <v>60</v>
      </c>
      <c r="C52" s="5">
        <v>117</v>
      </c>
      <c r="D52" s="5">
        <v>230</v>
      </c>
      <c r="E52" s="5">
        <v>160</v>
      </c>
      <c r="F52" s="5">
        <v>1</v>
      </c>
      <c r="G52" s="8">
        <f t="shared" si="0"/>
        <v>-0.74112476206956401</v>
      </c>
      <c r="H52" s="8">
        <f t="shared" si="1"/>
        <v>-1</v>
      </c>
    </row>
  </sheetData>
  <sortState xmlns:xlrd2="http://schemas.microsoft.com/office/spreadsheetml/2017/richdata2" ref="A3:F52">
    <sortCondition ref="F3:F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476F-8220-4A8B-B204-EF3B767BCEC1}">
  <sheetPr codeName="Sheet4"/>
  <dimension ref="A1:T52"/>
  <sheetViews>
    <sheetView topLeftCell="I4" workbookViewId="0">
      <selection activeCell="S40" sqref="S40:W49"/>
    </sheetView>
  </sheetViews>
  <sheetFormatPr defaultRowHeight="14.5" x14ac:dyDescent="0.35"/>
  <cols>
    <col min="7" max="7" width="21.1796875" bestFit="1" customWidth="1"/>
    <col min="8" max="10" width="21.1796875" customWidth="1"/>
    <col min="11" max="11" width="16.81640625" bestFit="1" customWidth="1"/>
    <col min="18" max="18" width="9.81640625" bestFit="1" customWidth="1"/>
    <col min="19" max="20" width="8.81640625" bestFit="1" customWidth="1"/>
    <col min="21" max="21" width="9.81640625" bestFit="1" customWidth="1"/>
    <col min="22" max="22" width="8.81640625" bestFit="1" customWidth="1"/>
  </cols>
  <sheetData>
    <row r="1" spans="1:20" x14ac:dyDescent="0.35">
      <c r="A1" t="s">
        <v>6</v>
      </c>
    </row>
    <row r="2" spans="1:20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7" t="s">
        <v>63</v>
      </c>
      <c r="H2" s="3" t="s">
        <v>16</v>
      </c>
      <c r="I2" s="7" t="s">
        <v>18</v>
      </c>
      <c r="J2" s="18" t="s">
        <v>20</v>
      </c>
      <c r="K2" s="10" t="s">
        <v>15</v>
      </c>
    </row>
    <row r="3" spans="1:20" x14ac:dyDescent="0.35">
      <c r="A3" s="5">
        <v>1</v>
      </c>
      <c r="B3" s="5">
        <v>63</v>
      </c>
      <c r="C3" s="5">
        <v>145</v>
      </c>
      <c r="D3" s="5">
        <v>233</v>
      </c>
      <c r="E3" s="5">
        <v>150</v>
      </c>
      <c r="F3" s="5">
        <v>-1</v>
      </c>
      <c r="G3" s="8">
        <f t="shared" ref="G3:G34" si="0">SUMPRODUCT($K$4:$N$4,B3:E3)+$O$4</f>
        <v>-0.66615227127162435</v>
      </c>
      <c r="H3" s="2">
        <v>0.33384772914189098</v>
      </c>
      <c r="I3" s="8">
        <f>IF(F3&gt;0,(1-G3),(1+G3))</f>
        <v>0.33384772872837565</v>
      </c>
      <c r="J3" s="20">
        <f>IF(G3&gt;0,1,-1)</f>
        <v>-1</v>
      </c>
      <c r="K3" s="10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9" t="s">
        <v>17</v>
      </c>
    </row>
    <row r="4" spans="1:20" x14ac:dyDescent="0.35">
      <c r="A4" s="5">
        <v>2</v>
      </c>
      <c r="B4" s="5">
        <v>37</v>
      </c>
      <c r="C4" s="5">
        <v>130</v>
      </c>
      <c r="D4" s="5">
        <v>250</v>
      </c>
      <c r="E4" s="5">
        <v>187</v>
      </c>
      <c r="F4" s="5">
        <v>-1</v>
      </c>
      <c r="G4" s="8">
        <f t="shared" si="0"/>
        <v>-1.0122952481762311</v>
      </c>
      <c r="H4" s="2">
        <v>0</v>
      </c>
      <c r="I4" s="8">
        <f t="shared" ref="I4:I52" si="1">IF(F4&gt;0,(1-G4),(1+G4))</f>
        <v>-1.2295248176231066E-2</v>
      </c>
      <c r="J4" s="20">
        <f t="shared" ref="J4:J52" si="2">IF(G4&gt;0,1,-1)</f>
        <v>-1</v>
      </c>
      <c r="K4" s="10">
        <v>2.9043719692777204E-3</v>
      </c>
      <c r="L4" s="2">
        <v>-3.0607527416626596E-3</v>
      </c>
      <c r="M4" s="2">
        <v>2.3461531353428625E-3</v>
      </c>
      <c r="N4" s="2">
        <v>-9.6331135170041812E-3</v>
      </c>
      <c r="O4" s="2">
        <v>0.49299478922070517</v>
      </c>
      <c r="P4" s="9">
        <v>100000</v>
      </c>
    </row>
    <row r="5" spans="1:20" x14ac:dyDescent="0.35">
      <c r="A5" s="5">
        <v>3</v>
      </c>
      <c r="B5" s="5">
        <v>41</v>
      </c>
      <c r="C5" s="5">
        <v>130</v>
      </c>
      <c r="D5" s="5">
        <v>204</v>
      </c>
      <c r="E5" s="5">
        <v>172</v>
      </c>
      <c r="F5" s="5">
        <v>-1</v>
      </c>
      <c r="G5" s="8">
        <f t="shared" si="0"/>
        <v>-0.9641041017698293</v>
      </c>
      <c r="H5" s="2">
        <v>3.5895899067678705E-2</v>
      </c>
      <c r="I5" s="8">
        <f t="shared" si="1"/>
        <v>3.5895898230170697E-2</v>
      </c>
      <c r="J5" s="20">
        <f t="shared" si="2"/>
        <v>-1</v>
      </c>
    </row>
    <row r="6" spans="1:20" x14ac:dyDescent="0.35">
      <c r="A6" s="5">
        <v>4</v>
      </c>
      <c r="B6" s="5">
        <v>56</v>
      </c>
      <c r="C6" s="5">
        <v>120</v>
      </c>
      <c r="D6" s="5">
        <v>236</v>
      </c>
      <c r="E6" s="5">
        <v>178</v>
      </c>
      <c r="F6" s="5">
        <v>-1</v>
      </c>
      <c r="G6" s="8">
        <f t="shared" si="0"/>
        <v>-0.87265277558509036</v>
      </c>
      <c r="H6" s="2">
        <v>0.12734722374846358</v>
      </c>
      <c r="I6" s="8">
        <f t="shared" si="1"/>
        <v>0.12734722441490964</v>
      </c>
      <c r="J6" s="20">
        <f t="shared" si="2"/>
        <v>-1</v>
      </c>
      <c r="K6" s="11" t="s">
        <v>13</v>
      </c>
    </row>
    <row r="7" spans="1:20" x14ac:dyDescent="0.35">
      <c r="A7" s="5">
        <v>5</v>
      </c>
      <c r="B7" s="5">
        <v>57</v>
      </c>
      <c r="C7" s="5">
        <v>120</v>
      </c>
      <c r="D7" s="5">
        <v>354</v>
      </c>
      <c r="E7" s="5">
        <v>163</v>
      </c>
      <c r="F7" s="5">
        <v>-1</v>
      </c>
      <c r="G7" s="8">
        <f t="shared" si="0"/>
        <v>-0.44840563089029217</v>
      </c>
      <c r="H7" s="2">
        <v>0.55159431266284065</v>
      </c>
      <c r="I7" s="8">
        <f t="shared" si="1"/>
        <v>0.55159436910970783</v>
      </c>
      <c r="J7" s="20">
        <f t="shared" si="2"/>
        <v>-1</v>
      </c>
      <c r="K7" s="11">
        <f>SUMPRODUCT($H$3:$H$52,$H$3:$H$52)+($P$4*SUMPRODUCT($K$4:$N$4,$K$4:$N$4))</f>
        <v>59.494242481573806</v>
      </c>
    </row>
    <row r="8" spans="1:20" x14ac:dyDescent="0.35">
      <c r="A8" s="5">
        <v>6</v>
      </c>
      <c r="B8" s="5">
        <v>57</v>
      </c>
      <c r="C8" s="5">
        <v>140</v>
      </c>
      <c r="D8" s="5">
        <v>192</v>
      </c>
      <c r="E8" s="5">
        <v>148</v>
      </c>
      <c r="F8" s="5">
        <v>-1</v>
      </c>
      <c r="G8" s="8">
        <f t="shared" si="0"/>
        <v>-0.74520079089402635</v>
      </c>
      <c r="H8" s="2">
        <v>0.25479920678681584</v>
      </c>
      <c r="I8" s="8">
        <f t="shared" si="1"/>
        <v>0.25479920910597365</v>
      </c>
      <c r="J8" s="20">
        <f t="shared" si="2"/>
        <v>-1</v>
      </c>
      <c r="O8" s="24"/>
      <c r="Q8" s="24" t="s">
        <v>43</v>
      </c>
    </row>
    <row r="9" spans="1:20" x14ac:dyDescent="0.35">
      <c r="A9" s="5">
        <v>7</v>
      </c>
      <c r="B9" s="5">
        <v>56</v>
      </c>
      <c r="C9" s="5">
        <v>140</v>
      </c>
      <c r="D9" s="5">
        <v>294</v>
      </c>
      <c r="E9" s="5">
        <v>153</v>
      </c>
      <c r="F9" s="5">
        <v>-1</v>
      </c>
      <c r="G9" s="8">
        <f t="shared" si="0"/>
        <v>-0.55696311064335302</v>
      </c>
      <c r="H9" s="2">
        <v>0.44303689676912472</v>
      </c>
      <c r="I9" s="8">
        <f t="shared" si="1"/>
        <v>0.44303688935664698</v>
      </c>
      <c r="J9" s="20">
        <f t="shared" si="2"/>
        <v>-1</v>
      </c>
      <c r="O9" s="27" t="s">
        <v>17</v>
      </c>
      <c r="P9" s="29" t="s">
        <v>29</v>
      </c>
      <c r="Q9" s="29" t="s">
        <v>37</v>
      </c>
      <c r="R9" s="29" t="s">
        <v>40</v>
      </c>
      <c r="S9" s="29" t="s">
        <v>52</v>
      </c>
      <c r="T9" s="29" t="s">
        <v>44</v>
      </c>
    </row>
    <row r="10" spans="1:20" x14ac:dyDescent="0.35">
      <c r="A10" s="5">
        <v>8</v>
      </c>
      <c r="B10" s="5">
        <v>44</v>
      </c>
      <c r="C10" s="5">
        <v>120</v>
      </c>
      <c r="D10" s="5">
        <v>263</v>
      </c>
      <c r="E10" s="5">
        <v>173</v>
      </c>
      <c r="F10" s="5">
        <v>-1</v>
      </c>
      <c r="G10" s="8">
        <f t="shared" si="0"/>
        <v>-0.7959935369771447</v>
      </c>
      <c r="H10" s="2">
        <v>0.20400646480058374</v>
      </c>
      <c r="I10" s="8">
        <f t="shared" si="1"/>
        <v>0.2040064630228553</v>
      </c>
      <c r="J10" s="20">
        <f t="shared" si="2"/>
        <v>-1</v>
      </c>
      <c r="O10" s="15">
        <v>1</v>
      </c>
      <c r="P10" s="45">
        <v>0.84</v>
      </c>
      <c r="Q10" s="45">
        <v>0.82350000000000001</v>
      </c>
      <c r="R10" s="45">
        <v>0.93330000000000002</v>
      </c>
      <c r="S10" s="45">
        <v>0.7</v>
      </c>
      <c r="T10" s="45">
        <f t="shared" ref="T10:T19" si="3">(2*Q10*S10)/(Q10+S10)</f>
        <v>0.75674433869379731</v>
      </c>
    </row>
    <row r="11" spans="1:20" x14ac:dyDescent="0.35">
      <c r="A11" s="5">
        <v>9</v>
      </c>
      <c r="B11" s="5">
        <v>52</v>
      </c>
      <c r="C11" s="5">
        <v>172</v>
      </c>
      <c r="D11" s="5">
        <v>199</v>
      </c>
      <c r="E11" s="5">
        <v>162</v>
      </c>
      <c r="F11" s="5">
        <v>-1</v>
      </c>
      <c r="G11" s="8">
        <f t="shared" si="0"/>
        <v>-0.97610725576427848</v>
      </c>
      <c r="H11" s="2">
        <v>2.3892741778554393E-2</v>
      </c>
      <c r="I11" s="8">
        <f t="shared" si="1"/>
        <v>2.3892744235721519E-2</v>
      </c>
      <c r="J11" s="20">
        <f t="shared" si="2"/>
        <v>-1</v>
      </c>
      <c r="O11" s="15">
        <v>10</v>
      </c>
      <c r="P11" s="45">
        <v>0.84</v>
      </c>
      <c r="Q11" s="45">
        <v>0.82350000000000001</v>
      </c>
      <c r="R11" s="45">
        <v>0.93330000000000002</v>
      </c>
      <c r="S11" s="45">
        <v>0.7</v>
      </c>
      <c r="T11" s="45">
        <f t="shared" si="3"/>
        <v>0.75674433869379731</v>
      </c>
    </row>
    <row r="12" spans="1:20" x14ac:dyDescent="0.35">
      <c r="A12" s="5">
        <v>10</v>
      </c>
      <c r="B12" s="5">
        <v>57</v>
      </c>
      <c r="C12" s="5">
        <v>150</v>
      </c>
      <c r="D12" s="5">
        <v>168</v>
      </c>
      <c r="E12" s="5">
        <v>174</v>
      </c>
      <c r="F12" s="5">
        <v>-1</v>
      </c>
      <c r="G12" s="8">
        <f t="shared" si="0"/>
        <v>-1.0825769450009903</v>
      </c>
      <c r="H12" s="2">
        <v>1.281907972937211E-2</v>
      </c>
      <c r="I12" s="8">
        <f t="shared" si="1"/>
        <v>-8.2576945000990332E-2</v>
      </c>
      <c r="J12" s="20">
        <f t="shared" si="2"/>
        <v>-1</v>
      </c>
      <c r="L12" s="30" t="s">
        <v>21</v>
      </c>
      <c r="M12" s="31" cm="1">
        <f t="array" ref="M12">((SUMPRODUCT(--(F3:F52=J3:J52)))/50)</f>
        <v>0.6</v>
      </c>
      <c r="O12" s="15">
        <v>100</v>
      </c>
      <c r="P12" s="45">
        <v>0.84</v>
      </c>
      <c r="Q12" s="45">
        <v>0.82350000000000001</v>
      </c>
      <c r="R12" s="45">
        <v>0.93330000000000002</v>
      </c>
      <c r="S12" s="45">
        <v>0.7</v>
      </c>
      <c r="T12" s="45">
        <f t="shared" si="3"/>
        <v>0.75674433869379731</v>
      </c>
    </row>
    <row r="13" spans="1:20" x14ac:dyDescent="0.35">
      <c r="A13" s="5">
        <v>11</v>
      </c>
      <c r="B13" s="5">
        <v>54</v>
      </c>
      <c r="C13" s="5">
        <v>140</v>
      </c>
      <c r="D13" s="5">
        <v>239</v>
      </c>
      <c r="E13" s="5">
        <v>160</v>
      </c>
      <c r="F13" s="5">
        <v>-1</v>
      </c>
      <c r="G13" s="8">
        <f t="shared" si="0"/>
        <v>-0.75924207164479518</v>
      </c>
      <c r="H13" s="2">
        <v>0.24075792588675041</v>
      </c>
      <c r="I13" s="8">
        <f t="shared" si="1"/>
        <v>0.24075792835520482</v>
      </c>
      <c r="J13" s="20">
        <f t="shared" si="2"/>
        <v>-1</v>
      </c>
      <c r="L13" t="s">
        <v>45</v>
      </c>
      <c r="O13" s="15">
        <v>500</v>
      </c>
      <c r="P13" s="45">
        <v>0.84</v>
      </c>
      <c r="Q13" s="45">
        <v>0.82350000000000001</v>
      </c>
      <c r="R13" s="45">
        <v>0.93330000000000002</v>
      </c>
      <c r="S13" s="45">
        <v>0.7</v>
      </c>
      <c r="T13" s="45">
        <f t="shared" si="3"/>
        <v>0.75674433869379731</v>
      </c>
    </row>
    <row r="14" spans="1:20" x14ac:dyDescent="0.35">
      <c r="A14" s="5">
        <v>12</v>
      </c>
      <c r="B14" s="5">
        <v>48</v>
      </c>
      <c r="C14" s="5">
        <v>130</v>
      </c>
      <c r="D14" s="5">
        <v>275</v>
      </c>
      <c r="E14" s="5">
        <v>139</v>
      </c>
      <c r="F14" s="5">
        <v>-1</v>
      </c>
      <c r="G14" s="8">
        <f t="shared" si="0"/>
        <v>-0.45930387931440397</v>
      </c>
      <c r="H14" s="2">
        <v>0.54069611083540459</v>
      </c>
      <c r="I14" s="8">
        <f t="shared" si="1"/>
        <v>0.54069612068559603</v>
      </c>
      <c r="J14" s="46">
        <f t="shared" si="2"/>
        <v>-1</v>
      </c>
      <c r="M14" t="s">
        <v>34</v>
      </c>
      <c r="O14" s="15">
        <v>1000</v>
      </c>
      <c r="P14" s="45">
        <v>0.84</v>
      </c>
      <c r="Q14" s="45">
        <v>0.82350000000000001</v>
      </c>
      <c r="R14" s="45">
        <v>0.93330000000000002</v>
      </c>
      <c r="S14" s="45">
        <v>0.7</v>
      </c>
      <c r="T14" s="45">
        <f t="shared" si="3"/>
        <v>0.75674433869379731</v>
      </c>
    </row>
    <row r="15" spans="1:20" x14ac:dyDescent="0.35">
      <c r="A15" s="5">
        <v>13</v>
      </c>
      <c r="B15" s="5">
        <v>49</v>
      </c>
      <c r="C15" s="5">
        <v>130</v>
      </c>
      <c r="D15" s="5">
        <v>266</v>
      </c>
      <c r="E15" s="5">
        <v>171</v>
      </c>
      <c r="F15" s="5">
        <v>-1</v>
      </c>
      <c r="G15" s="8">
        <f t="shared" si="0"/>
        <v>-0.78577451810734589</v>
      </c>
      <c r="H15" s="2">
        <v>0.21422548026261612</v>
      </c>
      <c r="I15" s="8">
        <f t="shared" si="1"/>
        <v>0.21422548189265411</v>
      </c>
      <c r="J15" s="46">
        <f t="shared" si="2"/>
        <v>-1</v>
      </c>
      <c r="L15" s="12"/>
      <c r="M15" s="12">
        <v>1</v>
      </c>
      <c r="N15" s="12">
        <v>-1</v>
      </c>
      <c r="O15" s="15">
        <v>5000</v>
      </c>
      <c r="P15" s="45">
        <v>0.82</v>
      </c>
      <c r="Q15" s="45">
        <v>0.8</v>
      </c>
      <c r="R15" s="45">
        <v>0.93330000000000002</v>
      </c>
      <c r="S15" s="45">
        <v>0.65</v>
      </c>
      <c r="T15" s="45">
        <f t="shared" si="3"/>
        <v>0.71724137931034482</v>
      </c>
    </row>
    <row r="16" spans="1:20" x14ac:dyDescent="0.35">
      <c r="A16" s="5">
        <v>14</v>
      </c>
      <c r="B16" s="5">
        <v>58</v>
      </c>
      <c r="C16" s="5">
        <v>150</v>
      </c>
      <c r="D16" s="5">
        <v>283</v>
      </c>
      <c r="E16" s="5">
        <v>162</v>
      </c>
      <c r="F16" s="5">
        <v>-1</v>
      </c>
      <c r="G16" s="8">
        <f t="shared" si="0"/>
        <v>-0.69426760026323331</v>
      </c>
      <c r="H16" s="2">
        <v>0.30573239783228767</v>
      </c>
      <c r="I16" s="8">
        <f t="shared" si="1"/>
        <v>0.30573239973676669</v>
      </c>
      <c r="J16" s="46">
        <f t="shared" si="2"/>
        <v>-1</v>
      </c>
      <c r="K16" t="s">
        <v>22</v>
      </c>
      <c r="L16" s="12">
        <v>1</v>
      </c>
      <c r="M16" s="12">
        <f>COUNTIFS(F3:F52, "=1", J3:J52, "=1")</f>
        <v>0</v>
      </c>
      <c r="N16" s="26">
        <f>COUNTIFS(F3:F52, "=-1", J3:J52, "=1")</f>
        <v>0</v>
      </c>
      <c r="O16" s="15">
        <v>10000</v>
      </c>
      <c r="P16" s="45">
        <v>0.78</v>
      </c>
      <c r="Q16" s="45">
        <v>0.75680000000000003</v>
      </c>
      <c r="R16" s="45">
        <v>0.93330000000000002</v>
      </c>
      <c r="S16" s="45">
        <v>0.55000000000000004</v>
      </c>
      <c r="T16" s="45">
        <f t="shared" si="3"/>
        <v>0.63703703703703718</v>
      </c>
    </row>
    <row r="17" spans="1:20" x14ac:dyDescent="0.35">
      <c r="A17" s="5">
        <v>15</v>
      </c>
      <c r="B17" s="5">
        <v>50</v>
      </c>
      <c r="C17" s="5">
        <v>120</v>
      </c>
      <c r="D17" s="5">
        <v>219</v>
      </c>
      <c r="E17" s="5">
        <v>158</v>
      </c>
      <c r="F17" s="5">
        <v>-1</v>
      </c>
      <c r="G17" s="8">
        <f t="shared" si="0"/>
        <v>-0.73730134036150163</v>
      </c>
      <c r="H17" s="2">
        <v>0.26269866047521828</v>
      </c>
      <c r="I17" s="8">
        <f t="shared" si="1"/>
        <v>0.26269865963849837</v>
      </c>
      <c r="J17" s="46">
        <f t="shared" si="2"/>
        <v>-1</v>
      </c>
      <c r="L17" s="12">
        <v>-1</v>
      </c>
      <c r="M17" s="12">
        <f>COUNTIFS(F3:F52, "=1", J3:J52, "=-1")</f>
        <v>20</v>
      </c>
      <c r="N17" s="26">
        <f>COUNTIFS(F3:F52, "=-1", J3:J52, "=-1")</f>
        <v>30</v>
      </c>
      <c r="O17" s="15">
        <v>25000</v>
      </c>
      <c r="P17" s="45">
        <v>0.76</v>
      </c>
      <c r="Q17" s="45">
        <v>0.71430000000000005</v>
      </c>
      <c r="R17" s="45">
        <v>1</v>
      </c>
      <c r="S17" s="45">
        <v>0.4</v>
      </c>
      <c r="T17" s="45">
        <f t="shared" si="3"/>
        <v>0.51282419456160822</v>
      </c>
    </row>
    <row r="18" spans="1:20" x14ac:dyDescent="0.35">
      <c r="A18" s="5">
        <v>16</v>
      </c>
      <c r="B18" s="5">
        <v>58</v>
      </c>
      <c r="C18" s="5">
        <v>120</v>
      </c>
      <c r="D18" s="5">
        <v>340</v>
      </c>
      <c r="E18" s="5">
        <v>172</v>
      </c>
      <c r="F18" s="5">
        <v>-1</v>
      </c>
      <c r="G18" s="8">
        <f t="shared" si="0"/>
        <v>-0.56504542446885209</v>
      </c>
      <c r="H18" s="2">
        <v>0.4349545631196064</v>
      </c>
      <c r="I18" s="8">
        <f t="shared" si="1"/>
        <v>0.43495457553114791</v>
      </c>
      <c r="J18" s="20">
        <f t="shared" si="2"/>
        <v>-1</v>
      </c>
      <c r="O18" s="34">
        <v>50000</v>
      </c>
      <c r="P18" s="45">
        <v>0.68</v>
      </c>
      <c r="Q18" s="45">
        <v>0.6522</v>
      </c>
      <c r="R18" s="45">
        <v>1</v>
      </c>
      <c r="S18" s="45">
        <v>0.2</v>
      </c>
      <c r="T18" s="45">
        <f t="shared" si="3"/>
        <v>0.30612532269420323</v>
      </c>
    </row>
    <row r="19" spans="1:20" x14ac:dyDescent="0.35">
      <c r="A19" s="5">
        <v>17</v>
      </c>
      <c r="B19" s="5">
        <v>43</v>
      </c>
      <c r="C19" s="5">
        <v>150</v>
      </c>
      <c r="D19" s="5">
        <v>247</v>
      </c>
      <c r="E19" s="5">
        <v>171</v>
      </c>
      <c r="F19" s="5">
        <v>-1</v>
      </c>
      <c r="G19" s="8">
        <f t="shared" si="0"/>
        <v>-0.90899271432777984</v>
      </c>
      <c r="H19" s="2">
        <v>9.100728561446908E-2</v>
      </c>
      <c r="I19" s="8">
        <f t="shared" si="1"/>
        <v>9.1007285672220162E-2</v>
      </c>
      <c r="J19" s="20">
        <f t="shared" si="2"/>
        <v>-1</v>
      </c>
      <c r="L19" t="s">
        <v>53</v>
      </c>
      <c r="O19" s="15">
        <v>100000</v>
      </c>
      <c r="P19" s="45">
        <v>0.6</v>
      </c>
      <c r="Q19" s="45">
        <v>0.6</v>
      </c>
      <c r="R19" s="45">
        <v>1</v>
      </c>
      <c r="S19" s="45">
        <v>0</v>
      </c>
      <c r="T19" s="45">
        <f t="shared" si="3"/>
        <v>0</v>
      </c>
    </row>
    <row r="20" spans="1:20" x14ac:dyDescent="0.35">
      <c r="A20" s="5">
        <v>18</v>
      </c>
      <c r="B20" s="5">
        <v>69</v>
      </c>
      <c r="C20" s="5">
        <v>140</v>
      </c>
      <c r="D20" s="5">
        <v>239</v>
      </c>
      <c r="E20" s="5">
        <v>151</v>
      </c>
      <c r="F20" s="5">
        <v>-1</v>
      </c>
      <c r="G20" s="8">
        <f t="shared" si="0"/>
        <v>-0.62897847045259181</v>
      </c>
      <c r="H20" s="2">
        <v>0.37102153134359211</v>
      </c>
      <c r="I20" s="8">
        <f t="shared" si="1"/>
        <v>0.37102152954740819</v>
      </c>
      <c r="J20" s="20">
        <f t="shared" si="2"/>
        <v>-1</v>
      </c>
    </row>
    <row r="21" spans="1:20" x14ac:dyDescent="0.35">
      <c r="A21" s="5">
        <v>19</v>
      </c>
      <c r="B21" s="5">
        <v>59</v>
      </c>
      <c r="C21" s="5">
        <v>135</v>
      </c>
      <c r="D21" s="5">
        <v>234</v>
      </c>
      <c r="E21" s="5">
        <v>161</v>
      </c>
      <c r="F21" s="5">
        <v>-1</v>
      </c>
      <c r="G21" s="8">
        <f t="shared" si="0"/>
        <v>-0.75078032728381183</v>
      </c>
      <c r="H21" s="2">
        <v>0.24921967588355859</v>
      </c>
      <c r="I21" s="8">
        <f t="shared" si="1"/>
        <v>0.24921967271618817</v>
      </c>
      <c r="J21" s="20">
        <f t="shared" si="2"/>
        <v>-1</v>
      </c>
      <c r="L21" s="29" t="s">
        <v>29</v>
      </c>
      <c r="M21" s="29" t="s">
        <v>37</v>
      </c>
      <c r="N21" s="29" t="s">
        <v>40</v>
      </c>
      <c r="O21" s="29" t="s">
        <v>38</v>
      </c>
      <c r="P21" s="29" t="s">
        <v>44</v>
      </c>
    </row>
    <row r="22" spans="1:20" x14ac:dyDescent="0.35">
      <c r="A22" s="5">
        <v>20</v>
      </c>
      <c r="B22" s="5">
        <v>44</v>
      </c>
      <c r="C22" s="5">
        <v>130</v>
      </c>
      <c r="D22" s="5">
        <v>233</v>
      </c>
      <c r="E22" s="5">
        <v>179</v>
      </c>
      <c r="F22" s="5">
        <v>-1</v>
      </c>
      <c r="G22" s="8">
        <f t="shared" si="0"/>
        <v>-0.95478433955608244</v>
      </c>
      <c r="H22" s="2">
        <v>4.5215660393767246E-2</v>
      </c>
      <c r="I22" s="8">
        <f t="shared" si="1"/>
        <v>4.521566044391756E-2</v>
      </c>
      <c r="J22" s="20">
        <f t="shared" si="2"/>
        <v>-1</v>
      </c>
      <c r="L22" s="28">
        <f>(M16+N17)/SUM(M16:N17)</f>
        <v>0.6</v>
      </c>
      <c r="M22" s="28">
        <f>N17/SUM(M17:N17)</f>
        <v>0.6</v>
      </c>
      <c r="N22" s="28">
        <f>N17/SUM(N16:N17)</f>
        <v>1</v>
      </c>
      <c r="O22" s="28">
        <f>M16/SUM(M16:M17)</f>
        <v>0</v>
      </c>
      <c r="P22" s="28">
        <f>(2*M22*O22)/(M22+O22)</f>
        <v>0</v>
      </c>
    </row>
    <row r="23" spans="1:20" x14ac:dyDescent="0.35">
      <c r="A23" s="5">
        <v>21</v>
      </c>
      <c r="B23" s="5">
        <v>42</v>
      </c>
      <c r="C23" s="5">
        <v>140</v>
      </c>
      <c r="D23" s="5">
        <v>226</v>
      </c>
      <c r="E23" s="5">
        <v>178</v>
      </c>
      <c r="F23" s="5">
        <v>-1</v>
      </c>
      <c r="G23" s="8">
        <f t="shared" si="0"/>
        <v>-0.99799056934166019</v>
      </c>
      <c r="H23" s="2">
        <v>2.0094369110795962E-3</v>
      </c>
      <c r="I23" s="8">
        <f t="shared" si="1"/>
        <v>2.0094306583398058E-3</v>
      </c>
      <c r="J23" s="20">
        <f t="shared" si="2"/>
        <v>-1</v>
      </c>
      <c r="L23" s="33"/>
      <c r="M23" s="33"/>
      <c r="N23" s="33"/>
      <c r="O23" s="33"/>
      <c r="P23" s="33"/>
    </row>
    <row r="24" spans="1:20" x14ac:dyDescent="0.35">
      <c r="A24" s="5">
        <v>22</v>
      </c>
      <c r="B24" s="5">
        <v>61</v>
      </c>
      <c r="C24" s="5">
        <v>150</v>
      </c>
      <c r="D24" s="5">
        <v>243</v>
      </c>
      <c r="E24" s="5">
        <v>137</v>
      </c>
      <c r="F24" s="5">
        <v>-1</v>
      </c>
      <c r="G24" s="8">
        <f t="shared" si="0"/>
        <v>-0.53857277184400987</v>
      </c>
      <c r="H24" s="2">
        <v>0.46142723083024578</v>
      </c>
      <c r="I24" s="8">
        <f t="shared" si="1"/>
        <v>0.46142722815599013</v>
      </c>
      <c r="J24" s="20">
        <f t="shared" si="2"/>
        <v>-1</v>
      </c>
      <c r="L24" s="33" t="s">
        <v>46</v>
      </c>
    </row>
    <row r="25" spans="1:20" x14ac:dyDescent="0.35">
      <c r="A25" s="5">
        <v>23</v>
      </c>
      <c r="B25" s="5">
        <v>40</v>
      </c>
      <c r="C25" s="5">
        <v>140</v>
      </c>
      <c r="D25" s="5">
        <v>199</v>
      </c>
      <c r="E25" s="5">
        <v>178</v>
      </c>
      <c r="F25" s="5">
        <v>-1</v>
      </c>
      <c r="G25" s="8">
        <f t="shared" si="0"/>
        <v>-1.0671454479344731</v>
      </c>
      <c r="H25" s="2">
        <v>0</v>
      </c>
      <c r="I25" s="8">
        <f t="shared" si="1"/>
        <v>-6.7145447934473079E-2</v>
      </c>
      <c r="J25" s="20">
        <f t="shared" si="2"/>
        <v>-1</v>
      </c>
      <c r="L25" s="2">
        <v>1.0366325685341536E-2</v>
      </c>
      <c r="M25" s="2">
        <v>-2.6883148012288503E-2</v>
      </c>
      <c r="N25" s="2">
        <v>7.9438178092389373E-4</v>
      </c>
      <c r="O25" s="2">
        <v>-3.3285981939943511E-2</v>
      </c>
      <c r="P25" s="2">
        <v>7.6339380253473399</v>
      </c>
      <c r="Q25" s="9">
        <v>1</v>
      </c>
    </row>
    <row r="26" spans="1:20" x14ac:dyDescent="0.35">
      <c r="A26" s="5">
        <v>24</v>
      </c>
      <c r="B26" s="5">
        <v>71</v>
      </c>
      <c r="C26" s="5">
        <v>160</v>
      </c>
      <c r="D26" s="5">
        <v>302</v>
      </c>
      <c r="E26" s="5">
        <v>162</v>
      </c>
      <c r="F26" s="5">
        <v>-1</v>
      </c>
      <c r="G26" s="8">
        <f t="shared" si="0"/>
        <v>-0.64254138250773507</v>
      </c>
      <c r="H26" s="2">
        <v>0.35745861349159935</v>
      </c>
      <c r="I26" s="8">
        <f t="shared" si="1"/>
        <v>0.35745861749226493</v>
      </c>
      <c r="J26" s="20">
        <f t="shared" si="2"/>
        <v>-1</v>
      </c>
      <c r="L26" s="2">
        <v>3.9083144070147626E-3</v>
      </c>
      <c r="M26" s="2">
        <v>-3.0824273289172584E-2</v>
      </c>
      <c r="N26" s="2">
        <v>1.347934650678605E-3</v>
      </c>
      <c r="O26" s="2">
        <v>-3.909738862569586E-2</v>
      </c>
      <c r="P26" s="2">
        <v>9.2978351036829796</v>
      </c>
      <c r="Q26" s="9">
        <v>10</v>
      </c>
    </row>
    <row r="27" spans="1:20" x14ac:dyDescent="0.35">
      <c r="A27" s="5">
        <v>25</v>
      </c>
      <c r="B27" s="5">
        <v>59</v>
      </c>
      <c r="C27" s="5">
        <v>150</v>
      </c>
      <c r="D27" s="5">
        <v>212</v>
      </c>
      <c r="E27" s="5">
        <v>157</v>
      </c>
      <c r="F27" s="5">
        <v>-1</v>
      </c>
      <c r="G27" s="8">
        <f t="shared" si="0"/>
        <v>-0.80977453331827798</v>
      </c>
      <c r="H27" s="2">
        <v>0.19022546542922561</v>
      </c>
      <c r="I27" s="8">
        <f t="shared" si="1"/>
        <v>0.19022546668172202</v>
      </c>
      <c r="J27" s="20">
        <f t="shared" si="2"/>
        <v>-1</v>
      </c>
      <c r="L27" s="2">
        <v>4.4915987842994937E-3</v>
      </c>
      <c r="M27" s="2">
        <v>-2.9989984336359684E-2</v>
      </c>
      <c r="N27" s="2">
        <v>1.3789845332802299E-3</v>
      </c>
      <c r="O27" s="2">
        <v>-3.8366679564235381E-2</v>
      </c>
      <c r="P27" s="2">
        <v>9.0335546506145725</v>
      </c>
      <c r="Q27" s="9">
        <v>100</v>
      </c>
    </row>
    <row r="28" spans="1:20" x14ac:dyDescent="0.35">
      <c r="A28" s="5">
        <v>26</v>
      </c>
      <c r="B28" s="5">
        <v>65</v>
      </c>
      <c r="C28" s="5">
        <v>140</v>
      </c>
      <c r="D28" s="5">
        <v>417</v>
      </c>
      <c r="E28" s="5">
        <v>157</v>
      </c>
      <c r="F28" s="5">
        <v>-1</v>
      </c>
      <c r="G28" s="8">
        <f t="shared" si="0"/>
        <v>-0.28077938134069824</v>
      </c>
      <c r="H28" s="2">
        <v>0.71922054547295811</v>
      </c>
      <c r="I28" s="8">
        <f t="shared" si="1"/>
        <v>0.71922061865930176</v>
      </c>
      <c r="J28" s="20">
        <f t="shared" si="2"/>
        <v>-1</v>
      </c>
      <c r="L28" s="2">
        <v>5.7732819349582956E-3</v>
      </c>
      <c r="M28" s="2">
        <v>-2.6939640173230899E-2</v>
      </c>
      <c r="N28" s="2">
        <v>1.5266435344185505E-3</v>
      </c>
      <c r="O28" s="2">
        <v>-3.6245759406392401E-2</v>
      </c>
      <c r="P28" s="2">
        <v>8.1898782235020136</v>
      </c>
      <c r="Q28" s="9">
        <v>500</v>
      </c>
    </row>
    <row r="29" spans="1:20" x14ac:dyDescent="0.35">
      <c r="A29" s="5">
        <v>27</v>
      </c>
      <c r="B29" s="5">
        <v>53</v>
      </c>
      <c r="C29" s="5">
        <v>130</v>
      </c>
      <c r="D29" s="5">
        <v>197</v>
      </c>
      <c r="E29" s="5">
        <v>152</v>
      </c>
      <c r="F29" s="5">
        <v>-1</v>
      </c>
      <c r="G29" s="8">
        <f t="shared" si="0"/>
        <v>-0.75301243974581289</v>
      </c>
      <c r="H29" s="2">
        <v>0.24698756379206666</v>
      </c>
      <c r="I29" s="8">
        <f t="shared" si="1"/>
        <v>0.24698756025418711</v>
      </c>
      <c r="J29" s="20">
        <f t="shared" si="2"/>
        <v>-1</v>
      </c>
      <c r="L29" s="2">
        <v>6.864750359318092E-3</v>
      </c>
      <c r="M29" s="2">
        <v>-2.3853423391241819E-2</v>
      </c>
      <c r="N29" s="2">
        <v>1.6912864629501187E-3</v>
      </c>
      <c r="O29" s="2">
        <v>-3.40909544215467E-2</v>
      </c>
      <c r="P29" s="2">
        <v>7.3411165715667366</v>
      </c>
      <c r="Q29" s="9">
        <v>1000</v>
      </c>
    </row>
    <row r="30" spans="1:20" x14ac:dyDescent="0.35">
      <c r="A30" s="5">
        <v>28</v>
      </c>
      <c r="B30" s="5">
        <v>41</v>
      </c>
      <c r="C30" s="5">
        <v>105</v>
      </c>
      <c r="D30" s="5">
        <v>198</v>
      </c>
      <c r="E30" s="5">
        <v>168</v>
      </c>
      <c r="F30" s="5">
        <v>-1</v>
      </c>
      <c r="G30" s="8">
        <f t="shared" si="0"/>
        <v>-0.86312974797230324</v>
      </c>
      <c r="H30" s="2">
        <v>0.13687025183404009</v>
      </c>
      <c r="I30" s="8">
        <f t="shared" si="1"/>
        <v>0.13687025202769676</v>
      </c>
      <c r="J30" s="20">
        <f t="shared" si="2"/>
        <v>-1</v>
      </c>
      <c r="L30" s="2">
        <v>5.1810133233101329E-3</v>
      </c>
      <c r="M30" s="2">
        <v>-1.3596212300338934E-2</v>
      </c>
      <c r="N30" s="2">
        <v>1.7496717225685657E-3</v>
      </c>
      <c r="O30" s="2">
        <v>-2.6468524296123595E-2</v>
      </c>
      <c r="P30" s="2">
        <v>4.8757227040739375</v>
      </c>
      <c r="Q30" s="9">
        <v>5000</v>
      </c>
    </row>
    <row r="31" spans="1:20" x14ac:dyDescent="0.35">
      <c r="A31" s="5">
        <v>29</v>
      </c>
      <c r="B31" s="5">
        <v>44</v>
      </c>
      <c r="C31" s="5">
        <v>130</v>
      </c>
      <c r="D31" s="5">
        <v>219</v>
      </c>
      <c r="E31" s="5">
        <v>188</v>
      </c>
      <c r="F31" s="5">
        <v>-1</v>
      </c>
      <c r="G31" s="8">
        <f t="shared" si="0"/>
        <v>-1.07432850510392</v>
      </c>
      <c r="H31" s="2">
        <v>8.154764797457803E-11</v>
      </c>
      <c r="I31" s="8">
        <f t="shared" si="1"/>
        <v>-7.4328505103919973E-2</v>
      </c>
      <c r="J31" s="20">
        <f t="shared" si="2"/>
        <v>-1</v>
      </c>
      <c r="L31" s="2">
        <v>3.3249227910021237E-3</v>
      </c>
      <c r="M31" s="2">
        <v>-9.6937601063409838E-3</v>
      </c>
      <c r="N31" s="2">
        <v>6.3147151948624914E-4</v>
      </c>
      <c r="O31" s="2">
        <v>-2.408656146392147E-2</v>
      </c>
      <c r="P31" s="2">
        <v>4.3627066097956977</v>
      </c>
      <c r="Q31" s="9">
        <v>10000</v>
      </c>
    </row>
    <row r="32" spans="1:20" x14ac:dyDescent="0.35">
      <c r="A32" s="5">
        <v>30</v>
      </c>
      <c r="B32" s="5">
        <v>67</v>
      </c>
      <c r="C32" s="5">
        <v>160</v>
      </c>
      <c r="D32" s="5">
        <v>286</v>
      </c>
      <c r="E32" s="5">
        <v>108</v>
      </c>
      <c r="F32" s="5">
        <v>1</v>
      </c>
      <c r="G32" s="8">
        <f t="shared" si="0"/>
        <v>-0.17150919063210612</v>
      </c>
      <c r="H32" s="2">
        <v>1.1715092114510364</v>
      </c>
      <c r="I32" s="8">
        <f t="shared" si="1"/>
        <v>1.171509190632106</v>
      </c>
      <c r="J32" s="20">
        <f t="shared" si="2"/>
        <v>-1</v>
      </c>
      <c r="L32" s="2">
        <v>4.5962183330336371E-3</v>
      </c>
      <c r="M32" s="2">
        <v>-7.5918281233627958E-3</v>
      </c>
      <c r="N32" s="2">
        <v>1.7576557604519173E-3</v>
      </c>
      <c r="O32" s="2">
        <v>-1.8389416136264075E-2</v>
      </c>
      <c r="P32" s="2">
        <v>2.7466910037227072</v>
      </c>
      <c r="Q32" s="9">
        <v>25000</v>
      </c>
    </row>
    <row r="33" spans="1:17" x14ac:dyDescent="0.35">
      <c r="A33" s="5">
        <v>31</v>
      </c>
      <c r="B33" s="5">
        <v>67</v>
      </c>
      <c r="C33" s="5">
        <v>120</v>
      </c>
      <c r="D33" s="5">
        <v>229</v>
      </c>
      <c r="E33" s="5">
        <v>129</v>
      </c>
      <c r="F33" s="5">
        <v>1</v>
      </c>
      <c r="G33" s="8">
        <f t="shared" si="0"/>
        <v>-0.38510519353723072</v>
      </c>
      <c r="H33" s="2">
        <v>1.3851052211702677</v>
      </c>
      <c r="I33" s="8">
        <f t="shared" si="1"/>
        <v>1.3851051935372307</v>
      </c>
      <c r="J33" s="20">
        <f t="shared" si="2"/>
        <v>-1</v>
      </c>
      <c r="L33" s="2">
        <v>4.4257344711584375E-3</v>
      </c>
      <c r="M33" s="2">
        <v>-4.630117052874346E-3</v>
      </c>
      <c r="N33" s="2">
        <v>2.6520404252926154E-3</v>
      </c>
      <c r="O33" s="2">
        <v>-1.4191841412274579E-2</v>
      </c>
      <c r="P33" s="2">
        <v>1.3899250843921631</v>
      </c>
      <c r="Q33" s="9">
        <v>50000</v>
      </c>
    </row>
    <row r="34" spans="1:17" x14ac:dyDescent="0.35">
      <c r="A34" s="5">
        <v>32</v>
      </c>
      <c r="B34" s="5">
        <v>63</v>
      </c>
      <c r="C34" s="5">
        <v>130</v>
      </c>
      <c r="D34" s="5">
        <v>254</v>
      </c>
      <c r="E34" s="5">
        <v>147</v>
      </c>
      <c r="F34" s="5">
        <v>1</v>
      </c>
      <c r="G34" s="8">
        <f t="shared" si="0"/>
        <v>-0.54207242375347198</v>
      </c>
      <c r="H34" s="2">
        <v>1.5420723877366518</v>
      </c>
      <c r="I34" s="8">
        <f t="shared" si="1"/>
        <v>1.542072423753472</v>
      </c>
      <c r="J34" s="20">
        <f t="shared" si="2"/>
        <v>-1</v>
      </c>
      <c r="L34" s="2">
        <v>2.9043719692777204E-3</v>
      </c>
      <c r="M34" s="2">
        <v>-3.0607527416626596E-3</v>
      </c>
      <c r="N34" s="2">
        <v>2.3461531353428625E-3</v>
      </c>
      <c r="O34" s="2">
        <v>-9.6331135170041812E-3</v>
      </c>
      <c r="P34" s="2">
        <v>0.49299478922070517</v>
      </c>
      <c r="Q34" s="9">
        <v>100000</v>
      </c>
    </row>
    <row r="35" spans="1:17" x14ac:dyDescent="0.35">
      <c r="A35" s="5">
        <v>33</v>
      </c>
      <c r="B35" s="5">
        <v>56</v>
      </c>
      <c r="C35" s="5">
        <v>130</v>
      </c>
      <c r="D35" s="5">
        <v>256</v>
      </c>
      <c r="E35" s="5">
        <v>142</v>
      </c>
      <c r="F35" s="5">
        <v>1</v>
      </c>
      <c r="G35" s="8">
        <f t="shared" ref="G35:G52" si="4">SUMPRODUCT($K$4:$N$4,B35:E35)+$O$4</f>
        <v>-0.50954515368270914</v>
      </c>
      <c r="H35" s="2">
        <v>1.5095451433688971</v>
      </c>
      <c r="I35" s="8">
        <f t="shared" si="1"/>
        <v>1.5095451536827091</v>
      </c>
      <c r="J35" s="20">
        <f t="shared" si="2"/>
        <v>-1</v>
      </c>
    </row>
    <row r="36" spans="1:17" x14ac:dyDescent="0.35">
      <c r="A36" s="5">
        <v>34</v>
      </c>
      <c r="B36" s="5">
        <v>48</v>
      </c>
      <c r="C36" s="5">
        <v>110</v>
      </c>
      <c r="D36" s="5">
        <v>229</v>
      </c>
      <c r="E36" s="5">
        <v>168</v>
      </c>
      <c r="F36" s="5">
        <v>1</v>
      </c>
      <c r="G36" s="8">
        <f t="shared" si="4"/>
        <v>-0.78537216070004368</v>
      </c>
      <c r="H36" s="2">
        <v>1.7853721597953305</v>
      </c>
      <c r="I36" s="8">
        <f t="shared" si="1"/>
        <v>1.7853721607000437</v>
      </c>
      <c r="J36" s="20">
        <f t="shared" si="2"/>
        <v>-1</v>
      </c>
    </row>
    <row r="37" spans="1:17" x14ac:dyDescent="0.35">
      <c r="A37" s="5">
        <v>35</v>
      </c>
      <c r="B37" s="5">
        <v>60</v>
      </c>
      <c r="C37" s="5">
        <v>130</v>
      </c>
      <c r="D37" s="5">
        <v>206</v>
      </c>
      <c r="E37" s="5">
        <v>132</v>
      </c>
      <c r="F37" s="5">
        <v>1</v>
      </c>
      <c r="G37" s="8">
        <f t="shared" si="4"/>
        <v>-0.51890418740269961</v>
      </c>
      <c r="H37" s="2">
        <v>1.5189041828514069</v>
      </c>
      <c r="I37" s="8">
        <f t="shared" si="1"/>
        <v>1.5189041874026996</v>
      </c>
      <c r="J37" s="20">
        <f t="shared" si="2"/>
        <v>-1</v>
      </c>
    </row>
    <row r="38" spans="1:17" x14ac:dyDescent="0.35">
      <c r="A38" s="5">
        <v>36</v>
      </c>
      <c r="B38" s="5">
        <v>40</v>
      </c>
      <c r="C38" s="5">
        <v>110</v>
      </c>
      <c r="D38" s="5">
        <v>167</v>
      </c>
      <c r="E38" s="5">
        <v>114</v>
      </c>
      <c r="F38" s="5">
        <v>1</v>
      </c>
      <c r="G38" s="8">
        <f t="shared" si="4"/>
        <v>-0.43388050092729724</v>
      </c>
      <c r="H38" s="2">
        <v>1.4338804885562049</v>
      </c>
      <c r="I38" s="8">
        <f t="shared" si="1"/>
        <v>1.4338805009272972</v>
      </c>
      <c r="J38" s="20">
        <f t="shared" si="2"/>
        <v>-1</v>
      </c>
    </row>
    <row r="39" spans="1:17" x14ac:dyDescent="0.35">
      <c r="A39" s="5">
        <v>37</v>
      </c>
      <c r="B39" s="5">
        <v>43</v>
      </c>
      <c r="C39" s="5">
        <v>120</v>
      </c>
      <c r="D39" s="5">
        <v>177</v>
      </c>
      <c r="E39" s="5">
        <v>120</v>
      </c>
      <c r="F39" s="5">
        <v>1</v>
      </c>
      <c r="G39" s="8">
        <f t="shared" si="4"/>
        <v>-0.49011206218468706</v>
      </c>
      <c r="H39" s="2">
        <v>1.4901120518932298</v>
      </c>
      <c r="I39" s="8">
        <f t="shared" si="1"/>
        <v>1.4901120621846871</v>
      </c>
      <c r="J39" s="20">
        <f t="shared" si="2"/>
        <v>-1</v>
      </c>
    </row>
    <row r="40" spans="1:17" x14ac:dyDescent="0.35">
      <c r="A40" s="5">
        <v>38</v>
      </c>
      <c r="B40" s="5">
        <v>57</v>
      </c>
      <c r="C40" s="5">
        <v>150</v>
      </c>
      <c r="D40" s="5">
        <v>276</v>
      </c>
      <c r="E40" s="5">
        <v>112</v>
      </c>
      <c r="F40" s="5">
        <v>1</v>
      </c>
      <c r="G40" s="8">
        <f t="shared" si="4"/>
        <v>-0.23193936832970197</v>
      </c>
      <c r="H40" s="2">
        <v>1.2319393930737004</v>
      </c>
      <c r="I40" s="8">
        <f t="shared" si="1"/>
        <v>1.231939368329702</v>
      </c>
      <c r="J40" s="20">
        <f t="shared" si="2"/>
        <v>-1</v>
      </c>
    </row>
    <row r="41" spans="1:17" x14ac:dyDescent="0.35">
      <c r="A41" s="5">
        <v>39</v>
      </c>
      <c r="B41" s="5">
        <v>55</v>
      </c>
      <c r="C41" s="5">
        <v>132</v>
      </c>
      <c r="D41" s="5">
        <v>353</v>
      </c>
      <c r="E41" s="5">
        <v>132</v>
      </c>
      <c r="F41" s="5">
        <v>1</v>
      </c>
      <c r="G41" s="8">
        <f t="shared" si="4"/>
        <v>-0.19466304183701277</v>
      </c>
      <c r="H41" s="2">
        <v>1.1946630711606465</v>
      </c>
      <c r="I41" s="8">
        <f t="shared" si="1"/>
        <v>1.1946630418370128</v>
      </c>
      <c r="J41" s="20">
        <f t="shared" si="2"/>
        <v>-1</v>
      </c>
    </row>
    <row r="42" spans="1:17" x14ac:dyDescent="0.35">
      <c r="A42" s="5">
        <v>40</v>
      </c>
      <c r="B42" s="5">
        <v>65</v>
      </c>
      <c r="C42" s="5">
        <v>150</v>
      </c>
      <c r="D42" s="5">
        <v>225</v>
      </c>
      <c r="E42" s="5">
        <v>114</v>
      </c>
      <c r="F42" s="5">
        <v>1</v>
      </c>
      <c r="G42" s="8">
        <f t="shared" si="4"/>
        <v>-0.34762442951197459</v>
      </c>
      <c r="H42" s="2">
        <v>1.3476244015637431</v>
      </c>
      <c r="I42" s="8">
        <f t="shared" si="1"/>
        <v>1.3476244295119746</v>
      </c>
      <c r="J42" s="20">
        <f t="shared" si="2"/>
        <v>-1</v>
      </c>
    </row>
    <row r="43" spans="1:17" x14ac:dyDescent="0.35">
      <c r="A43" s="5">
        <v>41</v>
      </c>
      <c r="B43" s="5">
        <v>58</v>
      </c>
      <c r="C43" s="5">
        <v>112</v>
      </c>
      <c r="D43" s="5">
        <v>230</v>
      </c>
      <c r="E43" s="5">
        <v>165</v>
      </c>
      <c r="F43" s="5">
        <v>1</v>
      </c>
      <c r="G43" s="8">
        <f t="shared" si="4"/>
        <v>-0.73120445280423652</v>
      </c>
      <c r="H43" s="2">
        <v>1.7312044503259605</v>
      </c>
      <c r="I43" s="8">
        <f t="shared" si="1"/>
        <v>1.7312044528042365</v>
      </c>
      <c r="J43" s="20">
        <f t="shared" si="2"/>
        <v>-1</v>
      </c>
    </row>
    <row r="44" spans="1:17" x14ac:dyDescent="0.35">
      <c r="A44" s="5">
        <v>42</v>
      </c>
      <c r="B44" s="5">
        <v>50</v>
      </c>
      <c r="C44" s="5">
        <v>150</v>
      </c>
      <c r="D44" s="5">
        <v>243</v>
      </c>
      <c r="E44" s="5">
        <v>128</v>
      </c>
      <c r="F44" s="5">
        <v>1</v>
      </c>
      <c r="G44" s="8">
        <f t="shared" si="4"/>
        <v>-0.48382284185302737</v>
      </c>
      <c r="H44" s="2">
        <v>1.4838228110278238</v>
      </c>
      <c r="I44" s="8">
        <f t="shared" si="1"/>
        <v>1.4838228418530273</v>
      </c>
      <c r="J44" s="20">
        <f t="shared" si="2"/>
        <v>-1</v>
      </c>
    </row>
    <row r="45" spans="1:17" x14ac:dyDescent="0.35">
      <c r="A45" s="5">
        <v>43</v>
      </c>
      <c r="B45" s="5">
        <v>44</v>
      </c>
      <c r="C45" s="5">
        <v>112</v>
      </c>
      <c r="D45" s="5">
        <v>290</v>
      </c>
      <c r="E45" s="5">
        <v>153</v>
      </c>
      <c r="F45" s="5">
        <v>1</v>
      </c>
      <c r="G45" s="8">
        <f t="shared" si="4"/>
        <v>-0.51549911004950255</v>
      </c>
      <c r="H45" s="2">
        <v>1.5154990875772363</v>
      </c>
      <c r="I45" s="8">
        <f t="shared" si="1"/>
        <v>1.5154991100495026</v>
      </c>
      <c r="J45" s="20">
        <f t="shared" si="2"/>
        <v>-1</v>
      </c>
    </row>
    <row r="46" spans="1:17" x14ac:dyDescent="0.35">
      <c r="A46" s="5">
        <v>44</v>
      </c>
      <c r="B46" s="5">
        <v>60</v>
      </c>
      <c r="C46" s="5">
        <v>130</v>
      </c>
      <c r="D46" s="5">
        <v>253</v>
      </c>
      <c r="E46" s="5">
        <v>144</v>
      </c>
      <c r="F46" s="5">
        <v>1</v>
      </c>
      <c r="G46" s="8">
        <f t="shared" si="4"/>
        <v>-0.52423235224563536</v>
      </c>
      <c r="H46" s="2">
        <v>1.5242323738469934</v>
      </c>
      <c r="I46" s="8">
        <f t="shared" si="1"/>
        <v>1.5242323522456354</v>
      </c>
      <c r="J46" s="20">
        <f t="shared" si="2"/>
        <v>-1</v>
      </c>
    </row>
    <row r="47" spans="1:17" x14ac:dyDescent="0.35">
      <c r="A47" s="5">
        <v>45</v>
      </c>
      <c r="B47" s="5">
        <v>54</v>
      </c>
      <c r="C47" s="5">
        <v>124</v>
      </c>
      <c r="D47" s="5">
        <v>266</v>
      </c>
      <c r="E47" s="5">
        <v>109</v>
      </c>
      <c r="F47" s="5">
        <v>1</v>
      </c>
      <c r="G47" s="8">
        <f t="shared" si="4"/>
        <v>-0.15563510375672196</v>
      </c>
      <c r="H47" s="2">
        <v>1.1556350931942228</v>
      </c>
      <c r="I47" s="8">
        <f t="shared" si="1"/>
        <v>1.1556351037567221</v>
      </c>
      <c r="J47" s="20">
        <f t="shared" si="2"/>
        <v>-1</v>
      </c>
    </row>
    <row r="48" spans="1:17" x14ac:dyDescent="0.35">
      <c r="A48" s="5">
        <v>46</v>
      </c>
      <c r="B48" s="5">
        <v>50</v>
      </c>
      <c r="C48" s="5">
        <v>140</v>
      </c>
      <c r="D48" s="5">
        <v>233</v>
      </c>
      <c r="E48" s="5">
        <v>163</v>
      </c>
      <c r="F48" s="5">
        <v>1</v>
      </c>
      <c r="G48" s="8">
        <f t="shared" si="4"/>
        <v>-0.81383581888497569</v>
      </c>
      <c r="H48" s="2">
        <v>1.8138358036847575</v>
      </c>
      <c r="I48" s="8">
        <f t="shared" si="1"/>
        <v>1.8138358188849757</v>
      </c>
      <c r="J48" s="20">
        <f t="shared" si="2"/>
        <v>-1</v>
      </c>
    </row>
    <row r="49" spans="1:10" x14ac:dyDescent="0.35">
      <c r="A49" s="5">
        <v>47</v>
      </c>
      <c r="B49" s="5">
        <v>65</v>
      </c>
      <c r="C49" s="5">
        <v>120</v>
      </c>
      <c r="D49" s="5">
        <v>177</v>
      </c>
      <c r="E49" s="5">
        <v>140</v>
      </c>
      <c r="F49" s="5">
        <v>-1</v>
      </c>
      <c r="G49" s="8">
        <f t="shared" si="4"/>
        <v>-0.61887814920066098</v>
      </c>
      <c r="H49" s="2">
        <v>0.38112184809188016</v>
      </c>
      <c r="I49" s="8">
        <f t="shared" si="1"/>
        <v>0.38112185079933902</v>
      </c>
      <c r="J49" s="20">
        <f t="shared" si="2"/>
        <v>-1</v>
      </c>
    </row>
    <row r="50" spans="1:10" x14ac:dyDescent="0.35">
      <c r="A50" s="5">
        <v>48</v>
      </c>
      <c r="B50" s="5">
        <v>62</v>
      </c>
      <c r="C50" s="5">
        <v>140</v>
      </c>
      <c r="D50" s="5">
        <v>268</v>
      </c>
      <c r="E50" s="5">
        <v>160</v>
      </c>
      <c r="F50" s="5">
        <v>1</v>
      </c>
      <c r="G50" s="8">
        <f t="shared" si="4"/>
        <v>-0.66796865496563029</v>
      </c>
      <c r="H50" s="2">
        <v>1.6679686566112799</v>
      </c>
      <c r="I50" s="8">
        <f t="shared" si="1"/>
        <v>1.6679686549656303</v>
      </c>
      <c r="J50" s="20">
        <f t="shared" si="2"/>
        <v>-1</v>
      </c>
    </row>
    <row r="51" spans="1:10" x14ac:dyDescent="0.35">
      <c r="A51" s="5">
        <v>49</v>
      </c>
      <c r="B51" s="5">
        <v>58</v>
      </c>
      <c r="C51" s="5">
        <v>120</v>
      </c>
      <c r="D51" s="5">
        <v>284</v>
      </c>
      <c r="E51" s="5">
        <v>160</v>
      </c>
      <c r="F51" s="5">
        <v>1</v>
      </c>
      <c r="G51" s="8">
        <f t="shared" si="4"/>
        <v>-0.5808326378440023</v>
      </c>
      <c r="H51" s="2">
        <v>1.5808326447375416</v>
      </c>
      <c r="I51" s="8">
        <f t="shared" si="1"/>
        <v>1.5808326378440023</v>
      </c>
      <c r="J51" s="20">
        <f t="shared" si="2"/>
        <v>-1</v>
      </c>
    </row>
    <row r="52" spans="1:10" x14ac:dyDescent="0.35">
      <c r="A52" s="5">
        <v>50</v>
      </c>
      <c r="B52" s="5">
        <v>60</v>
      </c>
      <c r="C52" s="5">
        <v>117</v>
      </c>
      <c r="D52" s="5">
        <v>230</v>
      </c>
      <c r="E52" s="5">
        <v>160</v>
      </c>
      <c r="F52" s="5">
        <v>1</v>
      </c>
      <c r="G52" s="8">
        <f t="shared" si="4"/>
        <v>-0.69253390498897338</v>
      </c>
      <c r="H52" s="2">
        <v>1.69253387223453</v>
      </c>
      <c r="I52" s="8">
        <f t="shared" si="1"/>
        <v>1.6925339049889734</v>
      </c>
      <c r="J52" s="20">
        <f t="shared" si="2"/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9595-1F26-49DB-8C5F-EF78454CC20D}">
  <sheetPr codeName="Sheet5"/>
  <dimension ref="A1:X52"/>
  <sheetViews>
    <sheetView tabSelected="1" topLeftCell="J15" workbookViewId="0">
      <selection activeCell="O22" sqref="O22"/>
    </sheetView>
  </sheetViews>
  <sheetFormatPr defaultRowHeight="14.5" x14ac:dyDescent="0.35"/>
  <cols>
    <col min="7" max="7" width="21.90625" bestFit="1" customWidth="1"/>
    <col min="9" max="9" width="13.1796875" customWidth="1"/>
    <col min="10" max="10" width="20.26953125" bestFit="1" customWidth="1"/>
    <col min="11" max="12" width="20.1796875" bestFit="1" customWidth="1"/>
    <col min="22" max="22" width="9.81640625" bestFit="1" customWidth="1"/>
  </cols>
  <sheetData>
    <row r="1" spans="1:12" x14ac:dyDescent="0.35">
      <c r="A1" t="s">
        <v>6</v>
      </c>
    </row>
    <row r="2" spans="1:12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7" t="s">
        <v>18</v>
      </c>
      <c r="H2" s="3" t="s">
        <v>16</v>
      </c>
      <c r="I2" s="7" t="s">
        <v>23</v>
      </c>
      <c r="J2" s="25" t="s">
        <v>24</v>
      </c>
      <c r="K2" s="42"/>
      <c r="L2" s="47" t="s">
        <v>22</v>
      </c>
    </row>
    <row r="3" spans="1:12" x14ac:dyDescent="0.35">
      <c r="A3" s="5">
        <v>1</v>
      </c>
      <c r="B3" s="5">
        <v>63</v>
      </c>
      <c r="C3" s="5">
        <v>145</v>
      </c>
      <c r="D3" s="5">
        <v>233</v>
      </c>
      <c r="E3" s="5">
        <v>150</v>
      </c>
      <c r="F3" s="5">
        <v>-1</v>
      </c>
      <c r="G3" s="8">
        <f t="shared" ref="G3:G34" si="0">SUMPRODUCT($O$19:$R$19,B3:E3)+$S$19</f>
        <v>-0.4734116238135595</v>
      </c>
      <c r="H3" s="2">
        <v>0.52658837618643561</v>
      </c>
      <c r="I3" s="8">
        <f>IF(F3=1,(1-G3),(G3+1))</f>
        <v>0.5265883761864405</v>
      </c>
      <c r="J3" s="25">
        <f>((1-2*K2)*(G3))+1</f>
        <v>0.5265883761864405</v>
      </c>
      <c r="K3" s="12"/>
      <c r="L3" s="47">
        <f t="shared" ref="L3:L34" si="1">IF(G3&gt;0,1,-1)</f>
        <v>-1</v>
      </c>
    </row>
    <row r="4" spans="1:12" x14ac:dyDescent="0.35">
      <c r="A4" s="5">
        <v>2</v>
      </c>
      <c r="B4" s="5">
        <v>37</v>
      </c>
      <c r="C4" s="5">
        <v>130</v>
      </c>
      <c r="D4" s="5">
        <v>250</v>
      </c>
      <c r="E4" s="5">
        <v>187</v>
      </c>
      <c r="F4" s="5">
        <v>-1</v>
      </c>
      <c r="G4" s="8">
        <f t="shared" si="0"/>
        <v>-1.509431809190362</v>
      </c>
      <c r="H4" s="2">
        <v>0</v>
      </c>
      <c r="I4" s="8">
        <f t="shared" ref="I4:I47" si="2">IF(F4=1,(1-G4),(G4+1))</f>
        <v>-0.50943180919036202</v>
      </c>
      <c r="J4" s="25">
        <f t="shared" ref="J4:J35" si="3">((1-2*K4)*(G4))+1</f>
        <v>-0.50943180919036202</v>
      </c>
      <c r="K4" s="42"/>
      <c r="L4" s="47">
        <f t="shared" si="1"/>
        <v>-1</v>
      </c>
    </row>
    <row r="5" spans="1:12" x14ac:dyDescent="0.35">
      <c r="A5" s="5">
        <v>3</v>
      </c>
      <c r="B5" s="5">
        <v>41</v>
      </c>
      <c r="C5" s="5">
        <v>130</v>
      </c>
      <c r="D5" s="5">
        <v>204</v>
      </c>
      <c r="E5" s="5">
        <v>172</v>
      </c>
      <c r="F5" s="5">
        <v>-1</v>
      </c>
      <c r="G5" s="8">
        <f t="shared" si="0"/>
        <v>-0.97467349729830843</v>
      </c>
      <c r="H5" s="2">
        <v>2.5326502701685707E-2</v>
      </c>
      <c r="I5" s="8">
        <f t="shared" si="2"/>
        <v>2.5326502701691567E-2</v>
      </c>
      <c r="J5" s="25">
        <f t="shared" si="3"/>
        <v>2.5326502701691567E-2</v>
      </c>
      <c r="K5" s="42"/>
      <c r="L5" s="47">
        <f t="shared" si="1"/>
        <v>-1</v>
      </c>
    </row>
    <row r="6" spans="1:12" x14ac:dyDescent="0.35">
      <c r="A6" s="5">
        <v>4</v>
      </c>
      <c r="B6" s="5">
        <v>56</v>
      </c>
      <c r="C6" s="5">
        <v>120</v>
      </c>
      <c r="D6" s="5">
        <v>236</v>
      </c>
      <c r="E6" s="5">
        <v>178</v>
      </c>
      <c r="F6" s="5">
        <v>-1</v>
      </c>
      <c r="G6" s="8">
        <f t="shared" si="0"/>
        <v>-0.81812838751634587</v>
      </c>
      <c r="H6" s="2">
        <v>0.18187161248364739</v>
      </c>
      <c r="I6" s="8">
        <f t="shared" si="2"/>
        <v>0.18187161248365413</v>
      </c>
      <c r="J6" s="25">
        <f t="shared" si="3"/>
        <v>0.18187161248365413</v>
      </c>
      <c r="K6" s="42"/>
      <c r="L6" s="47">
        <f t="shared" si="1"/>
        <v>-1</v>
      </c>
    </row>
    <row r="7" spans="1:12" x14ac:dyDescent="0.35">
      <c r="A7" s="5">
        <v>5</v>
      </c>
      <c r="B7" s="5">
        <v>57</v>
      </c>
      <c r="C7" s="5">
        <v>120</v>
      </c>
      <c r="D7" s="5">
        <v>354</v>
      </c>
      <c r="E7" s="5">
        <v>163</v>
      </c>
      <c r="F7" s="5">
        <v>-1</v>
      </c>
      <c r="G7" s="8">
        <f t="shared" si="0"/>
        <v>-7.8689347044068825E-2</v>
      </c>
      <c r="H7" s="2">
        <v>0.92131065295592496</v>
      </c>
      <c r="I7" s="8">
        <f t="shared" si="2"/>
        <v>0.92131065295593118</v>
      </c>
      <c r="J7" s="25">
        <f t="shared" si="3"/>
        <v>0.92131065295593118</v>
      </c>
      <c r="K7" s="42"/>
      <c r="L7" s="47">
        <f t="shared" si="1"/>
        <v>-1</v>
      </c>
    </row>
    <row r="8" spans="1:12" x14ac:dyDescent="0.35">
      <c r="A8" s="5">
        <v>6</v>
      </c>
      <c r="B8" s="5">
        <v>57</v>
      </c>
      <c r="C8" s="5">
        <v>140</v>
      </c>
      <c r="D8" s="5">
        <v>192</v>
      </c>
      <c r="E8" s="5">
        <v>148</v>
      </c>
      <c r="F8" s="5">
        <v>-1</v>
      </c>
      <c r="G8" s="8">
        <f t="shared" si="0"/>
        <v>-0.31468278649517423</v>
      </c>
      <c r="H8" s="2">
        <v>0.68531721350482111</v>
      </c>
      <c r="I8" s="8">
        <f t="shared" si="2"/>
        <v>0.68531721350482577</v>
      </c>
      <c r="J8" s="25">
        <f t="shared" si="3"/>
        <v>0.68531721350482577</v>
      </c>
      <c r="K8" s="42"/>
      <c r="L8" s="47">
        <f t="shared" si="1"/>
        <v>-1</v>
      </c>
    </row>
    <row r="9" spans="1:12" x14ac:dyDescent="0.35">
      <c r="A9" s="5">
        <v>7</v>
      </c>
      <c r="B9" s="5">
        <v>56</v>
      </c>
      <c r="C9" s="5">
        <v>140</v>
      </c>
      <c r="D9" s="5">
        <v>294</v>
      </c>
      <c r="E9" s="5">
        <v>153</v>
      </c>
      <c r="F9" s="5">
        <v>-1</v>
      </c>
      <c r="G9" s="8">
        <f t="shared" si="0"/>
        <v>-0.3791369302006089</v>
      </c>
      <c r="H9" s="2">
        <v>0.62086306979938499</v>
      </c>
      <c r="I9" s="8">
        <f t="shared" si="2"/>
        <v>0.6208630697993911</v>
      </c>
      <c r="J9" s="25">
        <f t="shared" si="3"/>
        <v>0.6208630697993911</v>
      </c>
      <c r="K9" s="42"/>
      <c r="L9" s="47">
        <f t="shared" si="1"/>
        <v>-1</v>
      </c>
    </row>
    <row r="10" spans="1:12" x14ac:dyDescent="0.35">
      <c r="A10" s="5">
        <v>8</v>
      </c>
      <c r="B10" s="5">
        <v>44</v>
      </c>
      <c r="C10" s="5">
        <v>120</v>
      </c>
      <c r="D10" s="5">
        <v>263</v>
      </c>
      <c r="E10" s="5">
        <v>173</v>
      </c>
      <c r="F10" s="5">
        <v>-1</v>
      </c>
      <c r="G10" s="8">
        <f t="shared" si="0"/>
        <v>-0.62391909059659412</v>
      </c>
      <c r="H10" s="2">
        <v>0.37608090940339933</v>
      </c>
      <c r="I10" s="8">
        <f t="shared" si="2"/>
        <v>0.37608090940340588</v>
      </c>
      <c r="J10" s="25">
        <f t="shared" si="3"/>
        <v>0.37608090940340588</v>
      </c>
      <c r="K10" s="42"/>
      <c r="L10" s="47">
        <f t="shared" si="1"/>
        <v>-1</v>
      </c>
    </row>
    <row r="11" spans="1:12" x14ac:dyDescent="0.35">
      <c r="A11" s="5">
        <v>9</v>
      </c>
      <c r="B11" s="5">
        <v>52</v>
      </c>
      <c r="C11" s="5">
        <v>172</v>
      </c>
      <c r="D11" s="5">
        <v>199</v>
      </c>
      <c r="E11" s="5">
        <v>162</v>
      </c>
      <c r="F11" s="5">
        <v>-1</v>
      </c>
      <c r="G11" s="8">
        <f t="shared" si="0"/>
        <v>-1.8370887921059502</v>
      </c>
      <c r="H11" s="2">
        <v>0</v>
      </c>
      <c r="I11" s="8">
        <f t="shared" si="2"/>
        <v>-0.83708879210595022</v>
      </c>
      <c r="J11" s="25">
        <f t="shared" si="3"/>
        <v>-0.83708879210595022</v>
      </c>
      <c r="K11" s="42"/>
      <c r="L11" s="47">
        <f t="shared" si="1"/>
        <v>-1</v>
      </c>
    </row>
    <row r="12" spans="1:12" x14ac:dyDescent="0.35">
      <c r="A12" s="5">
        <v>10</v>
      </c>
      <c r="B12" s="5">
        <v>57</v>
      </c>
      <c r="C12" s="5">
        <v>150</v>
      </c>
      <c r="D12" s="5">
        <v>168</v>
      </c>
      <c r="E12" s="5">
        <v>174</v>
      </c>
      <c r="F12" s="5">
        <v>-1</v>
      </c>
      <c r="G12" s="8">
        <f t="shared" si="0"/>
        <v>-1.6602756407916246</v>
      </c>
      <c r="H12" s="2">
        <v>0</v>
      </c>
      <c r="I12" s="8">
        <f t="shared" si="2"/>
        <v>-0.6602756407916246</v>
      </c>
      <c r="J12" s="25">
        <f t="shared" si="3"/>
        <v>-0.6602756407916246</v>
      </c>
      <c r="K12" s="42"/>
      <c r="L12" s="47">
        <f t="shared" si="1"/>
        <v>-1</v>
      </c>
    </row>
    <row r="13" spans="1:12" x14ac:dyDescent="0.35">
      <c r="A13" s="5">
        <v>11</v>
      </c>
      <c r="B13" s="5">
        <v>54</v>
      </c>
      <c r="C13" s="5">
        <v>140</v>
      </c>
      <c r="D13" s="5">
        <v>239</v>
      </c>
      <c r="E13" s="5">
        <v>160</v>
      </c>
      <c r="F13" s="5">
        <v>-1</v>
      </c>
      <c r="G13" s="8">
        <f t="shared" si="0"/>
        <v>-0.72862413475190024</v>
      </c>
      <c r="H13" s="2">
        <v>0.27137586524809298</v>
      </c>
      <c r="I13" s="8">
        <f t="shared" si="2"/>
        <v>0.27137586524809976</v>
      </c>
      <c r="J13" s="25">
        <f t="shared" si="3"/>
        <v>0.27137586524809976</v>
      </c>
      <c r="K13" s="42"/>
      <c r="L13" s="47">
        <f t="shared" si="1"/>
        <v>-1</v>
      </c>
    </row>
    <row r="14" spans="1:12" x14ac:dyDescent="0.35">
      <c r="A14" s="5">
        <v>12</v>
      </c>
      <c r="B14" s="5">
        <v>48</v>
      </c>
      <c r="C14" s="5">
        <v>130</v>
      </c>
      <c r="D14" s="5">
        <v>275</v>
      </c>
      <c r="E14" s="5">
        <v>139</v>
      </c>
      <c r="F14" s="5">
        <v>-1</v>
      </c>
      <c r="G14" s="8">
        <f t="shared" si="0"/>
        <v>0.42067365585659289</v>
      </c>
      <c r="H14" s="2">
        <v>1.420673655856588</v>
      </c>
      <c r="I14" s="8">
        <f t="shared" si="2"/>
        <v>1.4206736558565929</v>
      </c>
      <c r="J14" s="25">
        <f t="shared" si="3"/>
        <v>1.4206736558565929</v>
      </c>
      <c r="K14" s="42"/>
      <c r="L14" s="47">
        <f t="shared" si="1"/>
        <v>1</v>
      </c>
    </row>
    <row r="15" spans="1:12" x14ac:dyDescent="0.35">
      <c r="A15" s="5">
        <v>13</v>
      </c>
      <c r="B15" s="5">
        <v>49</v>
      </c>
      <c r="C15" s="5">
        <v>130</v>
      </c>
      <c r="D15" s="5">
        <v>266</v>
      </c>
      <c r="E15" s="5">
        <v>171</v>
      </c>
      <c r="F15" s="5">
        <v>-1</v>
      </c>
      <c r="G15" s="8">
        <f t="shared" si="0"/>
        <v>-0.83161333922414471</v>
      </c>
      <c r="H15" s="2">
        <v>0.16838666077585132</v>
      </c>
      <c r="I15" s="8">
        <f t="shared" si="2"/>
        <v>0.16838666077585529</v>
      </c>
      <c r="J15" s="25">
        <f t="shared" si="3"/>
        <v>0.16838666077585529</v>
      </c>
      <c r="K15" s="42"/>
      <c r="L15" s="47">
        <f t="shared" si="1"/>
        <v>-1</v>
      </c>
    </row>
    <row r="16" spans="1:12" x14ac:dyDescent="0.35">
      <c r="A16" s="5">
        <v>14</v>
      </c>
      <c r="B16" s="5">
        <v>58</v>
      </c>
      <c r="C16" s="5">
        <v>150</v>
      </c>
      <c r="D16" s="5">
        <v>283</v>
      </c>
      <c r="E16" s="5">
        <v>162</v>
      </c>
      <c r="F16" s="5">
        <v>-1</v>
      </c>
      <c r="G16" s="8">
        <f t="shared" si="0"/>
        <v>-1.0413207267994302</v>
      </c>
      <c r="H16" s="2">
        <v>0</v>
      </c>
      <c r="I16" s="8">
        <f t="shared" si="2"/>
        <v>-4.1320726799430219E-2</v>
      </c>
      <c r="J16" s="25">
        <f t="shared" si="3"/>
        <v>-4.1320726799430219E-2</v>
      </c>
      <c r="K16" s="42"/>
      <c r="L16" s="47">
        <f t="shared" si="1"/>
        <v>-1</v>
      </c>
    </row>
    <row r="17" spans="1:24" x14ac:dyDescent="0.35">
      <c r="A17" s="5">
        <v>15</v>
      </c>
      <c r="B17" s="5">
        <v>50</v>
      </c>
      <c r="C17" s="5">
        <v>120</v>
      </c>
      <c r="D17" s="5">
        <v>219</v>
      </c>
      <c r="E17" s="5">
        <v>158</v>
      </c>
      <c r="F17" s="5">
        <v>-1</v>
      </c>
      <c r="G17" s="8">
        <f t="shared" si="0"/>
        <v>-8.0684500341673626E-2</v>
      </c>
      <c r="H17" s="2">
        <v>0.91931549965832104</v>
      </c>
      <c r="I17" s="8">
        <f t="shared" si="2"/>
        <v>0.91931549965832637</v>
      </c>
      <c r="J17" s="25">
        <f t="shared" si="3"/>
        <v>0.91931549965832637</v>
      </c>
      <c r="K17" s="42"/>
      <c r="L17" s="47">
        <f t="shared" si="1"/>
        <v>-1</v>
      </c>
      <c r="O17" s="48" t="s">
        <v>7</v>
      </c>
      <c r="P17" s="48"/>
    </row>
    <row r="18" spans="1:24" x14ac:dyDescent="0.35">
      <c r="A18" s="5">
        <v>16</v>
      </c>
      <c r="B18" s="5">
        <v>58</v>
      </c>
      <c r="C18" s="5">
        <v>120</v>
      </c>
      <c r="D18" s="5">
        <v>340</v>
      </c>
      <c r="E18" s="5">
        <v>172</v>
      </c>
      <c r="F18" s="5">
        <v>-1</v>
      </c>
      <c r="G18" s="8">
        <f t="shared" si="0"/>
        <v>-0.4437141913552658</v>
      </c>
      <c r="H18" s="2">
        <v>0.55628580864472921</v>
      </c>
      <c r="I18" s="8">
        <f t="shared" si="2"/>
        <v>0.5562858086447342</v>
      </c>
      <c r="J18" s="25">
        <f t="shared" si="3"/>
        <v>0.5562858086447342</v>
      </c>
      <c r="K18" s="42"/>
      <c r="L18" s="47">
        <f t="shared" si="1"/>
        <v>-1</v>
      </c>
      <c r="O18" s="2" t="s">
        <v>8</v>
      </c>
      <c r="P18" s="2" t="s">
        <v>9</v>
      </c>
      <c r="Q18" s="2" t="s">
        <v>10</v>
      </c>
      <c r="R18" s="2" t="s">
        <v>19</v>
      </c>
      <c r="S18" s="2" t="s">
        <v>12</v>
      </c>
      <c r="T18" s="9" t="s">
        <v>17</v>
      </c>
    </row>
    <row r="19" spans="1:24" x14ac:dyDescent="0.35">
      <c r="A19" s="5">
        <v>17</v>
      </c>
      <c r="B19" s="5">
        <v>43</v>
      </c>
      <c r="C19" s="5">
        <v>150</v>
      </c>
      <c r="D19" s="5">
        <v>247</v>
      </c>
      <c r="E19" s="5">
        <v>171</v>
      </c>
      <c r="F19" s="5">
        <v>-1</v>
      </c>
      <c r="G19" s="8">
        <f t="shared" si="0"/>
        <v>-1.4819664020659324</v>
      </c>
      <c r="H19" s="2">
        <v>0</v>
      </c>
      <c r="I19" s="8">
        <f t="shared" si="2"/>
        <v>-0.48196640206593244</v>
      </c>
      <c r="J19" s="25">
        <f t="shared" si="3"/>
        <v>-0.48196640206593244</v>
      </c>
      <c r="K19" s="42"/>
      <c r="L19" s="47">
        <f t="shared" si="1"/>
        <v>-1</v>
      </c>
      <c r="O19" s="2">
        <v>2.9363718393699994E-3</v>
      </c>
      <c r="P19" s="2">
        <v>-3.0400062615318513E-2</v>
      </c>
      <c r="Q19" s="2">
        <v>1.3017673420630004E-3</v>
      </c>
      <c r="R19" s="2">
        <v>-3.8859608151298151E-2</v>
      </c>
      <c r="S19" s="2">
        <v>9.2752354615213584</v>
      </c>
      <c r="T19" s="9">
        <v>10</v>
      </c>
    </row>
    <row r="20" spans="1:24" x14ac:dyDescent="0.35">
      <c r="A20" s="5">
        <v>18</v>
      </c>
      <c r="B20" s="5">
        <v>69</v>
      </c>
      <c r="C20" s="5">
        <v>140</v>
      </c>
      <c r="D20" s="5">
        <v>239</v>
      </c>
      <c r="E20" s="5">
        <v>151</v>
      </c>
      <c r="F20" s="5">
        <v>-1</v>
      </c>
      <c r="G20" s="8">
        <f t="shared" si="0"/>
        <v>-0.33484208379966773</v>
      </c>
      <c r="H20" s="2">
        <v>0.66515791620032672</v>
      </c>
      <c r="I20" s="8">
        <f t="shared" si="2"/>
        <v>0.66515791620033227</v>
      </c>
      <c r="J20" s="25">
        <f t="shared" si="3"/>
        <v>0.66515791620033227</v>
      </c>
      <c r="K20" s="42"/>
      <c r="L20" s="47">
        <f t="shared" si="1"/>
        <v>-1</v>
      </c>
    </row>
    <row r="21" spans="1:24" x14ac:dyDescent="0.35">
      <c r="A21" s="5">
        <v>19</v>
      </c>
      <c r="B21" s="5">
        <v>59</v>
      </c>
      <c r="C21" s="5">
        <v>135</v>
      </c>
      <c r="D21" s="5">
        <v>234</v>
      </c>
      <c r="E21" s="5">
        <v>161</v>
      </c>
      <c r="F21" s="5">
        <v>-1</v>
      </c>
      <c r="G21" s="8">
        <f t="shared" si="0"/>
        <v>-0.60731040734007102</v>
      </c>
      <c r="H21" s="2">
        <v>0.3926888730639137</v>
      </c>
      <c r="I21" s="8">
        <f t="shared" si="2"/>
        <v>0.39268959265992898</v>
      </c>
      <c r="J21" s="25">
        <f t="shared" si="3"/>
        <v>0.39268959265992898</v>
      </c>
      <c r="K21" s="42"/>
      <c r="L21" s="47">
        <f t="shared" si="1"/>
        <v>-1</v>
      </c>
      <c r="O21" s="49" t="s">
        <v>13</v>
      </c>
      <c r="P21" s="49"/>
      <c r="R21" t="s">
        <v>53</v>
      </c>
    </row>
    <row r="22" spans="1:24" x14ac:dyDescent="0.35">
      <c r="A22" s="5">
        <v>20</v>
      </c>
      <c r="B22" s="5">
        <v>44</v>
      </c>
      <c r="C22" s="5">
        <v>130</v>
      </c>
      <c r="D22" s="5">
        <v>233</v>
      </c>
      <c r="E22" s="5">
        <v>179</v>
      </c>
      <c r="F22" s="5">
        <v>-1</v>
      </c>
      <c r="G22" s="8">
        <f t="shared" si="0"/>
        <v>-1.2001303859194579</v>
      </c>
      <c r="H22" s="2">
        <v>0</v>
      </c>
      <c r="I22" s="8">
        <f t="shared" si="2"/>
        <v>-0.20013038591945786</v>
      </c>
      <c r="J22" s="25">
        <f t="shared" si="3"/>
        <v>-0.20013038591945786</v>
      </c>
      <c r="K22" s="42"/>
      <c r="L22" s="47">
        <f t="shared" si="1"/>
        <v>-1</v>
      </c>
      <c r="O22" s="6">
        <f>SUMPRODUCT($H$3:$H$52,$H$3:$H$52)+($T$19*SUMPRODUCT($O$19:$R$19,$O$19:$R$19))</f>
        <v>25.406732761269218</v>
      </c>
    </row>
    <row r="23" spans="1:24" x14ac:dyDescent="0.35">
      <c r="A23" s="5">
        <v>21</v>
      </c>
      <c r="B23" s="5">
        <v>42</v>
      </c>
      <c r="C23" s="5">
        <v>140</v>
      </c>
      <c r="D23" s="5">
        <v>226</v>
      </c>
      <c r="E23" s="5">
        <v>178</v>
      </c>
      <c r="F23" s="5">
        <v>-1</v>
      </c>
      <c r="G23" s="8">
        <f t="shared" si="0"/>
        <v>-1.4802565189945263</v>
      </c>
      <c r="H23" s="2">
        <v>0</v>
      </c>
      <c r="I23" s="8">
        <f t="shared" si="2"/>
        <v>-0.48025651899452626</v>
      </c>
      <c r="J23" s="25">
        <f t="shared" si="3"/>
        <v>-0.48025651899452626</v>
      </c>
      <c r="K23" s="42"/>
      <c r="L23" s="47">
        <f t="shared" si="1"/>
        <v>-1</v>
      </c>
    </row>
    <row r="24" spans="1:24" x14ac:dyDescent="0.35">
      <c r="A24" s="5">
        <v>22</v>
      </c>
      <c r="B24" s="5">
        <v>61</v>
      </c>
      <c r="C24" s="5">
        <v>150</v>
      </c>
      <c r="D24" s="5">
        <v>243</v>
      </c>
      <c r="E24" s="5">
        <v>137</v>
      </c>
      <c r="F24" s="5">
        <v>-1</v>
      </c>
      <c r="G24" s="8">
        <f t="shared" si="0"/>
        <v>-0.11309210118138679</v>
      </c>
      <c r="H24" s="2">
        <v>0.88690789881860888</v>
      </c>
      <c r="I24" s="8">
        <f t="shared" si="2"/>
        <v>0.88690789881861321</v>
      </c>
      <c r="J24" s="25">
        <f t="shared" si="3"/>
        <v>0.88690789881861321</v>
      </c>
      <c r="K24" s="42"/>
      <c r="L24" s="47">
        <f t="shared" si="1"/>
        <v>-1</v>
      </c>
    </row>
    <row r="25" spans="1:24" x14ac:dyDescent="0.35">
      <c r="A25" s="5">
        <v>23</v>
      </c>
      <c r="B25" s="5">
        <v>40</v>
      </c>
      <c r="C25" s="5">
        <v>140</v>
      </c>
      <c r="D25" s="5">
        <v>199</v>
      </c>
      <c r="E25" s="5">
        <v>178</v>
      </c>
      <c r="F25" s="5">
        <v>-1</v>
      </c>
      <c r="G25" s="8">
        <f t="shared" si="0"/>
        <v>-1.5212769809089686</v>
      </c>
      <c r="H25" s="2">
        <v>0</v>
      </c>
      <c r="I25" s="8">
        <f t="shared" si="2"/>
        <v>-0.52127698090896857</v>
      </c>
      <c r="J25" s="25">
        <f t="shared" si="3"/>
        <v>-0.52127698090896857</v>
      </c>
      <c r="K25" s="42"/>
      <c r="L25" s="47">
        <f t="shared" si="1"/>
        <v>-1</v>
      </c>
      <c r="S25" s="24"/>
      <c r="U25" s="24" t="s">
        <v>43</v>
      </c>
    </row>
    <row r="26" spans="1:24" x14ac:dyDescent="0.35">
      <c r="A26" s="5">
        <v>24</v>
      </c>
      <c r="B26" s="5">
        <v>71</v>
      </c>
      <c r="C26" s="5">
        <v>160</v>
      </c>
      <c r="D26" s="5">
        <v>302</v>
      </c>
      <c r="E26" s="5">
        <v>162</v>
      </c>
      <c r="F26" s="5">
        <v>-1</v>
      </c>
      <c r="G26" s="8">
        <f t="shared" si="0"/>
        <v>-1.2824149395416082</v>
      </c>
      <c r="H26" s="2">
        <v>0</v>
      </c>
      <c r="I26" s="8">
        <f t="shared" si="2"/>
        <v>-0.28241493954160823</v>
      </c>
      <c r="J26" s="25">
        <f t="shared" si="3"/>
        <v>-0.28241493954160823</v>
      </c>
      <c r="K26" s="42"/>
      <c r="L26" s="47">
        <f t="shared" si="1"/>
        <v>-1</v>
      </c>
      <c r="S26" s="27" t="s">
        <v>17</v>
      </c>
      <c r="T26" s="29" t="s">
        <v>29</v>
      </c>
      <c r="U26" s="29" t="s">
        <v>37</v>
      </c>
      <c r="V26" s="29" t="s">
        <v>40</v>
      </c>
      <c r="W26" s="29" t="s">
        <v>38</v>
      </c>
      <c r="X26" s="29" t="s">
        <v>44</v>
      </c>
    </row>
    <row r="27" spans="1:24" x14ac:dyDescent="0.35">
      <c r="A27" s="5">
        <v>25</v>
      </c>
      <c r="B27" s="5">
        <v>59</v>
      </c>
      <c r="C27" s="5">
        <v>150</v>
      </c>
      <c r="D27" s="5">
        <v>212</v>
      </c>
      <c r="E27" s="5">
        <v>157</v>
      </c>
      <c r="F27" s="5">
        <v>-1</v>
      </c>
      <c r="G27" s="8">
        <f t="shared" si="0"/>
        <v>-0.93651179549004127</v>
      </c>
      <c r="H27" s="2">
        <v>6.348820450995081E-2</v>
      </c>
      <c r="I27" s="8">
        <f t="shared" si="2"/>
        <v>6.3488204509958734E-2</v>
      </c>
      <c r="J27" s="25">
        <f t="shared" si="3"/>
        <v>6.3488204509958734E-2</v>
      </c>
      <c r="K27" s="42"/>
      <c r="L27" s="47">
        <f t="shared" si="1"/>
        <v>-1</v>
      </c>
      <c r="O27" s="35" t="s">
        <v>21</v>
      </c>
      <c r="P27" s="35" cm="1">
        <f t="array" ref="P27">((SUMPRODUCT(--(F3:F52=L3:L52)))/50)*100</f>
        <v>84</v>
      </c>
      <c r="S27" s="15">
        <v>1</v>
      </c>
      <c r="T27" s="32">
        <v>0.84</v>
      </c>
      <c r="U27" s="32">
        <v>0.82350000000000001</v>
      </c>
      <c r="V27" s="32">
        <v>0.93330000000000002</v>
      </c>
      <c r="W27" s="32">
        <v>0.7</v>
      </c>
      <c r="X27" s="32">
        <f>(2*U27*W27)/(U27+W27)</f>
        <v>0.75674433869379731</v>
      </c>
    </row>
    <row r="28" spans="1:24" x14ac:dyDescent="0.35">
      <c r="A28" s="5">
        <v>26</v>
      </c>
      <c r="B28" s="5">
        <v>65</v>
      </c>
      <c r="C28" s="5">
        <v>140</v>
      </c>
      <c r="D28" s="5">
        <v>417</v>
      </c>
      <c r="E28" s="5">
        <v>157</v>
      </c>
      <c r="F28" s="5">
        <v>-1</v>
      </c>
      <c r="G28" s="8">
        <f t="shared" si="0"/>
        <v>-0.34803063317772143</v>
      </c>
      <c r="H28" s="2">
        <v>0.65196936682227313</v>
      </c>
      <c r="I28" s="8">
        <f t="shared" si="2"/>
        <v>0.65196936682227857</v>
      </c>
      <c r="J28" s="25">
        <f t="shared" si="3"/>
        <v>0.65196936682227857</v>
      </c>
      <c r="K28" s="42"/>
      <c r="L28" s="47">
        <f t="shared" si="1"/>
        <v>-1</v>
      </c>
      <c r="S28" s="15">
        <v>10</v>
      </c>
      <c r="T28" s="32">
        <v>0.84</v>
      </c>
      <c r="U28" s="32">
        <v>0.82350000000000001</v>
      </c>
      <c r="V28" s="32">
        <v>0.93330000000000002</v>
      </c>
      <c r="W28" s="32">
        <v>0.7</v>
      </c>
      <c r="X28" s="32">
        <f t="shared" ref="X28:X36" si="4">(2*U28*W28)/(U28+W28)</f>
        <v>0.75674433869379731</v>
      </c>
    </row>
    <row r="29" spans="1:24" x14ac:dyDescent="0.35">
      <c r="A29" s="5">
        <v>27</v>
      </c>
      <c r="B29" s="5">
        <v>53</v>
      </c>
      <c r="C29" s="5">
        <v>130</v>
      </c>
      <c r="D29" s="5">
        <v>197</v>
      </c>
      <c r="E29" s="5">
        <v>152</v>
      </c>
      <c r="F29" s="5">
        <v>-1</v>
      </c>
      <c r="G29" s="8">
        <f t="shared" si="0"/>
        <v>-0.1713572435943469</v>
      </c>
      <c r="H29" s="2">
        <v>0.82864275640564866</v>
      </c>
      <c r="I29" s="8">
        <f t="shared" si="2"/>
        <v>0.8286427564056531</v>
      </c>
      <c r="J29" s="25">
        <f t="shared" si="3"/>
        <v>0.8286427564056531</v>
      </c>
      <c r="K29" s="42"/>
      <c r="L29" s="47">
        <f t="shared" si="1"/>
        <v>-1</v>
      </c>
      <c r="O29" t="s">
        <v>45</v>
      </c>
      <c r="S29" s="15">
        <v>100</v>
      </c>
      <c r="T29" s="32">
        <v>0.84</v>
      </c>
      <c r="U29" s="32">
        <v>0.82350000000000001</v>
      </c>
      <c r="V29" s="32">
        <v>0.93330000000000002</v>
      </c>
      <c r="W29" s="32">
        <v>0.7</v>
      </c>
      <c r="X29" s="32">
        <f t="shared" si="4"/>
        <v>0.75674433869379731</v>
      </c>
    </row>
    <row r="30" spans="1:24" x14ac:dyDescent="0.35">
      <c r="A30" s="5">
        <v>28</v>
      </c>
      <c r="B30" s="5">
        <v>41</v>
      </c>
      <c r="C30" s="5">
        <v>105</v>
      </c>
      <c r="D30" s="5">
        <v>198</v>
      </c>
      <c r="E30" s="5">
        <v>168</v>
      </c>
      <c r="F30" s="5">
        <v>-1</v>
      </c>
      <c r="G30" s="8">
        <f t="shared" si="0"/>
        <v>-6.7044103362530194E-2</v>
      </c>
      <c r="H30" s="2">
        <v>0.9329558966374647</v>
      </c>
      <c r="I30" s="8">
        <f t="shared" si="2"/>
        <v>0.93295589663746981</v>
      </c>
      <c r="J30" s="25">
        <f t="shared" si="3"/>
        <v>0.93295589663746981</v>
      </c>
      <c r="K30" s="42"/>
      <c r="L30" s="47">
        <f t="shared" si="1"/>
        <v>-1</v>
      </c>
      <c r="P30" t="s">
        <v>34</v>
      </c>
      <c r="S30" s="15">
        <v>500</v>
      </c>
      <c r="T30" s="32">
        <v>0.84</v>
      </c>
      <c r="U30" s="32">
        <v>0.82350000000000001</v>
      </c>
      <c r="V30" s="32">
        <v>0.93330000000000002</v>
      </c>
      <c r="W30" s="32">
        <v>0.7</v>
      </c>
      <c r="X30" s="32">
        <f t="shared" si="4"/>
        <v>0.75674433869379731</v>
      </c>
    </row>
    <row r="31" spans="1:24" x14ac:dyDescent="0.35">
      <c r="A31" s="5">
        <v>29</v>
      </c>
      <c r="B31" s="5">
        <v>44</v>
      </c>
      <c r="C31" s="5">
        <v>130</v>
      </c>
      <c r="D31" s="5">
        <v>219</v>
      </c>
      <c r="E31" s="5">
        <v>188</v>
      </c>
      <c r="F31" s="5">
        <v>-1</v>
      </c>
      <c r="G31" s="8">
        <f t="shared" si="0"/>
        <v>-1.5680916020700231</v>
      </c>
      <c r="H31" s="2">
        <v>0</v>
      </c>
      <c r="I31" s="8">
        <f t="shared" si="2"/>
        <v>-0.56809160207002307</v>
      </c>
      <c r="J31" s="25">
        <f t="shared" si="3"/>
        <v>-0.56809160207002307</v>
      </c>
      <c r="K31" s="42"/>
      <c r="L31" s="47">
        <f t="shared" si="1"/>
        <v>-1</v>
      </c>
      <c r="O31" s="12"/>
      <c r="P31" s="12">
        <v>1</v>
      </c>
      <c r="Q31" s="12">
        <v>-1</v>
      </c>
      <c r="S31" s="15">
        <v>1000</v>
      </c>
      <c r="T31" s="32">
        <v>0.84</v>
      </c>
      <c r="U31" s="32">
        <v>0.82350000000000001</v>
      </c>
      <c r="V31" s="32">
        <v>0.93330000000000002</v>
      </c>
      <c r="W31" s="32">
        <v>0.7</v>
      </c>
      <c r="X31" s="32">
        <f t="shared" si="4"/>
        <v>0.75674433869379731</v>
      </c>
    </row>
    <row r="32" spans="1:24" x14ac:dyDescent="0.35">
      <c r="A32" s="5">
        <v>30</v>
      </c>
      <c r="B32" s="5">
        <v>67</v>
      </c>
      <c r="C32" s="5">
        <v>160</v>
      </c>
      <c r="D32" s="5">
        <v>286</v>
      </c>
      <c r="E32" s="5">
        <v>108</v>
      </c>
      <c r="F32" s="5">
        <v>1</v>
      </c>
      <c r="G32" s="8">
        <f t="shared" si="0"/>
        <v>0.78343013579800314</v>
      </c>
      <c r="H32" s="2">
        <v>0.21656986420200103</v>
      </c>
      <c r="I32" s="8">
        <f t="shared" si="2"/>
        <v>0.21656986420199686</v>
      </c>
      <c r="J32" s="25">
        <f t="shared" si="3"/>
        <v>1.7834301357980031</v>
      </c>
      <c r="K32" s="42"/>
      <c r="L32" s="47">
        <f t="shared" si="1"/>
        <v>1</v>
      </c>
      <c r="N32" t="s">
        <v>22</v>
      </c>
      <c r="O32" s="12">
        <v>1</v>
      </c>
      <c r="P32" s="12">
        <f>COUNTIFS(F3:F52, "=1", L3:L52, "=1")</f>
        <v>14</v>
      </c>
      <c r="Q32" s="12">
        <f>COUNTIFS(F3:F52, "=-1", L3:L52, "=1")</f>
        <v>2</v>
      </c>
      <c r="S32" s="15">
        <v>5000</v>
      </c>
      <c r="T32" s="32">
        <v>0.78</v>
      </c>
      <c r="U32" s="32">
        <v>0.75680000000000003</v>
      </c>
      <c r="V32" s="32">
        <v>0.93330000000000002</v>
      </c>
      <c r="W32" s="32">
        <v>0.55000000000000004</v>
      </c>
      <c r="X32" s="32">
        <f t="shared" si="4"/>
        <v>0.63703703703703718</v>
      </c>
    </row>
    <row r="33" spans="1:24" x14ac:dyDescent="0.35">
      <c r="A33" s="5">
        <v>31</v>
      </c>
      <c r="B33" s="5">
        <v>67</v>
      </c>
      <c r="C33" s="5">
        <v>120</v>
      </c>
      <c r="D33" s="5">
        <v>229</v>
      </c>
      <c r="E33" s="5">
        <v>129</v>
      </c>
      <c r="F33" s="5">
        <v>1</v>
      </c>
      <c r="G33" s="8">
        <f t="shared" si="0"/>
        <v>1.1091801307358935</v>
      </c>
      <c r="H33" s="2">
        <v>0</v>
      </c>
      <c r="I33" s="8">
        <f t="shared" si="2"/>
        <v>-0.1091801307358935</v>
      </c>
      <c r="J33" s="25">
        <f t="shared" si="3"/>
        <v>2.1091801307358935</v>
      </c>
      <c r="K33" s="42"/>
      <c r="L33" s="47">
        <f t="shared" si="1"/>
        <v>1</v>
      </c>
      <c r="O33" s="12">
        <v>-1</v>
      </c>
      <c r="P33" s="12">
        <f>COUNTIFS(F3:F52, "=1", L3:L52, "=-1")</f>
        <v>6</v>
      </c>
      <c r="Q33" s="12">
        <f>COUNTIFS(F3:F52, "=-1", L3:L52, "=-1")</f>
        <v>28</v>
      </c>
      <c r="S33" s="15">
        <v>10000</v>
      </c>
      <c r="T33" s="32">
        <v>0.76</v>
      </c>
      <c r="U33" s="32">
        <v>0.73680000000000001</v>
      </c>
      <c r="V33" s="32">
        <v>0.93330000000000002</v>
      </c>
      <c r="W33" s="32">
        <v>0.5</v>
      </c>
      <c r="X33" s="32">
        <f t="shared" si="4"/>
        <v>0.59573091849935311</v>
      </c>
    </row>
    <row r="34" spans="1:24" x14ac:dyDescent="0.35">
      <c r="A34" s="5">
        <v>32</v>
      </c>
      <c r="B34" s="5">
        <v>63</v>
      </c>
      <c r="C34" s="5">
        <v>130</v>
      </c>
      <c r="D34" s="5">
        <v>254</v>
      </c>
      <c r="E34" s="5">
        <v>147</v>
      </c>
      <c r="F34" s="5">
        <v>1</v>
      </c>
      <c r="G34" s="8">
        <f t="shared" si="0"/>
        <v>0.12650525405343416</v>
      </c>
      <c r="H34" s="2">
        <v>0.87349474594657017</v>
      </c>
      <c r="I34" s="8">
        <f t="shared" si="2"/>
        <v>0.87349474594656584</v>
      </c>
      <c r="J34" s="25">
        <f t="shared" si="3"/>
        <v>1.1265052540534342</v>
      </c>
      <c r="K34" s="42"/>
      <c r="L34" s="47">
        <f t="shared" si="1"/>
        <v>1</v>
      </c>
      <c r="S34" s="15">
        <v>25000</v>
      </c>
      <c r="T34" s="32">
        <v>0.76</v>
      </c>
      <c r="U34" s="32">
        <v>0.71430000000000005</v>
      </c>
      <c r="V34" s="32">
        <v>1</v>
      </c>
      <c r="W34" s="32">
        <v>0.4</v>
      </c>
      <c r="X34" s="32">
        <f t="shared" si="4"/>
        <v>0.51282419456160822</v>
      </c>
    </row>
    <row r="35" spans="1:24" x14ac:dyDescent="0.35">
      <c r="A35" s="5">
        <v>33</v>
      </c>
      <c r="B35" s="5">
        <v>56</v>
      </c>
      <c r="C35" s="5">
        <v>130</v>
      </c>
      <c r="D35" s="5">
        <v>256</v>
      </c>
      <c r="E35" s="5">
        <v>142</v>
      </c>
      <c r="F35" s="5">
        <v>1</v>
      </c>
      <c r="G35" s="8">
        <f t="shared" ref="G35:G52" si="5">SUMPRODUCT($O$19:$R$19,B35:E35)+$S$19</f>
        <v>0.30285222661846234</v>
      </c>
      <c r="H35" s="2">
        <v>0.69714777338154166</v>
      </c>
      <c r="I35" s="8">
        <f t="shared" si="2"/>
        <v>0.69714777338153766</v>
      </c>
      <c r="J35" s="25">
        <f t="shared" si="3"/>
        <v>1.3028522266184623</v>
      </c>
      <c r="K35" s="42"/>
      <c r="L35" s="47">
        <f t="shared" ref="L35:L52" si="6">IF(G35&gt;0,1,-1)</f>
        <v>1</v>
      </c>
      <c r="S35" s="34">
        <v>50000</v>
      </c>
      <c r="T35" s="36">
        <v>0.72</v>
      </c>
      <c r="U35" s="36">
        <v>0.68180000000000007</v>
      </c>
      <c r="V35" s="36">
        <v>1</v>
      </c>
      <c r="W35" s="36">
        <v>0.3</v>
      </c>
      <c r="X35" s="32">
        <f t="shared" si="4"/>
        <v>0.41666327154206567</v>
      </c>
    </row>
    <row r="36" spans="1:24" x14ac:dyDescent="0.35">
      <c r="A36" s="5">
        <v>34</v>
      </c>
      <c r="B36" s="5">
        <v>48</v>
      </c>
      <c r="C36" s="5">
        <v>110</v>
      </c>
      <c r="D36" s="5">
        <v>229</v>
      </c>
      <c r="E36" s="5">
        <v>168</v>
      </c>
      <c r="F36" s="5">
        <v>1</v>
      </c>
      <c r="G36" s="8">
        <f t="shared" si="5"/>
        <v>-0.15813502595958084</v>
      </c>
      <c r="H36" s="2">
        <v>1.1581350259595837</v>
      </c>
      <c r="I36" s="8">
        <f t="shared" si="2"/>
        <v>1.1581350259595808</v>
      </c>
      <c r="J36" s="25">
        <f t="shared" ref="J36:J52" si="7">((1-2*K36)*(G36))+1</f>
        <v>0.84186497404041916</v>
      </c>
      <c r="K36" s="42"/>
      <c r="L36" s="47">
        <f t="shared" si="6"/>
        <v>-1</v>
      </c>
      <c r="S36" s="15">
        <v>100000</v>
      </c>
      <c r="T36" s="32">
        <v>0.6</v>
      </c>
      <c r="U36" s="32">
        <v>0.6</v>
      </c>
      <c r="V36" s="32">
        <v>1</v>
      </c>
      <c r="W36" s="32">
        <v>0</v>
      </c>
      <c r="X36" s="32">
        <f t="shared" si="4"/>
        <v>0</v>
      </c>
    </row>
    <row r="37" spans="1:24" x14ac:dyDescent="0.35">
      <c r="A37" s="5">
        <v>35</v>
      </c>
      <c r="B37" s="5">
        <v>60</v>
      </c>
      <c r="C37" s="5">
        <v>130</v>
      </c>
      <c r="D37" s="5">
        <v>206</v>
      </c>
      <c r="E37" s="5">
        <v>132</v>
      </c>
      <c r="F37" s="5">
        <v>1</v>
      </c>
      <c r="G37" s="8">
        <f t="shared" si="5"/>
        <v>0.63810542838577433</v>
      </c>
      <c r="H37" s="2">
        <v>0.36189457161423272</v>
      </c>
      <c r="I37" s="8">
        <f t="shared" si="2"/>
        <v>0.36189457161422567</v>
      </c>
      <c r="J37" s="25">
        <f t="shared" si="7"/>
        <v>1.6381054283857743</v>
      </c>
      <c r="K37" s="42"/>
      <c r="L37" s="47">
        <f t="shared" si="6"/>
        <v>1</v>
      </c>
    </row>
    <row r="38" spans="1:24" x14ac:dyDescent="0.35">
      <c r="A38" s="5">
        <v>36</v>
      </c>
      <c r="B38" s="5">
        <v>40</v>
      </c>
      <c r="C38" s="5">
        <v>110</v>
      </c>
      <c r="D38" s="5">
        <v>167</v>
      </c>
      <c r="E38" s="5">
        <v>114</v>
      </c>
      <c r="F38" s="5">
        <v>1</v>
      </c>
      <c r="G38" s="8">
        <f t="shared" si="5"/>
        <v>1.8360832642876534</v>
      </c>
      <c r="H38" s="2">
        <v>0</v>
      </c>
      <c r="I38" s="8">
        <f t="shared" si="2"/>
        <v>-0.83608326428765345</v>
      </c>
      <c r="J38" s="25">
        <f t="shared" si="7"/>
        <v>2.8360832642876534</v>
      </c>
      <c r="K38" s="42"/>
      <c r="L38" s="47">
        <f t="shared" si="6"/>
        <v>1</v>
      </c>
    </row>
    <row r="39" spans="1:24" x14ac:dyDescent="0.35">
      <c r="A39" s="5">
        <v>37</v>
      </c>
      <c r="B39" s="5">
        <v>43</v>
      </c>
      <c r="C39" s="5">
        <v>120</v>
      </c>
      <c r="D39" s="5">
        <v>177</v>
      </c>
      <c r="E39" s="5">
        <v>120</v>
      </c>
      <c r="F39" s="5">
        <v>1</v>
      </c>
      <c r="G39" s="8">
        <f t="shared" si="5"/>
        <v>1.3207517781654197</v>
      </c>
      <c r="H39" s="2">
        <v>0</v>
      </c>
      <c r="I39" s="8">
        <f t="shared" si="2"/>
        <v>-0.32075177816541967</v>
      </c>
      <c r="J39" s="25">
        <f t="shared" si="7"/>
        <v>2.3207517781654197</v>
      </c>
      <c r="K39" s="42"/>
      <c r="L39" s="47">
        <f t="shared" si="6"/>
        <v>1</v>
      </c>
      <c r="O39" s="29" t="s">
        <v>29</v>
      </c>
      <c r="P39" s="29" t="s">
        <v>37</v>
      </c>
      <c r="Q39" s="29" t="s">
        <v>40</v>
      </c>
      <c r="R39" s="29" t="s">
        <v>38</v>
      </c>
      <c r="S39" s="29" t="s">
        <v>44</v>
      </c>
    </row>
    <row r="40" spans="1:24" x14ac:dyDescent="0.35">
      <c r="A40" s="5">
        <v>38</v>
      </c>
      <c r="B40" s="5">
        <v>57</v>
      </c>
      <c r="C40" s="5">
        <v>150</v>
      </c>
      <c r="D40" s="5">
        <v>276</v>
      </c>
      <c r="E40" s="5">
        <v>112</v>
      </c>
      <c r="F40" s="5">
        <v>1</v>
      </c>
      <c r="G40" s="8">
        <f t="shared" si="5"/>
        <v>0.88961093753166587</v>
      </c>
      <c r="H40" s="2">
        <v>0.1103890624683386</v>
      </c>
      <c r="I40" s="8">
        <f t="shared" si="2"/>
        <v>0.11038906246833413</v>
      </c>
      <c r="J40" s="25">
        <f t="shared" si="7"/>
        <v>1.8896109375316659</v>
      </c>
      <c r="K40" s="42"/>
      <c r="L40" s="47">
        <f t="shared" si="6"/>
        <v>1</v>
      </c>
      <c r="O40" s="28">
        <f>(P32+Q33)/SUM(P32:Q33)</f>
        <v>0.84</v>
      </c>
      <c r="P40" s="28">
        <f>Q33/SUM(P33:Q33)</f>
        <v>0.82352941176470584</v>
      </c>
      <c r="Q40" s="28">
        <f>Q33/SUM(Q32:Q33)</f>
        <v>0.93333333333333335</v>
      </c>
      <c r="R40" s="28">
        <f>P32/SUM(P32:P33)</f>
        <v>0.7</v>
      </c>
      <c r="S40" s="28">
        <f>(2*P40*R40)/(P40+R40)</f>
        <v>0.75675675675675669</v>
      </c>
    </row>
    <row r="41" spans="1:24" x14ac:dyDescent="0.35">
      <c r="A41" s="5">
        <v>39</v>
      </c>
      <c r="B41" s="5">
        <v>55</v>
      </c>
      <c r="C41" s="5">
        <v>132</v>
      </c>
      <c r="D41" s="5">
        <v>353</v>
      </c>
      <c r="E41" s="5">
        <v>132</v>
      </c>
      <c r="F41" s="5">
        <v>1</v>
      </c>
      <c r="G41" s="8">
        <f t="shared" si="5"/>
        <v>0.75398324324154764</v>
      </c>
      <c r="H41" s="2">
        <v>0.24601675675845758</v>
      </c>
      <c r="I41" s="8">
        <f t="shared" si="2"/>
        <v>0.24601675675845236</v>
      </c>
      <c r="J41" s="25">
        <f t="shared" si="7"/>
        <v>1.7539832432415476</v>
      </c>
      <c r="K41" s="42"/>
      <c r="L41" s="47">
        <f t="shared" si="6"/>
        <v>1</v>
      </c>
    </row>
    <row r="42" spans="1:24" x14ac:dyDescent="0.35">
      <c r="A42" s="5">
        <v>40</v>
      </c>
      <c r="B42" s="5">
        <v>65</v>
      </c>
      <c r="C42" s="5">
        <v>150</v>
      </c>
      <c r="D42" s="5">
        <v>225</v>
      </c>
      <c r="E42" s="5">
        <v>114</v>
      </c>
      <c r="F42" s="5">
        <v>1</v>
      </c>
      <c r="G42" s="8">
        <f t="shared" si="5"/>
        <v>0.76899256149881623</v>
      </c>
      <c r="H42" s="2">
        <v>0.23100743850118616</v>
      </c>
      <c r="I42" s="8">
        <f t="shared" si="2"/>
        <v>0.23100743850118377</v>
      </c>
      <c r="J42" s="25">
        <f t="shared" si="7"/>
        <v>1.7689925614988162</v>
      </c>
      <c r="K42" s="42"/>
      <c r="L42" s="47">
        <f t="shared" si="6"/>
        <v>1</v>
      </c>
      <c r="O42" s="1" t="s">
        <v>46</v>
      </c>
    </row>
    <row r="43" spans="1:24" x14ac:dyDescent="0.35">
      <c r="A43" s="5">
        <v>41</v>
      </c>
      <c r="B43" s="5">
        <v>58</v>
      </c>
      <c r="C43" s="5">
        <v>112</v>
      </c>
      <c r="D43" s="5">
        <v>230</v>
      </c>
      <c r="E43" s="5">
        <v>165</v>
      </c>
      <c r="F43" s="5">
        <v>1</v>
      </c>
      <c r="G43" s="8">
        <f t="shared" si="5"/>
        <v>-7.1690841000560113E-2</v>
      </c>
      <c r="H43" s="2">
        <v>1.0716908410005657</v>
      </c>
      <c r="I43" s="8">
        <f t="shared" si="2"/>
        <v>1.0716908410005601</v>
      </c>
      <c r="J43" s="25">
        <f t="shared" si="7"/>
        <v>0.92830915899943989</v>
      </c>
      <c r="K43" s="42"/>
      <c r="L43" s="47">
        <f t="shared" si="6"/>
        <v>-1</v>
      </c>
      <c r="O43" s="2">
        <v>2.9686877839412039E-3</v>
      </c>
      <c r="P43" s="2">
        <v>-3.0521257902899199E-2</v>
      </c>
      <c r="Q43" s="2">
        <v>1.3026059271989579E-3</v>
      </c>
      <c r="R43" s="2">
        <v>-3.8944696392538544E-2</v>
      </c>
      <c r="S43" s="2">
        <v>9.3020381923556599</v>
      </c>
      <c r="T43" s="9">
        <v>1</v>
      </c>
    </row>
    <row r="44" spans="1:24" x14ac:dyDescent="0.35">
      <c r="A44" s="5">
        <v>42</v>
      </c>
      <c r="B44" s="5">
        <v>50</v>
      </c>
      <c r="C44" s="5">
        <v>150</v>
      </c>
      <c r="D44" s="5">
        <v>243</v>
      </c>
      <c r="E44" s="5">
        <v>128</v>
      </c>
      <c r="F44" s="5">
        <v>1</v>
      </c>
      <c r="G44" s="8">
        <f t="shared" si="5"/>
        <v>0.20434428194722543</v>
      </c>
      <c r="H44" s="2">
        <v>0.79565571805277657</v>
      </c>
      <c r="I44" s="8">
        <f t="shared" si="2"/>
        <v>0.79565571805277457</v>
      </c>
      <c r="J44" s="25">
        <f t="shared" si="7"/>
        <v>1.2043442819472254</v>
      </c>
      <c r="K44" s="42"/>
      <c r="L44" s="47">
        <f t="shared" si="6"/>
        <v>1</v>
      </c>
      <c r="O44" s="2">
        <v>2.9363704990801728E-3</v>
      </c>
      <c r="P44" s="2">
        <v>-3.0400063323022003E-2</v>
      </c>
      <c r="Q44" s="2">
        <v>1.3017676071316547E-3</v>
      </c>
      <c r="R44" s="2">
        <v>-3.8859609455812787E-2</v>
      </c>
      <c r="S44" s="2">
        <v>9.2752357413194204</v>
      </c>
      <c r="T44" s="9">
        <v>10</v>
      </c>
    </row>
    <row r="45" spans="1:24" x14ac:dyDescent="0.35">
      <c r="A45" s="5">
        <v>43</v>
      </c>
      <c r="B45" s="5">
        <v>44</v>
      </c>
      <c r="C45" s="5">
        <v>112</v>
      </c>
      <c r="D45" s="5">
        <v>290</v>
      </c>
      <c r="E45" s="5">
        <v>153</v>
      </c>
      <c r="F45" s="5">
        <v>1</v>
      </c>
      <c r="G45" s="8">
        <f t="shared" si="5"/>
        <v>0.43162129158761786</v>
      </c>
      <c r="H45" s="2">
        <v>0.56837870841238747</v>
      </c>
      <c r="I45" s="8">
        <f t="shared" si="2"/>
        <v>0.56837870841238214</v>
      </c>
      <c r="J45" s="25">
        <f t="shared" si="7"/>
        <v>1.4316212915876179</v>
      </c>
      <c r="K45" s="42"/>
      <c r="L45" s="47">
        <f t="shared" si="6"/>
        <v>1</v>
      </c>
      <c r="O45" s="2">
        <v>2.6446718704450519E-3</v>
      </c>
      <c r="P45" s="2">
        <v>-2.9234137740057724E-2</v>
      </c>
      <c r="Q45" s="2">
        <v>1.2933206400056955E-3</v>
      </c>
      <c r="R45" s="2">
        <v>-3.8032945328417569E-2</v>
      </c>
      <c r="S45" s="2">
        <v>9.0151829365091611</v>
      </c>
      <c r="T45" s="9">
        <v>100</v>
      </c>
    </row>
    <row r="46" spans="1:24" x14ac:dyDescent="0.35">
      <c r="A46" s="5">
        <v>44</v>
      </c>
      <c r="B46" s="5">
        <v>60</v>
      </c>
      <c r="C46" s="5">
        <v>130</v>
      </c>
      <c r="D46" s="5">
        <v>253</v>
      </c>
      <c r="E46" s="5">
        <v>144</v>
      </c>
      <c r="F46" s="5">
        <v>1</v>
      </c>
      <c r="G46" s="8">
        <f t="shared" si="5"/>
        <v>0.23297319564715657</v>
      </c>
      <c r="H46" s="2">
        <v>0.7670268043528482</v>
      </c>
      <c r="I46" s="8">
        <f t="shared" si="2"/>
        <v>0.76702680435284343</v>
      </c>
      <c r="J46" s="25">
        <f t="shared" si="7"/>
        <v>1.2329731956471566</v>
      </c>
      <c r="K46" s="42"/>
      <c r="L46" s="47">
        <f t="shared" si="6"/>
        <v>1</v>
      </c>
      <c r="O46" s="2">
        <v>2.0707473534536764E-3</v>
      </c>
      <c r="P46" s="2">
        <v>-2.5530793943135784E-2</v>
      </c>
      <c r="Q46" s="2">
        <v>1.2220552360461502E-3</v>
      </c>
      <c r="R46" s="2">
        <v>-3.522965826239273E-2</v>
      </c>
      <c r="S46" s="2">
        <v>8.1525936757039226</v>
      </c>
      <c r="T46" s="9">
        <v>500</v>
      </c>
    </row>
    <row r="47" spans="1:24" x14ac:dyDescent="0.35">
      <c r="A47" s="5">
        <v>45</v>
      </c>
      <c r="B47" s="5">
        <v>54</v>
      </c>
      <c r="C47" s="5">
        <v>124</v>
      </c>
      <c r="D47" s="5">
        <v>266</v>
      </c>
      <c r="E47" s="5">
        <v>109</v>
      </c>
      <c r="F47" s="5">
        <v>1</v>
      </c>
      <c r="G47" s="8">
        <f t="shared" si="5"/>
        <v>1.7747646010451028</v>
      </c>
      <c r="H47" s="2">
        <v>0</v>
      </c>
      <c r="I47" s="8">
        <f t="shared" si="2"/>
        <v>-0.77476460104510281</v>
      </c>
      <c r="J47" s="25">
        <f t="shared" si="7"/>
        <v>2.7747646010451028</v>
      </c>
      <c r="K47" s="42"/>
      <c r="L47" s="47">
        <f t="shared" si="6"/>
        <v>1</v>
      </c>
      <c r="O47" s="2">
        <v>2.110989959599231E-3</v>
      </c>
      <c r="P47" s="2">
        <v>-2.2050259532200304E-2</v>
      </c>
      <c r="Q47" s="2">
        <v>1.1045165446548144E-3</v>
      </c>
      <c r="R47" s="2">
        <v>-3.2355144305956596E-2</v>
      </c>
      <c r="S47" s="2">
        <v>7.286943833493269</v>
      </c>
      <c r="T47" s="9">
        <v>1000</v>
      </c>
    </row>
    <row r="48" spans="1:24" x14ac:dyDescent="0.35">
      <c r="A48" s="5">
        <v>46</v>
      </c>
      <c r="B48" s="5">
        <v>50</v>
      </c>
      <c r="C48" s="5">
        <v>140</v>
      </c>
      <c r="D48" s="5">
        <v>233</v>
      </c>
      <c r="E48" s="5">
        <v>163</v>
      </c>
      <c r="F48" s="5">
        <v>1</v>
      </c>
      <c r="G48" s="8">
        <f t="shared" si="5"/>
        <v>-0.86475905061565328</v>
      </c>
      <c r="H48" s="2">
        <v>1.8647590506156591</v>
      </c>
      <c r="I48" s="8">
        <f>IF(F48=1,(1-G48),(G48+1))</f>
        <v>1.8647590506156533</v>
      </c>
      <c r="J48" s="8">
        <f t="shared" si="7"/>
        <v>0.13524094938434672</v>
      </c>
      <c r="K48" s="43">
        <v>0</v>
      </c>
      <c r="L48" s="22">
        <f t="shared" si="6"/>
        <v>-1</v>
      </c>
      <c r="O48" s="2">
        <v>1.0991288810359441E-3</v>
      </c>
      <c r="P48" s="2">
        <v>-1.273603818039346E-2</v>
      </c>
      <c r="Q48" s="2">
        <v>-4.0532883920540915E-4</v>
      </c>
      <c r="R48" s="2">
        <v>-2.6739822519003229E-2</v>
      </c>
      <c r="S48" s="2">
        <v>5.5357690592077633</v>
      </c>
      <c r="T48" s="9">
        <v>5000</v>
      </c>
    </row>
    <row r="49" spans="1:20" x14ac:dyDescent="0.35">
      <c r="A49" s="5">
        <v>47</v>
      </c>
      <c r="B49" s="5">
        <v>65</v>
      </c>
      <c r="C49" s="5">
        <v>120</v>
      </c>
      <c r="D49" s="5">
        <v>177</v>
      </c>
      <c r="E49" s="5">
        <v>140</v>
      </c>
      <c r="F49" s="5">
        <v>-1</v>
      </c>
      <c r="G49" s="8">
        <f t="shared" si="5"/>
        <v>0.60815979560559619</v>
      </c>
      <c r="H49" s="2">
        <v>1.60815979560559</v>
      </c>
      <c r="I49" s="8">
        <f>IF(F49=1,(1-G49),(G49+1))</f>
        <v>1.6081597956055962</v>
      </c>
      <c r="J49" s="8">
        <f t="shared" si="7"/>
        <v>1.6081597956055962</v>
      </c>
      <c r="K49" s="13">
        <v>0</v>
      </c>
      <c r="L49" s="22">
        <f t="shared" si="6"/>
        <v>1</v>
      </c>
      <c r="O49" s="2">
        <v>9.0924400965936751E-4</v>
      </c>
      <c r="P49" s="2">
        <v>-9.252543166557126E-3</v>
      </c>
      <c r="Q49" s="2">
        <v>-4.2301544987195815E-4</v>
      </c>
      <c r="R49" s="2">
        <v>-2.1510652262404721E-2</v>
      </c>
      <c r="S49" s="2">
        <v>4.2974344188326974</v>
      </c>
      <c r="T49" s="9">
        <v>10000</v>
      </c>
    </row>
    <row r="50" spans="1:20" x14ac:dyDescent="0.35">
      <c r="A50" s="5">
        <v>48</v>
      </c>
      <c r="B50" s="5">
        <v>62</v>
      </c>
      <c r="C50" s="5">
        <v>140</v>
      </c>
      <c r="D50" s="5">
        <v>268</v>
      </c>
      <c r="E50" s="5">
        <v>160</v>
      </c>
      <c r="F50" s="5">
        <v>1</v>
      </c>
      <c r="G50" s="8">
        <f t="shared" si="5"/>
        <v>-0.66738190711711454</v>
      </c>
      <c r="H50" s="2">
        <v>1.6673819071171194</v>
      </c>
      <c r="I50" s="8">
        <f>IF(F50=1,(1-G50),(G50+1))</f>
        <v>1.6673819071171145</v>
      </c>
      <c r="J50" s="8">
        <f t="shared" si="7"/>
        <v>0.33261809288288546</v>
      </c>
      <c r="K50" s="13">
        <v>0</v>
      </c>
      <c r="L50" s="22">
        <f t="shared" si="6"/>
        <v>-1</v>
      </c>
      <c r="O50" s="2">
        <v>8.6358397649485439E-4</v>
      </c>
      <c r="P50" s="2">
        <v>-4.9060490048012054E-3</v>
      </c>
      <c r="Q50" s="2">
        <v>-3.2423384612664271E-4</v>
      </c>
      <c r="R50" s="2">
        <v>-1.4458676522274207E-2</v>
      </c>
      <c r="S50" s="2">
        <v>2.6119063236888569</v>
      </c>
      <c r="T50" s="9">
        <v>25000</v>
      </c>
    </row>
    <row r="51" spans="1:20" x14ac:dyDescent="0.35">
      <c r="A51" s="5">
        <v>49</v>
      </c>
      <c r="B51" s="5">
        <v>58</v>
      </c>
      <c r="C51" s="5">
        <v>120</v>
      </c>
      <c r="D51" s="5">
        <v>284</v>
      </c>
      <c r="E51" s="5">
        <v>160</v>
      </c>
      <c r="F51" s="5">
        <v>1</v>
      </c>
      <c r="G51" s="8">
        <f t="shared" si="5"/>
        <v>-5.0297864695215466E-2</v>
      </c>
      <c r="H51" s="2">
        <v>1.0502978646952217</v>
      </c>
      <c r="I51" s="8">
        <f>IF(F51=1,(1-G51),(G51+1))</f>
        <v>1.0502978646952155</v>
      </c>
      <c r="J51" s="8">
        <f t="shared" si="7"/>
        <v>0.94970213530478453</v>
      </c>
      <c r="K51" s="13">
        <v>0</v>
      </c>
      <c r="L51" s="22">
        <f t="shared" si="6"/>
        <v>-1</v>
      </c>
      <c r="O51" s="2">
        <v>6.5879524696052418E-4</v>
      </c>
      <c r="P51" s="2">
        <v>-2.710196947143298E-3</v>
      </c>
      <c r="Q51" s="2">
        <v>-2.474706695477436E-4</v>
      </c>
      <c r="R51" s="2">
        <v>-9.3129221935698628E-3</v>
      </c>
      <c r="S51" s="2">
        <v>1.5233281579957367</v>
      </c>
      <c r="T51" s="9">
        <v>50000</v>
      </c>
    </row>
    <row r="52" spans="1:20" x14ac:dyDescent="0.35">
      <c r="A52" s="5">
        <v>50</v>
      </c>
      <c r="B52" s="5">
        <v>60</v>
      </c>
      <c r="C52" s="5">
        <v>117</v>
      </c>
      <c r="D52" s="5">
        <v>230</v>
      </c>
      <c r="E52" s="5">
        <v>160</v>
      </c>
      <c r="F52" s="5">
        <v>1</v>
      </c>
      <c r="G52" s="8">
        <f t="shared" si="5"/>
        <v>-2.3520369641921945E-2</v>
      </c>
      <c r="H52" s="2">
        <v>1.0235203696419277</v>
      </c>
      <c r="I52" s="8">
        <f>IF(F52=1,(1-G52),(G52+1))</f>
        <v>1.0235203696419219</v>
      </c>
      <c r="J52" s="8">
        <f t="shared" si="7"/>
        <v>0.97647963035807805</v>
      </c>
      <c r="K52" s="13">
        <v>0</v>
      </c>
      <c r="L52" s="22">
        <f t="shared" si="6"/>
        <v>-1</v>
      </c>
      <c r="O52" s="2">
        <v>4.2421677010482474E-4</v>
      </c>
      <c r="P52" s="2">
        <v>-1.4153052339535301E-3</v>
      </c>
      <c r="Q52" s="2">
        <v>-1.6848689307039314E-4</v>
      </c>
      <c r="R52" s="2">
        <v>-5.4471631182132539E-3</v>
      </c>
      <c r="S52" s="2">
        <v>0.75210872663278983</v>
      </c>
      <c r="T52" s="9">
        <v>100000</v>
      </c>
    </row>
  </sheetData>
  <sortState xmlns:xlrd2="http://schemas.microsoft.com/office/spreadsheetml/2017/richdata2" ref="A3:F7">
    <sortCondition ref="F3:F7"/>
  </sortState>
  <mergeCells count="2">
    <mergeCell ref="O17:P17"/>
    <mergeCell ref="O21:P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331-76DF-499B-AB5A-C8781854948E}">
  <dimension ref="A1:K35"/>
  <sheetViews>
    <sheetView workbookViewId="0">
      <selection activeCell="I5" sqref="I5"/>
    </sheetView>
  </sheetViews>
  <sheetFormatPr defaultRowHeight="14.5" x14ac:dyDescent="0.35"/>
  <cols>
    <col min="1" max="1" width="9.36328125" bestFit="1" customWidth="1"/>
    <col min="2" max="2" width="10.1796875" customWidth="1"/>
    <col min="3" max="3" width="10.36328125" customWidth="1"/>
    <col min="4" max="4" width="11.08984375" customWidth="1"/>
    <col min="5" max="5" width="8.08984375" customWidth="1"/>
    <col min="6" max="6" width="9.7265625" customWidth="1"/>
    <col min="7" max="7" width="11.1796875" customWidth="1"/>
    <col min="8" max="8" width="11.36328125" customWidth="1"/>
    <col min="9" max="9" width="12.08984375" customWidth="1"/>
    <col min="10" max="10" width="9.08984375" customWidth="1"/>
    <col min="11" max="11" width="10.7265625" customWidth="1"/>
  </cols>
  <sheetData>
    <row r="1" spans="1:11" x14ac:dyDescent="0.35">
      <c r="A1" t="s">
        <v>47</v>
      </c>
      <c r="B1" t="s">
        <v>48</v>
      </c>
      <c r="C1" t="s">
        <v>49</v>
      </c>
      <c r="D1" t="s">
        <v>50</v>
      </c>
    </row>
    <row r="2" spans="1:11" x14ac:dyDescent="0.35">
      <c r="A2" t="s">
        <v>29</v>
      </c>
      <c r="B2" t="s">
        <v>51</v>
      </c>
      <c r="C2" s="37">
        <v>0.86</v>
      </c>
      <c r="D2" s="37">
        <v>0.86</v>
      </c>
    </row>
    <row r="3" spans="1:11" x14ac:dyDescent="0.35">
      <c r="A3" t="s">
        <v>37</v>
      </c>
      <c r="B3" t="s">
        <v>51</v>
      </c>
      <c r="C3" s="37">
        <v>0.89659999999999995</v>
      </c>
      <c r="D3" s="37">
        <v>0.84850000000000003</v>
      </c>
    </row>
    <row r="4" spans="1:11" x14ac:dyDescent="0.35">
      <c r="A4" t="s">
        <v>38</v>
      </c>
      <c r="B4" t="s">
        <v>51</v>
      </c>
      <c r="C4" s="37">
        <v>0.86670000000000003</v>
      </c>
      <c r="D4" s="37">
        <v>0.93330000000000002</v>
      </c>
    </row>
    <row r="5" spans="1:11" x14ac:dyDescent="0.35">
      <c r="A5" t="s">
        <v>40</v>
      </c>
      <c r="B5" t="s">
        <v>51</v>
      </c>
      <c r="C5" s="37">
        <v>0.85</v>
      </c>
      <c r="D5" s="37">
        <v>0.75</v>
      </c>
    </row>
    <row r="6" spans="1:11" x14ac:dyDescent="0.35">
      <c r="A6" t="s">
        <v>44</v>
      </c>
      <c r="B6" t="s">
        <v>51</v>
      </c>
      <c r="C6" s="37">
        <v>0.87270000000000003</v>
      </c>
      <c r="D6" s="37">
        <v>0.75670000000000004</v>
      </c>
    </row>
    <row r="8" spans="1:11" x14ac:dyDescent="0.35">
      <c r="A8" s="50" t="s">
        <v>62</v>
      </c>
      <c r="B8" s="50"/>
      <c r="C8" s="50"/>
      <c r="D8" s="50"/>
      <c r="E8" s="50"/>
      <c r="F8" s="50"/>
      <c r="G8" s="50"/>
      <c r="H8" s="50"/>
      <c r="I8" s="50"/>
      <c r="J8" s="50"/>
      <c r="K8" s="50"/>
    </row>
    <row r="9" spans="1:11" x14ac:dyDescent="0.35">
      <c r="A9" s="51" t="s">
        <v>54</v>
      </c>
      <c r="B9" s="51"/>
      <c r="C9" s="51"/>
      <c r="D9" s="51"/>
      <c r="E9" s="51"/>
      <c r="F9" s="51"/>
      <c r="G9" s="51" t="s">
        <v>55</v>
      </c>
      <c r="H9" s="51"/>
      <c r="I9" s="51"/>
      <c r="J9" s="51"/>
      <c r="K9" s="51"/>
    </row>
    <row r="10" spans="1:11" x14ac:dyDescent="0.35">
      <c r="A10" s="40" t="s">
        <v>17</v>
      </c>
      <c r="B10" s="41" t="s">
        <v>29</v>
      </c>
      <c r="C10" s="41" t="s">
        <v>37</v>
      </c>
      <c r="D10" s="41" t="s">
        <v>40</v>
      </c>
      <c r="E10" s="41" t="s">
        <v>52</v>
      </c>
      <c r="F10" s="41" t="s">
        <v>44</v>
      </c>
      <c r="G10" s="41" t="s">
        <v>56</v>
      </c>
      <c r="H10" s="41" t="s">
        <v>57</v>
      </c>
      <c r="I10" s="41" t="s">
        <v>58</v>
      </c>
      <c r="J10" s="41" t="s">
        <v>59</v>
      </c>
      <c r="K10" s="41" t="s">
        <v>60</v>
      </c>
    </row>
    <row r="11" spans="1:11" x14ac:dyDescent="0.35">
      <c r="A11" s="15">
        <v>1</v>
      </c>
      <c r="B11" s="32">
        <v>0.86</v>
      </c>
      <c r="C11" s="32">
        <v>0.89659999999999995</v>
      </c>
      <c r="D11" s="32">
        <v>0.86670000000000003</v>
      </c>
      <c r="E11" s="32">
        <v>0.85</v>
      </c>
      <c r="F11" s="32">
        <f>(2*C11*E11)/(C11+E11)</f>
        <v>0.87267834650177489</v>
      </c>
      <c r="G11" s="32">
        <v>0.84</v>
      </c>
      <c r="H11" s="32">
        <v>0.82350000000000001</v>
      </c>
      <c r="I11" s="32">
        <v>0.93330000000000002</v>
      </c>
      <c r="J11" s="32">
        <v>0.7</v>
      </c>
      <c r="K11" s="32">
        <f>(2*H11*J11)/(H11+J11)</f>
        <v>0.75674433869379731</v>
      </c>
    </row>
    <row r="12" spans="1:11" x14ac:dyDescent="0.35">
      <c r="A12" s="15">
        <v>10</v>
      </c>
      <c r="B12" s="32">
        <v>0.86</v>
      </c>
      <c r="C12" s="32">
        <v>0.89659999999999995</v>
      </c>
      <c r="D12" s="32">
        <v>0.86670000000000003</v>
      </c>
      <c r="E12" s="32">
        <v>0.85</v>
      </c>
      <c r="F12" s="32">
        <f t="shared" ref="F12:F20" si="0">(2*C12*E12)/(C12+E12)</f>
        <v>0.87267834650177489</v>
      </c>
      <c r="G12" s="32">
        <v>0.84</v>
      </c>
      <c r="H12" s="32">
        <v>0.82350000000000001</v>
      </c>
      <c r="I12" s="32">
        <v>0.93330000000000002</v>
      </c>
      <c r="J12" s="32">
        <v>0.7</v>
      </c>
      <c r="K12" s="32">
        <f t="shared" ref="K12:K20" si="1">(2*H12*J12)/(H12+J12)</f>
        <v>0.75674433869379731</v>
      </c>
    </row>
    <row r="13" spans="1:11" x14ac:dyDescent="0.35">
      <c r="A13" s="15">
        <v>100</v>
      </c>
      <c r="B13" s="32">
        <v>0.86</v>
      </c>
      <c r="C13" s="32">
        <v>0.89659999999999995</v>
      </c>
      <c r="D13" s="32">
        <v>0.86670000000000003</v>
      </c>
      <c r="E13" s="32">
        <v>0.85</v>
      </c>
      <c r="F13" s="32">
        <f t="shared" si="0"/>
        <v>0.87267834650177489</v>
      </c>
      <c r="G13" s="32">
        <v>0.84</v>
      </c>
      <c r="H13" s="32">
        <v>0.82350000000000001</v>
      </c>
      <c r="I13" s="32">
        <v>0.93330000000000002</v>
      </c>
      <c r="J13" s="32">
        <v>0.7</v>
      </c>
      <c r="K13" s="32">
        <f t="shared" si="1"/>
        <v>0.75674433869379731</v>
      </c>
    </row>
    <row r="14" spans="1:11" x14ac:dyDescent="0.35">
      <c r="A14" s="15">
        <v>500</v>
      </c>
      <c r="B14" s="38">
        <v>0.86</v>
      </c>
      <c r="C14" s="38">
        <v>0.89659999999999995</v>
      </c>
      <c r="D14" s="32">
        <v>0.86670000000000003</v>
      </c>
      <c r="E14" s="32">
        <v>0.85</v>
      </c>
      <c r="F14" s="38">
        <f t="shared" si="0"/>
        <v>0.87267834650177489</v>
      </c>
      <c r="G14" s="38">
        <v>0.84</v>
      </c>
      <c r="H14" s="38">
        <v>0.82350000000000001</v>
      </c>
      <c r="I14" s="32">
        <v>0.93330000000000002</v>
      </c>
      <c r="J14" s="32">
        <v>0.7</v>
      </c>
      <c r="K14" s="38">
        <f t="shared" si="1"/>
        <v>0.75674433869379731</v>
      </c>
    </row>
    <row r="15" spans="1:11" x14ac:dyDescent="0.35">
      <c r="A15" s="15">
        <v>1000</v>
      </c>
      <c r="B15" s="32">
        <v>0.88</v>
      </c>
      <c r="C15" s="32">
        <v>0.875</v>
      </c>
      <c r="D15" s="32">
        <v>0.93330000000000002</v>
      </c>
      <c r="E15" s="32">
        <v>0.8</v>
      </c>
      <c r="F15" s="32">
        <f t="shared" si="0"/>
        <v>0.83582089552238814</v>
      </c>
      <c r="G15" s="32">
        <v>0.84</v>
      </c>
      <c r="H15" s="32">
        <v>0.82350000000000001</v>
      </c>
      <c r="I15" s="32">
        <v>0.93330000000000002</v>
      </c>
      <c r="J15" s="32">
        <v>0.7</v>
      </c>
      <c r="K15" s="32">
        <f t="shared" si="1"/>
        <v>0.75674433869379731</v>
      </c>
    </row>
    <row r="16" spans="1:11" x14ac:dyDescent="0.35">
      <c r="A16" s="15">
        <v>5000</v>
      </c>
      <c r="B16" s="32">
        <v>0.82</v>
      </c>
      <c r="C16" s="32">
        <v>0.8</v>
      </c>
      <c r="D16" s="32">
        <v>0.93330000000000002</v>
      </c>
      <c r="E16" s="32">
        <v>0.65</v>
      </c>
      <c r="F16" s="32">
        <f t="shared" si="0"/>
        <v>0.71724137931034482</v>
      </c>
      <c r="G16" s="32">
        <v>0.78</v>
      </c>
      <c r="H16" s="32">
        <v>0.75680000000000003</v>
      </c>
      <c r="I16" s="32">
        <v>0.93330000000000002</v>
      </c>
      <c r="J16" s="32">
        <v>0.55000000000000004</v>
      </c>
      <c r="K16" s="32">
        <f t="shared" si="1"/>
        <v>0.63703703703703718</v>
      </c>
    </row>
    <row r="17" spans="1:11" x14ac:dyDescent="0.35">
      <c r="A17" s="15">
        <v>10000</v>
      </c>
      <c r="B17" s="32">
        <v>0.76</v>
      </c>
      <c r="C17" s="32">
        <v>0.72499999999999998</v>
      </c>
      <c r="D17" s="32">
        <v>0.9667</v>
      </c>
      <c r="E17" s="32">
        <v>0.45</v>
      </c>
      <c r="F17" s="32">
        <f t="shared" si="0"/>
        <v>0.55531914893617018</v>
      </c>
      <c r="G17" s="32">
        <v>0.76</v>
      </c>
      <c r="H17" s="32">
        <v>0.73680000000000001</v>
      </c>
      <c r="I17" s="32">
        <v>0.93330000000000002</v>
      </c>
      <c r="J17" s="32">
        <v>0.5</v>
      </c>
      <c r="K17" s="32">
        <f t="shared" si="1"/>
        <v>0.59573091849935311</v>
      </c>
    </row>
    <row r="18" spans="1:11" x14ac:dyDescent="0.35">
      <c r="A18" s="15">
        <v>25000</v>
      </c>
      <c r="B18" s="32">
        <v>0.74</v>
      </c>
      <c r="C18" s="32">
        <v>0.69769999999999999</v>
      </c>
      <c r="D18" s="32">
        <v>1</v>
      </c>
      <c r="E18" s="32">
        <v>0.35</v>
      </c>
      <c r="F18" s="32">
        <f t="shared" si="0"/>
        <v>0.46615443352104613</v>
      </c>
      <c r="G18" s="32">
        <v>0.76</v>
      </c>
      <c r="H18" s="32">
        <v>0.71430000000000005</v>
      </c>
      <c r="I18" s="32">
        <v>1</v>
      </c>
      <c r="J18" s="32">
        <v>0.4</v>
      </c>
      <c r="K18" s="32">
        <f t="shared" si="1"/>
        <v>0.51282419456160822</v>
      </c>
    </row>
    <row r="19" spans="1:11" x14ac:dyDescent="0.35">
      <c r="A19" s="15">
        <v>50000</v>
      </c>
      <c r="B19" s="32">
        <v>0.62</v>
      </c>
      <c r="C19" s="32">
        <v>0.61219999999999997</v>
      </c>
      <c r="D19" s="32">
        <v>1</v>
      </c>
      <c r="E19" s="32">
        <v>0.05</v>
      </c>
      <c r="F19" s="32">
        <f t="shared" si="0"/>
        <v>9.2449411054062208E-2</v>
      </c>
      <c r="G19" s="36">
        <v>0.72</v>
      </c>
      <c r="H19" s="36">
        <v>0.68180000000000007</v>
      </c>
      <c r="I19" s="36">
        <v>1</v>
      </c>
      <c r="J19" s="36">
        <v>0.3</v>
      </c>
      <c r="K19" s="32">
        <f t="shared" si="1"/>
        <v>0.41666327154206567</v>
      </c>
    </row>
    <row r="20" spans="1:11" x14ac:dyDescent="0.35">
      <c r="A20" s="15">
        <v>100000</v>
      </c>
      <c r="B20" s="32">
        <v>0.6</v>
      </c>
      <c r="C20" s="32">
        <v>0.6</v>
      </c>
      <c r="D20" s="32">
        <v>1</v>
      </c>
      <c r="E20" s="32">
        <v>0</v>
      </c>
      <c r="F20" s="32">
        <f t="shared" si="0"/>
        <v>0</v>
      </c>
      <c r="G20" s="32">
        <v>0.6</v>
      </c>
      <c r="H20" s="32">
        <v>0.6</v>
      </c>
      <c r="I20" s="32">
        <v>1</v>
      </c>
      <c r="J20" s="32">
        <v>0</v>
      </c>
      <c r="K20" s="32">
        <f t="shared" si="1"/>
        <v>0</v>
      </c>
    </row>
    <row r="23" spans="1:11" x14ac:dyDescent="0.35">
      <c r="A23" s="50" t="s">
        <v>61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x14ac:dyDescent="0.35">
      <c r="A24" s="51" t="s">
        <v>54</v>
      </c>
      <c r="B24" s="51"/>
      <c r="C24" s="51"/>
      <c r="D24" s="51"/>
      <c r="E24" s="51"/>
      <c r="F24" s="51"/>
      <c r="G24" s="51" t="s">
        <v>55</v>
      </c>
      <c r="H24" s="51"/>
      <c r="I24" s="51"/>
      <c r="J24" s="51"/>
      <c r="K24" s="51"/>
    </row>
    <row r="25" spans="1:11" x14ac:dyDescent="0.35">
      <c r="A25" s="40" t="s">
        <v>17</v>
      </c>
      <c r="B25" s="41" t="s">
        <v>29</v>
      </c>
      <c r="C25" s="41" t="s">
        <v>37</v>
      </c>
      <c r="D25" s="41" t="s">
        <v>40</v>
      </c>
      <c r="E25" s="41" t="s">
        <v>52</v>
      </c>
      <c r="F25" s="41" t="s">
        <v>44</v>
      </c>
      <c r="G25" s="41" t="s">
        <v>56</v>
      </c>
      <c r="H25" s="41" t="s">
        <v>57</v>
      </c>
      <c r="I25" s="41" t="s">
        <v>58</v>
      </c>
      <c r="J25" s="41" t="s">
        <v>59</v>
      </c>
      <c r="K25" s="41" t="s">
        <v>60</v>
      </c>
    </row>
    <row r="26" spans="1:11" x14ac:dyDescent="0.35">
      <c r="A26" s="39">
        <v>1</v>
      </c>
      <c r="B26" s="32">
        <v>0.67</v>
      </c>
      <c r="C26" s="32">
        <v>0.67</v>
      </c>
      <c r="D26" s="32">
        <v>0.71</v>
      </c>
      <c r="E26" s="32">
        <v>0.63</v>
      </c>
      <c r="F26" s="32">
        <v>0.65</v>
      </c>
      <c r="G26" s="32">
        <v>0.64</v>
      </c>
      <c r="H26" s="32">
        <v>0.65</v>
      </c>
      <c r="I26" s="32">
        <v>0.65</v>
      </c>
      <c r="J26" s="32">
        <v>0.63</v>
      </c>
      <c r="K26" s="32">
        <v>0.64</v>
      </c>
    </row>
    <row r="27" spans="1:11" x14ac:dyDescent="0.35">
      <c r="A27" s="15">
        <v>10</v>
      </c>
      <c r="B27" s="32">
        <v>0.64</v>
      </c>
      <c r="C27" s="32">
        <v>0.65</v>
      </c>
      <c r="D27" s="32">
        <v>0.65</v>
      </c>
      <c r="E27" s="32">
        <v>0.63</v>
      </c>
      <c r="F27" s="32">
        <v>0.64</v>
      </c>
      <c r="G27" s="32">
        <v>0.64</v>
      </c>
      <c r="H27" s="32">
        <v>0.65</v>
      </c>
      <c r="I27" s="32">
        <v>0.65</v>
      </c>
      <c r="J27" s="32">
        <v>0.63</v>
      </c>
      <c r="K27" s="32">
        <v>0.64</v>
      </c>
    </row>
    <row r="28" spans="1:11" x14ac:dyDescent="0.35">
      <c r="A28" s="39">
        <v>100</v>
      </c>
      <c r="B28" s="32">
        <v>0.65</v>
      </c>
      <c r="C28" s="32">
        <v>0.66</v>
      </c>
      <c r="D28" s="32">
        <v>0.67</v>
      </c>
      <c r="E28" s="32">
        <v>0.63</v>
      </c>
      <c r="F28" s="32">
        <v>0.64</v>
      </c>
      <c r="G28" s="32">
        <v>0.65</v>
      </c>
      <c r="H28" s="32">
        <v>0.66</v>
      </c>
      <c r="I28" s="32">
        <v>0.67</v>
      </c>
      <c r="J28" s="32">
        <v>0.63</v>
      </c>
      <c r="K28" s="32">
        <v>0.64</v>
      </c>
    </row>
    <row r="29" spans="1:11" x14ac:dyDescent="0.35">
      <c r="A29" s="15">
        <v>500</v>
      </c>
      <c r="B29" s="38">
        <v>0.66</v>
      </c>
      <c r="C29" s="38">
        <v>0.67</v>
      </c>
      <c r="D29" s="32">
        <v>0.69</v>
      </c>
      <c r="E29" s="38">
        <v>0.63</v>
      </c>
      <c r="F29" s="38">
        <v>0.65</v>
      </c>
      <c r="G29" s="32">
        <v>0.65</v>
      </c>
      <c r="H29" s="32">
        <v>0.66</v>
      </c>
      <c r="I29" s="32">
        <v>0.67</v>
      </c>
      <c r="J29" s="32">
        <v>0.63</v>
      </c>
      <c r="K29" s="32">
        <v>0.64</v>
      </c>
    </row>
    <row r="30" spans="1:11" x14ac:dyDescent="0.35">
      <c r="A30" s="39">
        <v>1000</v>
      </c>
      <c r="B30" s="44">
        <v>0.66</v>
      </c>
      <c r="C30" s="32">
        <v>0.66</v>
      </c>
      <c r="D30" s="32">
        <v>0.71</v>
      </c>
      <c r="E30" s="32">
        <v>0.6</v>
      </c>
      <c r="F30" s="44">
        <v>0.63</v>
      </c>
      <c r="G30" s="38">
        <v>0.68</v>
      </c>
      <c r="H30" s="38">
        <v>0.69</v>
      </c>
      <c r="I30" s="32">
        <v>0.71</v>
      </c>
      <c r="J30" s="38">
        <v>0.65</v>
      </c>
      <c r="K30" s="38">
        <v>0.66</v>
      </c>
    </row>
    <row r="31" spans="1:11" x14ac:dyDescent="0.35">
      <c r="A31" s="15">
        <v>5000</v>
      </c>
      <c r="B31" s="44">
        <v>0.66</v>
      </c>
      <c r="C31" s="32">
        <v>0.65</v>
      </c>
      <c r="D31" s="32">
        <v>0.75</v>
      </c>
      <c r="E31" s="32">
        <v>0.56000000000000005</v>
      </c>
      <c r="F31" s="32">
        <v>0.6</v>
      </c>
      <c r="G31" s="32">
        <v>0.68</v>
      </c>
      <c r="H31" s="32">
        <v>0.67</v>
      </c>
      <c r="I31" s="32">
        <v>0.75</v>
      </c>
      <c r="J31" s="32">
        <v>0.6</v>
      </c>
      <c r="K31" s="32">
        <v>0.64</v>
      </c>
    </row>
    <row r="32" spans="1:11" x14ac:dyDescent="0.35">
      <c r="A32" s="39">
        <v>10000</v>
      </c>
      <c r="B32" s="32">
        <v>0.66</v>
      </c>
      <c r="C32" s="32">
        <v>0.65</v>
      </c>
      <c r="D32" s="32">
        <v>0.75</v>
      </c>
      <c r="E32" s="32">
        <v>0.56000000000000005</v>
      </c>
      <c r="F32" s="32">
        <v>0.6</v>
      </c>
      <c r="G32" s="32">
        <v>0.67</v>
      </c>
      <c r="H32" s="32">
        <v>0.66</v>
      </c>
      <c r="I32" s="32">
        <v>0.75</v>
      </c>
      <c r="J32" s="32">
        <v>0.57999999999999996</v>
      </c>
      <c r="K32" s="32">
        <v>0.62</v>
      </c>
    </row>
    <row r="33" spans="1:11" x14ac:dyDescent="0.35">
      <c r="A33" s="15">
        <v>25000</v>
      </c>
      <c r="B33" s="32">
        <v>0.62</v>
      </c>
      <c r="C33" s="32">
        <v>0.6</v>
      </c>
      <c r="D33" s="32">
        <v>0.83</v>
      </c>
      <c r="E33" s="32">
        <v>0.4</v>
      </c>
      <c r="F33" s="32">
        <v>0.48</v>
      </c>
      <c r="G33" s="32">
        <v>0.64</v>
      </c>
      <c r="H33" s="32">
        <v>0.61</v>
      </c>
      <c r="I33" s="32">
        <v>0.83</v>
      </c>
      <c r="J33" s="32">
        <v>0.44</v>
      </c>
      <c r="K33" s="32">
        <v>0.51</v>
      </c>
    </row>
    <row r="34" spans="1:11" x14ac:dyDescent="0.35">
      <c r="A34" s="39">
        <v>50000</v>
      </c>
      <c r="B34" s="32">
        <v>0.59</v>
      </c>
      <c r="C34" s="32">
        <v>0.56000000000000005</v>
      </c>
      <c r="D34" s="32">
        <v>0.92</v>
      </c>
      <c r="E34" s="32">
        <v>0.23</v>
      </c>
      <c r="F34" s="32">
        <v>0.33</v>
      </c>
      <c r="G34" s="32">
        <v>0.55000000000000004</v>
      </c>
      <c r="H34" s="32">
        <v>0.54</v>
      </c>
      <c r="I34" s="32">
        <v>0.87</v>
      </c>
      <c r="J34" s="32">
        <v>0.21</v>
      </c>
      <c r="K34" s="32">
        <v>0.3</v>
      </c>
    </row>
    <row r="35" spans="1:11" x14ac:dyDescent="0.35">
      <c r="A35" s="15">
        <v>100000</v>
      </c>
      <c r="B35" s="32">
        <v>0.54</v>
      </c>
      <c r="C35" s="32">
        <v>0.53</v>
      </c>
      <c r="D35" s="32">
        <v>1</v>
      </c>
      <c r="E35" s="32">
        <v>0.04</v>
      </c>
      <c r="F35" s="32">
        <v>0.08</v>
      </c>
      <c r="G35" s="32">
        <v>0.54</v>
      </c>
      <c r="H35" s="32">
        <v>0.53</v>
      </c>
      <c r="I35" s="32">
        <v>0.98</v>
      </c>
      <c r="J35" s="32">
        <v>0.06</v>
      </c>
      <c r="K35" s="32">
        <v>0.11</v>
      </c>
    </row>
  </sheetData>
  <mergeCells count="6">
    <mergeCell ref="A8:K8"/>
    <mergeCell ref="A9:F9"/>
    <mergeCell ref="G9:K9"/>
    <mergeCell ref="A24:F24"/>
    <mergeCell ref="G24:K24"/>
    <mergeCell ref="A23:K2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</vt:lpstr>
      <vt:lpstr>Test</vt:lpstr>
      <vt:lpstr>SVM 1</vt:lpstr>
      <vt:lpstr>SVM2</vt:lpstr>
      <vt:lpstr>SVM3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Celik</dc:creator>
  <cp:lastModifiedBy>Pranav Desai</cp:lastModifiedBy>
  <dcterms:created xsi:type="dcterms:W3CDTF">2020-10-22T20:24:26Z</dcterms:created>
  <dcterms:modified xsi:type="dcterms:W3CDTF">2023-11-21T13:30:17Z</dcterms:modified>
</cp:coreProperties>
</file>