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deo/Desktop/Marketing Analytics/Semester 2/Market Forecasting/Assignment- Trial and Repeat Model/"/>
    </mc:Choice>
  </mc:AlternateContent>
  <xr:revisionPtr revIDLastSave="0" documentId="13_ncr:1_{A0588EAE-8BE4-6049-BDB4-0B5C39127451}" xr6:coauthVersionLast="45" xr6:coauthVersionMax="45" xr10:uidLastSave="{00000000-0000-0000-0000-000000000000}"/>
  <bookViews>
    <workbookView xWindow="0" yWindow="460" windowWidth="33600" windowHeight="18820" activeTab="3" xr2:uid="{00000000-000D-0000-FFFF-FFFF00000000}"/>
  </bookViews>
  <sheets>
    <sheet name="1, 2, 3, 4" sheetId="2" r:id="rId1"/>
    <sheet name="5" sheetId="3" r:id="rId2"/>
    <sheet name="6" sheetId="4" r:id="rId3"/>
    <sheet name="7" sheetId="5" r:id="rId4"/>
  </sheets>
  <definedNames>
    <definedName name="solver_adj" localSheetId="0" hidden="1">'1, 2, 3, 4'!$C$15:$C$20</definedName>
    <definedName name="solver_adj" localSheetId="2" hidden="1">'6'!$C$8:$C$9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'1, 2, 3, 4'!$C$16</definedName>
    <definedName name="solver_lhs1" localSheetId="2" hidden="1">'6'!$C$8</definedName>
    <definedName name="solver_lhs2" localSheetId="0" hidden="1">'1, 2, 3, 4'!$C$17</definedName>
    <definedName name="solver_lhs2" localSheetId="2" hidden="1">'6'!$C$8</definedName>
    <definedName name="solver_lhs3" localSheetId="0" hidden="1">'1, 2, 3, 4'!$C$18</definedName>
    <definedName name="solver_lhs3" localSheetId="2" hidden="1">'6'!$C$9</definedName>
    <definedName name="solver_lhs4" localSheetId="0" hidden="1">'1, 2, 3, 4'!$C$19</definedName>
    <definedName name="solver_lhs4" localSheetId="2" hidden="1">'6'!$C$9</definedName>
    <definedName name="solver_lhs5" localSheetId="0" hidden="1">'1, 2, 3, 4'!$C$19</definedName>
    <definedName name="solver_lhs6" localSheetId="0" hidden="1">'1, 2, 3, 4'!$C$15</definedName>
    <definedName name="solver_lin" localSheetId="0" hidden="1">2</definedName>
    <definedName name="solver_lin" localSheetId="2" hidden="1">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6</definedName>
    <definedName name="solver_num" localSheetId="2" hidden="1">3</definedName>
    <definedName name="solver_opt" localSheetId="0" hidden="1">'1, 2, 3, 4'!$F$15</definedName>
    <definedName name="solver_opt" localSheetId="2" hidden="1">'6'!$F$7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1</definedName>
    <definedName name="solver_rel1" localSheetId="0" hidden="1">3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3</definedName>
    <definedName name="solver_rel3" localSheetId="2" hidden="1">3</definedName>
    <definedName name="solver_rel4" localSheetId="0" hidden="1">1</definedName>
    <definedName name="solver_rel4" localSheetId="2" hidden="1">3</definedName>
    <definedName name="solver_rel5" localSheetId="0" hidden="1">3</definedName>
    <definedName name="solver_rel6" localSheetId="0" hidden="1">3</definedName>
    <definedName name="solver_rhs1" localSheetId="0" hidden="1">0.000001</definedName>
    <definedName name="solver_rhs1" localSheetId="2" hidden="1">0.99999999999</definedName>
    <definedName name="solver_rhs2" localSheetId="0" hidden="1">1.000001</definedName>
    <definedName name="solver_rhs2" localSheetId="2" hidden="1">0.00000000001</definedName>
    <definedName name="solver_rhs3" localSheetId="0" hidden="1">0.000001</definedName>
    <definedName name="solver_rhs3" localSheetId="2" hidden="1">0.00000000001</definedName>
    <definedName name="solver_rhs4" localSheetId="0" hidden="1">0.99999999999</definedName>
    <definedName name="solver_rhs4" localSheetId="2" hidden="1">0.0000000001</definedName>
    <definedName name="solver_rhs5" localSheetId="0" hidden="1">0.00000000001</definedName>
    <definedName name="solver_rhs6" localSheetId="0" hidden="1">1.000001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5" l="1"/>
  <c r="AN47" i="5"/>
  <c r="AN48" i="5"/>
  <c r="AN49" i="5"/>
  <c r="AN50" i="5"/>
  <c r="AN51" i="5"/>
  <c r="AN52" i="5"/>
  <c r="AN53" i="5"/>
  <c r="AN54" i="5"/>
  <c r="AN55" i="5"/>
  <c r="AN56" i="5"/>
  <c r="AN46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B49" i="5"/>
  <c r="AB50" i="5"/>
  <c r="AB51" i="5"/>
  <c r="AB52" i="5"/>
  <c r="AB53" i="5"/>
  <c r="AB54" i="5"/>
  <c r="AB55" i="5"/>
  <c r="AB56" i="5"/>
  <c r="AC50" i="5"/>
  <c r="AC51" i="5"/>
  <c r="AC52" i="5"/>
  <c r="AC53" i="5"/>
  <c r="AC54" i="5"/>
  <c r="AC55" i="5"/>
  <c r="AC56" i="5"/>
  <c r="AD51" i="5"/>
  <c r="AD52" i="5"/>
  <c r="AD53" i="5"/>
  <c r="AD54" i="5"/>
  <c r="AD55" i="5"/>
  <c r="AD56" i="5"/>
  <c r="AE52" i="5"/>
  <c r="AE53" i="5"/>
  <c r="AE54" i="5"/>
  <c r="AE55" i="5"/>
  <c r="AE56" i="5"/>
  <c r="AF53" i="5"/>
  <c r="AF54" i="5"/>
  <c r="AF55" i="5"/>
  <c r="AF56" i="5"/>
  <c r="AG54" i="5"/>
  <c r="AG56" i="5"/>
  <c r="AG55" i="5"/>
  <c r="AH55" i="5"/>
  <c r="AH56" i="5"/>
  <c r="AI56" i="5"/>
  <c r="AJ56" i="5"/>
  <c r="AI55" i="5"/>
  <c r="AH54" i="5"/>
  <c r="AG53" i="5"/>
  <c r="AF52" i="5"/>
  <c r="AE51" i="5"/>
  <c r="AD50" i="5"/>
  <c r="AC49" i="5"/>
  <c r="AB48" i="5"/>
  <c r="AA48" i="5"/>
  <c r="AA49" i="5"/>
  <c r="AA50" i="5"/>
  <c r="AA51" i="5"/>
  <c r="AA52" i="5"/>
  <c r="AA53" i="5"/>
  <c r="AA54" i="5"/>
  <c r="AA55" i="5"/>
  <c r="AA56" i="5"/>
  <c r="AA47" i="5"/>
  <c r="AK56" i="5"/>
  <c r="AJ55" i="5"/>
  <c r="AI54" i="5"/>
  <c r="AH53" i="5"/>
  <c r="AG52" i="5"/>
  <c r="AF51" i="5"/>
  <c r="AE50" i="5"/>
  <c r="AD49" i="5"/>
  <c r="AC48" i="5"/>
  <c r="AB47" i="5"/>
  <c r="AA46" i="5"/>
  <c r="AF20" i="5"/>
  <c r="AG20" i="5"/>
  <c r="AH20" i="5"/>
  <c r="AI20" i="5"/>
  <c r="AJ20" i="5"/>
  <c r="AK20" i="5"/>
  <c r="AB20" i="5"/>
  <c r="AC20" i="5"/>
  <c r="AD20" i="5"/>
  <c r="AE20" i="5"/>
  <c r="AA20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M32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H27" i="5"/>
  <c r="G27" i="5"/>
  <c r="F27" i="5"/>
  <c r="E27" i="5"/>
  <c r="D27" i="5"/>
  <c r="C27" i="5"/>
  <c r="AN27" i="5" s="1"/>
  <c r="G26" i="5"/>
  <c r="F26" i="5"/>
  <c r="E26" i="5"/>
  <c r="D26" i="5"/>
  <c r="C26" i="5"/>
  <c r="F25" i="5"/>
  <c r="E25" i="5"/>
  <c r="D25" i="5"/>
  <c r="C25" i="5"/>
  <c r="E24" i="5"/>
  <c r="D24" i="5"/>
  <c r="C24" i="5"/>
  <c r="D23" i="5"/>
  <c r="C23" i="5"/>
  <c r="C22" i="5"/>
  <c r="AL22" i="5" s="1"/>
  <c r="AN22" i="5" s="1"/>
  <c r="AN34" i="5" l="1"/>
  <c r="AN33" i="5"/>
  <c r="AN39" i="5"/>
  <c r="AN36" i="5"/>
  <c r="AN32" i="5"/>
  <c r="AN26" i="5"/>
  <c r="AN35" i="5"/>
  <c r="AN40" i="5"/>
  <c r="AN38" i="5"/>
  <c r="AN29" i="5"/>
  <c r="AN45" i="5"/>
  <c r="AN37" i="5"/>
  <c r="AN43" i="5"/>
  <c r="AN44" i="5"/>
  <c r="AN25" i="5"/>
  <c r="AN42" i="5"/>
  <c r="AN23" i="5"/>
  <c r="AN41" i="5"/>
  <c r="AN28" i="5"/>
  <c r="AN31" i="5"/>
  <c r="AN24" i="5"/>
  <c r="AN30" i="5"/>
  <c r="AA20" i="4" l="1"/>
  <c r="AL14" i="4"/>
  <c r="AL19" i="4" s="1"/>
  <c r="AL22" i="4" s="1"/>
  <c r="AK14" i="4"/>
  <c r="AK19" i="4" s="1"/>
  <c r="AK22" i="4" s="1"/>
  <c r="AJ14" i="4"/>
  <c r="AJ19" i="4" s="1"/>
  <c r="AJ22" i="4" s="1"/>
  <c r="AI14" i="4"/>
  <c r="AI19" i="4" s="1"/>
  <c r="AI22" i="4" s="1"/>
  <c r="AH14" i="4"/>
  <c r="AH19" i="4" s="1"/>
  <c r="AH22" i="4" s="1"/>
  <c r="AG14" i="4"/>
  <c r="AG19" i="4" s="1"/>
  <c r="AG22" i="4" s="1"/>
  <c r="AF14" i="4"/>
  <c r="AF19" i="4" s="1"/>
  <c r="AF22" i="4" s="1"/>
  <c r="AE14" i="4"/>
  <c r="AE19" i="4" s="1"/>
  <c r="AE22" i="4" s="1"/>
  <c r="AD14" i="4"/>
  <c r="AD19" i="4" s="1"/>
  <c r="AD22" i="4" s="1"/>
  <c r="AC14" i="4"/>
  <c r="AC19" i="4" s="1"/>
  <c r="AC22" i="4" s="1"/>
  <c r="AB14" i="4"/>
  <c r="AB19" i="4" s="1"/>
  <c r="AB22" i="4" s="1"/>
  <c r="C26" i="4" s="1"/>
  <c r="Z14" i="4"/>
  <c r="Z19" i="4" s="1"/>
  <c r="Z21" i="4" s="1"/>
  <c r="Y14" i="4"/>
  <c r="Y19" i="4" s="1"/>
  <c r="Y21" i="4" s="1"/>
  <c r="X14" i="4"/>
  <c r="X19" i="4" s="1"/>
  <c r="X21" i="4" s="1"/>
  <c r="W14" i="4"/>
  <c r="W19" i="4" s="1"/>
  <c r="W21" i="4" s="1"/>
  <c r="V14" i="4"/>
  <c r="V19" i="4" s="1"/>
  <c r="V21" i="4" s="1"/>
  <c r="U14" i="4"/>
  <c r="U19" i="4" s="1"/>
  <c r="U21" i="4" s="1"/>
  <c r="T14" i="4"/>
  <c r="T19" i="4" s="1"/>
  <c r="T21" i="4" s="1"/>
  <c r="S14" i="4"/>
  <c r="S19" i="4" s="1"/>
  <c r="S21" i="4" s="1"/>
  <c r="R14" i="4"/>
  <c r="R19" i="4" s="1"/>
  <c r="R21" i="4" s="1"/>
  <c r="Q14" i="4"/>
  <c r="Q19" i="4" s="1"/>
  <c r="Q21" i="4" s="1"/>
  <c r="P14" i="4"/>
  <c r="P19" i="4" s="1"/>
  <c r="P21" i="4" s="1"/>
  <c r="O14" i="4"/>
  <c r="O19" i="4" s="1"/>
  <c r="O21" i="4" s="1"/>
  <c r="N14" i="4"/>
  <c r="N19" i="4" s="1"/>
  <c r="N21" i="4" s="1"/>
  <c r="M14" i="4"/>
  <c r="M19" i="4" s="1"/>
  <c r="M21" i="4" s="1"/>
  <c r="L14" i="4"/>
  <c r="L19" i="4" s="1"/>
  <c r="L21" i="4" s="1"/>
  <c r="K14" i="4"/>
  <c r="K19" i="4" s="1"/>
  <c r="K21" i="4" s="1"/>
  <c r="J14" i="4"/>
  <c r="J19" i="4" s="1"/>
  <c r="J21" i="4" s="1"/>
  <c r="I14" i="4"/>
  <c r="I19" i="4" s="1"/>
  <c r="I21" i="4" s="1"/>
  <c r="H14" i="4"/>
  <c r="H19" i="4" s="1"/>
  <c r="H21" i="4" s="1"/>
  <c r="G14" i="4"/>
  <c r="G19" i="4" s="1"/>
  <c r="G21" i="4" s="1"/>
  <c r="F14" i="4"/>
  <c r="F19" i="4" s="1"/>
  <c r="F21" i="4" s="1"/>
  <c r="E14" i="4"/>
  <c r="E19" i="4" s="1"/>
  <c r="E21" i="4" s="1"/>
  <c r="D14" i="4"/>
  <c r="C14" i="4"/>
  <c r="C19" i="4" s="1"/>
  <c r="C21" i="4" s="1"/>
  <c r="Z56" i="3"/>
  <c r="Z55" i="3"/>
  <c r="Z54" i="3"/>
  <c r="Z53" i="3"/>
  <c r="Z52" i="3"/>
  <c r="Z51" i="3"/>
  <c r="Z50" i="3"/>
  <c r="Z49" i="3"/>
  <c r="Z48" i="3"/>
  <c r="Z47" i="3"/>
  <c r="Z4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N33" i="3"/>
  <c r="M33" i="3"/>
  <c r="L33" i="3"/>
  <c r="K33" i="3"/>
  <c r="J33" i="3"/>
  <c r="I33" i="3"/>
  <c r="H33" i="3"/>
  <c r="G33" i="3"/>
  <c r="F33" i="3"/>
  <c r="E33" i="3"/>
  <c r="D33" i="3"/>
  <c r="C33" i="3"/>
  <c r="M32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H27" i="3"/>
  <c r="G27" i="3"/>
  <c r="F27" i="3"/>
  <c r="E27" i="3"/>
  <c r="D27" i="3"/>
  <c r="C27" i="3"/>
  <c r="G26" i="3"/>
  <c r="F26" i="3"/>
  <c r="E26" i="3"/>
  <c r="D26" i="3"/>
  <c r="C26" i="3"/>
  <c r="AL26" i="3" s="1"/>
  <c r="AN26" i="3" s="1"/>
  <c r="F25" i="3"/>
  <c r="E25" i="3"/>
  <c r="D25" i="3"/>
  <c r="C25" i="3"/>
  <c r="E24" i="3"/>
  <c r="D24" i="3"/>
  <c r="C24" i="3"/>
  <c r="D23" i="3"/>
  <c r="C23" i="3"/>
  <c r="C22" i="3"/>
  <c r="AL22" i="3" s="1"/>
  <c r="AN22" i="3" s="1"/>
  <c r="Z56" i="2"/>
  <c r="Y55" i="2"/>
  <c r="X54" i="2"/>
  <c r="W53" i="2"/>
  <c r="F19" i="2"/>
  <c r="X56" i="2"/>
  <c r="W55" i="2"/>
  <c r="W56" i="2"/>
  <c r="W54" i="2"/>
  <c r="V54" i="2"/>
  <c r="V55" i="2"/>
  <c r="V56" i="2"/>
  <c r="U53" i="2"/>
  <c r="U54" i="2"/>
  <c r="U55" i="2"/>
  <c r="U56" i="2"/>
  <c r="T52" i="2"/>
  <c r="T53" i="2"/>
  <c r="T54" i="2"/>
  <c r="T55" i="2"/>
  <c r="T56" i="2"/>
  <c r="S51" i="2"/>
  <c r="S52" i="2"/>
  <c r="S53" i="2"/>
  <c r="S54" i="2"/>
  <c r="S55" i="2"/>
  <c r="S56" i="2"/>
  <c r="R50" i="2"/>
  <c r="R51" i="2"/>
  <c r="R52" i="2"/>
  <c r="R53" i="2"/>
  <c r="R54" i="2"/>
  <c r="R55" i="2"/>
  <c r="R56" i="2"/>
  <c r="Q49" i="2"/>
  <c r="Q50" i="2"/>
  <c r="Q51" i="2"/>
  <c r="Q52" i="2"/>
  <c r="Q53" i="2"/>
  <c r="Q54" i="2"/>
  <c r="Q55" i="2"/>
  <c r="Q56" i="2"/>
  <c r="P48" i="2"/>
  <c r="P49" i="2"/>
  <c r="P50" i="2"/>
  <c r="P51" i="2"/>
  <c r="P52" i="2"/>
  <c r="P53" i="2"/>
  <c r="P54" i="2"/>
  <c r="P55" i="2"/>
  <c r="P56" i="2"/>
  <c r="O47" i="2"/>
  <c r="O48" i="2"/>
  <c r="O49" i="2"/>
  <c r="O50" i="2"/>
  <c r="O51" i="2"/>
  <c r="O52" i="2"/>
  <c r="O53" i="2"/>
  <c r="O54" i="2"/>
  <c r="O55" i="2"/>
  <c r="O56" i="2"/>
  <c r="N46" i="2"/>
  <c r="N47" i="2"/>
  <c r="N48" i="2"/>
  <c r="N49" i="2"/>
  <c r="N50" i="2"/>
  <c r="N51" i="2"/>
  <c r="N52" i="2"/>
  <c r="N53" i="2"/>
  <c r="N54" i="2"/>
  <c r="N55" i="2"/>
  <c r="N56" i="2"/>
  <c r="M45" i="2"/>
  <c r="M46" i="2"/>
  <c r="M47" i="2"/>
  <c r="M48" i="2"/>
  <c r="M49" i="2"/>
  <c r="M50" i="2"/>
  <c r="M51" i="2"/>
  <c r="M52" i="2"/>
  <c r="M53" i="2"/>
  <c r="M54" i="2"/>
  <c r="M55" i="2"/>
  <c r="M56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H49" i="2"/>
  <c r="F55" i="2"/>
  <c r="F45" i="2"/>
  <c r="H40" i="2"/>
  <c r="H41" i="2"/>
  <c r="H42" i="2"/>
  <c r="H43" i="2"/>
  <c r="H44" i="2"/>
  <c r="H45" i="2"/>
  <c r="H46" i="2"/>
  <c r="H47" i="2"/>
  <c r="H48" i="2"/>
  <c r="H50" i="2"/>
  <c r="H51" i="2"/>
  <c r="H52" i="2"/>
  <c r="H53" i="2"/>
  <c r="H54" i="2"/>
  <c r="H55" i="2"/>
  <c r="H56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6" i="2"/>
  <c r="F37" i="2"/>
  <c r="Y56" i="2"/>
  <c r="X55" i="2"/>
  <c r="V53" i="2"/>
  <c r="U52" i="2"/>
  <c r="T51" i="2"/>
  <c r="S50" i="2"/>
  <c r="R49" i="2"/>
  <c r="Q48" i="2"/>
  <c r="P47" i="2"/>
  <c r="O46" i="2"/>
  <c r="N45" i="2"/>
  <c r="M44" i="2"/>
  <c r="L43" i="2"/>
  <c r="K42" i="2"/>
  <c r="J41" i="2"/>
  <c r="I40" i="2"/>
  <c r="H39" i="2"/>
  <c r="G38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D36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5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4" i="2"/>
  <c r="V52" i="2"/>
  <c r="U51" i="2"/>
  <c r="T50" i="2"/>
  <c r="S49" i="2"/>
  <c r="R48" i="2"/>
  <c r="Q47" i="2"/>
  <c r="P46" i="2"/>
  <c r="O45" i="2"/>
  <c r="N44" i="2"/>
  <c r="M43" i="2"/>
  <c r="L42" i="2"/>
  <c r="K41" i="2"/>
  <c r="J40" i="2"/>
  <c r="I39" i="2"/>
  <c r="H38" i="2"/>
  <c r="G37" i="2"/>
  <c r="F36" i="2"/>
  <c r="E35" i="2"/>
  <c r="D34" i="2"/>
  <c r="C33" i="2"/>
  <c r="AL33" i="2" s="1"/>
  <c r="AN33" i="2" s="1"/>
  <c r="AL29" i="3" l="1"/>
  <c r="AN29" i="3" s="1"/>
  <c r="AL27" i="3"/>
  <c r="AN27" i="3" s="1"/>
  <c r="AL34" i="3"/>
  <c r="AN34" i="3" s="1"/>
  <c r="AL30" i="3"/>
  <c r="AN30" i="3" s="1"/>
  <c r="AL33" i="3"/>
  <c r="AN33" i="3" s="1"/>
  <c r="AL42" i="3"/>
  <c r="AN42" i="3" s="1"/>
  <c r="AL43" i="3"/>
  <c r="AN43" i="3" s="1"/>
  <c r="AA14" i="4"/>
  <c r="AA19" i="4" s="1"/>
  <c r="D19" i="4"/>
  <c r="D21" i="4" s="1"/>
  <c r="F7" i="4" s="1"/>
  <c r="AL39" i="3"/>
  <c r="AN39" i="3" s="1"/>
  <c r="AL40" i="3"/>
  <c r="AN40" i="3" s="1"/>
  <c r="AL31" i="3"/>
  <c r="AN31" i="3" s="1"/>
  <c r="AL23" i="3"/>
  <c r="AN23" i="3" s="1"/>
  <c r="F8" i="3" s="1"/>
  <c r="AL37" i="3"/>
  <c r="AN37" i="3" s="1"/>
  <c r="AL41" i="3"/>
  <c r="AN41" i="3" s="1"/>
  <c r="AL24" i="3"/>
  <c r="AN24" i="3" s="1"/>
  <c r="AL38" i="3"/>
  <c r="AN38" i="3" s="1"/>
  <c r="AL36" i="3"/>
  <c r="AN36" i="3" s="1"/>
  <c r="AL28" i="3"/>
  <c r="AN28" i="3" s="1"/>
  <c r="AL25" i="3"/>
  <c r="AN25" i="3" s="1"/>
  <c r="AL35" i="3"/>
  <c r="AN35" i="3" s="1"/>
  <c r="AL44" i="3"/>
  <c r="AN44" i="3" s="1"/>
  <c r="AL32" i="3"/>
  <c r="AN32" i="3" s="1"/>
  <c r="AL45" i="3"/>
  <c r="AN45" i="3" s="1"/>
  <c r="F18" i="2"/>
  <c r="AL36" i="2"/>
  <c r="AN36" i="2" s="1"/>
  <c r="AL37" i="2"/>
  <c r="AN37" i="2" s="1"/>
  <c r="AL35" i="2"/>
  <c r="AN35" i="2" s="1"/>
  <c r="AL52" i="2"/>
  <c r="AN52" i="2" s="1"/>
  <c r="AL38" i="2"/>
  <c r="AN38" i="2" s="1"/>
  <c r="AL55" i="2"/>
  <c r="AN55" i="2" s="1"/>
  <c r="AL56" i="2"/>
  <c r="AN56" i="2" s="1"/>
  <c r="AL40" i="2"/>
  <c r="AN40" i="2" s="1"/>
  <c r="AL48" i="2"/>
  <c r="AN48" i="2" s="1"/>
  <c r="AL50" i="2"/>
  <c r="AN50" i="2" s="1"/>
  <c r="AL51" i="2"/>
  <c r="AN51" i="2" s="1"/>
  <c r="AL54" i="2"/>
  <c r="AN54" i="2" s="1"/>
  <c r="AL39" i="2"/>
  <c r="AN39" i="2" s="1"/>
  <c r="AL53" i="2"/>
  <c r="AN53" i="2" s="1"/>
  <c r="AL47" i="2"/>
  <c r="AN47" i="2" s="1"/>
  <c r="AL49" i="2"/>
  <c r="AN49" i="2" s="1"/>
  <c r="AL45" i="2"/>
  <c r="AN45" i="2" s="1"/>
  <c r="AL44" i="2"/>
  <c r="AN44" i="2" s="1"/>
  <c r="AL43" i="2"/>
  <c r="AN43" i="2" s="1"/>
  <c r="AL42" i="2"/>
  <c r="AN42" i="2" s="1"/>
  <c r="AL41" i="2"/>
  <c r="AN41" i="2" s="1"/>
  <c r="AL46" i="2"/>
  <c r="AN46" i="2" s="1"/>
  <c r="AL34" i="2"/>
  <c r="AN34" i="2" s="1"/>
  <c r="F15" i="2" l="1"/>
</calcChain>
</file>

<file path=xl/sharedStrings.xml><?xml version="1.0" encoding="utf-8"?>
<sst xmlns="http://schemas.openxmlformats.org/spreadsheetml/2006/main" count="62" uniqueCount="26">
  <si>
    <t>Alpha_R</t>
  </si>
  <si>
    <t>Alpha_T</t>
  </si>
  <si>
    <t>Beta_T</t>
  </si>
  <si>
    <t>Beta_R</t>
  </si>
  <si>
    <t>Gamma</t>
  </si>
  <si>
    <t>Delta</t>
  </si>
  <si>
    <t>Week ( ↓ )</t>
  </si>
  <si>
    <t># of Visitors ( → )</t>
  </si>
  <si>
    <t xml:space="preserve">E(T) and E(R) </t>
  </si>
  <si>
    <t>Weekly Sales</t>
  </si>
  <si>
    <t>Predicted</t>
  </si>
  <si>
    <t>Actual</t>
  </si>
  <si>
    <t>SE</t>
  </si>
  <si>
    <t>SSE</t>
  </si>
  <si>
    <t>Trial</t>
  </si>
  <si>
    <t>Repeat</t>
  </si>
  <si>
    <t>Calibration Data Period</t>
  </si>
  <si>
    <t>To be Forecasted</t>
  </si>
  <si>
    <t>Market Size</t>
  </si>
  <si>
    <t>p</t>
  </si>
  <si>
    <t>lambda</t>
  </si>
  <si>
    <t>Prob(t)</t>
  </si>
  <si>
    <t>Non Buyer</t>
  </si>
  <si>
    <t>Forecast APE</t>
  </si>
  <si>
    <t>Forecast MAPE</t>
  </si>
  <si>
    <t>Forecast Mape (No. of Weekly vists)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</si>
</sst>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3" fillId="0" borderId="9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/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9" xfId="0" applyFill="1" applyBorder="1"/>
    <xf numFmtId="0" fontId="3" fillId="0" borderId="0" xfId="0" quotePrefix="1" applyFont="1"/>
    <xf numFmtId="0" fontId="5" fillId="0" borderId="0" xfId="0" applyFont="1"/>
    <xf numFmtId="0" fontId="0" fillId="0" borderId="7" xfId="0" applyBorder="1"/>
    <xf numFmtId="0" fontId="2" fillId="0" borderId="12" xfId="0" applyFont="1" applyBorder="1"/>
    <xf numFmtId="0" fontId="3" fillId="0" borderId="11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2" fillId="2" borderId="12" xfId="0" applyFont="1" applyFill="1" applyBorder="1"/>
    <xf numFmtId="0" fontId="2" fillId="3" borderId="2" xfId="0" applyFont="1" applyFill="1" applyBorder="1"/>
    <xf numFmtId="0" fontId="0" fillId="3" borderId="16" xfId="0" applyFill="1" applyBorder="1"/>
    <xf numFmtId="0" fontId="0" fillId="3" borderId="15" xfId="0" applyFill="1" applyBorder="1"/>
    <xf numFmtId="0" fontId="2" fillId="0" borderId="14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49" fontId="2" fillId="0" borderId="2" xfId="1" applyNumberFormat="1" applyFont="1" applyBorder="1" applyAlignment="1">
      <alignment horizontal="center" wrapText="1"/>
    </xf>
    <xf numFmtId="0" fontId="3" fillId="0" borderId="1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3" fillId="0" borderId="13" xfId="0" applyFont="1" applyBorder="1"/>
    <xf numFmtId="0" fontId="0" fillId="2" borderId="12" xfId="0" applyFill="1" applyBorder="1"/>
    <xf numFmtId="0" fontId="0" fillId="0" borderId="12" xfId="0" applyBorder="1"/>
    <xf numFmtId="0" fontId="0" fillId="3" borderId="2" xfId="0" applyFill="1" applyBorder="1"/>
    <xf numFmtId="0" fontId="2" fillId="2" borderId="4" xfId="0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9" xfId="0" applyFill="1" applyBorder="1"/>
    <xf numFmtId="0" fontId="2" fillId="2" borderId="17" xfId="0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/>
    <xf numFmtId="0" fontId="2" fillId="2" borderId="20" xfId="0" applyFon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2" xfId="0" applyFill="1" applyBorder="1"/>
    <xf numFmtId="0" fontId="2" fillId="0" borderId="11" xfId="0" applyFont="1" applyBorder="1" applyAlignment="1">
      <alignment vertical="center"/>
    </xf>
    <xf numFmtId="0" fontId="3" fillId="2" borderId="0" xfId="0" applyFont="1" applyFill="1" applyBorder="1"/>
    <xf numFmtId="0" fontId="0" fillId="0" borderId="6" xfId="0" applyFill="1" applyBorder="1" applyAlignment="1">
      <alignment horizontal="center"/>
    </xf>
    <xf numFmtId="0" fontId="3" fillId="2" borderId="9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465DE653-7215-5746-8160-DA35772EADE5}"/>
  </cellStyles>
  <dxfs count="0"/>
  <tableStyles count="0" defaultTableStyle="TableStyleMedium2" defaultPivotStyle="PivotStyleLight16"/>
  <colors>
    <mruColors>
      <color rgb="FFE6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Trier and Repeater Trend over 24</a:t>
            </a:r>
            <a:r>
              <a:rPr lang="en-US" baseline="0"/>
              <a:t> weeks (Visits X Weeks)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'1, 2, 3, 4'!$B$33:$B$56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'1, 2, 3, 4'!$C$33:$C$56</c:f>
              <c:numCache>
                <c:formatCode>General</c:formatCode>
                <c:ptCount val="24"/>
                <c:pt idx="0">
                  <c:v>1.2499956186231256</c:v>
                </c:pt>
                <c:pt idx="1">
                  <c:v>0.11100151225893243</c:v>
                </c:pt>
                <c:pt idx="2">
                  <c:v>9.5321136302771517E-2</c:v>
                </c:pt>
                <c:pt idx="3">
                  <c:v>8.7196685202984944E-2</c:v>
                </c:pt>
                <c:pt idx="4">
                  <c:v>8.1855812962767768E-2</c:v>
                </c:pt>
                <c:pt idx="5">
                  <c:v>7.7939444017630546E-2</c:v>
                </c:pt>
                <c:pt idx="6">
                  <c:v>7.4879043953878538E-2</c:v>
                </c:pt>
                <c:pt idx="7">
                  <c:v>7.2385457914705381E-2</c:v>
                </c:pt>
                <c:pt idx="8">
                  <c:v>7.029263787323109E-2</c:v>
                </c:pt>
                <c:pt idx="9">
                  <c:v>6.8496921849608497E-2</c:v>
                </c:pt>
                <c:pt idx="10">
                  <c:v>6.6929505872285508E-2</c:v>
                </c:pt>
                <c:pt idx="11">
                  <c:v>6.5542526599902812E-2</c:v>
                </c:pt>
                <c:pt idx="12">
                  <c:v>6.4301426257140998E-2</c:v>
                </c:pt>
                <c:pt idx="13">
                  <c:v>6.3180488472434973E-2</c:v>
                </c:pt>
                <c:pt idx="14">
                  <c:v>6.2160090973633765E-2</c:v>
                </c:pt>
                <c:pt idx="15">
                  <c:v>6.1224942134552859E-2</c:v>
                </c:pt>
                <c:pt idx="16">
                  <c:v>6.0362908391425378E-2</c:v>
                </c:pt>
                <c:pt idx="17">
                  <c:v>5.9564210799085311E-2</c:v>
                </c:pt>
                <c:pt idx="18">
                  <c:v>5.8820860104285708E-2</c:v>
                </c:pt>
                <c:pt idx="19">
                  <c:v>5.8126250487992456E-2</c:v>
                </c:pt>
                <c:pt idx="20">
                  <c:v>5.7474861577085264E-2</c:v>
                </c:pt>
                <c:pt idx="21">
                  <c:v>5.6862036008473969E-2</c:v>
                </c:pt>
                <c:pt idx="22">
                  <c:v>5.6283810774430357E-2</c:v>
                </c:pt>
                <c:pt idx="23">
                  <c:v>5.5736787538622018E-2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0941-8419-51348884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16896"/>
        <c:axId val="461918528"/>
      </c:scatterChart>
      <c:valAx>
        <c:axId val="4619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8528"/>
        <c:crosses val="autoZero"/>
        <c:crossBetween val="midCat"/>
      </c:valAx>
      <c:valAx>
        <c:axId val="4619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309217</xdr:colOff>
      <xdr:row>13</xdr:row>
      <xdr:rowOff>152400</xdr:rowOff>
    </xdr:from>
    <xdr:to>
      <xdr:col>16</xdr:col>
      <xdr:colOff>355600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BA350E-2C78-FF42-A78E-CFD341720235}"/>
            </a:ext>
          </a:extLst>
        </xdr:cNvPr>
        <xdr:cNvSpPr txBox="1"/>
      </xdr:nvSpPr>
      <xdr:spPr>
        <a:xfrm>
          <a:off x="4925391" y="1311965"/>
          <a:ext cx="6782905" cy="1504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</a:t>
          </a:r>
          <a:r>
            <a:rPr lang="en-US" sz="1100" baseline="0"/>
            <a:t> number weekly visits per trier 	=</a:t>
          </a:r>
          <a:r>
            <a:rPr lang="en-US" sz="1100" b="1" baseline="0"/>
            <a:t> 1.249</a:t>
          </a:r>
        </a:p>
        <a:p>
          <a:endParaRPr lang="en-US" sz="1100"/>
        </a:p>
        <a:p>
          <a:r>
            <a:rPr lang="en-US" sz="1100"/>
            <a:t>Average number of weekly visits per repeater 	=</a:t>
          </a:r>
          <a:r>
            <a:rPr lang="en-US" sz="1100" b="1"/>
            <a:t> 1.109</a:t>
          </a:r>
        </a:p>
        <a:p>
          <a:endParaRPr lang="en-US" sz="1100" b="0"/>
        </a:p>
        <a:p>
          <a:r>
            <a:rPr lang="en-US" sz="1100" b="0"/>
            <a:t>Gamma</a:t>
          </a:r>
          <a:r>
            <a:rPr lang="en-US" sz="1100" b="0" baseline="0"/>
            <a:t> represents the fraction of returned visitors from the cohort of new visitors (Attrition rate) = </a:t>
          </a:r>
          <a:r>
            <a:rPr lang="en-US" sz="1100" b="1" baseline="0"/>
            <a:t>0.100 (10%)</a:t>
          </a:r>
        </a:p>
        <a:p>
          <a:endParaRPr lang="en-US" sz="1100" b="0" baseline="0"/>
        </a:p>
        <a:p>
          <a:r>
            <a:rPr lang="en-US" sz="1100" b="0" baseline="0"/>
            <a:t>Delta here is negative </a:t>
          </a:r>
          <a:r>
            <a:rPr lang="en-US" sz="1100" b="1" baseline="0"/>
            <a:t>(-0.220)</a:t>
          </a:r>
          <a:r>
            <a:rPr lang="en-US" sz="1100" b="0" baseline="0"/>
            <a:t>,</a:t>
          </a:r>
          <a:r>
            <a:rPr lang="en-US" sz="1100" b="1" baseline="0"/>
            <a:t> </a:t>
          </a:r>
          <a:r>
            <a:rPr lang="en-US" sz="1100" b="0" baseline="0"/>
            <a:t>which can be interpreted as the more the visitors repeats, the more unlikely the visitor is repeat again (Visitor's loyalty is going to decrease).</a:t>
          </a:r>
          <a:endParaRPr lang="en-US" sz="1100" b="0"/>
        </a:p>
      </xdr:txBody>
    </xdr:sp>
    <xdr:clientData/>
  </xdr:twoCellAnchor>
  <xdr:twoCellAnchor>
    <xdr:from>
      <xdr:col>18</xdr:col>
      <xdr:colOff>131412</xdr:colOff>
      <xdr:row>10</xdr:row>
      <xdr:rowOff>79375</xdr:rowOff>
    </xdr:from>
    <xdr:to>
      <xdr:col>26</xdr:col>
      <xdr:colOff>30803</xdr:colOff>
      <xdr:row>25</xdr:row>
      <xdr:rowOff>52489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ACE9B-54C0-3E42-B557-49B12CF8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0</xdr:row>
      <xdr:rowOff>164460</xdr:rowOff>
    </xdr:from>
    <xdr:to>
      <xdr:col>16</xdr:col>
      <xdr:colOff>16933</xdr:colOff>
      <xdr:row>9</xdr:row>
      <xdr:rowOff>54820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0665CA-F202-6143-9826-36E8A4518198}"/>
            </a:ext>
          </a:extLst>
        </xdr:cNvPr>
        <xdr:cNvSpPr txBox="1"/>
      </xdr:nvSpPr>
      <xdr:spPr>
        <a:xfrm>
          <a:off x="711321" y="164460"/>
          <a:ext cx="10699065" cy="1370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Specify a set of initial values for a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g and d and calculate E(T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E(R</a:t>
          </a:r>
          <a:r>
            <a:rPr lang="en-US" sz="1100" b="1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w|i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for each cohort by week. </a:t>
          </a: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Again, using the same set of initial values specified in (1), calculate predicted visits for each week.</a:t>
          </a: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Define your calibration data period as weeks 1-24 and estimate the model parameters using NLS and Solver.</a:t>
          </a: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What is the average number of weekly visits per trier?  What is the average number of weekly visits per repeater?  Compare and discuss the differences.</a:t>
          </a:r>
        </a:p>
        <a:p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0</xdr:row>
      <xdr:rowOff>164460</xdr:rowOff>
    </xdr:from>
    <xdr:to>
      <xdr:col>16</xdr:col>
      <xdr:colOff>16933</xdr:colOff>
      <xdr:row>3</xdr:row>
      <xdr:rowOff>95849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557C0B-B940-2142-AA67-82481907D502}"/>
            </a:ext>
          </a:extLst>
        </xdr:cNvPr>
        <xdr:cNvSpPr txBox="1"/>
      </xdr:nvSpPr>
      <xdr:spPr>
        <a:xfrm>
          <a:off x="711839" y="164460"/>
          <a:ext cx="10627264" cy="434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Forecast the behavior of the first 24 cohorts (defined by the 24 weeks) in weeks 25-35.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0</xdr:row>
      <xdr:rowOff>164460</xdr:rowOff>
    </xdr:from>
    <xdr:to>
      <xdr:col>16</xdr:col>
      <xdr:colOff>16933</xdr:colOff>
      <xdr:row>3</xdr:row>
      <xdr:rowOff>95849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3C3EAA-7B8A-064F-9B0E-D8BEB0D74DF9}"/>
            </a:ext>
          </a:extLst>
        </xdr:cNvPr>
        <xdr:cNvSpPr txBox="1"/>
      </xdr:nvSpPr>
      <xdr:spPr>
        <a:xfrm>
          <a:off x="715433" y="164460"/>
          <a:ext cx="10655300" cy="426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Estimate an exponential model on the number of new visitors (again, using only weeks 1-24 as your calibration sample).</a:t>
          </a: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0</xdr:row>
      <xdr:rowOff>164460</xdr:rowOff>
    </xdr:from>
    <xdr:to>
      <xdr:col>16</xdr:col>
      <xdr:colOff>16933</xdr:colOff>
      <xdr:row>3</xdr:row>
      <xdr:rowOff>95849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09DDE3-FAA4-254F-9AD6-60895D8DADC3}"/>
            </a:ext>
          </a:extLst>
        </xdr:cNvPr>
        <xdr:cNvSpPr txBox="1"/>
      </xdr:nvSpPr>
      <xdr:spPr>
        <a:xfrm>
          <a:off x="715433" y="164460"/>
          <a:ext cx="10655300" cy="426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Forecasts both the number of new visitors and the number of visits for weeks 25-35 and calculate the forecast-MAPE.</a:t>
          </a: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407358</xdr:colOff>
      <xdr:row>6</xdr:row>
      <xdr:rowOff>35943</xdr:rowOff>
    </xdr:from>
    <xdr:to>
      <xdr:col>24</xdr:col>
      <xdr:colOff>395377</xdr:colOff>
      <xdr:row>11</xdr:row>
      <xdr:rowOff>23962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BB4424-0235-AE45-BD5D-6DE6C276DEF3}"/>
            </a:ext>
          </a:extLst>
        </xdr:cNvPr>
        <xdr:cNvSpPr txBox="1"/>
      </xdr:nvSpPr>
      <xdr:spPr>
        <a:xfrm>
          <a:off x="9716698" y="1042358"/>
          <a:ext cx="7368396" cy="8746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Forecast</a:t>
          </a:r>
          <a:r>
            <a:rPr lang="en-US" sz="1100" b="1" baseline="0"/>
            <a:t> MAPE for number of visits per week		           : 14.379%</a:t>
          </a:r>
        </a:p>
        <a:p>
          <a:endParaRPr lang="en-US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Forecast MAPE for new visitors	(calculated by exponentional model) : 37.16%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AN67"/>
  <sheetViews>
    <sheetView zoomScale="67" zoomScaleNormal="125" workbookViewId="0">
      <selection activeCell="B23" sqref="B23"/>
    </sheetView>
  </sheetViews>
  <sheetFormatPr baseColWidth="10" defaultRowHeight="13" x14ac:dyDescent="0.15"/>
  <cols>
    <col min="1" max="1" width="9.1640625" style="1" customWidth="1"/>
    <col min="2" max="2" width="14.83203125" bestFit="1" customWidth="1"/>
    <col min="3" max="5" width="8.83203125" customWidth="1"/>
    <col min="6" max="6" width="10.1640625" bestFit="1" customWidth="1"/>
    <col min="7" max="37" width="8.83203125" customWidth="1"/>
    <col min="38" max="38" width="12.1640625" bestFit="1" customWidth="1"/>
    <col min="39" max="39" width="6.33203125" bestFit="1" customWidth="1"/>
    <col min="40" max="40" width="12.1640625" bestFit="1" customWidth="1"/>
    <col min="41" max="251" width="8.83203125" customWidth="1"/>
  </cols>
  <sheetData>
    <row r="14" spans="1:6" x14ac:dyDescent="0.15">
      <c r="F14" s="3"/>
    </row>
    <row r="15" spans="1:6" s="25" customFormat="1" ht="14" customHeight="1" x14ac:dyDescent="0.15">
      <c r="A15" s="24"/>
      <c r="B15" s="45" t="s">
        <v>1</v>
      </c>
      <c r="C15" s="46">
        <v>1.8201990517705964</v>
      </c>
      <c r="E15" s="47" t="s">
        <v>13</v>
      </c>
      <c r="F15" s="48">
        <f>SUM(AN33:AN56)</f>
        <v>11313.363862661121</v>
      </c>
    </row>
    <row r="16" spans="1:6" s="25" customFormat="1" ht="14" customHeight="1" x14ac:dyDescent="0.15">
      <c r="A16" s="24"/>
      <c r="B16" s="45" t="s">
        <v>2</v>
      </c>
      <c r="C16" s="46">
        <v>0.20504616934149147</v>
      </c>
      <c r="F16" s="22"/>
    </row>
    <row r="17" spans="1:40" s="25" customFormat="1" ht="14" customHeight="1" x14ac:dyDescent="0.15">
      <c r="A17" s="24"/>
      <c r="B17" s="45" t="s">
        <v>0</v>
      </c>
      <c r="C17" s="46">
        <v>2.1339822922097831</v>
      </c>
      <c r="E17" s="26"/>
      <c r="F17" s="23"/>
    </row>
    <row r="18" spans="1:40" s="25" customFormat="1" ht="14" customHeight="1" x14ac:dyDescent="0.15">
      <c r="A18" s="24"/>
      <c r="B18" s="45" t="s">
        <v>3</v>
      </c>
      <c r="C18" s="46">
        <v>1.258232658083047</v>
      </c>
      <c r="E18" s="45" t="s">
        <v>14</v>
      </c>
      <c r="F18" s="49">
        <f>C33</f>
        <v>1.2499956186231256</v>
      </c>
    </row>
    <row r="19" spans="1:40" s="25" customFormat="1" ht="14" customHeight="1" x14ac:dyDescent="0.15">
      <c r="A19" s="24"/>
      <c r="B19" s="45" t="s">
        <v>4</v>
      </c>
      <c r="C19" s="46">
        <v>0.10004012254928175</v>
      </c>
      <c r="E19" s="45" t="s">
        <v>15</v>
      </c>
      <c r="F19" s="49">
        <f>C18/(C17-1)</f>
        <v>1.1095699348454005</v>
      </c>
    </row>
    <row r="20" spans="1:40" s="25" customFormat="1" ht="14" customHeight="1" x14ac:dyDescent="0.15">
      <c r="A20" s="24"/>
      <c r="B20" s="45" t="s">
        <v>5</v>
      </c>
      <c r="C20" s="46">
        <v>-0.21971127685213626</v>
      </c>
      <c r="F20" s="22"/>
    </row>
    <row r="28" spans="1:40" ht="14" thickBot="1" x14ac:dyDescent="0.2"/>
    <row r="29" spans="1:40" ht="14" thickBot="1" x14ac:dyDescent="0.2">
      <c r="B29" s="10"/>
      <c r="C29" s="104" t="s">
        <v>16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 t="s">
        <v>17</v>
      </c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 t="s">
        <v>9</v>
      </c>
      <c r="AM29" s="102"/>
      <c r="AN29" s="103"/>
    </row>
    <row r="30" spans="1:40" s="18" customFormat="1" ht="22" customHeight="1" thickBot="1" x14ac:dyDescent="0.2">
      <c r="A30" s="17"/>
      <c r="B30" s="15" t="s">
        <v>8</v>
      </c>
      <c r="C30" s="37">
        <v>1</v>
      </c>
      <c r="D30" s="38">
        <v>2</v>
      </c>
      <c r="E30" s="38">
        <v>3</v>
      </c>
      <c r="F30" s="38">
        <v>4</v>
      </c>
      <c r="G30" s="38">
        <v>5</v>
      </c>
      <c r="H30" s="38">
        <v>6</v>
      </c>
      <c r="I30" s="38">
        <v>7</v>
      </c>
      <c r="J30" s="38">
        <v>8</v>
      </c>
      <c r="K30" s="38">
        <v>9</v>
      </c>
      <c r="L30" s="38">
        <v>10</v>
      </c>
      <c r="M30" s="38">
        <v>11</v>
      </c>
      <c r="N30" s="38">
        <v>12</v>
      </c>
      <c r="O30" s="38">
        <v>13</v>
      </c>
      <c r="P30" s="38">
        <v>14</v>
      </c>
      <c r="Q30" s="38">
        <v>15</v>
      </c>
      <c r="R30" s="38">
        <v>16</v>
      </c>
      <c r="S30" s="38">
        <v>17</v>
      </c>
      <c r="T30" s="38">
        <v>18</v>
      </c>
      <c r="U30" s="38">
        <v>19</v>
      </c>
      <c r="V30" s="38">
        <v>20</v>
      </c>
      <c r="W30" s="38">
        <v>21</v>
      </c>
      <c r="X30" s="38">
        <v>22</v>
      </c>
      <c r="Y30" s="38">
        <v>23</v>
      </c>
      <c r="Z30" s="38">
        <v>24</v>
      </c>
      <c r="AA30" s="28">
        <v>25</v>
      </c>
      <c r="AB30" s="28">
        <v>26</v>
      </c>
      <c r="AC30" s="28">
        <v>27</v>
      </c>
      <c r="AD30" s="28">
        <v>28</v>
      </c>
      <c r="AE30" s="28">
        <v>29</v>
      </c>
      <c r="AF30" s="28">
        <v>30</v>
      </c>
      <c r="AG30" s="28">
        <v>31</v>
      </c>
      <c r="AH30" s="28">
        <v>32</v>
      </c>
      <c r="AI30" s="28">
        <v>33</v>
      </c>
      <c r="AJ30" s="28">
        <v>34</v>
      </c>
      <c r="AK30" s="28">
        <v>35</v>
      </c>
      <c r="AL30" s="27" t="s">
        <v>10</v>
      </c>
      <c r="AM30" s="31" t="s">
        <v>11</v>
      </c>
      <c r="AN30" s="29" t="s">
        <v>12</v>
      </c>
    </row>
    <row r="31" spans="1:40" s="18" customFormat="1" ht="20" customHeight="1" thickBot="1" x14ac:dyDescent="0.2">
      <c r="A31" s="17"/>
      <c r="B31" s="16" t="s">
        <v>7</v>
      </c>
      <c r="C31" s="39">
        <v>286</v>
      </c>
      <c r="D31" s="40">
        <v>242</v>
      </c>
      <c r="E31" s="40">
        <v>223</v>
      </c>
      <c r="F31" s="40">
        <v>194</v>
      </c>
      <c r="G31" s="40">
        <v>143</v>
      </c>
      <c r="H31" s="40">
        <v>139</v>
      </c>
      <c r="I31" s="40">
        <v>130</v>
      </c>
      <c r="J31" s="40">
        <v>131</v>
      </c>
      <c r="K31" s="40">
        <v>152</v>
      </c>
      <c r="L31" s="40">
        <v>140</v>
      </c>
      <c r="M31" s="40">
        <v>114</v>
      </c>
      <c r="N31" s="40">
        <v>129</v>
      </c>
      <c r="O31" s="40">
        <v>112</v>
      </c>
      <c r="P31" s="40">
        <v>117</v>
      </c>
      <c r="Q31" s="40">
        <v>154</v>
      </c>
      <c r="R31" s="40">
        <v>128</v>
      </c>
      <c r="S31" s="40">
        <v>111</v>
      </c>
      <c r="T31" s="40">
        <v>96</v>
      </c>
      <c r="U31" s="40">
        <v>104</v>
      </c>
      <c r="V31" s="40">
        <v>107</v>
      </c>
      <c r="W31" s="40">
        <v>92</v>
      </c>
      <c r="X31" s="40">
        <v>86</v>
      </c>
      <c r="Y31" s="40">
        <v>96</v>
      </c>
      <c r="Z31" s="40">
        <v>100</v>
      </c>
      <c r="AA31" s="19">
        <v>76</v>
      </c>
      <c r="AB31" s="19">
        <v>95</v>
      </c>
      <c r="AC31" s="19">
        <v>94</v>
      </c>
      <c r="AD31" s="19">
        <v>96</v>
      </c>
      <c r="AE31" s="19">
        <v>83</v>
      </c>
      <c r="AF31" s="19">
        <v>108</v>
      </c>
      <c r="AG31" s="19">
        <v>81</v>
      </c>
      <c r="AH31" s="19">
        <v>97</v>
      </c>
      <c r="AI31" s="19">
        <v>79</v>
      </c>
      <c r="AJ31" s="19">
        <v>121</v>
      </c>
      <c r="AK31" s="19">
        <v>123</v>
      </c>
      <c r="AL31" s="34"/>
      <c r="AM31" s="32"/>
      <c r="AN31" s="20"/>
    </row>
    <row r="32" spans="1:40" ht="21" customHeight="1" thickBot="1" x14ac:dyDescent="0.2">
      <c r="B32" s="14" t="s">
        <v>6</v>
      </c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30"/>
      <c r="AM32" s="33"/>
      <c r="AN32" s="13"/>
    </row>
    <row r="33" spans="2:40" x14ac:dyDescent="0.15">
      <c r="B33" s="11">
        <v>1</v>
      </c>
      <c r="C33" s="43">
        <f>($C$15+$C$16-1)/($C$15-1)</f>
        <v>1.2499956186231256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35">
        <f>SUMPRODUCT($C$31:$AK$31,C33:AK33)</f>
        <v>357.49874692621393</v>
      </c>
      <c r="AM33" s="4">
        <v>342</v>
      </c>
      <c r="AN33" s="5">
        <f>(AL33-AM33)^2</f>
        <v>240.21115628282561</v>
      </c>
    </row>
    <row r="34" spans="2:40" x14ac:dyDescent="0.15">
      <c r="B34" s="11">
        <v>2</v>
      </c>
      <c r="C34" s="43">
        <f t="shared" ref="C34:C56" si="0">($C$19)*($B34-C$30)^($C$20)*($C$18/($C$17-1))</f>
        <v>0.11100151225893243</v>
      </c>
      <c r="D34" s="43">
        <f>($C$15+$C$16-1)/($C$15-1)</f>
        <v>1.2499956186231256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35">
        <f t="shared" ref="AL34:AL56" si="1">SUMPRODUCT($C$31:$AK$31,C34:AK34)</f>
        <v>334.24537221285107</v>
      </c>
      <c r="AM34" s="4">
        <v>329</v>
      </c>
      <c r="AN34" s="5">
        <f t="shared" ref="AN34:AN56" si="2">(AL34-AM34)^2</f>
        <v>27.513929651350093</v>
      </c>
    </row>
    <row r="35" spans="2:40" x14ac:dyDescent="0.15">
      <c r="B35" s="11">
        <v>3</v>
      </c>
      <c r="C35" s="43">
        <f t="shared" si="0"/>
        <v>9.5321136302771517E-2</v>
      </c>
      <c r="D35" s="43">
        <f t="shared" ref="D35:D56" si="3">($C$19)*($B35-D$30)^($C$20)*($C$18/($C$17-1))</f>
        <v>0.11100151225893243</v>
      </c>
      <c r="E35" s="43">
        <f>($C$15+$C$16-1)/($C$15-1)</f>
        <v>1.2499956186231256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35">
        <f t="shared" si="1"/>
        <v>332.87323390221127</v>
      </c>
      <c r="AM35" s="4">
        <v>344</v>
      </c>
      <c r="AN35" s="5">
        <f t="shared" si="2"/>
        <v>123.80492379490067</v>
      </c>
    </row>
    <row r="36" spans="2:40" x14ac:dyDescent="0.15">
      <c r="B36" s="11">
        <v>4</v>
      </c>
      <c r="C36" s="43">
        <f t="shared" si="0"/>
        <v>8.7196685202984944E-2</v>
      </c>
      <c r="D36" s="43">
        <f t="shared" si="3"/>
        <v>9.5321136302771517E-2</v>
      </c>
      <c r="E36" s="43">
        <f t="shared" ref="E36:E56" si="4">($C$19)*($B36-E$30)^($C$20)*($C$18/($C$17-1))</f>
        <v>0.11100151225893243</v>
      </c>
      <c r="F36" s="43">
        <f>($C$15+$C$16-1)/($C$15-1)</f>
        <v>1.2499956186231256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35">
        <f t="shared" si="1"/>
        <v>315.25845419995267</v>
      </c>
      <c r="AM36" s="4">
        <v>342</v>
      </c>
      <c r="AN36" s="5">
        <f t="shared" si="2"/>
        <v>715.11027177602921</v>
      </c>
    </row>
    <row r="37" spans="2:40" x14ac:dyDescent="0.15">
      <c r="B37" s="11">
        <v>5</v>
      </c>
      <c r="C37" s="43">
        <f t="shared" si="0"/>
        <v>8.1855812962767768E-2</v>
      </c>
      <c r="D37" s="43">
        <f t="shared" si="3"/>
        <v>8.7196685202984944E-2</v>
      </c>
      <c r="E37" s="43">
        <f t="shared" si="4"/>
        <v>9.5321136302771517E-2</v>
      </c>
      <c r="F37" s="43">
        <f t="shared" ref="F37:F56" si="5">($C$19)*($B37-F$30)^($C$20)*($C$18/($C$17-1))</f>
        <v>0.11100151225893243</v>
      </c>
      <c r="G37" s="43">
        <f>($C$15+$C$16-1)/($C$15-1)</f>
        <v>1.2499956186231256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35">
        <f t="shared" si="1"/>
        <v>266.05264056333181</v>
      </c>
      <c r="AM37" s="4">
        <v>261</v>
      </c>
      <c r="AN37" s="5">
        <f t="shared" si="2"/>
        <v>25.529176662225954</v>
      </c>
    </row>
    <row r="38" spans="2:40" x14ac:dyDescent="0.15">
      <c r="B38" s="11">
        <v>6</v>
      </c>
      <c r="C38" s="43">
        <f t="shared" si="0"/>
        <v>7.7939444017630546E-2</v>
      </c>
      <c r="D38" s="43">
        <f t="shared" si="3"/>
        <v>8.1855812962767768E-2</v>
      </c>
      <c r="E38" s="43">
        <f t="shared" si="4"/>
        <v>8.7196685202984944E-2</v>
      </c>
      <c r="F38" s="43">
        <f t="shared" si="5"/>
        <v>9.5321136302771517E-2</v>
      </c>
      <c r="G38" s="43">
        <f t="shared" ref="G38:G56" si="6">($C$19)*($B38-G$30)^($C$20)*($C$18/($C$17-1))</f>
        <v>0.11100151225893243</v>
      </c>
      <c r="H38" s="43">
        <f>($C$15+$C$16-1)/($C$15-1)</f>
        <v>1.2499956186231256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5">
        <f t="shared" si="1"/>
        <v>269.65955621067724</v>
      </c>
      <c r="AM38" s="4">
        <v>260</v>
      </c>
      <c r="AN38" s="5">
        <f t="shared" si="2"/>
        <v>93.307026187233191</v>
      </c>
    </row>
    <row r="39" spans="2:40" x14ac:dyDescent="0.15">
      <c r="B39" s="11">
        <v>7</v>
      </c>
      <c r="C39" s="43">
        <f t="shared" si="0"/>
        <v>7.4879043953878538E-2</v>
      </c>
      <c r="D39" s="43">
        <f t="shared" si="3"/>
        <v>7.7939444017630546E-2</v>
      </c>
      <c r="E39" s="43">
        <f t="shared" si="4"/>
        <v>8.1855812962767768E-2</v>
      </c>
      <c r="F39" s="43">
        <f t="shared" si="5"/>
        <v>8.7196685202984944E-2</v>
      </c>
      <c r="G39" s="43">
        <f t="shared" si="6"/>
        <v>9.5321136302771517E-2</v>
      </c>
      <c r="H39" s="43">
        <f t="shared" ref="H39:H56" si="7">($C$19)*($B39-H$30)^($C$20)*($C$18/($C$17-1))</f>
        <v>0.11100151225893243</v>
      </c>
      <c r="I39" s="43">
        <f>($C$15+$C$16-1)/($C$15-1)</f>
        <v>1.2499956186231256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35">
        <f t="shared" si="1"/>
        <v>267.00631835944642</v>
      </c>
      <c r="AM39" s="4">
        <v>258</v>
      </c>
      <c r="AN39" s="5">
        <f t="shared" si="2"/>
        <v>81.113770391701749</v>
      </c>
    </row>
    <row r="40" spans="2:40" x14ac:dyDescent="0.15">
      <c r="B40" s="11">
        <v>8</v>
      </c>
      <c r="C40" s="43">
        <f t="shared" si="0"/>
        <v>7.2385457914705381E-2</v>
      </c>
      <c r="D40" s="43">
        <f t="shared" si="3"/>
        <v>7.4879043953878538E-2</v>
      </c>
      <c r="E40" s="43">
        <f t="shared" si="4"/>
        <v>7.7939444017630546E-2</v>
      </c>
      <c r="F40" s="43">
        <f t="shared" si="5"/>
        <v>8.1855812962767768E-2</v>
      </c>
      <c r="G40" s="43">
        <f t="shared" si="6"/>
        <v>8.7196685202984944E-2</v>
      </c>
      <c r="H40" s="43">
        <f t="shared" si="7"/>
        <v>9.5321136302771517E-2</v>
      </c>
      <c r="I40" s="43">
        <f t="shared" ref="I40:I56" si="8">($C$19)*($B40-I$30)^($C$20)*($C$18/($C$17-1))</f>
        <v>0.11100151225893243</v>
      </c>
      <c r="J40" s="43">
        <f>($C$15+$C$16-1)/($C$15-1)</f>
        <v>1.2499956186231256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35">
        <f t="shared" si="1"/>
        <v>275.98187989455562</v>
      </c>
      <c r="AM40" s="4">
        <v>287</v>
      </c>
      <c r="AN40" s="5">
        <f t="shared" si="2"/>
        <v>121.39897065799772</v>
      </c>
    </row>
    <row r="41" spans="2:40" x14ac:dyDescent="0.15">
      <c r="B41" s="11">
        <v>9</v>
      </c>
      <c r="C41" s="43">
        <f t="shared" si="0"/>
        <v>7.029263787323109E-2</v>
      </c>
      <c r="D41" s="43">
        <f t="shared" si="3"/>
        <v>7.2385457914705381E-2</v>
      </c>
      <c r="E41" s="43">
        <f t="shared" si="4"/>
        <v>7.4879043953878538E-2</v>
      </c>
      <c r="F41" s="43">
        <f t="shared" si="5"/>
        <v>7.7939444017630546E-2</v>
      </c>
      <c r="G41" s="43">
        <f t="shared" si="6"/>
        <v>8.1855812962767768E-2</v>
      </c>
      <c r="H41" s="43">
        <f t="shared" si="7"/>
        <v>8.7196685202984944E-2</v>
      </c>
      <c r="I41" s="43">
        <f t="shared" si="8"/>
        <v>9.5321136302771517E-2</v>
      </c>
      <c r="J41" s="43">
        <f t="shared" ref="J41:J56" si="9">($C$19)*($B41-J$30)^($C$20)*($C$18/($C$17-1))</f>
        <v>0.11100151225893243</v>
      </c>
      <c r="K41" s="43">
        <f>($C$15+$C$16-1)/($C$15-1)</f>
        <v>1.2499956186231256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35">
        <f t="shared" si="1"/>
        <v>310.19725454112427</v>
      </c>
      <c r="AM41" s="4">
        <v>334</v>
      </c>
      <c r="AN41" s="5">
        <f t="shared" si="2"/>
        <v>566.57069138002942</v>
      </c>
    </row>
    <row r="42" spans="2:40" x14ac:dyDescent="0.15">
      <c r="B42" s="11">
        <v>10</v>
      </c>
      <c r="C42" s="43">
        <f t="shared" si="0"/>
        <v>6.8496921849608497E-2</v>
      </c>
      <c r="D42" s="43">
        <f t="shared" si="3"/>
        <v>7.029263787323109E-2</v>
      </c>
      <c r="E42" s="43">
        <f t="shared" si="4"/>
        <v>7.2385457914705381E-2</v>
      </c>
      <c r="F42" s="43">
        <f t="shared" si="5"/>
        <v>7.4879043953878538E-2</v>
      </c>
      <c r="G42" s="43">
        <f t="shared" si="6"/>
        <v>7.7939444017630546E-2</v>
      </c>
      <c r="H42" s="43">
        <f t="shared" si="7"/>
        <v>8.1855812962767768E-2</v>
      </c>
      <c r="I42" s="43">
        <f t="shared" si="8"/>
        <v>8.7196685202984944E-2</v>
      </c>
      <c r="J42" s="43">
        <f t="shared" si="9"/>
        <v>9.5321136302771517E-2</v>
      </c>
      <c r="K42" s="43">
        <f t="shared" ref="K42:K56" si="10">($C$19)*($B42-K$30)^($C$20)*($C$18/($C$17-1))</f>
        <v>0.11100151225893243</v>
      </c>
      <c r="L42" s="43">
        <f>($C$15+$C$16-1)/($C$15-1)</f>
        <v>1.2499956186231256</v>
      </c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35">
        <f t="shared" si="1"/>
        <v>305.48698255533395</v>
      </c>
      <c r="AM42" s="4">
        <v>255</v>
      </c>
      <c r="AN42" s="5">
        <f t="shared" si="2"/>
        <v>2548.9354075425949</v>
      </c>
    </row>
    <row r="43" spans="2:40" x14ac:dyDescent="0.15">
      <c r="B43" s="11">
        <v>11</v>
      </c>
      <c r="C43" s="43">
        <f t="shared" si="0"/>
        <v>6.6929505872285508E-2</v>
      </c>
      <c r="D43" s="43">
        <f t="shared" si="3"/>
        <v>6.8496921849608497E-2</v>
      </c>
      <c r="E43" s="43">
        <f t="shared" si="4"/>
        <v>7.029263787323109E-2</v>
      </c>
      <c r="F43" s="43">
        <f t="shared" si="5"/>
        <v>7.2385457914705381E-2</v>
      </c>
      <c r="G43" s="43">
        <f t="shared" si="6"/>
        <v>7.4879043953878538E-2</v>
      </c>
      <c r="H43" s="43">
        <f t="shared" si="7"/>
        <v>7.7939444017630546E-2</v>
      </c>
      <c r="I43" s="43">
        <f t="shared" si="8"/>
        <v>8.1855812962767768E-2</v>
      </c>
      <c r="J43" s="43">
        <f t="shared" si="9"/>
        <v>8.7196685202984944E-2</v>
      </c>
      <c r="K43" s="43">
        <f t="shared" si="10"/>
        <v>9.5321136302771517E-2</v>
      </c>
      <c r="L43" s="43">
        <f t="shared" ref="L43:L56" si="11">($C$19)*($B43-L$30)^($C$20)*($C$18/($C$17-1))</f>
        <v>0.11100151225893243</v>
      </c>
      <c r="M43" s="43">
        <f>($C$15+$C$16-1)/($C$15-1)</f>
        <v>1.2499956186231256</v>
      </c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35">
        <f t="shared" si="1"/>
        <v>281.56996325617649</v>
      </c>
      <c r="AM43" s="4">
        <v>272</v>
      </c>
      <c r="AN43" s="5">
        <f t="shared" si="2"/>
        <v>91.584196724568187</v>
      </c>
    </row>
    <row r="44" spans="2:40" x14ac:dyDescent="0.15">
      <c r="B44" s="11">
        <v>12</v>
      </c>
      <c r="C44" s="43">
        <f t="shared" si="0"/>
        <v>6.5542526599902812E-2</v>
      </c>
      <c r="D44" s="43">
        <f t="shared" si="3"/>
        <v>6.6929505872285508E-2</v>
      </c>
      <c r="E44" s="43">
        <f t="shared" si="4"/>
        <v>6.8496921849608497E-2</v>
      </c>
      <c r="F44" s="43">
        <f t="shared" si="5"/>
        <v>7.029263787323109E-2</v>
      </c>
      <c r="G44" s="43">
        <f t="shared" si="6"/>
        <v>7.2385457914705381E-2</v>
      </c>
      <c r="H44" s="43">
        <f t="shared" si="7"/>
        <v>7.4879043953878538E-2</v>
      </c>
      <c r="I44" s="43">
        <f t="shared" si="8"/>
        <v>7.7939444017630546E-2</v>
      </c>
      <c r="J44" s="43">
        <f t="shared" si="9"/>
        <v>8.1855812962767768E-2</v>
      </c>
      <c r="K44" s="43">
        <f t="shared" si="10"/>
        <v>8.7196685202984944E-2</v>
      </c>
      <c r="L44" s="43">
        <f t="shared" si="11"/>
        <v>9.5321136302771517E-2</v>
      </c>
      <c r="M44" s="43">
        <f t="shared" ref="M44:M56" si="12">($C$19)*($B44-M$30)^($C$20)*($C$18/($C$17-1))</f>
        <v>0.11100151225893243</v>
      </c>
      <c r="N44" s="43">
        <f>($C$15+$C$16-1)/($C$15-1)</f>
        <v>1.2499956186231256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35">
        <f t="shared" si="1"/>
        <v>305.9706975934846</v>
      </c>
      <c r="AM44" s="4">
        <v>279</v>
      </c>
      <c r="AN44" s="5">
        <f t="shared" si="2"/>
        <v>727.41852867919602</v>
      </c>
    </row>
    <row r="45" spans="2:40" x14ac:dyDescent="0.15">
      <c r="B45" s="11">
        <v>13</v>
      </c>
      <c r="C45" s="43">
        <f t="shared" si="0"/>
        <v>6.4301426257140998E-2</v>
      </c>
      <c r="D45" s="43">
        <f t="shared" si="3"/>
        <v>6.5542526599902812E-2</v>
      </c>
      <c r="E45" s="43">
        <f t="shared" si="4"/>
        <v>6.6929505872285508E-2</v>
      </c>
      <c r="F45" s="43">
        <f t="shared" si="5"/>
        <v>6.8496921849608497E-2</v>
      </c>
      <c r="G45" s="43">
        <f t="shared" si="6"/>
        <v>7.029263787323109E-2</v>
      </c>
      <c r="H45" s="43">
        <f t="shared" si="7"/>
        <v>7.2385457914705381E-2</v>
      </c>
      <c r="I45" s="43">
        <f t="shared" si="8"/>
        <v>7.4879043953878538E-2</v>
      </c>
      <c r="J45" s="43">
        <f t="shared" si="9"/>
        <v>7.7939444017630546E-2</v>
      </c>
      <c r="K45" s="43">
        <f t="shared" si="10"/>
        <v>8.1855812962767768E-2</v>
      </c>
      <c r="L45" s="43">
        <f t="shared" si="11"/>
        <v>8.7196685202984944E-2</v>
      </c>
      <c r="M45" s="43">
        <f t="shared" si="12"/>
        <v>9.5321136302771517E-2</v>
      </c>
      <c r="N45" s="43">
        <f t="shared" ref="N45:N56" si="13">($C$19)*($B45-N$30)^($C$20)*($C$18/($C$17-1))</f>
        <v>0.11100151225893243</v>
      </c>
      <c r="O45" s="43">
        <f>($C$15+$C$16-1)/($C$15-1)</f>
        <v>1.2499956186231256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35">
        <f t="shared" si="1"/>
        <v>292.35788414585932</v>
      </c>
      <c r="AM45" s="4">
        <v>291</v>
      </c>
      <c r="AN45" s="5">
        <f t="shared" si="2"/>
        <v>1.8438493535760843</v>
      </c>
    </row>
    <row r="46" spans="2:40" x14ac:dyDescent="0.15">
      <c r="B46" s="11">
        <v>14</v>
      </c>
      <c r="C46" s="43">
        <f t="shared" si="0"/>
        <v>6.3180488472434973E-2</v>
      </c>
      <c r="D46" s="43">
        <f t="shared" si="3"/>
        <v>6.4301426257140998E-2</v>
      </c>
      <c r="E46" s="43">
        <f t="shared" si="4"/>
        <v>6.5542526599902812E-2</v>
      </c>
      <c r="F46" s="43">
        <f t="shared" si="5"/>
        <v>6.6929505872285508E-2</v>
      </c>
      <c r="G46" s="43">
        <f t="shared" si="6"/>
        <v>6.8496921849608497E-2</v>
      </c>
      <c r="H46" s="43">
        <f t="shared" si="7"/>
        <v>7.029263787323109E-2</v>
      </c>
      <c r="I46" s="43">
        <f t="shared" si="8"/>
        <v>7.2385457914705381E-2</v>
      </c>
      <c r="J46" s="43">
        <f t="shared" si="9"/>
        <v>7.4879043953878538E-2</v>
      </c>
      <c r="K46" s="43">
        <f t="shared" si="10"/>
        <v>7.7939444017630546E-2</v>
      </c>
      <c r="L46" s="43">
        <f t="shared" si="11"/>
        <v>8.1855812962767768E-2</v>
      </c>
      <c r="M46" s="43">
        <f t="shared" si="12"/>
        <v>8.7196685202984944E-2</v>
      </c>
      <c r="N46" s="43">
        <f t="shared" si="13"/>
        <v>9.5321136302771517E-2</v>
      </c>
      <c r="O46" s="43">
        <f t="shared" ref="O46:O56" si="14">($C$19)*($B46-O$30)^($C$20)*($C$18/($C$17-1))</f>
        <v>0.11100151225893243</v>
      </c>
      <c r="P46" s="43">
        <f>($C$15+$C$16-1)/($C$15-1)</f>
        <v>1.2499956186231256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35">
        <f t="shared" si="1"/>
        <v>304.24098795766042</v>
      </c>
      <c r="AM46" s="4">
        <v>287</v>
      </c>
      <c r="AN46" s="5">
        <f t="shared" si="2"/>
        <v>297.2516657561917</v>
      </c>
    </row>
    <row r="47" spans="2:40" x14ac:dyDescent="0.15">
      <c r="B47" s="11">
        <v>15</v>
      </c>
      <c r="C47" s="43">
        <f t="shared" si="0"/>
        <v>6.2160090973633765E-2</v>
      </c>
      <c r="D47" s="43">
        <f t="shared" si="3"/>
        <v>6.3180488472434973E-2</v>
      </c>
      <c r="E47" s="43">
        <f t="shared" si="4"/>
        <v>6.4301426257140998E-2</v>
      </c>
      <c r="F47" s="43">
        <f t="shared" si="5"/>
        <v>6.5542526599902812E-2</v>
      </c>
      <c r="G47" s="43">
        <f t="shared" si="6"/>
        <v>6.6929505872285508E-2</v>
      </c>
      <c r="H47" s="43">
        <f t="shared" si="7"/>
        <v>6.8496921849608497E-2</v>
      </c>
      <c r="I47" s="43">
        <f t="shared" si="8"/>
        <v>7.029263787323109E-2</v>
      </c>
      <c r="J47" s="43">
        <f t="shared" si="9"/>
        <v>7.2385457914705381E-2</v>
      </c>
      <c r="K47" s="43">
        <f t="shared" si="10"/>
        <v>7.4879043953878538E-2</v>
      </c>
      <c r="L47" s="43">
        <f t="shared" si="11"/>
        <v>7.7939444017630546E-2</v>
      </c>
      <c r="M47" s="43">
        <f t="shared" si="12"/>
        <v>8.1855812962767768E-2</v>
      </c>
      <c r="N47" s="43">
        <f t="shared" si="13"/>
        <v>8.7196685202984944E-2</v>
      </c>
      <c r="O47" s="43">
        <f t="shared" si="14"/>
        <v>9.5321136302771517E-2</v>
      </c>
      <c r="P47" s="43">
        <f t="shared" ref="P47:P56" si="15">($C$19)*($B47-P$30)^($C$20)*($C$18/($C$17-1))</f>
        <v>0.11100151225893243</v>
      </c>
      <c r="Q47" s="43">
        <f>($C$15+$C$16-1)/($C$15-1)</f>
        <v>1.2499956186231256</v>
      </c>
      <c r="R47" s="43"/>
      <c r="S47" s="43"/>
      <c r="T47" s="43"/>
      <c r="U47" s="43"/>
      <c r="V47" s="43"/>
      <c r="W47" s="43"/>
      <c r="X47" s="43"/>
      <c r="Y47" s="43"/>
      <c r="Z47" s="43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35">
        <f t="shared" si="1"/>
        <v>356.87000321225622</v>
      </c>
      <c r="AM47" s="4">
        <v>413</v>
      </c>
      <c r="AN47" s="5">
        <f t="shared" si="2"/>
        <v>3150.576539392127</v>
      </c>
    </row>
    <row r="48" spans="2:40" x14ac:dyDescent="0.15">
      <c r="B48" s="11">
        <v>16</v>
      </c>
      <c r="C48" s="43">
        <f t="shared" si="0"/>
        <v>6.1224942134552859E-2</v>
      </c>
      <c r="D48" s="43">
        <f t="shared" si="3"/>
        <v>6.2160090973633765E-2</v>
      </c>
      <c r="E48" s="43">
        <f t="shared" si="4"/>
        <v>6.3180488472434973E-2</v>
      </c>
      <c r="F48" s="43">
        <f t="shared" si="5"/>
        <v>6.4301426257140998E-2</v>
      </c>
      <c r="G48" s="43">
        <f t="shared" si="6"/>
        <v>6.5542526599902812E-2</v>
      </c>
      <c r="H48" s="43">
        <f t="shared" si="7"/>
        <v>6.6929505872285508E-2</v>
      </c>
      <c r="I48" s="43">
        <f t="shared" si="8"/>
        <v>6.8496921849608497E-2</v>
      </c>
      <c r="J48" s="43">
        <f t="shared" si="9"/>
        <v>7.029263787323109E-2</v>
      </c>
      <c r="K48" s="43">
        <f t="shared" si="10"/>
        <v>7.2385457914705381E-2</v>
      </c>
      <c r="L48" s="43">
        <f t="shared" si="11"/>
        <v>7.4879043953878538E-2</v>
      </c>
      <c r="M48" s="43">
        <f t="shared" si="12"/>
        <v>7.7939444017630546E-2</v>
      </c>
      <c r="N48" s="43">
        <f t="shared" si="13"/>
        <v>8.1855812962767768E-2</v>
      </c>
      <c r="O48" s="43">
        <f t="shared" si="14"/>
        <v>8.7196685202984944E-2</v>
      </c>
      <c r="P48" s="43">
        <f t="shared" si="15"/>
        <v>9.5321136302771517E-2</v>
      </c>
      <c r="Q48" s="43">
        <f t="shared" ref="Q48:Q56" si="16">($C$19)*($B48-Q$30)^($C$20)*($C$18/($C$17-1))</f>
        <v>0.11100151225893243</v>
      </c>
      <c r="R48" s="43">
        <f>($C$15+$C$16-1)/($C$15-1)</f>
        <v>1.2499956186231256</v>
      </c>
      <c r="S48" s="43"/>
      <c r="T48" s="43"/>
      <c r="U48" s="43"/>
      <c r="V48" s="43"/>
      <c r="W48" s="43"/>
      <c r="X48" s="43"/>
      <c r="Y48" s="43"/>
      <c r="Z48" s="43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35">
        <f t="shared" si="1"/>
        <v>334.84794511979538</v>
      </c>
      <c r="AM48" s="4">
        <v>351</v>
      </c>
      <c r="AN48" s="5">
        <f t="shared" si="2"/>
        <v>260.88887685314177</v>
      </c>
    </row>
    <row r="49" spans="2:40" x14ac:dyDescent="0.15">
      <c r="B49" s="11">
        <v>17</v>
      </c>
      <c r="C49" s="43">
        <f t="shared" si="0"/>
        <v>6.0362908391425378E-2</v>
      </c>
      <c r="D49" s="43">
        <f t="shared" si="3"/>
        <v>6.1224942134552859E-2</v>
      </c>
      <c r="E49" s="43">
        <f t="shared" si="4"/>
        <v>6.2160090973633765E-2</v>
      </c>
      <c r="F49" s="43">
        <f t="shared" si="5"/>
        <v>6.3180488472434973E-2</v>
      </c>
      <c r="G49" s="43">
        <f t="shared" si="6"/>
        <v>6.4301426257140998E-2</v>
      </c>
      <c r="H49" s="43">
        <f t="shared" si="7"/>
        <v>6.5542526599902812E-2</v>
      </c>
      <c r="I49" s="43">
        <f t="shared" si="8"/>
        <v>6.6929505872285508E-2</v>
      </c>
      <c r="J49" s="43">
        <f t="shared" si="9"/>
        <v>6.8496921849608497E-2</v>
      </c>
      <c r="K49" s="43">
        <f t="shared" si="10"/>
        <v>7.029263787323109E-2</v>
      </c>
      <c r="L49" s="43">
        <f t="shared" si="11"/>
        <v>7.2385457914705381E-2</v>
      </c>
      <c r="M49" s="43">
        <f t="shared" si="12"/>
        <v>7.4879043953878538E-2</v>
      </c>
      <c r="N49" s="43">
        <f t="shared" si="13"/>
        <v>7.7939444017630546E-2</v>
      </c>
      <c r="O49" s="43">
        <f t="shared" si="14"/>
        <v>8.1855812962767768E-2</v>
      </c>
      <c r="P49" s="43">
        <f t="shared" si="15"/>
        <v>8.7196685202984944E-2</v>
      </c>
      <c r="Q49" s="43">
        <f t="shared" si="16"/>
        <v>9.5321136302771517E-2</v>
      </c>
      <c r="R49" s="43">
        <f t="shared" ref="R49:R56" si="17">($C$19)*($B49-R$30)^($C$20)*($C$18/($C$17-1))</f>
        <v>0.11100151225893243</v>
      </c>
      <c r="S49" s="43">
        <f>($C$15+$C$16-1)/($C$15-1)</f>
        <v>1.2499956186231256</v>
      </c>
      <c r="T49" s="43"/>
      <c r="U49" s="43"/>
      <c r="V49" s="43"/>
      <c r="W49" s="43"/>
      <c r="X49" s="43"/>
      <c r="Y49" s="43"/>
      <c r="Z49" s="43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35">
        <f t="shared" si="1"/>
        <v>320.59426032645837</v>
      </c>
      <c r="AM49" s="4">
        <v>333</v>
      </c>
      <c r="AN49" s="5">
        <f t="shared" si="2"/>
        <v>153.90237684768485</v>
      </c>
    </row>
    <row r="50" spans="2:40" x14ac:dyDescent="0.15">
      <c r="B50" s="11">
        <v>18</v>
      </c>
      <c r="C50" s="43">
        <f t="shared" si="0"/>
        <v>5.9564210799085311E-2</v>
      </c>
      <c r="D50" s="43">
        <f t="shared" si="3"/>
        <v>6.0362908391425378E-2</v>
      </c>
      <c r="E50" s="43">
        <f t="shared" si="4"/>
        <v>6.1224942134552859E-2</v>
      </c>
      <c r="F50" s="43">
        <f t="shared" si="5"/>
        <v>6.2160090973633765E-2</v>
      </c>
      <c r="G50" s="43">
        <f t="shared" si="6"/>
        <v>6.3180488472434973E-2</v>
      </c>
      <c r="H50" s="43">
        <f t="shared" si="7"/>
        <v>6.4301426257140998E-2</v>
      </c>
      <c r="I50" s="43">
        <f t="shared" si="8"/>
        <v>6.5542526599902812E-2</v>
      </c>
      <c r="J50" s="43">
        <f t="shared" si="9"/>
        <v>6.6929505872285508E-2</v>
      </c>
      <c r="K50" s="43">
        <f t="shared" si="10"/>
        <v>6.8496921849608497E-2</v>
      </c>
      <c r="L50" s="43">
        <f t="shared" si="11"/>
        <v>7.029263787323109E-2</v>
      </c>
      <c r="M50" s="43">
        <f t="shared" si="12"/>
        <v>7.2385457914705381E-2</v>
      </c>
      <c r="N50" s="43">
        <f t="shared" si="13"/>
        <v>7.4879043953878538E-2</v>
      </c>
      <c r="O50" s="43">
        <f t="shared" si="14"/>
        <v>7.7939444017630546E-2</v>
      </c>
      <c r="P50" s="43">
        <f t="shared" si="15"/>
        <v>8.1855812962767768E-2</v>
      </c>
      <c r="Q50" s="43">
        <f t="shared" si="16"/>
        <v>8.7196685202984944E-2</v>
      </c>
      <c r="R50" s="43">
        <f t="shared" si="17"/>
        <v>9.5321136302771517E-2</v>
      </c>
      <c r="S50" s="43">
        <f t="shared" ref="S50:S56" si="18">($C$19)*($B50-S$30)^($C$20)*($C$18/($C$17-1))</f>
        <v>0.11100151225893243</v>
      </c>
      <c r="T50" s="43">
        <f>($C$15+$C$16-1)/($C$15-1)</f>
        <v>1.2499956186231256</v>
      </c>
      <c r="U50" s="43"/>
      <c r="V50" s="43"/>
      <c r="W50" s="43"/>
      <c r="X50" s="43"/>
      <c r="Y50" s="43"/>
      <c r="Z50" s="43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35">
        <f t="shared" si="1"/>
        <v>307.0367400516252</v>
      </c>
      <c r="AM50" s="4">
        <v>298</v>
      </c>
      <c r="AN50" s="5">
        <f t="shared" si="2"/>
        <v>81.66267076064706</v>
      </c>
    </row>
    <row r="51" spans="2:40" x14ac:dyDescent="0.15">
      <c r="B51" s="11">
        <v>19</v>
      </c>
      <c r="C51" s="43">
        <f t="shared" si="0"/>
        <v>5.8820860104285708E-2</v>
      </c>
      <c r="D51" s="43">
        <f t="shared" si="3"/>
        <v>5.9564210799085311E-2</v>
      </c>
      <c r="E51" s="43">
        <f t="shared" si="4"/>
        <v>6.0362908391425378E-2</v>
      </c>
      <c r="F51" s="43">
        <f t="shared" si="5"/>
        <v>6.1224942134552859E-2</v>
      </c>
      <c r="G51" s="43">
        <f t="shared" si="6"/>
        <v>6.2160090973633765E-2</v>
      </c>
      <c r="H51" s="43">
        <f t="shared" si="7"/>
        <v>6.3180488472434973E-2</v>
      </c>
      <c r="I51" s="43">
        <f t="shared" si="8"/>
        <v>6.4301426257140998E-2</v>
      </c>
      <c r="J51" s="43">
        <f t="shared" si="9"/>
        <v>6.5542526599902812E-2</v>
      </c>
      <c r="K51" s="43">
        <f t="shared" si="10"/>
        <v>6.6929505872285508E-2</v>
      </c>
      <c r="L51" s="43">
        <f t="shared" si="11"/>
        <v>6.8496921849608497E-2</v>
      </c>
      <c r="M51" s="43">
        <f t="shared" si="12"/>
        <v>7.029263787323109E-2</v>
      </c>
      <c r="N51" s="43">
        <f t="shared" si="13"/>
        <v>7.2385457914705381E-2</v>
      </c>
      <c r="O51" s="43">
        <f t="shared" si="14"/>
        <v>7.4879043953878538E-2</v>
      </c>
      <c r="P51" s="43">
        <f t="shared" si="15"/>
        <v>7.7939444017630546E-2</v>
      </c>
      <c r="Q51" s="43">
        <f t="shared" si="16"/>
        <v>8.1855812962767768E-2</v>
      </c>
      <c r="R51" s="43">
        <f t="shared" si="17"/>
        <v>8.7196685202984944E-2</v>
      </c>
      <c r="S51" s="43">
        <f t="shared" si="18"/>
        <v>9.5321136302771517E-2</v>
      </c>
      <c r="T51" s="43">
        <f t="shared" ref="T51:T56" si="19">($C$19)*($B51-T$30)^($C$20)*($C$18/($C$17-1))</f>
        <v>0.11100151225893243</v>
      </c>
      <c r="U51" s="43">
        <f>($C$15+$C$16-1)/($C$15-1)</f>
        <v>1.2499956186231256</v>
      </c>
      <c r="V51" s="43"/>
      <c r="W51" s="43"/>
      <c r="X51" s="43"/>
      <c r="Y51" s="43"/>
      <c r="Z51" s="43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35">
        <f t="shared" si="1"/>
        <v>320.81472281200274</v>
      </c>
      <c r="AM51" s="4">
        <v>312</v>
      </c>
      <c r="AN51" s="5">
        <f t="shared" si="2"/>
        <v>77.699338252441535</v>
      </c>
    </row>
    <row r="52" spans="2:40" x14ac:dyDescent="0.15">
      <c r="B52" s="11">
        <v>20</v>
      </c>
      <c r="C52" s="43">
        <f t="shared" si="0"/>
        <v>5.8126250487992456E-2</v>
      </c>
      <c r="D52" s="43">
        <f t="shared" si="3"/>
        <v>5.8820860104285708E-2</v>
      </c>
      <c r="E52" s="43">
        <f t="shared" si="4"/>
        <v>5.9564210799085311E-2</v>
      </c>
      <c r="F52" s="43">
        <f t="shared" si="5"/>
        <v>6.0362908391425378E-2</v>
      </c>
      <c r="G52" s="43">
        <f t="shared" si="6"/>
        <v>6.1224942134552859E-2</v>
      </c>
      <c r="H52" s="43">
        <f t="shared" si="7"/>
        <v>6.2160090973633765E-2</v>
      </c>
      <c r="I52" s="43">
        <f t="shared" si="8"/>
        <v>6.3180488472434973E-2</v>
      </c>
      <c r="J52" s="43">
        <f t="shared" si="9"/>
        <v>6.4301426257140998E-2</v>
      </c>
      <c r="K52" s="43">
        <f t="shared" si="10"/>
        <v>6.5542526599902812E-2</v>
      </c>
      <c r="L52" s="43">
        <f t="shared" si="11"/>
        <v>6.6929505872285508E-2</v>
      </c>
      <c r="M52" s="43">
        <f t="shared" si="12"/>
        <v>6.8496921849608497E-2</v>
      </c>
      <c r="N52" s="43">
        <f t="shared" si="13"/>
        <v>7.029263787323109E-2</v>
      </c>
      <c r="O52" s="43">
        <f t="shared" si="14"/>
        <v>7.2385457914705381E-2</v>
      </c>
      <c r="P52" s="43">
        <f t="shared" si="15"/>
        <v>7.4879043953878538E-2</v>
      </c>
      <c r="Q52" s="43">
        <f t="shared" si="16"/>
        <v>7.7939444017630546E-2</v>
      </c>
      <c r="R52" s="43">
        <f t="shared" si="17"/>
        <v>8.1855812962767768E-2</v>
      </c>
      <c r="S52" s="43">
        <f t="shared" si="18"/>
        <v>8.7196685202984944E-2</v>
      </c>
      <c r="T52" s="43">
        <f t="shared" si="19"/>
        <v>9.5321136302771517E-2</v>
      </c>
      <c r="U52" s="43">
        <f>($C$19)*($B52-U$30)^($C$20)*($C$18/($C$17-1))</f>
        <v>0.11100151225893243</v>
      </c>
      <c r="V52" s="43">
        <f>($C$15+$C$16-1)/($C$15-1)</f>
        <v>1.2499956186231256</v>
      </c>
      <c r="W52" s="43"/>
      <c r="X52" s="43"/>
      <c r="Y52" s="43"/>
      <c r="Z52" s="43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35">
        <f t="shared" si="1"/>
        <v>329.56493045162205</v>
      </c>
      <c r="AM52" s="4">
        <v>328</v>
      </c>
      <c r="AN52" s="5">
        <f t="shared" si="2"/>
        <v>2.4490073184139836</v>
      </c>
    </row>
    <row r="53" spans="2:40" x14ac:dyDescent="0.15">
      <c r="B53" s="11">
        <v>21</v>
      </c>
      <c r="C53" s="43">
        <f t="shared" si="0"/>
        <v>5.7474861577085264E-2</v>
      </c>
      <c r="D53" s="43">
        <f t="shared" si="3"/>
        <v>5.8126250487992456E-2</v>
      </c>
      <c r="E53" s="43">
        <f t="shared" si="4"/>
        <v>5.8820860104285708E-2</v>
      </c>
      <c r="F53" s="43">
        <f t="shared" si="5"/>
        <v>5.9564210799085311E-2</v>
      </c>
      <c r="G53" s="43">
        <f t="shared" si="6"/>
        <v>6.0362908391425378E-2</v>
      </c>
      <c r="H53" s="43">
        <f t="shared" si="7"/>
        <v>6.1224942134552859E-2</v>
      </c>
      <c r="I53" s="43">
        <f t="shared" si="8"/>
        <v>6.2160090973633765E-2</v>
      </c>
      <c r="J53" s="43">
        <f t="shared" si="9"/>
        <v>6.3180488472434973E-2</v>
      </c>
      <c r="K53" s="43">
        <f t="shared" si="10"/>
        <v>6.4301426257140998E-2</v>
      </c>
      <c r="L53" s="43">
        <f t="shared" si="11"/>
        <v>6.5542526599902812E-2</v>
      </c>
      <c r="M53" s="43">
        <f t="shared" si="12"/>
        <v>6.6929505872285508E-2</v>
      </c>
      <c r="N53" s="43">
        <f t="shared" si="13"/>
        <v>6.8496921849608497E-2</v>
      </c>
      <c r="O53" s="43">
        <f t="shared" si="14"/>
        <v>7.029263787323109E-2</v>
      </c>
      <c r="P53" s="43">
        <f t="shared" si="15"/>
        <v>7.2385457914705381E-2</v>
      </c>
      <c r="Q53" s="43">
        <f t="shared" si="16"/>
        <v>7.4879043953878538E-2</v>
      </c>
      <c r="R53" s="43">
        <f t="shared" si="17"/>
        <v>7.7939444017630546E-2</v>
      </c>
      <c r="S53" s="43">
        <f t="shared" si="18"/>
        <v>8.1855812962767768E-2</v>
      </c>
      <c r="T53" s="43">
        <f t="shared" si="19"/>
        <v>8.7196685202984944E-2</v>
      </c>
      <c r="U53" s="43">
        <f>($C$19)*($B53-U$30)^($C$20)*($C$18/($C$17-1))</f>
        <v>9.5321136302771517E-2</v>
      </c>
      <c r="V53" s="43">
        <f>($C$19)*($B53-V$30)^($C$20)*($C$18/($C$17-1))</f>
        <v>0.11100151225893243</v>
      </c>
      <c r="W53" s="43">
        <f>($C$15+$C$16-1)/($C$15-1)</f>
        <v>1.2499956186231256</v>
      </c>
      <c r="X53" s="43"/>
      <c r="Y53" s="43"/>
      <c r="Z53" s="43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35">
        <f t="shared" si="1"/>
        <v>316.1888570435205</v>
      </c>
      <c r="AM53" s="4">
        <v>316</v>
      </c>
      <c r="AN53" s="5">
        <f t="shared" si="2"/>
        <v>3.5666982887303918E-2</v>
      </c>
    </row>
    <row r="54" spans="2:40" x14ac:dyDescent="0.15">
      <c r="B54" s="11">
        <v>22</v>
      </c>
      <c r="C54" s="43">
        <f t="shared" si="0"/>
        <v>5.6862036008473969E-2</v>
      </c>
      <c r="D54" s="43">
        <f t="shared" si="3"/>
        <v>5.7474861577085264E-2</v>
      </c>
      <c r="E54" s="43">
        <f t="shared" si="4"/>
        <v>5.8126250487992456E-2</v>
      </c>
      <c r="F54" s="43">
        <f t="shared" si="5"/>
        <v>5.8820860104285708E-2</v>
      </c>
      <c r="G54" s="43">
        <f t="shared" si="6"/>
        <v>5.9564210799085311E-2</v>
      </c>
      <c r="H54" s="43">
        <f t="shared" si="7"/>
        <v>6.0362908391425378E-2</v>
      </c>
      <c r="I54" s="43">
        <f t="shared" si="8"/>
        <v>6.1224942134552859E-2</v>
      </c>
      <c r="J54" s="43">
        <f t="shared" si="9"/>
        <v>6.2160090973633765E-2</v>
      </c>
      <c r="K54" s="43">
        <f t="shared" si="10"/>
        <v>6.3180488472434973E-2</v>
      </c>
      <c r="L54" s="43">
        <f t="shared" si="11"/>
        <v>6.4301426257140998E-2</v>
      </c>
      <c r="M54" s="43">
        <f t="shared" si="12"/>
        <v>6.5542526599902812E-2</v>
      </c>
      <c r="N54" s="43">
        <f t="shared" si="13"/>
        <v>6.6929505872285508E-2</v>
      </c>
      <c r="O54" s="43">
        <f t="shared" si="14"/>
        <v>6.8496921849608497E-2</v>
      </c>
      <c r="P54" s="43">
        <f t="shared" si="15"/>
        <v>7.029263787323109E-2</v>
      </c>
      <c r="Q54" s="43">
        <f t="shared" si="16"/>
        <v>7.2385457914705381E-2</v>
      </c>
      <c r="R54" s="43">
        <f t="shared" si="17"/>
        <v>7.4879043953878538E-2</v>
      </c>
      <c r="S54" s="43">
        <f t="shared" si="18"/>
        <v>7.7939444017630546E-2</v>
      </c>
      <c r="T54" s="43">
        <f t="shared" si="19"/>
        <v>8.1855812962767768E-2</v>
      </c>
      <c r="U54" s="43">
        <f>($C$19)*($B54-U$30)^($C$20)*($C$18/($C$17-1))</f>
        <v>8.7196685202984944E-2</v>
      </c>
      <c r="V54" s="43">
        <f>($C$19)*($B54-V$30)^($C$20)*($C$18/($C$17-1))</f>
        <v>9.5321136302771517E-2</v>
      </c>
      <c r="W54" s="43">
        <f>($C$19)*($B54-W$30)^($C$20)*($C$18/($C$17-1))</f>
        <v>0.11100151225893243</v>
      </c>
      <c r="X54" s="43">
        <f>($C$15+$C$16-1)/($C$15-1)</f>
        <v>1.2499956186231256</v>
      </c>
      <c r="Y54" s="43"/>
      <c r="Z54" s="43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35">
        <f t="shared" si="1"/>
        <v>312.38337606715629</v>
      </c>
      <c r="AM54" s="4">
        <v>317</v>
      </c>
      <c r="AN54" s="5">
        <f t="shared" si="2"/>
        <v>21.313216537305312</v>
      </c>
    </row>
    <row r="55" spans="2:40" x14ac:dyDescent="0.15">
      <c r="B55" s="11">
        <v>23</v>
      </c>
      <c r="C55" s="43">
        <f t="shared" si="0"/>
        <v>5.6283810774430357E-2</v>
      </c>
      <c r="D55" s="43">
        <f t="shared" si="3"/>
        <v>5.6862036008473969E-2</v>
      </c>
      <c r="E55" s="43">
        <f t="shared" si="4"/>
        <v>5.7474861577085264E-2</v>
      </c>
      <c r="F55" s="43">
        <f t="shared" si="5"/>
        <v>5.8126250487992456E-2</v>
      </c>
      <c r="G55" s="43">
        <f t="shared" si="6"/>
        <v>5.8820860104285708E-2</v>
      </c>
      <c r="H55" s="43">
        <f t="shared" si="7"/>
        <v>5.9564210799085311E-2</v>
      </c>
      <c r="I55" s="43">
        <f t="shared" si="8"/>
        <v>6.0362908391425378E-2</v>
      </c>
      <c r="J55" s="43">
        <f t="shared" si="9"/>
        <v>6.1224942134552859E-2</v>
      </c>
      <c r="K55" s="43">
        <f t="shared" si="10"/>
        <v>6.2160090973633765E-2</v>
      </c>
      <c r="L55" s="43">
        <f t="shared" si="11"/>
        <v>6.3180488472434973E-2</v>
      </c>
      <c r="M55" s="43">
        <f t="shared" si="12"/>
        <v>6.4301426257140998E-2</v>
      </c>
      <c r="N55" s="43">
        <f t="shared" si="13"/>
        <v>6.5542526599902812E-2</v>
      </c>
      <c r="O55" s="43">
        <f t="shared" si="14"/>
        <v>6.6929505872285508E-2</v>
      </c>
      <c r="P55" s="43">
        <f t="shared" si="15"/>
        <v>6.8496921849608497E-2</v>
      </c>
      <c r="Q55" s="43">
        <f t="shared" si="16"/>
        <v>7.029263787323109E-2</v>
      </c>
      <c r="R55" s="43">
        <f t="shared" si="17"/>
        <v>7.2385457914705381E-2</v>
      </c>
      <c r="S55" s="43">
        <f t="shared" si="18"/>
        <v>7.4879043953878538E-2</v>
      </c>
      <c r="T55" s="43">
        <f t="shared" si="19"/>
        <v>7.7939444017630546E-2</v>
      </c>
      <c r="U55" s="43">
        <f>($C$19)*($B55-U$30)^($C$20)*($C$18/($C$17-1))</f>
        <v>8.1855812962767768E-2</v>
      </c>
      <c r="V55" s="43">
        <f>($C$19)*($B55-V$30)^($C$20)*($C$18/($C$17-1))</f>
        <v>8.7196685202984944E-2</v>
      </c>
      <c r="W55" s="43">
        <f>($C$19)*($B55-W$30)^($C$20)*($C$18/($C$17-1))</f>
        <v>9.5321136302771517E-2</v>
      </c>
      <c r="X55" s="43">
        <f>($C$19)*($B55-X$30)^($C$20)*($C$18/($C$17-1))</f>
        <v>0.11100151225893243</v>
      </c>
      <c r="Y55" s="43">
        <f>($C$15+$C$16-1)/($C$15-1)</f>
        <v>1.2499956186231256</v>
      </c>
      <c r="Z55" s="43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35">
        <f t="shared" si="1"/>
        <v>328.14128757825409</v>
      </c>
      <c r="AM55" s="4">
        <v>357</v>
      </c>
      <c r="AN55" s="5">
        <f t="shared" si="2"/>
        <v>832.82528264103144</v>
      </c>
    </row>
    <row r="56" spans="2:40" x14ac:dyDescent="0.15">
      <c r="B56" s="11">
        <v>24</v>
      </c>
      <c r="C56" s="43">
        <f t="shared" si="0"/>
        <v>5.5736787538622018E-2</v>
      </c>
      <c r="D56" s="43">
        <f t="shared" si="3"/>
        <v>5.6283810774430357E-2</v>
      </c>
      <c r="E56" s="43">
        <f t="shared" si="4"/>
        <v>5.6862036008473969E-2</v>
      </c>
      <c r="F56" s="43">
        <f t="shared" si="5"/>
        <v>5.7474861577085264E-2</v>
      </c>
      <c r="G56" s="43">
        <f t="shared" si="6"/>
        <v>5.8126250487992456E-2</v>
      </c>
      <c r="H56" s="43">
        <f t="shared" si="7"/>
        <v>5.8820860104285708E-2</v>
      </c>
      <c r="I56" s="43">
        <f t="shared" si="8"/>
        <v>5.9564210799085311E-2</v>
      </c>
      <c r="J56" s="43">
        <f t="shared" si="9"/>
        <v>6.0362908391425378E-2</v>
      </c>
      <c r="K56" s="43">
        <f t="shared" si="10"/>
        <v>6.1224942134552859E-2</v>
      </c>
      <c r="L56" s="43">
        <f t="shared" si="11"/>
        <v>6.2160090973633765E-2</v>
      </c>
      <c r="M56" s="43">
        <f t="shared" si="12"/>
        <v>6.3180488472434973E-2</v>
      </c>
      <c r="N56" s="43">
        <f t="shared" si="13"/>
        <v>6.4301426257140998E-2</v>
      </c>
      <c r="O56" s="43">
        <f t="shared" si="14"/>
        <v>6.5542526599902812E-2</v>
      </c>
      <c r="P56" s="43">
        <f t="shared" si="15"/>
        <v>6.6929505872285508E-2</v>
      </c>
      <c r="Q56" s="43">
        <f t="shared" si="16"/>
        <v>6.8496921849608497E-2</v>
      </c>
      <c r="R56" s="43">
        <f t="shared" si="17"/>
        <v>7.029263787323109E-2</v>
      </c>
      <c r="S56" s="43">
        <f t="shared" si="18"/>
        <v>7.2385457914705381E-2</v>
      </c>
      <c r="T56" s="43">
        <f t="shared" si="19"/>
        <v>7.4879043953878538E-2</v>
      </c>
      <c r="U56" s="43">
        <f>($C$19)*($B56-U$30)^($C$20)*($C$18/($C$17-1))</f>
        <v>7.7939444017630546E-2</v>
      </c>
      <c r="V56" s="43">
        <f>($C$19)*($B56-V$30)^($C$20)*($C$18/($C$17-1))</f>
        <v>8.1855812962767768E-2</v>
      </c>
      <c r="W56" s="43">
        <f>($C$19)*($B56-W$30)^($C$20)*($C$18/($C$17-1))</f>
        <v>8.7196685202984944E-2</v>
      </c>
      <c r="X56" s="43">
        <f>($C$19)*($B56-X$30)^($C$20)*($C$18/($C$17-1))</f>
        <v>9.5321136302771517E-2</v>
      </c>
      <c r="Y56" s="43">
        <f>($C$19)*($B56-Y$30)^($C$20)*($C$18/($C$17-1))</f>
        <v>0.11100151225893243</v>
      </c>
      <c r="Z56" s="43">
        <f>($C$15+$C$16-1)/($C$15-1)</f>
        <v>1.2499956186231256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35">
        <f t="shared" si="1"/>
        <v>337.71723280222551</v>
      </c>
      <c r="AM56" s="4">
        <v>305</v>
      </c>
      <c r="AN56" s="5">
        <f t="shared" si="2"/>
        <v>1070.4173222350209</v>
      </c>
    </row>
    <row r="57" spans="2:40" x14ac:dyDescent="0.15">
      <c r="B57" s="11">
        <v>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36"/>
      <c r="AM57" s="4">
        <v>279</v>
      </c>
      <c r="AN57" s="5"/>
    </row>
    <row r="58" spans="2:40" x14ac:dyDescent="0.15">
      <c r="B58" s="11">
        <v>26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36"/>
      <c r="AM58" s="4">
        <v>337</v>
      </c>
      <c r="AN58" s="5"/>
    </row>
    <row r="59" spans="2:40" x14ac:dyDescent="0.15">
      <c r="B59" s="11">
        <v>27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2"/>
      <c r="AD59" s="1"/>
      <c r="AE59" s="1"/>
      <c r="AF59" s="1"/>
      <c r="AG59" s="1"/>
      <c r="AH59" s="1"/>
      <c r="AI59" s="1"/>
      <c r="AJ59" s="1"/>
      <c r="AK59" s="1"/>
      <c r="AL59" s="36"/>
      <c r="AM59" s="4">
        <v>321</v>
      </c>
      <c r="AN59" s="5"/>
    </row>
    <row r="60" spans="2:40" x14ac:dyDescent="0.15">
      <c r="B60" s="11">
        <v>28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/>
      <c r="AE60" s="1"/>
      <c r="AF60" s="1"/>
      <c r="AG60" s="1"/>
      <c r="AH60" s="1"/>
      <c r="AI60" s="1"/>
      <c r="AJ60" s="1"/>
      <c r="AK60" s="1"/>
      <c r="AL60" s="36"/>
      <c r="AM60" s="4">
        <v>336</v>
      </c>
      <c r="AN60" s="5"/>
    </row>
    <row r="61" spans="2:40" x14ac:dyDescent="0.15">
      <c r="B61" s="11">
        <v>29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"/>
      <c r="AF61" s="1"/>
      <c r="AG61" s="1"/>
      <c r="AH61" s="1"/>
      <c r="AI61" s="1"/>
      <c r="AJ61" s="1"/>
      <c r="AK61" s="1"/>
      <c r="AL61" s="36"/>
      <c r="AM61" s="4">
        <v>308</v>
      </c>
      <c r="AN61" s="5"/>
    </row>
    <row r="62" spans="2:40" x14ac:dyDescent="0.15">
      <c r="B62" s="11">
        <v>30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2"/>
      <c r="AG62" s="1"/>
      <c r="AH62" s="1"/>
      <c r="AI62" s="1"/>
      <c r="AJ62" s="1"/>
      <c r="AK62" s="1"/>
      <c r="AL62" s="36"/>
      <c r="AM62" s="4">
        <v>332</v>
      </c>
      <c r="AN62" s="5"/>
    </row>
    <row r="63" spans="2:40" x14ac:dyDescent="0.15">
      <c r="B63" s="11">
        <v>31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  <c r="AH63" s="1"/>
      <c r="AI63" s="1"/>
      <c r="AJ63" s="1"/>
      <c r="AK63" s="1"/>
      <c r="AL63" s="36"/>
      <c r="AM63" s="4">
        <v>344</v>
      </c>
      <c r="AN63" s="5"/>
    </row>
    <row r="64" spans="2:40" x14ac:dyDescent="0.15">
      <c r="B64" s="11">
        <v>32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2"/>
      <c r="AI64" s="1"/>
      <c r="AJ64" s="1"/>
      <c r="AK64" s="1"/>
      <c r="AL64" s="36"/>
      <c r="AM64" s="4">
        <v>349</v>
      </c>
      <c r="AN64" s="5"/>
    </row>
    <row r="65" spans="2:40" x14ac:dyDescent="0.15">
      <c r="B65" s="11">
        <v>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1"/>
      <c r="AK65" s="1"/>
      <c r="AL65" s="36"/>
      <c r="AM65" s="4">
        <v>358</v>
      </c>
      <c r="AN65" s="5"/>
    </row>
    <row r="66" spans="2:40" x14ac:dyDescent="0.15">
      <c r="B66" s="11">
        <v>34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2"/>
      <c r="AK66" s="1"/>
      <c r="AL66" s="36"/>
      <c r="AM66" s="4">
        <v>410</v>
      </c>
      <c r="AN66" s="5"/>
    </row>
    <row r="67" spans="2:40" ht="14" thickBot="1" x14ac:dyDescent="0.2">
      <c r="B67" s="12">
        <v>35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  <c r="AL67" s="30"/>
      <c r="AM67" s="8">
        <v>418</v>
      </c>
      <c r="AN67" s="9"/>
    </row>
  </sheetData>
  <mergeCells count="3">
    <mergeCell ref="AL29:AN29"/>
    <mergeCell ref="C29:Z29"/>
    <mergeCell ref="AA29:AK29"/>
  </mergeCells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2AFC-76DA-8549-9C47-4AF9699B67C5}">
  <dimension ref="A7:AN56"/>
  <sheetViews>
    <sheetView zoomScale="75" workbookViewId="0">
      <selection activeCell="B14" sqref="B14"/>
    </sheetView>
  </sheetViews>
  <sheetFormatPr baseColWidth="10" defaultRowHeight="13" x14ac:dyDescent="0.15"/>
  <cols>
    <col min="1" max="1" width="9.1640625" style="1" customWidth="1"/>
    <col min="2" max="2" width="14.83203125" bestFit="1" customWidth="1"/>
    <col min="3" max="5" width="8.83203125" customWidth="1"/>
    <col min="6" max="6" width="10.1640625" bestFit="1" customWidth="1"/>
    <col min="7" max="37" width="8.83203125" customWidth="1"/>
    <col min="38" max="38" width="12.1640625" bestFit="1" customWidth="1"/>
    <col min="39" max="39" width="6.33203125" bestFit="1" customWidth="1"/>
    <col min="40" max="40" width="12.1640625" bestFit="1" customWidth="1"/>
    <col min="41" max="251" width="8.83203125" customWidth="1"/>
  </cols>
  <sheetData>
    <row r="7" spans="1:8" x14ac:dyDescent="0.15">
      <c r="E7" s="1"/>
      <c r="F7" s="4"/>
      <c r="G7" s="1"/>
      <c r="H7" s="1"/>
    </row>
    <row r="8" spans="1:8" s="25" customFormat="1" ht="14" customHeight="1" x14ac:dyDescent="0.15">
      <c r="A8" s="24"/>
      <c r="B8" s="45" t="s">
        <v>1</v>
      </c>
      <c r="C8" s="46">
        <v>1.8201990517705964</v>
      </c>
      <c r="E8" s="47" t="s">
        <v>13</v>
      </c>
      <c r="F8" s="48">
        <f>SUM(AN22:AN45)</f>
        <v>11313.363862661121</v>
      </c>
      <c r="G8" s="24"/>
      <c r="H8" s="24"/>
    </row>
    <row r="9" spans="1:8" s="25" customFormat="1" ht="14" customHeight="1" x14ac:dyDescent="0.15">
      <c r="A9" s="24"/>
      <c r="B9" s="45" t="s">
        <v>2</v>
      </c>
      <c r="C9" s="46">
        <v>0.20504616934149147</v>
      </c>
      <c r="E9" s="24"/>
      <c r="F9" s="21"/>
      <c r="G9" s="24"/>
      <c r="H9" s="24"/>
    </row>
    <row r="10" spans="1:8" s="25" customFormat="1" ht="14" customHeight="1" x14ac:dyDescent="0.15">
      <c r="A10" s="24"/>
      <c r="B10" s="45" t="s">
        <v>0</v>
      </c>
      <c r="C10" s="46">
        <v>2.1339822922097831</v>
      </c>
      <c r="E10" s="51"/>
      <c r="F10" s="52"/>
      <c r="G10" s="24"/>
      <c r="H10" s="24"/>
    </row>
    <row r="11" spans="1:8" s="25" customFormat="1" ht="14" customHeight="1" x14ac:dyDescent="0.15">
      <c r="A11" s="24"/>
      <c r="B11" s="45" t="s">
        <v>3</v>
      </c>
      <c r="C11" s="46">
        <v>1.258232658083047</v>
      </c>
      <c r="E11" s="44"/>
      <c r="F11" s="53"/>
      <c r="G11" s="24"/>
      <c r="H11" s="24"/>
    </row>
    <row r="12" spans="1:8" s="25" customFormat="1" ht="14" customHeight="1" x14ac:dyDescent="0.15">
      <c r="A12" s="24"/>
      <c r="B12" s="45" t="s">
        <v>4</v>
      </c>
      <c r="C12" s="46">
        <v>0.10004012254928175</v>
      </c>
      <c r="E12" s="44"/>
      <c r="F12" s="53"/>
      <c r="G12" s="24"/>
      <c r="H12" s="24"/>
    </row>
    <row r="13" spans="1:8" s="25" customFormat="1" ht="14" customHeight="1" x14ac:dyDescent="0.15">
      <c r="A13" s="24"/>
      <c r="B13" s="45" t="s">
        <v>5</v>
      </c>
      <c r="C13" s="46">
        <v>-0.21971127685213626</v>
      </c>
      <c r="E13" s="24"/>
      <c r="F13" s="21"/>
      <c r="G13" s="24"/>
      <c r="H13" s="24"/>
    </row>
    <row r="14" spans="1:8" x14ac:dyDescent="0.15">
      <c r="E14" s="1"/>
      <c r="F14" s="1"/>
      <c r="G14" s="1"/>
      <c r="H14" s="1"/>
    </row>
    <row r="17" spans="1:40" ht="14" thickBot="1" x14ac:dyDescent="0.2"/>
    <row r="18" spans="1:40" ht="14" thickBot="1" x14ac:dyDescent="0.2">
      <c r="B18" s="10"/>
      <c r="C18" s="104" t="s">
        <v>16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 t="s">
        <v>17</v>
      </c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 t="s">
        <v>9</v>
      </c>
      <c r="AM18" s="102"/>
      <c r="AN18" s="103"/>
    </row>
    <row r="19" spans="1:40" s="18" customFormat="1" ht="22" customHeight="1" thickBot="1" x14ac:dyDescent="0.2">
      <c r="A19" s="17"/>
      <c r="B19" s="15" t="s">
        <v>8</v>
      </c>
      <c r="C19" s="37">
        <v>1</v>
      </c>
      <c r="D19" s="38">
        <v>2</v>
      </c>
      <c r="E19" s="38">
        <v>3</v>
      </c>
      <c r="F19" s="38">
        <v>4</v>
      </c>
      <c r="G19" s="38">
        <v>5</v>
      </c>
      <c r="H19" s="38">
        <v>6</v>
      </c>
      <c r="I19" s="38">
        <v>7</v>
      </c>
      <c r="J19" s="38">
        <v>8</v>
      </c>
      <c r="K19" s="38">
        <v>9</v>
      </c>
      <c r="L19" s="38">
        <v>10</v>
      </c>
      <c r="M19" s="38">
        <v>11</v>
      </c>
      <c r="N19" s="38">
        <v>12</v>
      </c>
      <c r="O19" s="38">
        <v>13</v>
      </c>
      <c r="P19" s="38">
        <v>14</v>
      </c>
      <c r="Q19" s="38">
        <v>15</v>
      </c>
      <c r="R19" s="38">
        <v>16</v>
      </c>
      <c r="S19" s="38">
        <v>17</v>
      </c>
      <c r="T19" s="38">
        <v>18</v>
      </c>
      <c r="U19" s="38">
        <v>19</v>
      </c>
      <c r="V19" s="38">
        <v>20</v>
      </c>
      <c r="W19" s="38">
        <v>21</v>
      </c>
      <c r="X19" s="38">
        <v>22</v>
      </c>
      <c r="Y19" s="38">
        <v>23</v>
      </c>
      <c r="Z19" s="38">
        <v>24</v>
      </c>
      <c r="AA19" s="28">
        <v>25</v>
      </c>
      <c r="AB19" s="28">
        <v>26</v>
      </c>
      <c r="AC19" s="28">
        <v>27</v>
      </c>
      <c r="AD19" s="28">
        <v>28</v>
      </c>
      <c r="AE19" s="28">
        <v>29</v>
      </c>
      <c r="AF19" s="28">
        <v>30</v>
      </c>
      <c r="AG19" s="28">
        <v>31</v>
      </c>
      <c r="AH19" s="28">
        <v>32</v>
      </c>
      <c r="AI19" s="28">
        <v>33</v>
      </c>
      <c r="AJ19" s="28">
        <v>34</v>
      </c>
      <c r="AK19" s="28">
        <v>35</v>
      </c>
      <c r="AL19" s="27" t="s">
        <v>10</v>
      </c>
      <c r="AM19" s="31" t="s">
        <v>11</v>
      </c>
      <c r="AN19" s="29" t="s">
        <v>12</v>
      </c>
    </row>
    <row r="20" spans="1:40" s="18" customFormat="1" ht="20" customHeight="1" thickBot="1" x14ac:dyDescent="0.2">
      <c r="A20" s="17"/>
      <c r="B20" s="16" t="s">
        <v>7</v>
      </c>
      <c r="C20" s="39">
        <v>286</v>
      </c>
      <c r="D20" s="40">
        <v>242</v>
      </c>
      <c r="E20" s="40">
        <v>223</v>
      </c>
      <c r="F20" s="40">
        <v>194</v>
      </c>
      <c r="G20" s="40">
        <v>143</v>
      </c>
      <c r="H20" s="40">
        <v>139</v>
      </c>
      <c r="I20" s="40">
        <v>130</v>
      </c>
      <c r="J20" s="40">
        <v>131</v>
      </c>
      <c r="K20" s="40">
        <v>152</v>
      </c>
      <c r="L20" s="40">
        <v>140</v>
      </c>
      <c r="M20" s="40">
        <v>114</v>
      </c>
      <c r="N20" s="40">
        <v>129</v>
      </c>
      <c r="O20" s="40">
        <v>112</v>
      </c>
      <c r="P20" s="40">
        <v>117</v>
      </c>
      <c r="Q20" s="40">
        <v>154</v>
      </c>
      <c r="R20" s="40">
        <v>128</v>
      </c>
      <c r="S20" s="40">
        <v>111</v>
      </c>
      <c r="T20" s="40">
        <v>96</v>
      </c>
      <c r="U20" s="40">
        <v>104</v>
      </c>
      <c r="V20" s="40">
        <v>107</v>
      </c>
      <c r="W20" s="40">
        <v>92</v>
      </c>
      <c r="X20" s="40">
        <v>86</v>
      </c>
      <c r="Y20" s="40">
        <v>96</v>
      </c>
      <c r="Z20" s="40">
        <v>100</v>
      </c>
      <c r="AA20" s="19">
        <v>76</v>
      </c>
      <c r="AB20" s="19">
        <v>95</v>
      </c>
      <c r="AC20" s="19">
        <v>94</v>
      </c>
      <c r="AD20" s="19">
        <v>96</v>
      </c>
      <c r="AE20" s="19">
        <v>83</v>
      </c>
      <c r="AF20" s="19">
        <v>108</v>
      </c>
      <c r="AG20" s="19">
        <v>81</v>
      </c>
      <c r="AH20" s="19">
        <v>97</v>
      </c>
      <c r="AI20" s="19">
        <v>79</v>
      </c>
      <c r="AJ20" s="19">
        <v>121</v>
      </c>
      <c r="AK20" s="19">
        <v>123</v>
      </c>
      <c r="AL20" s="34"/>
      <c r="AM20" s="32"/>
      <c r="AN20" s="20"/>
    </row>
    <row r="21" spans="1:40" ht="21" customHeight="1" thickBot="1" x14ac:dyDescent="0.2">
      <c r="B21" s="14" t="s">
        <v>6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30"/>
      <c r="AM21" s="33"/>
      <c r="AN21" s="13"/>
    </row>
    <row r="22" spans="1:40" x14ac:dyDescent="0.15">
      <c r="B22" s="11">
        <v>1</v>
      </c>
      <c r="C22" s="43">
        <f>($C$8+$C$9-1)/($C$8-1)</f>
        <v>1.2499956186231256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5">
        <f>SUMPRODUCT($C$20:$AK$20,C22:AK22)</f>
        <v>357.49874692621393</v>
      </c>
      <c r="AM22" s="4">
        <v>342</v>
      </c>
      <c r="AN22" s="5">
        <f>(AL22-AM22)^2</f>
        <v>240.21115628282561</v>
      </c>
    </row>
    <row r="23" spans="1:40" x14ac:dyDescent="0.15">
      <c r="B23" s="11">
        <v>2</v>
      </c>
      <c r="C23" s="43">
        <f t="shared" ref="C23:C56" si="0">($C$12)*($B23-C$19)^($C$13)*($C$11/($C$10-1))</f>
        <v>0.11100151225893243</v>
      </c>
      <c r="D23" s="43">
        <f>($C$8+$C$9-1)/($C$8-1)</f>
        <v>1.2499956186231256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35">
        <f t="shared" ref="AL23:AL45" si="1">SUMPRODUCT($C$20:$AK$20,C23:AK23)</f>
        <v>334.24537221285107</v>
      </c>
      <c r="AM23" s="4">
        <v>329</v>
      </c>
      <c r="AN23" s="5">
        <f t="shared" ref="AN23:AN45" si="2">(AL23-AM23)^2</f>
        <v>27.513929651350093</v>
      </c>
    </row>
    <row r="24" spans="1:40" x14ac:dyDescent="0.15">
      <c r="B24" s="11">
        <v>3</v>
      </c>
      <c r="C24" s="43">
        <f t="shared" si="0"/>
        <v>9.5321136302771517E-2</v>
      </c>
      <c r="D24" s="43">
        <f t="shared" ref="D24:D56" si="3">($C$12)*($B24-D$19)^($C$13)*($C$11/($C$10-1))</f>
        <v>0.11100151225893243</v>
      </c>
      <c r="E24" s="43">
        <f>($C$8+$C$9-1)/($C$8-1)</f>
        <v>1.2499956186231256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35">
        <f t="shared" si="1"/>
        <v>332.87323390221127</v>
      </c>
      <c r="AM24" s="4">
        <v>344</v>
      </c>
      <c r="AN24" s="5">
        <f t="shared" si="2"/>
        <v>123.80492379490067</v>
      </c>
    </row>
    <row r="25" spans="1:40" x14ac:dyDescent="0.15">
      <c r="B25" s="11">
        <v>4</v>
      </c>
      <c r="C25" s="43">
        <f t="shared" si="0"/>
        <v>8.7196685202984944E-2</v>
      </c>
      <c r="D25" s="43">
        <f t="shared" si="3"/>
        <v>9.5321136302771517E-2</v>
      </c>
      <c r="E25" s="43">
        <f t="shared" ref="E25:E56" si="4">($C$12)*($B25-E$19)^($C$13)*($C$11/($C$10-1))</f>
        <v>0.11100151225893243</v>
      </c>
      <c r="F25" s="43">
        <f>($C$8+$C$9-1)/($C$8-1)</f>
        <v>1.2499956186231256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35">
        <f t="shared" si="1"/>
        <v>315.25845419995267</v>
      </c>
      <c r="AM25" s="4">
        <v>342</v>
      </c>
      <c r="AN25" s="5">
        <f t="shared" si="2"/>
        <v>715.11027177602921</v>
      </c>
    </row>
    <row r="26" spans="1:40" x14ac:dyDescent="0.15">
      <c r="B26" s="11">
        <v>5</v>
      </c>
      <c r="C26" s="43">
        <f t="shared" si="0"/>
        <v>8.1855812962767768E-2</v>
      </c>
      <c r="D26" s="43">
        <f t="shared" si="3"/>
        <v>8.7196685202984944E-2</v>
      </c>
      <c r="E26" s="43">
        <f t="shared" si="4"/>
        <v>9.5321136302771517E-2</v>
      </c>
      <c r="F26" s="43">
        <f t="shared" ref="F26:F56" si="5">($C$12)*($B26-F$19)^($C$13)*($C$11/($C$10-1))</f>
        <v>0.11100151225893243</v>
      </c>
      <c r="G26" s="43">
        <f>($C$8+$C$9-1)/($C$8-1)</f>
        <v>1.2499956186231256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5">
        <f t="shared" si="1"/>
        <v>266.05264056333181</v>
      </c>
      <c r="AM26" s="4">
        <v>261</v>
      </c>
      <c r="AN26" s="5">
        <f t="shared" si="2"/>
        <v>25.529176662225954</v>
      </c>
    </row>
    <row r="27" spans="1:40" x14ac:dyDescent="0.15">
      <c r="B27" s="11">
        <v>6</v>
      </c>
      <c r="C27" s="43">
        <f t="shared" si="0"/>
        <v>7.7939444017630546E-2</v>
      </c>
      <c r="D27" s="43">
        <f t="shared" si="3"/>
        <v>8.1855812962767768E-2</v>
      </c>
      <c r="E27" s="43">
        <f t="shared" si="4"/>
        <v>8.7196685202984944E-2</v>
      </c>
      <c r="F27" s="43">
        <f t="shared" si="5"/>
        <v>9.5321136302771517E-2</v>
      </c>
      <c r="G27" s="43">
        <f t="shared" ref="G27:G56" si="6">($C$12)*($B27-G$19)^($C$13)*($C$11/($C$10-1))</f>
        <v>0.11100151225893243</v>
      </c>
      <c r="H27" s="43">
        <f>($C$8+$C$9-1)/($C$8-1)</f>
        <v>1.2499956186231256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35">
        <f t="shared" si="1"/>
        <v>269.65955621067724</v>
      </c>
      <c r="AM27" s="4">
        <v>260</v>
      </c>
      <c r="AN27" s="5">
        <f t="shared" si="2"/>
        <v>93.307026187233191</v>
      </c>
    </row>
    <row r="28" spans="1:40" x14ac:dyDescent="0.15">
      <c r="B28" s="11">
        <v>7</v>
      </c>
      <c r="C28" s="43">
        <f t="shared" si="0"/>
        <v>7.4879043953878538E-2</v>
      </c>
      <c r="D28" s="43">
        <f t="shared" si="3"/>
        <v>7.7939444017630546E-2</v>
      </c>
      <c r="E28" s="43">
        <f t="shared" si="4"/>
        <v>8.1855812962767768E-2</v>
      </c>
      <c r="F28" s="43">
        <f t="shared" si="5"/>
        <v>8.7196685202984944E-2</v>
      </c>
      <c r="G28" s="43">
        <f t="shared" si="6"/>
        <v>9.5321136302771517E-2</v>
      </c>
      <c r="H28" s="43">
        <f t="shared" ref="H28:H56" si="7">($C$12)*($B28-H$19)^($C$13)*($C$11/($C$10-1))</f>
        <v>0.11100151225893243</v>
      </c>
      <c r="I28" s="43">
        <f>($C$8+$C$9-1)/($C$8-1)</f>
        <v>1.2499956186231256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35">
        <f t="shared" si="1"/>
        <v>267.00631835944642</v>
      </c>
      <c r="AM28" s="4">
        <v>258</v>
      </c>
      <c r="AN28" s="5">
        <f t="shared" si="2"/>
        <v>81.113770391701749</v>
      </c>
    </row>
    <row r="29" spans="1:40" x14ac:dyDescent="0.15">
      <c r="B29" s="11">
        <v>8</v>
      </c>
      <c r="C29" s="43">
        <f t="shared" si="0"/>
        <v>7.2385457914705381E-2</v>
      </c>
      <c r="D29" s="43">
        <f t="shared" si="3"/>
        <v>7.4879043953878538E-2</v>
      </c>
      <c r="E29" s="43">
        <f t="shared" si="4"/>
        <v>7.7939444017630546E-2</v>
      </c>
      <c r="F29" s="43">
        <f t="shared" si="5"/>
        <v>8.1855812962767768E-2</v>
      </c>
      <c r="G29" s="43">
        <f t="shared" si="6"/>
        <v>8.7196685202984944E-2</v>
      </c>
      <c r="H29" s="43">
        <f t="shared" si="7"/>
        <v>9.5321136302771517E-2</v>
      </c>
      <c r="I29" s="43">
        <f t="shared" ref="I29:I56" si="8">($C$12)*($B29-I$19)^($C$13)*($C$11/($C$10-1))</f>
        <v>0.11100151225893243</v>
      </c>
      <c r="J29" s="43">
        <f>($C$8+$C$9-1)/($C$8-1)</f>
        <v>1.2499956186231256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35">
        <f t="shared" si="1"/>
        <v>275.98187989455562</v>
      </c>
      <c r="AM29" s="4">
        <v>287</v>
      </c>
      <c r="AN29" s="5">
        <f t="shared" si="2"/>
        <v>121.39897065799772</v>
      </c>
    </row>
    <row r="30" spans="1:40" x14ac:dyDescent="0.15">
      <c r="B30" s="11">
        <v>9</v>
      </c>
      <c r="C30" s="43">
        <f t="shared" si="0"/>
        <v>7.029263787323109E-2</v>
      </c>
      <c r="D30" s="43">
        <f t="shared" si="3"/>
        <v>7.2385457914705381E-2</v>
      </c>
      <c r="E30" s="43">
        <f t="shared" si="4"/>
        <v>7.4879043953878538E-2</v>
      </c>
      <c r="F30" s="43">
        <f t="shared" si="5"/>
        <v>7.7939444017630546E-2</v>
      </c>
      <c r="G30" s="43">
        <f t="shared" si="6"/>
        <v>8.1855812962767768E-2</v>
      </c>
      <c r="H30" s="43">
        <f t="shared" si="7"/>
        <v>8.7196685202984944E-2</v>
      </c>
      <c r="I30" s="43">
        <f t="shared" si="8"/>
        <v>9.5321136302771517E-2</v>
      </c>
      <c r="J30" s="43">
        <f t="shared" ref="J30:J56" si="9">($C$12)*($B30-J$19)^($C$13)*($C$11/($C$10-1))</f>
        <v>0.11100151225893243</v>
      </c>
      <c r="K30" s="43">
        <f>($C$8+$C$9-1)/($C$8-1)</f>
        <v>1.2499956186231256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35">
        <f t="shared" si="1"/>
        <v>310.19725454112427</v>
      </c>
      <c r="AM30" s="4">
        <v>334</v>
      </c>
      <c r="AN30" s="5">
        <f t="shared" si="2"/>
        <v>566.57069138002942</v>
      </c>
    </row>
    <row r="31" spans="1:40" x14ac:dyDescent="0.15">
      <c r="B31" s="11">
        <v>10</v>
      </c>
      <c r="C31" s="43">
        <f t="shared" si="0"/>
        <v>6.8496921849608497E-2</v>
      </c>
      <c r="D31" s="43">
        <f t="shared" si="3"/>
        <v>7.029263787323109E-2</v>
      </c>
      <c r="E31" s="43">
        <f t="shared" si="4"/>
        <v>7.2385457914705381E-2</v>
      </c>
      <c r="F31" s="43">
        <f t="shared" si="5"/>
        <v>7.4879043953878538E-2</v>
      </c>
      <c r="G31" s="43">
        <f t="shared" si="6"/>
        <v>7.7939444017630546E-2</v>
      </c>
      <c r="H31" s="43">
        <f t="shared" si="7"/>
        <v>8.1855812962767768E-2</v>
      </c>
      <c r="I31" s="43">
        <f t="shared" si="8"/>
        <v>8.7196685202984944E-2</v>
      </c>
      <c r="J31" s="43">
        <f t="shared" si="9"/>
        <v>9.5321136302771517E-2</v>
      </c>
      <c r="K31" s="43">
        <f t="shared" ref="K31:K56" si="10">($C$12)*($B31-K$19)^($C$13)*($C$11/($C$10-1))</f>
        <v>0.11100151225893243</v>
      </c>
      <c r="L31" s="43">
        <f>($C$8+$C$9-1)/($C$8-1)</f>
        <v>1.2499956186231256</v>
      </c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35">
        <f t="shared" si="1"/>
        <v>305.48698255533395</v>
      </c>
      <c r="AM31" s="4">
        <v>255</v>
      </c>
      <c r="AN31" s="5">
        <f t="shared" si="2"/>
        <v>2548.9354075425949</v>
      </c>
    </row>
    <row r="32" spans="1:40" x14ac:dyDescent="0.15">
      <c r="B32" s="11">
        <v>11</v>
      </c>
      <c r="C32" s="43">
        <f t="shared" si="0"/>
        <v>6.6929505872285508E-2</v>
      </c>
      <c r="D32" s="43">
        <f t="shared" si="3"/>
        <v>6.8496921849608497E-2</v>
      </c>
      <c r="E32" s="43">
        <f t="shared" si="4"/>
        <v>7.029263787323109E-2</v>
      </c>
      <c r="F32" s="43">
        <f t="shared" si="5"/>
        <v>7.2385457914705381E-2</v>
      </c>
      <c r="G32" s="43">
        <f t="shared" si="6"/>
        <v>7.4879043953878538E-2</v>
      </c>
      <c r="H32" s="43">
        <f t="shared" si="7"/>
        <v>7.7939444017630546E-2</v>
      </c>
      <c r="I32" s="43">
        <f t="shared" si="8"/>
        <v>8.1855812962767768E-2</v>
      </c>
      <c r="J32" s="43">
        <f t="shared" si="9"/>
        <v>8.7196685202984944E-2</v>
      </c>
      <c r="K32" s="43">
        <f t="shared" si="10"/>
        <v>9.5321136302771517E-2</v>
      </c>
      <c r="L32" s="43">
        <f t="shared" ref="L32:L56" si="11">($C$12)*($B32-L$19)^($C$13)*($C$11/($C$10-1))</f>
        <v>0.11100151225893243</v>
      </c>
      <c r="M32" s="43">
        <f>($C$8+$C$9-1)/($C$8-1)</f>
        <v>1.2499956186231256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35">
        <f t="shared" si="1"/>
        <v>281.56996325617649</v>
      </c>
      <c r="AM32" s="4">
        <v>272</v>
      </c>
      <c r="AN32" s="5">
        <f t="shared" si="2"/>
        <v>91.584196724568187</v>
      </c>
    </row>
    <row r="33" spans="2:40" x14ac:dyDescent="0.15">
      <c r="B33" s="11">
        <v>12</v>
      </c>
      <c r="C33" s="43">
        <f t="shared" si="0"/>
        <v>6.5542526599902812E-2</v>
      </c>
      <c r="D33" s="43">
        <f t="shared" si="3"/>
        <v>6.6929505872285508E-2</v>
      </c>
      <c r="E33" s="43">
        <f t="shared" si="4"/>
        <v>6.8496921849608497E-2</v>
      </c>
      <c r="F33" s="43">
        <f t="shared" si="5"/>
        <v>7.029263787323109E-2</v>
      </c>
      <c r="G33" s="43">
        <f t="shared" si="6"/>
        <v>7.2385457914705381E-2</v>
      </c>
      <c r="H33" s="43">
        <f t="shared" si="7"/>
        <v>7.4879043953878538E-2</v>
      </c>
      <c r="I33" s="43">
        <f t="shared" si="8"/>
        <v>7.7939444017630546E-2</v>
      </c>
      <c r="J33" s="43">
        <f t="shared" si="9"/>
        <v>8.1855812962767768E-2</v>
      </c>
      <c r="K33" s="43">
        <f t="shared" si="10"/>
        <v>8.7196685202984944E-2</v>
      </c>
      <c r="L33" s="43">
        <f t="shared" si="11"/>
        <v>9.5321136302771517E-2</v>
      </c>
      <c r="M33" s="43">
        <f t="shared" ref="M33:M56" si="12">($C$12)*($B33-M$19)^($C$13)*($C$11/($C$10-1))</f>
        <v>0.11100151225893243</v>
      </c>
      <c r="N33" s="43">
        <f>($C$8+$C$9-1)/($C$8-1)</f>
        <v>1.2499956186231256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35">
        <f t="shared" si="1"/>
        <v>305.9706975934846</v>
      </c>
      <c r="AM33" s="4">
        <v>279</v>
      </c>
      <c r="AN33" s="5">
        <f t="shared" si="2"/>
        <v>727.41852867919602</v>
      </c>
    </row>
    <row r="34" spans="2:40" x14ac:dyDescent="0.15">
      <c r="B34" s="11">
        <v>13</v>
      </c>
      <c r="C34" s="43">
        <f t="shared" si="0"/>
        <v>6.4301426257140998E-2</v>
      </c>
      <c r="D34" s="43">
        <f t="shared" si="3"/>
        <v>6.5542526599902812E-2</v>
      </c>
      <c r="E34" s="43">
        <f t="shared" si="4"/>
        <v>6.6929505872285508E-2</v>
      </c>
      <c r="F34" s="43">
        <f t="shared" si="5"/>
        <v>6.8496921849608497E-2</v>
      </c>
      <c r="G34" s="43">
        <f t="shared" si="6"/>
        <v>7.029263787323109E-2</v>
      </c>
      <c r="H34" s="43">
        <f t="shared" si="7"/>
        <v>7.2385457914705381E-2</v>
      </c>
      <c r="I34" s="43">
        <f t="shared" si="8"/>
        <v>7.4879043953878538E-2</v>
      </c>
      <c r="J34" s="43">
        <f t="shared" si="9"/>
        <v>7.7939444017630546E-2</v>
      </c>
      <c r="K34" s="43">
        <f t="shared" si="10"/>
        <v>8.1855812962767768E-2</v>
      </c>
      <c r="L34" s="43">
        <f t="shared" si="11"/>
        <v>8.7196685202984944E-2</v>
      </c>
      <c r="M34" s="43">
        <f t="shared" si="12"/>
        <v>9.5321136302771517E-2</v>
      </c>
      <c r="N34" s="43">
        <f t="shared" ref="N34:N56" si="13">($C$12)*($B34-N$19)^($C$13)*($C$11/($C$10-1))</f>
        <v>0.11100151225893243</v>
      </c>
      <c r="O34" s="43">
        <f>($C$8+$C$9-1)/($C$8-1)</f>
        <v>1.2499956186231256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35">
        <f t="shared" si="1"/>
        <v>292.35788414585932</v>
      </c>
      <c r="AM34" s="4">
        <v>291</v>
      </c>
      <c r="AN34" s="5">
        <f t="shared" si="2"/>
        <v>1.8438493535760843</v>
      </c>
    </row>
    <row r="35" spans="2:40" x14ac:dyDescent="0.15">
      <c r="B35" s="11">
        <v>14</v>
      </c>
      <c r="C35" s="43">
        <f t="shared" si="0"/>
        <v>6.3180488472434973E-2</v>
      </c>
      <c r="D35" s="43">
        <f t="shared" si="3"/>
        <v>6.4301426257140998E-2</v>
      </c>
      <c r="E35" s="43">
        <f t="shared" si="4"/>
        <v>6.5542526599902812E-2</v>
      </c>
      <c r="F35" s="43">
        <f t="shared" si="5"/>
        <v>6.6929505872285508E-2</v>
      </c>
      <c r="G35" s="43">
        <f t="shared" si="6"/>
        <v>6.8496921849608497E-2</v>
      </c>
      <c r="H35" s="43">
        <f t="shared" si="7"/>
        <v>7.029263787323109E-2</v>
      </c>
      <c r="I35" s="43">
        <f t="shared" si="8"/>
        <v>7.2385457914705381E-2</v>
      </c>
      <c r="J35" s="43">
        <f t="shared" si="9"/>
        <v>7.4879043953878538E-2</v>
      </c>
      <c r="K35" s="43">
        <f t="shared" si="10"/>
        <v>7.7939444017630546E-2</v>
      </c>
      <c r="L35" s="43">
        <f t="shared" si="11"/>
        <v>8.1855812962767768E-2</v>
      </c>
      <c r="M35" s="43">
        <f t="shared" si="12"/>
        <v>8.7196685202984944E-2</v>
      </c>
      <c r="N35" s="43">
        <f t="shared" si="13"/>
        <v>9.5321136302771517E-2</v>
      </c>
      <c r="O35" s="43">
        <f t="shared" ref="O35:O56" si="14">($C$12)*($B35-O$19)^($C$13)*($C$11/($C$10-1))</f>
        <v>0.11100151225893243</v>
      </c>
      <c r="P35" s="43">
        <f>($C$8+$C$9-1)/($C$8-1)</f>
        <v>1.2499956186231256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35">
        <f t="shared" si="1"/>
        <v>304.24098795766042</v>
      </c>
      <c r="AM35" s="4">
        <v>287</v>
      </c>
      <c r="AN35" s="5">
        <f t="shared" si="2"/>
        <v>297.2516657561917</v>
      </c>
    </row>
    <row r="36" spans="2:40" x14ac:dyDescent="0.15">
      <c r="B36" s="11">
        <v>15</v>
      </c>
      <c r="C36" s="43">
        <f t="shared" si="0"/>
        <v>6.2160090973633765E-2</v>
      </c>
      <c r="D36" s="43">
        <f t="shared" si="3"/>
        <v>6.3180488472434973E-2</v>
      </c>
      <c r="E36" s="43">
        <f t="shared" si="4"/>
        <v>6.4301426257140998E-2</v>
      </c>
      <c r="F36" s="43">
        <f t="shared" si="5"/>
        <v>6.5542526599902812E-2</v>
      </c>
      <c r="G36" s="43">
        <f t="shared" si="6"/>
        <v>6.6929505872285508E-2</v>
      </c>
      <c r="H36" s="43">
        <f t="shared" si="7"/>
        <v>6.8496921849608497E-2</v>
      </c>
      <c r="I36" s="43">
        <f t="shared" si="8"/>
        <v>7.029263787323109E-2</v>
      </c>
      <c r="J36" s="43">
        <f t="shared" si="9"/>
        <v>7.2385457914705381E-2</v>
      </c>
      <c r="K36" s="43">
        <f t="shared" si="10"/>
        <v>7.4879043953878538E-2</v>
      </c>
      <c r="L36" s="43">
        <f t="shared" si="11"/>
        <v>7.7939444017630546E-2</v>
      </c>
      <c r="M36" s="43">
        <f t="shared" si="12"/>
        <v>8.1855812962767768E-2</v>
      </c>
      <c r="N36" s="43">
        <f t="shared" si="13"/>
        <v>8.7196685202984944E-2</v>
      </c>
      <c r="O36" s="43">
        <f t="shared" si="14"/>
        <v>9.5321136302771517E-2</v>
      </c>
      <c r="P36" s="43">
        <f t="shared" ref="P36:P56" si="15">($C$12)*($B36-P$19)^($C$13)*($C$11/($C$10-1))</f>
        <v>0.11100151225893243</v>
      </c>
      <c r="Q36" s="43">
        <f>($C$8+$C$9-1)/($C$8-1)</f>
        <v>1.2499956186231256</v>
      </c>
      <c r="R36" s="43"/>
      <c r="S36" s="43"/>
      <c r="T36" s="43"/>
      <c r="U36" s="43"/>
      <c r="V36" s="43"/>
      <c r="W36" s="43"/>
      <c r="X36" s="43"/>
      <c r="Y36" s="43"/>
      <c r="Z36" s="43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35">
        <f t="shared" si="1"/>
        <v>356.87000321225622</v>
      </c>
      <c r="AM36" s="4">
        <v>413</v>
      </c>
      <c r="AN36" s="5">
        <f t="shared" si="2"/>
        <v>3150.576539392127</v>
      </c>
    </row>
    <row r="37" spans="2:40" x14ac:dyDescent="0.15">
      <c r="B37" s="11">
        <v>16</v>
      </c>
      <c r="C37" s="43">
        <f t="shared" si="0"/>
        <v>6.1224942134552859E-2</v>
      </c>
      <c r="D37" s="43">
        <f t="shared" si="3"/>
        <v>6.2160090973633765E-2</v>
      </c>
      <c r="E37" s="43">
        <f t="shared" si="4"/>
        <v>6.3180488472434973E-2</v>
      </c>
      <c r="F37" s="43">
        <f t="shared" si="5"/>
        <v>6.4301426257140998E-2</v>
      </c>
      <c r="G37" s="43">
        <f t="shared" si="6"/>
        <v>6.5542526599902812E-2</v>
      </c>
      <c r="H37" s="43">
        <f t="shared" si="7"/>
        <v>6.6929505872285508E-2</v>
      </c>
      <c r="I37" s="43">
        <f t="shared" si="8"/>
        <v>6.8496921849608497E-2</v>
      </c>
      <c r="J37" s="43">
        <f t="shared" si="9"/>
        <v>7.029263787323109E-2</v>
      </c>
      <c r="K37" s="43">
        <f t="shared" si="10"/>
        <v>7.2385457914705381E-2</v>
      </c>
      <c r="L37" s="43">
        <f t="shared" si="11"/>
        <v>7.4879043953878538E-2</v>
      </c>
      <c r="M37" s="43">
        <f t="shared" si="12"/>
        <v>7.7939444017630546E-2</v>
      </c>
      <c r="N37" s="43">
        <f t="shared" si="13"/>
        <v>8.1855812962767768E-2</v>
      </c>
      <c r="O37" s="43">
        <f t="shared" si="14"/>
        <v>8.7196685202984944E-2</v>
      </c>
      <c r="P37" s="43">
        <f t="shared" si="15"/>
        <v>9.5321136302771517E-2</v>
      </c>
      <c r="Q37" s="43">
        <f t="shared" ref="Q37:Q56" si="16">($C$12)*($B37-Q$19)^($C$13)*($C$11/($C$10-1))</f>
        <v>0.11100151225893243</v>
      </c>
      <c r="R37" s="43">
        <f>($C$8+$C$9-1)/($C$8-1)</f>
        <v>1.2499956186231256</v>
      </c>
      <c r="S37" s="43"/>
      <c r="T37" s="43"/>
      <c r="U37" s="43"/>
      <c r="V37" s="43"/>
      <c r="W37" s="43"/>
      <c r="X37" s="43"/>
      <c r="Y37" s="43"/>
      <c r="Z37" s="43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35">
        <f t="shared" si="1"/>
        <v>334.84794511979538</v>
      </c>
      <c r="AM37" s="4">
        <v>351</v>
      </c>
      <c r="AN37" s="5">
        <f t="shared" si="2"/>
        <v>260.88887685314177</v>
      </c>
    </row>
    <row r="38" spans="2:40" x14ac:dyDescent="0.15">
      <c r="B38" s="11">
        <v>17</v>
      </c>
      <c r="C38" s="43">
        <f t="shared" si="0"/>
        <v>6.0362908391425378E-2</v>
      </c>
      <c r="D38" s="43">
        <f t="shared" si="3"/>
        <v>6.1224942134552859E-2</v>
      </c>
      <c r="E38" s="43">
        <f t="shared" si="4"/>
        <v>6.2160090973633765E-2</v>
      </c>
      <c r="F38" s="43">
        <f t="shared" si="5"/>
        <v>6.3180488472434973E-2</v>
      </c>
      <c r="G38" s="43">
        <f t="shared" si="6"/>
        <v>6.4301426257140998E-2</v>
      </c>
      <c r="H38" s="43">
        <f t="shared" si="7"/>
        <v>6.5542526599902812E-2</v>
      </c>
      <c r="I38" s="43">
        <f t="shared" si="8"/>
        <v>6.6929505872285508E-2</v>
      </c>
      <c r="J38" s="43">
        <f t="shared" si="9"/>
        <v>6.8496921849608497E-2</v>
      </c>
      <c r="K38" s="43">
        <f t="shared" si="10"/>
        <v>7.029263787323109E-2</v>
      </c>
      <c r="L38" s="43">
        <f t="shared" si="11"/>
        <v>7.2385457914705381E-2</v>
      </c>
      <c r="M38" s="43">
        <f t="shared" si="12"/>
        <v>7.4879043953878538E-2</v>
      </c>
      <c r="N38" s="43">
        <f t="shared" si="13"/>
        <v>7.7939444017630546E-2</v>
      </c>
      <c r="O38" s="43">
        <f t="shared" si="14"/>
        <v>8.1855812962767768E-2</v>
      </c>
      <c r="P38" s="43">
        <f t="shared" si="15"/>
        <v>8.7196685202984944E-2</v>
      </c>
      <c r="Q38" s="43">
        <f t="shared" si="16"/>
        <v>9.5321136302771517E-2</v>
      </c>
      <c r="R38" s="43">
        <f t="shared" ref="R38:R56" si="17">($C$12)*($B38-R$19)^($C$13)*($C$11/($C$10-1))</f>
        <v>0.11100151225893243</v>
      </c>
      <c r="S38" s="43">
        <f>($C$8+$C$9-1)/($C$8-1)</f>
        <v>1.2499956186231256</v>
      </c>
      <c r="T38" s="43"/>
      <c r="U38" s="43"/>
      <c r="V38" s="43"/>
      <c r="W38" s="43"/>
      <c r="X38" s="43"/>
      <c r="Y38" s="43"/>
      <c r="Z38" s="43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5">
        <f t="shared" si="1"/>
        <v>320.59426032645837</v>
      </c>
      <c r="AM38" s="4">
        <v>333</v>
      </c>
      <c r="AN38" s="5">
        <f t="shared" si="2"/>
        <v>153.90237684768485</v>
      </c>
    </row>
    <row r="39" spans="2:40" x14ac:dyDescent="0.15">
      <c r="B39" s="11">
        <v>18</v>
      </c>
      <c r="C39" s="43">
        <f t="shared" si="0"/>
        <v>5.9564210799085311E-2</v>
      </c>
      <c r="D39" s="43">
        <f t="shared" si="3"/>
        <v>6.0362908391425378E-2</v>
      </c>
      <c r="E39" s="43">
        <f t="shared" si="4"/>
        <v>6.1224942134552859E-2</v>
      </c>
      <c r="F39" s="43">
        <f t="shared" si="5"/>
        <v>6.2160090973633765E-2</v>
      </c>
      <c r="G39" s="43">
        <f t="shared" si="6"/>
        <v>6.3180488472434973E-2</v>
      </c>
      <c r="H39" s="43">
        <f t="shared" si="7"/>
        <v>6.4301426257140998E-2</v>
      </c>
      <c r="I39" s="43">
        <f t="shared" si="8"/>
        <v>6.5542526599902812E-2</v>
      </c>
      <c r="J39" s="43">
        <f t="shared" si="9"/>
        <v>6.6929505872285508E-2</v>
      </c>
      <c r="K39" s="43">
        <f t="shared" si="10"/>
        <v>6.8496921849608497E-2</v>
      </c>
      <c r="L39" s="43">
        <f t="shared" si="11"/>
        <v>7.029263787323109E-2</v>
      </c>
      <c r="M39" s="43">
        <f t="shared" si="12"/>
        <v>7.2385457914705381E-2</v>
      </c>
      <c r="N39" s="43">
        <f t="shared" si="13"/>
        <v>7.4879043953878538E-2</v>
      </c>
      <c r="O39" s="43">
        <f t="shared" si="14"/>
        <v>7.7939444017630546E-2</v>
      </c>
      <c r="P39" s="43">
        <f t="shared" si="15"/>
        <v>8.1855812962767768E-2</v>
      </c>
      <c r="Q39" s="43">
        <f t="shared" si="16"/>
        <v>8.7196685202984944E-2</v>
      </c>
      <c r="R39" s="43">
        <f t="shared" si="17"/>
        <v>9.5321136302771517E-2</v>
      </c>
      <c r="S39" s="43">
        <f t="shared" ref="S39:S56" si="18">($C$12)*($B39-S$19)^($C$13)*($C$11/($C$10-1))</f>
        <v>0.11100151225893243</v>
      </c>
      <c r="T39" s="43">
        <f>($C$8+$C$9-1)/($C$8-1)</f>
        <v>1.2499956186231256</v>
      </c>
      <c r="U39" s="43"/>
      <c r="V39" s="43"/>
      <c r="W39" s="43"/>
      <c r="X39" s="43"/>
      <c r="Y39" s="43"/>
      <c r="Z39" s="43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35">
        <f t="shared" si="1"/>
        <v>307.0367400516252</v>
      </c>
      <c r="AM39" s="4">
        <v>298</v>
      </c>
      <c r="AN39" s="5">
        <f t="shared" si="2"/>
        <v>81.66267076064706</v>
      </c>
    </row>
    <row r="40" spans="2:40" x14ac:dyDescent="0.15">
      <c r="B40" s="11">
        <v>19</v>
      </c>
      <c r="C40" s="43">
        <f t="shared" si="0"/>
        <v>5.8820860104285708E-2</v>
      </c>
      <c r="D40" s="43">
        <f t="shared" si="3"/>
        <v>5.9564210799085311E-2</v>
      </c>
      <c r="E40" s="43">
        <f t="shared" si="4"/>
        <v>6.0362908391425378E-2</v>
      </c>
      <c r="F40" s="43">
        <f t="shared" si="5"/>
        <v>6.1224942134552859E-2</v>
      </c>
      <c r="G40" s="43">
        <f t="shared" si="6"/>
        <v>6.2160090973633765E-2</v>
      </c>
      <c r="H40" s="43">
        <f t="shared" si="7"/>
        <v>6.3180488472434973E-2</v>
      </c>
      <c r="I40" s="43">
        <f t="shared" si="8"/>
        <v>6.4301426257140998E-2</v>
      </c>
      <c r="J40" s="43">
        <f t="shared" si="9"/>
        <v>6.5542526599902812E-2</v>
      </c>
      <c r="K40" s="43">
        <f t="shared" si="10"/>
        <v>6.6929505872285508E-2</v>
      </c>
      <c r="L40" s="43">
        <f t="shared" si="11"/>
        <v>6.8496921849608497E-2</v>
      </c>
      <c r="M40" s="43">
        <f t="shared" si="12"/>
        <v>7.029263787323109E-2</v>
      </c>
      <c r="N40" s="43">
        <f t="shared" si="13"/>
        <v>7.2385457914705381E-2</v>
      </c>
      <c r="O40" s="43">
        <f t="shared" si="14"/>
        <v>7.4879043953878538E-2</v>
      </c>
      <c r="P40" s="43">
        <f t="shared" si="15"/>
        <v>7.7939444017630546E-2</v>
      </c>
      <c r="Q40" s="43">
        <f t="shared" si="16"/>
        <v>8.1855812962767768E-2</v>
      </c>
      <c r="R40" s="43">
        <f t="shared" si="17"/>
        <v>8.7196685202984944E-2</v>
      </c>
      <c r="S40" s="43">
        <f t="shared" si="18"/>
        <v>9.5321136302771517E-2</v>
      </c>
      <c r="T40" s="43">
        <f t="shared" ref="T40:T56" si="19">($C$12)*($B40-T$19)^($C$13)*($C$11/($C$10-1))</f>
        <v>0.11100151225893243</v>
      </c>
      <c r="U40" s="43">
        <f>($C$8+$C$9-1)/($C$8-1)</f>
        <v>1.2499956186231256</v>
      </c>
      <c r="V40" s="43"/>
      <c r="W40" s="43"/>
      <c r="X40" s="43"/>
      <c r="Y40" s="43"/>
      <c r="Z40" s="43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35">
        <f t="shared" si="1"/>
        <v>320.81472281200274</v>
      </c>
      <c r="AM40" s="4">
        <v>312</v>
      </c>
      <c r="AN40" s="5">
        <f t="shared" si="2"/>
        <v>77.699338252441535</v>
      </c>
    </row>
    <row r="41" spans="2:40" x14ac:dyDescent="0.15">
      <c r="B41" s="11">
        <v>20</v>
      </c>
      <c r="C41" s="43">
        <f t="shared" si="0"/>
        <v>5.8126250487992456E-2</v>
      </c>
      <c r="D41" s="43">
        <f t="shared" si="3"/>
        <v>5.8820860104285708E-2</v>
      </c>
      <c r="E41" s="43">
        <f t="shared" si="4"/>
        <v>5.9564210799085311E-2</v>
      </c>
      <c r="F41" s="43">
        <f t="shared" si="5"/>
        <v>6.0362908391425378E-2</v>
      </c>
      <c r="G41" s="43">
        <f t="shared" si="6"/>
        <v>6.1224942134552859E-2</v>
      </c>
      <c r="H41" s="43">
        <f t="shared" si="7"/>
        <v>6.2160090973633765E-2</v>
      </c>
      <c r="I41" s="43">
        <f t="shared" si="8"/>
        <v>6.3180488472434973E-2</v>
      </c>
      <c r="J41" s="43">
        <f t="shared" si="9"/>
        <v>6.4301426257140998E-2</v>
      </c>
      <c r="K41" s="43">
        <f t="shared" si="10"/>
        <v>6.5542526599902812E-2</v>
      </c>
      <c r="L41" s="43">
        <f t="shared" si="11"/>
        <v>6.6929505872285508E-2</v>
      </c>
      <c r="M41" s="43">
        <f t="shared" si="12"/>
        <v>6.8496921849608497E-2</v>
      </c>
      <c r="N41" s="43">
        <f t="shared" si="13"/>
        <v>7.029263787323109E-2</v>
      </c>
      <c r="O41" s="43">
        <f t="shared" si="14"/>
        <v>7.2385457914705381E-2</v>
      </c>
      <c r="P41" s="43">
        <f t="shared" si="15"/>
        <v>7.4879043953878538E-2</v>
      </c>
      <c r="Q41" s="43">
        <f t="shared" si="16"/>
        <v>7.7939444017630546E-2</v>
      </c>
      <c r="R41" s="43">
        <f t="shared" si="17"/>
        <v>8.1855812962767768E-2</v>
      </c>
      <c r="S41" s="43">
        <f t="shared" si="18"/>
        <v>8.7196685202984944E-2</v>
      </c>
      <c r="T41" s="43">
        <f t="shared" si="19"/>
        <v>9.5321136302771517E-2</v>
      </c>
      <c r="U41" s="43">
        <f t="shared" ref="U41:U56" si="20">($C$12)*($B41-U$19)^($C$13)*($C$11/($C$10-1))</f>
        <v>0.11100151225893243</v>
      </c>
      <c r="V41" s="43">
        <f>($C$8+$C$9-1)/($C$8-1)</f>
        <v>1.2499956186231256</v>
      </c>
      <c r="W41" s="43"/>
      <c r="X41" s="43"/>
      <c r="Y41" s="43"/>
      <c r="Z41" s="43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35">
        <f t="shared" si="1"/>
        <v>329.56493045162205</v>
      </c>
      <c r="AM41" s="4">
        <v>328</v>
      </c>
      <c r="AN41" s="5">
        <f t="shared" si="2"/>
        <v>2.4490073184139836</v>
      </c>
    </row>
    <row r="42" spans="2:40" x14ac:dyDescent="0.15">
      <c r="B42" s="11">
        <v>21</v>
      </c>
      <c r="C42" s="43">
        <f t="shared" si="0"/>
        <v>5.7474861577085264E-2</v>
      </c>
      <c r="D42" s="43">
        <f t="shared" si="3"/>
        <v>5.8126250487992456E-2</v>
      </c>
      <c r="E42" s="43">
        <f t="shared" si="4"/>
        <v>5.8820860104285708E-2</v>
      </c>
      <c r="F42" s="43">
        <f t="shared" si="5"/>
        <v>5.9564210799085311E-2</v>
      </c>
      <c r="G42" s="43">
        <f t="shared" si="6"/>
        <v>6.0362908391425378E-2</v>
      </c>
      <c r="H42" s="43">
        <f t="shared" si="7"/>
        <v>6.1224942134552859E-2</v>
      </c>
      <c r="I42" s="43">
        <f t="shared" si="8"/>
        <v>6.2160090973633765E-2</v>
      </c>
      <c r="J42" s="43">
        <f t="shared" si="9"/>
        <v>6.3180488472434973E-2</v>
      </c>
      <c r="K42" s="43">
        <f t="shared" si="10"/>
        <v>6.4301426257140998E-2</v>
      </c>
      <c r="L42" s="43">
        <f t="shared" si="11"/>
        <v>6.5542526599902812E-2</v>
      </c>
      <c r="M42" s="43">
        <f t="shared" si="12"/>
        <v>6.6929505872285508E-2</v>
      </c>
      <c r="N42" s="43">
        <f t="shared" si="13"/>
        <v>6.8496921849608497E-2</v>
      </c>
      <c r="O42" s="43">
        <f t="shared" si="14"/>
        <v>7.029263787323109E-2</v>
      </c>
      <c r="P42" s="43">
        <f t="shared" si="15"/>
        <v>7.2385457914705381E-2</v>
      </c>
      <c r="Q42" s="43">
        <f t="shared" si="16"/>
        <v>7.4879043953878538E-2</v>
      </c>
      <c r="R42" s="43">
        <f t="shared" si="17"/>
        <v>7.7939444017630546E-2</v>
      </c>
      <c r="S42" s="43">
        <f t="shared" si="18"/>
        <v>8.1855812962767768E-2</v>
      </c>
      <c r="T42" s="43">
        <f t="shared" si="19"/>
        <v>8.7196685202984944E-2</v>
      </c>
      <c r="U42" s="43">
        <f t="shared" si="20"/>
        <v>9.5321136302771517E-2</v>
      </c>
      <c r="V42" s="43">
        <f t="shared" ref="V42:V56" si="21">($C$12)*($B42-V$19)^($C$13)*($C$11/($C$10-1))</f>
        <v>0.11100151225893243</v>
      </c>
      <c r="W42" s="43">
        <f>($C$8+$C$9-1)/($C$8-1)</f>
        <v>1.2499956186231256</v>
      </c>
      <c r="X42" s="43"/>
      <c r="Y42" s="43"/>
      <c r="Z42" s="43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35">
        <f t="shared" si="1"/>
        <v>316.1888570435205</v>
      </c>
      <c r="AM42" s="4">
        <v>316</v>
      </c>
      <c r="AN42" s="5">
        <f t="shared" si="2"/>
        <v>3.5666982887303918E-2</v>
      </c>
    </row>
    <row r="43" spans="2:40" x14ac:dyDescent="0.15">
      <c r="B43" s="11">
        <v>22</v>
      </c>
      <c r="C43" s="43">
        <f t="shared" si="0"/>
        <v>5.6862036008473969E-2</v>
      </c>
      <c r="D43" s="43">
        <f t="shared" si="3"/>
        <v>5.7474861577085264E-2</v>
      </c>
      <c r="E43" s="43">
        <f t="shared" si="4"/>
        <v>5.8126250487992456E-2</v>
      </c>
      <c r="F43" s="43">
        <f t="shared" si="5"/>
        <v>5.8820860104285708E-2</v>
      </c>
      <c r="G43" s="43">
        <f t="shared" si="6"/>
        <v>5.9564210799085311E-2</v>
      </c>
      <c r="H43" s="43">
        <f t="shared" si="7"/>
        <v>6.0362908391425378E-2</v>
      </c>
      <c r="I43" s="43">
        <f t="shared" si="8"/>
        <v>6.1224942134552859E-2</v>
      </c>
      <c r="J43" s="43">
        <f t="shared" si="9"/>
        <v>6.2160090973633765E-2</v>
      </c>
      <c r="K43" s="43">
        <f t="shared" si="10"/>
        <v>6.3180488472434973E-2</v>
      </c>
      <c r="L43" s="43">
        <f t="shared" si="11"/>
        <v>6.4301426257140998E-2</v>
      </c>
      <c r="M43" s="43">
        <f t="shared" si="12"/>
        <v>6.5542526599902812E-2</v>
      </c>
      <c r="N43" s="43">
        <f t="shared" si="13"/>
        <v>6.6929505872285508E-2</v>
      </c>
      <c r="O43" s="43">
        <f t="shared" si="14"/>
        <v>6.8496921849608497E-2</v>
      </c>
      <c r="P43" s="43">
        <f t="shared" si="15"/>
        <v>7.029263787323109E-2</v>
      </c>
      <c r="Q43" s="43">
        <f t="shared" si="16"/>
        <v>7.2385457914705381E-2</v>
      </c>
      <c r="R43" s="43">
        <f t="shared" si="17"/>
        <v>7.4879043953878538E-2</v>
      </c>
      <c r="S43" s="43">
        <f t="shared" si="18"/>
        <v>7.7939444017630546E-2</v>
      </c>
      <c r="T43" s="43">
        <f t="shared" si="19"/>
        <v>8.1855812962767768E-2</v>
      </c>
      <c r="U43" s="43">
        <f t="shared" si="20"/>
        <v>8.7196685202984944E-2</v>
      </c>
      <c r="V43" s="43">
        <f t="shared" si="21"/>
        <v>9.5321136302771517E-2</v>
      </c>
      <c r="W43" s="43">
        <f t="shared" ref="W43:W56" si="22">($C$12)*($B43-W$19)^($C$13)*($C$11/($C$10-1))</f>
        <v>0.11100151225893243</v>
      </c>
      <c r="X43" s="43">
        <f>($C$8+$C$9-1)/($C$8-1)</f>
        <v>1.2499956186231256</v>
      </c>
      <c r="Y43" s="43"/>
      <c r="Z43" s="43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35">
        <f t="shared" si="1"/>
        <v>312.38337606715629</v>
      </c>
      <c r="AM43" s="4">
        <v>317</v>
      </c>
      <c r="AN43" s="5">
        <f t="shared" si="2"/>
        <v>21.313216537305312</v>
      </c>
    </row>
    <row r="44" spans="2:40" x14ac:dyDescent="0.15">
      <c r="B44" s="11">
        <v>23</v>
      </c>
      <c r="C44" s="43">
        <f t="shared" si="0"/>
        <v>5.6283810774430357E-2</v>
      </c>
      <c r="D44" s="43">
        <f t="shared" si="3"/>
        <v>5.6862036008473969E-2</v>
      </c>
      <c r="E44" s="43">
        <f t="shared" si="4"/>
        <v>5.7474861577085264E-2</v>
      </c>
      <c r="F44" s="43">
        <f t="shared" si="5"/>
        <v>5.8126250487992456E-2</v>
      </c>
      <c r="G44" s="43">
        <f t="shared" si="6"/>
        <v>5.8820860104285708E-2</v>
      </c>
      <c r="H44" s="43">
        <f t="shared" si="7"/>
        <v>5.9564210799085311E-2</v>
      </c>
      <c r="I44" s="43">
        <f t="shared" si="8"/>
        <v>6.0362908391425378E-2</v>
      </c>
      <c r="J44" s="43">
        <f t="shared" si="9"/>
        <v>6.1224942134552859E-2</v>
      </c>
      <c r="K44" s="43">
        <f t="shared" si="10"/>
        <v>6.2160090973633765E-2</v>
      </c>
      <c r="L44" s="43">
        <f t="shared" si="11"/>
        <v>6.3180488472434973E-2</v>
      </c>
      <c r="M44" s="43">
        <f t="shared" si="12"/>
        <v>6.4301426257140998E-2</v>
      </c>
      <c r="N44" s="43">
        <f t="shared" si="13"/>
        <v>6.5542526599902812E-2</v>
      </c>
      <c r="O44" s="43">
        <f t="shared" si="14"/>
        <v>6.6929505872285508E-2</v>
      </c>
      <c r="P44" s="43">
        <f t="shared" si="15"/>
        <v>6.8496921849608497E-2</v>
      </c>
      <c r="Q44" s="43">
        <f t="shared" si="16"/>
        <v>7.029263787323109E-2</v>
      </c>
      <c r="R44" s="43">
        <f t="shared" si="17"/>
        <v>7.2385457914705381E-2</v>
      </c>
      <c r="S44" s="43">
        <f t="shared" si="18"/>
        <v>7.4879043953878538E-2</v>
      </c>
      <c r="T44" s="43">
        <f t="shared" si="19"/>
        <v>7.7939444017630546E-2</v>
      </c>
      <c r="U44" s="43">
        <f t="shared" si="20"/>
        <v>8.1855812962767768E-2</v>
      </c>
      <c r="V44" s="43">
        <f t="shared" si="21"/>
        <v>8.7196685202984944E-2</v>
      </c>
      <c r="W44" s="43">
        <f t="shared" si="22"/>
        <v>9.5321136302771517E-2</v>
      </c>
      <c r="X44" s="43">
        <f t="shared" ref="X44:X56" si="23">($C$12)*($B44-X$19)^($C$13)*($C$11/($C$10-1))</f>
        <v>0.11100151225893243</v>
      </c>
      <c r="Y44" s="43">
        <f>($C$8+$C$9-1)/($C$8-1)</f>
        <v>1.2499956186231256</v>
      </c>
      <c r="Z44" s="43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35">
        <f t="shared" si="1"/>
        <v>328.14128757825409</v>
      </c>
      <c r="AM44" s="4">
        <v>357</v>
      </c>
      <c r="AN44" s="5">
        <f t="shared" si="2"/>
        <v>832.82528264103144</v>
      </c>
    </row>
    <row r="45" spans="2:40" x14ac:dyDescent="0.15">
      <c r="B45" s="11">
        <v>24</v>
      </c>
      <c r="C45" s="43">
        <f t="shared" si="0"/>
        <v>5.5736787538622018E-2</v>
      </c>
      <c r="D45" s="43">
        <f t="shared" si="3"/>
        <v>5.6283810774430357E-2</v>
      </c>
      <c r="E45" s="43">
        <f t="shared" si="4"/>
        <v>5.6862036008473969E-2</v>
      </c>
      <c r="F45" s="43">
        <f t="shared" si="5"/>
        <v>5.7474861577085264E-2</v>
      </c>
      <c r="G45" s="43">
        <f t="shared" si="6"/>
        <v>5.8126250487992456E-2</v>
      </c>
      <c r="H45" s="43">
        <f t="shared" si="7"/>
        <v>5.8820860104285708E-2</v>
      </c>
      <c r="I45" s="43">
        <f t="shared" si="8"/>
        <v>5.9564210799085311E-2</v>
      </c>
      <c r="J45" s="43">
        <f t="shared" si="9"/>
        <v>6.0362908391425378E-2</v>
      </c>
      <c r="K45" s="43">
        <f t="shared" si="10"/>
        <v>6.1224942134552859E-2</v>
      </c>
      <c r="L45" s="43">
        <f t="shared" si="11"/>
        <v>6.2160090973633765E-2</v>
      </c>
      <c r="M45" s="43">
        <f t="shared" si="12"/>
        <v>6.3180488472434973E-2</v>
      </c>
      <c r="N45" s="43">
        <f t="shared" si="13"/>
        <v>6.4301426257140998E-2</v>
      </c>
      <c r="O45" s="43">
        <f t="shared" si="14"/>
        <v>6.5542526599902812E-2</v>
      </c>
      <c r="P45" s="43">
        <f t="shared" si="15"/>
        <v>6.6929505872285508E-2</v>
      </c>
      <c r="Q45" s="43">
        <f t="shared" si="16"/>
        <v>6.8496921849608497E-2</v>
      </c>
      <c r="R45" s="43">
        <f t="shared" si="17"/>
        <v>7.029263787323109E-2</v>
      </c>
      <c r="S45" s="43">
        <f t="shared" si="18"/>
        <v>7.2385457914705381E-2</v>
      </c>
      <c r="T45" s="43">
        <f t="shared" si="19"/>
        <v>7.4879043953878538E-2</v>
      </c>
      <c r="U45" s="43">
        <f t="shared" si="20"/>
        <v>7.7939444017630546E-2</v>
      </c>
      <c r="V45" s="43">
        <f t="shared" si="21"/>
        <v>8.1855812962767768E-2</v>
      </c>
      <c r="W45" s="43">
        <f t="shared" si="22"/>
        <v>8.7196685202984944E-2</v>
      </c>
      <c r="X45" s="43">
        <f t="shared" si="23"/>
        <v>9.5321136302771517E-2</v>
      </c>
      <c r="Y45" s="43">
        <f t="shared" ref="Y45:Y56" si="24">($C$12)*($B45-Y$19)^($C$13)*($C$11/($C$10-1))</f>
        <v>0.11100151225893243</v>
      </c>
      <c r="Z45" s="43">
        <f>($C$8+$C$9-1)/($C$8-1)</f>
        <v>1.2499956186231256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35">
        <f t="shared" si="1"/>
        <v>337.71723280222551</v>
      </c>
      <c r="AM45" s="4">
        <v>305</v>
      </c>
      <c r="AN45" s="5">
        <f t="shared" si="2"/>
        <v>1070.4173222350209</v>
      </c>
    </row>
    <row r="46" spans="2:40" x14ac:dyDescent="0.15">
      <c r="B46" s="11">
        <v>25</v>
      </c>
      <c r="C46" s="54">
        <f t="shared" si="0"/>
        <v>5.5218031646468095E-2</v>
      </c>
      <c r="D46" s="54">
        <f t="shared" si="3"/>
        <v>5.5736787538622018E-2</v>
      </c>
      <c r="E46" s="54">
        <f t="shared" si="4"/>
        <v>5.6283810774430357E-2</v>
      </c>
      <c r="F46" s="54">
        <f t="shared" si="5"/>
        <v>5.6862036008473969E-2</v>
      </c>
      <c r="G46" s="54">
        <f t="shared" si="6"/>
        <v>5.7474861577085264E-2</v>
      </c>
      <c r="H46" s="54">
        <f t="shared" si="7"/>
        <v>5.8126250487992456E-2</v>
      </c>
      <c r="I46" s="54">
        <f t="shared" si="8"/>
        <v>5.8820860104285708E-2</v>
      </c>
      <c r="J46" s="54">
        <f t="shared" si="9"/>
        <v>5.9564210799085311E-2</v>
      </c>
      <c r="K46" s="54">
        <f t="shared" si="10"/>
        <v>6.0362908391425378E-2</v>
      </c>
      <c r="L46" s="54">
        <f t="shared" si="11"/>
        <v>6.1224942134552859E-2</v>
      </c>
      <c r="M46" s="54">
        <f t="shared" si="12"/>
        <v>6.2160090973633765E-2</v>
      </c>
      <c r="N46" s="54">
        <f t="shared" si="13"/>
        <v>6.3180488472434973E-2</v>
      </c>
      <c r="O46" s="54">
        <f t="shared" si="14"/>
        <v>6.4301426257140998E-2</v>
      </c>
      <c r="P46" s="54">
        <f t="shared" si="15"/>
        <v>6.5542526599902812E-2</v>
      </c>
      <c r="Q46" s="54">
        <f t="shared" si="16"/>
        <v>6.6929505872285508E-2</v>
      </c>
      <c r="R46" s="54">
        <f t="shared" si="17"/>
        <v>6.8496921849608497E-2</v>
      </c>
      <c r="S46" s="54">
        <f t="shared" si="18"/>
        <v>7.029263787323109E-2</v>
      </c>
      <c r="T46" s="54">
        <f t="shared" si="19"/>
        <v>7.2385457914705381E-2</v>
      </c>
      <c r="U46" s="54">
        <f t="shared" si="20"/>
        <v>7.4879043953878538E-2</v>
      </c>
      <c r="V46" s="54">
        <f t="shared" si="21"/>
        <v>7.7939444017630546E-2</v>
      </c>
      <c r="W46" s="54">
        <f t="shared" si="22"/>
        <v>8.1855812962767768E-2</v>
      </c>
      <c r="X46" s="54">
        <f t="shared" si="23"/>
        <v>8.7196685202984944E-2</v>
      </c>
      <c r="Y46" s="54">
        <f t="shared" si="24"/>
        <v>9.5321136302771517E-2</v>
      </c>
      <c r="Z46" s="54">
        <f t="shared" ref="Z46:Z56" si="25">($C$12)*($B46-Z$19)^($C$13)*($C$11/($C$10-1))</f>
        <v>0.11100151225893243</v>
      </c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6"/>
      <c r="AM46" s="4">
        <v>279</v>
      </c>
      <c r="AN46" s="5"/>
    </row>
    <row r="47" spans="2:40" x14ac:dyDescent="0.15">
      <c r="B47" s="11">
        <v>26</v>
      </c>
      <c r="C47" s="54">
        <f t="shared" si="0"/>
        <v>5.4724992571338019E-2</v>
      </c>
      <c r="D47" s="54">
        <f t="shared" si="3"/>
        <v>5.5218031646468095E-2</v>
      </c>
      <c r="E47" s="54">
        <f t="shared" si="4"/>
        <v>5.5736787538622018E-2</v>
      </c>
      <c r="F47" s="54">
        <f t="shared" si="5"/>
        <v>5.6283810774430357E-2</v>
      </c>
      <c r="G47" s="54">
        <f t="shared" si="6"/>
        <v>5.6862036008473969E-2</v>
      </c>
      <c r="H47" s="54">
        <f t="shared" si="7"/>
        <v>5.7474861577085264E-2</v>
      </c>
      <c r="I47" s="54">
        <f t="shared" si="8"/>
        <v>5.8126250487992456E-2</v>
      </c>
      <c r="J47" s="54">
        <f t="shared" si="9"/>
        <v>5.8820860104285708E-2</v>
      </c>
      <c r="K47" s="54">
        <f t="shared" si="10"/>
        <v>5.9564210799085311E-2</v>
      </c>
      <c r="L47" s="54">
        <f t="shared" si="11"/>
        <v>6.0362908391425378E-2</v>
      </c>
      <c r="M47" s="54">
        <f t="shared" si="12"/>
        <v>6.1224942134552859E-2</v>
      </c>
      <c r="N47" s="54">
        <f t="shared" si="13"/>
        <v>6.2160090973633765E-2</v>
      </c>
      <c r="O47" s="54">
        <f t="shared" si="14"/>
        <v>6.3180488472434973E-2</v>
      </c>
      <c r="P47" s="54">
        <f t="shared" si="15"/>
        <v>6.4301426257140998E-2</v>
      </c>
      <c r="Q47" s="54">
        <f t="shared" si="16"/>
        <v>6.5542526599902812E-2</v>
      </c>
      <c r="R47" s="54">
        <f t="shared" si="17"/>
        <v>6.6929505872285508E-2</v>
      </c>
      <c r="S47" s="54">
        <f t="shared" si="18"/>
        <v>6.8496921849608497E-2</v>
      </c>
      <c r="T47" s="54">
        <f t="shared" si="19"/>
        <v>7.029263787323109E-2</v>
      </c>
      <c r="U47" s="54">
        <f t="shared" si="20"/>
        <v>7.2385457914705381E-2</v>
      </c>
      <c r="V47" s="54">
        <f t="shared" si="21"/>
        <v>7.4879043953878538E-2</v>
      </c>
      <c r="W47" s="54">
        <f t="shared" si="22"/>
        <v>7.7939444017630546E-2</v>
      </c>
      <c r="X47" s="54">
        <f t="shared" si="23"/>
        <v>8.1855812962767768E-2</v>
      </c>
      <c r="Y47" s="54">
        <f t="shared" si="24"/>
        <v>8.7196685202984944E-2</v>
      </c>
      <c r="Z47" s="54">
        <f t="shared" si="25"/>
        <v>9.5321136302771517E-2</v>
      </c>
      <c r="AA47" s="1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36"/>
      <c r="AM47" s="4">
        <v>337</v>
      </c>
      <c r="AN47" s="5"/>
    </row>
    <row r="48" spans="2:40" x14ac:dyDescent="0.15">
      <c r="B48" s="11">
        <v>27</v>
      </c>
      <c r="C48" s="54">
        <f t="shared" si="0"/>
        <v>5.4255440586324311E-2</v>
      </c>
      <c r="D48" s="54">
        <f t="shared" si="3"/>
        <v>5.4724992571338019E-2</v>
      </c>
      <c r="E48" s="54">
        <f t="shared" si="4"/>
        <v>5.5218031646468095E-2</v>
      </c>
      <c r="F48" s="54">
        <f t="shared" si="5"/>
        <v>5.5736787538622018E-2</v>
      </c>
      <c r="G48" s="54">
        <f t="shared" si="6"/>
        <v>5.6283810774430357E-2</v>
      </c>
      <c r="H48" s="54">
        <f t="shared" si="7"/>
        <v>5.6862036008473969E-2</v>
      </c>
      <c r="I48" s="54">
        <f t="shared" si="8"/>
        <v>5.7474861577085264E-2</v>
      </c>
      <c r="J48" s="54">
        <f t="shared" si="9"/>
        <v>5.8126250487992456E-2</v>
      </c>
      <c r="K48" s="54">
        <f t="shared" si="10"/>
        <v>5.8820860104285708E-2</v>
      </c>
      <c r="L48" s="54">
        <f t="shared" si="11"/>
        <v>5.9564210799085311E-2</v>
      </c>
      <c r="M48" s="54">
        <f t="shared" si="12"/>
        <v>6.0362908391425378E-2</v>
      </c>
      <c r="N48" s="54">
        <f t="shared" si="13"/>
        <v>6.1224942134552859E-2</v>
      </c>
      <c r="O48" s="54">
        <f t="shared" si="14"/>
        <v>6.2160090973633765E-2</v>
      </c>
      <c r="P48" s="54">
        <f t="shared" si="15"/>
        <v>6.3180488472434973E-2</v>
      </c>
      <c r="Q48" s="54">
        <f t="shared" si="16"/>
        <v>6.4301426257140998E-2</v>
      </c>
      <c r="R48" s="54">
        <f t="shared" si="17"/>
        <v>6.5542526599902812E-2</v>
      </c>
      <c r="S48" s="54">
        <f t="shared" si="18"/>
        <v>6.6929505872285508E-2</v>
      </c>
      <c r="T48" s="54">
        <f t="shared" si="19"/>
        <v>6.8496921849608497E-2</v>
      </c>
      <c r="U48" s="54">
        <f t="shared" si="20"/>
        <v>7.029263787323109E-2</v>
      </c>
      <c r="V48" s="54">
        <f t="shared" si="21"/>
        <v>7.2385457914705381E-2</v>
      </c>
      <c r="W48" s="54">
        <f t="shared" si="22"/>
        <v>7.4879043953878538E-2</v>
      </c>
      <c r="X48" s="54">
        <f t="shared" si="23"/>
        <v>7.7939444017630546E-2</v>
      </c>
      <c r="Y48" s="54">
        <f t="shared" si="24"/>
        <v>8.1855812962767768E-2</v>
      </c>
      <c r="Z48" s="54">
        <f t="shared" si="25"/>
        <v>8.7196685202984944E-2</v>
      </c>
      <c r="AA48" s="1"/>
      <c r="AB48" s="1"/>
      <c r="AC48" s="2"/>
      <c r="AD48" s="1"/>
      <c r="AE48" s="1"/>
      <c r="AF48" s="1"/>
      <c r="AG48" s="1"/>
      <c r="AH48" s="1"/>
      <c r="AI48" s="1"/>
      <c r="AJ48" s="1"/>
      <c r="AK48" s="1"/>
      <c r="AL48" s="36"/>
      <c r="AM48" s="4">
        <v>321</v>
      </c>
      <c r="AN48" s="5"/>
    </row>
    <row r="49" spans="2:40" x14ac:dyDescent="0.15">
      <c r="B49" s="11">
        <v>28</v>
      </c>
      <c r="C49" s="54">
        <f t="shared" si="0"/>
        <v>5.3807415866202683E-2</v>
      </c>
      <c r="D49" s="54">
        <f t="shared" si="3"/>
        <v>5.4255440586324311E-2</v>
      </c>
      <c r="E49" s="54">
        <f t="shared" si="4"/>
        <v>5.4724992571338019E-2</v>
      </c>
      <c r="F49" s="54">
        <f t="shared" si="5"/>
        <v>5.5218031646468095E-2</v>
      </c>
      <c r="G49" s="54">
        <f t="shared" si="6"/>
        <v>5.5736787538622018E-2</v>
      </c>
      <c r="H49" s="54">
        <f t="shared" si="7"/>
        <v>5.6283810774430357E-2</v>
      </c>
      <c r="I49" s="54">
        <f t="shared" si="8"/>
        <v>5.6862036008473969E-2</v>
      </c>
      <c r="J49" s="54">
        <f t="shared" si="9"/>
        <v>5.7474861577085264E-2</v>
      </c>
      <c r="K49" s="54">
        <f t="shared" si="10"/>
        <v>5.8126250487992456E-2</v>
      </c>
      <c r="L49" s="54">
        <f t="shared" si="11"/>
        <v>5.8820860104285708E-2</v>
      </c>
      <c r="M49" s="54">
        <f t="shared" si="12"/>
        <v>5.9564210799085311E-2</v>
      </c>
      <c r="N49" s="54">
        <f t="shared" si="13"/>
        <v>6.0362908391425378E-2</v>
      </c>
      <c r="O49" s="54">
        <f t="shared" si="14"/>
        <v>6.1224942134552859E-2</v>
      </c>
      <c r="P49" s="54">
        <f t="shared" si="15"/>
        <v>6.2160090973633765E-2</v>
      </c>
      <c r="Q49" s="54">
        <f t="shared" si="16"/>
        <v>6.3180488472434973E-2</v>
      </c>
      <c r="R49" s="54">
        <f t="shared" si="17"/>
        <v>6.4301426257140998E-2</v>
      </c>
      <c r="S49" s="54">
        <f t="shared" si="18"/>
        <v>6.5542526599902812E-2</v>
      </c>
      <c r="T49" s="54">
        <f t="shared" si="19"/>
        <v>6.6929505872285508E-2</v>
      </c>
      <c r="U49" s="54">
        <f t="shared" si="20"/>
        <v>6.8496921849608497E-2</v>
      </c>
      <c r="V49" s="54">
        <f t="shared" si="21"/>
        <v>7.029263787323109E-2</v>
      </c>
      <c r="W49" s="54">
        <f t="shared" si="22"/>
        <v>7.2385457914705381E-2</v>
      </c>
      <c r="X49" s="54">
        <f t="shared" si="23"/>
        <v>7.4879043953878538E-2</v>
      </c>
      <c r="Y49" s="54">
        <f t="shared" si="24"/>
        <v>7.7939444017630546E-2</v>
      </c>
      <c r="Z49" s="54">
        <f t="shared" si="25"/>
        <v>8.1855812962767768E-2</v>
      </c>
      <c r="AA49" s="1"/>
      <c r="AB49" s="1"/>
      <c r="AC49" s="1"/>
      <c r="AD49" s="2"/>
      <c r="AE49" s="1"/>
      <c r="AF49" s="1"/>
      <c r="AG49" s="1"/>
      <c r="AH49" s="1"/>
      <c r="AI49" s="1"/>
      <c r="AJ49" s="1"/>
      <c r="AK49" s="1"/>
      <c r="AL49" s="36"/>
      <c r="AM49" s="4">
        <v>336</v>
      </c>
      <c r="AN49" s="5"/>
    </row>
    <row r="50" spans="2:40" x14ac:dyDescent="0.15">
      <c r="B50" s="11">
        <v>29</v>
      </c>
      <c r="C50" s="54">
        <f t="shared" si="0"/>
        <v>5.3379187217457172E-2</v>
      </c>
      <c r="D50" s="54">
        <f t="shared" si="3"/>
        <v>5.3807415866202683E-2</v>
      </c>
      <c r="E50" s="54">
        <f t="shared" si="4"/>
        <v>5.4255440586324311E-2</v>
      </c>
      <c r="F50" s="54">
        <f t="shared" si="5"/>
        <v>5.4724992571338019E-2</v>
      </c>
      <c r="G50" s="54">
        <f t="shared" si="6"/>
        <v>5.5218031646468095E-2</v>
      </c>
      <c r="H50" s="54">
        <f t="shared" si="7"/>
        <v>5.5736787538622018E-2</v>
      </c>
      <c r="I50" s="54">
        <f t="shared" si="8"/>
        <v>5.6283810774430357E-2</v>
      </c>
      <c r="J50" s="54">
        <f t="shared" si="9"/>
        <v>5.6862036008473969E-2</v>
      </c>
      <c r="K50" s="54">
        <f t="shared" si="10"/>
        <v>5.7474861577085264E-2</v>
      </c>
      <c r="L50" s="54">
        <f t="shared" si="11"/>
        <v>5.8126250487992456E-2</v>
      </c>
      <c r="M50" s="54">
        <f t="shared" si="12"/>
        <v>5.8820860104285708E-2</v>
      </c>
      <c r="N50" s="54">
        <f t="shared" si="13"/>
        <v>5.9564210799085311E-2</v>
      </c>
      <c r="O50" s="54">
        <f t="shared" si="14"/>
        <v>6.0362908391425378E-2</v>
      </c>
      <c r="P50" s="54">
        <f t="shared" si="15"/>
        <v>6.1224942134552859E-2</v>
      </c>
      <c r="Q50" s="54">
        <f t="shared" si="16"/>
        <v>6.2160090973633765E-2</v>
      </c>
      <c r="R50" s="54">
        <f t="shared" si="17"/>
        <v>6.3180488472434973E-2</v>
      </c>
      <c r="S50" s="54">
        <f t="shared" si="18"/>
        <v>6.4301426257140998E-2</v>
      </c>
      <c r="T50" s="54">
        <f t="shared" si="19"/>
        <v>6.5542526599902812E-2</v>
      </c>
      <c r="U50" s="54">
        <f t="shared" si="20"/>
        <v>6.6929505872285508E-2</v>
      </c>
      <c r="V50" s="54">
        <f t="shared" si="21"/>
        <v>6.8496921849608497E-2</v>
      </c>
      <c r="W50" s="54">
        <f t="shared" si="22"/>
        <v>7.029263787323109E-2</v>
      </c>
      <c r="X50" s="54">
        <f t="shared" si="23"/>
        <v>7.2385457914705381E-2</v>
      </c>
      <c r="Y50" s="54">
        <f t="shared" si="24"/>
        <v>7.4879043953878538E-2</v>
      </c>
      <c r="Z50" s="54">
        <f t="shared" si="25"/>
        <v>7.7939444017630546E-2</v>
      </c>
      <c r="AA50" s="1"/>
      <c r="AB50" s="1"/>
      <c r="AC50" s="1"/>
      <c r="AD50" s="1"/>
      <c r="AE50" s="2"/>
      <c r="AF50" s="1"/>
      <c r="AG50" s="1"/>
      <c r="AH50" s="1"/>
      <c r="AI50" s="1"/>
      <c r="AJ50" s="1"/>
      <c r="AK50" s="1"/>
      <c r="AL50" s="36"/>
      <c r="AM50" s="4">
        <v>308</v>
      </c>
      <c r="AN50" s="5"/>
    </row>
    <row r="51" spans="2:40" x14ac:dyDescent="0.15">
      <c r="B51" s="11">
        <v>30</v>
      </c>
      <c r="C51" s="54">
        <f t="shared" si="0"/>
        <v>5.2969218341897793E-2</v>
      </c>
      <c r="D51" s="54">
        <f t="shared" si="3"/>
        <v>5.3379187217457172E-2</v>
      </c>
      <c r="E51" s="54">
        <f t="shared" si="4"/>
        <v>5.3807415866202683E-2</v>
      </c>
      <c r="F51" s="54">
        <f t="shared" si="5"/>
        <v>5.4255440586324311E-2</v>
      </c>
      <c r="G51" s="54">
        <f t="shared" si="6"/>
        <v>5.4724992571338019E-2</v>
      </c>
      <c r="H51" s="54">
        <f t="shared" si="7"/>
        <v>5.5218031646468095E-2</v>
      </c>
      <c r="I51" s="54">
        <f t="shared" si="8"/>
        <v>5.5736787538622018E-2</v>
      </c>
      <c r="J51" s="54">
        <f t="shared" si="9"/>
        <v>5.6283810774430357E-2</v>
      </c>
      <c r="K51" s="54">
        <f t="shared" si="10"/>
        <v>5.6862036008473969E-2</v>
      </c>
      <c r="L51" s="54">
        <f t="shared" si="11"/>
        <v>5.7474861577085264E-2</v>
      </c>
      <c r="M51" s="54">
        <f t="shared" si="12"/>
        <v>5.8126250487992456E-2</v>
      </c>
      <c r="N51" s="54">
        <f t="shared" si="13"/>
        <v>5.8820860104285708E-2</v>
      </c>
      <c r="O51" s="54">
        <f t="shared" si="14"/>
        <v>5.9564210799085311E-2</v>
      </c>
      <c r="P51" s="54">
        <f t="shared" si="15"/>
        <v>6.0362908391425378E-2</v>
      </c>
      <c r="Q51" s="54">
        <f t="shared" si="16"/>
        <v>6.1224942134552859E-2</v>
      </c>
      <c r="R51" s="54">
        <f t="shared" si="17"/>
        <v>6.2160090973633765E-2</v>
      </c>
      <c r="S51" s="54">
        <f t="shared" si="18"/>
        <v>6.3180488472434973E-2</v>
      </c>
      <c r="T51" s="54">
        <f t="shared" si="19"/>
        <v>6.4301426257140998E-2</v>
      </c>
      <c r="U51" s="54">
        <f t="shared" si="20"/>
        <v>6.5542526599902812E-2</v>
      </c>
      <c r="V51" s="54">
        <f t="shared" si="21"/>
        <v>6.6929505872285508E-2</v>
      </c>
      <c r="W51" s="54">
        <f t="shared" si="22"/>
        <v>6.8496921849608497E-2</v>
      </c>
      <c r="X51" s="54">
        <f t="shared" si="23"/>
        <v>7.029263787323109E-2</v>
      </c>
      <c r="Y51" s="54">
        <f t="shared" si="24"/>
        <v>7.2385457914705381E-2</v>
      </c>
      <c r="Z51" s="54">
        <f t="shared" si="25"/>
        <v>7.4879043953878538E-2</v>
      </c>
      <c r="AA51" s="1"/>
      <c r="AB51" s="1"/>
      <c r="AC51" s="1"/>
      <c r="AD51" s="1"/>
      <c r="AE51" s="1"/>
      <c r="AF51" s="2"/>
      <c r="AG51" s="1"/>
      <c r="AH51" s="1"/>
      <c r="AI51" s="1"/>
      <c r="AJ51" s="1"/>
      <c r="AK51" s="1"/>
      <c r="AL51" s="36"/>
      <c r="AM51" s="4">
        <v>332</v>
      </c>
      <c r="AN51" s="5"/>
    </row>
    <row r="52" spans="2:40" x14ac:dyDescent="0.15">
      <c r="B52" s="11">
        <v>31</v>
      </c>
      <c r="C52" s="54">
        <f t="shared" si="0"/>
        <v>5.2576140050446737E-2</v>
      </c>
      <c r="D52" s="54">
        <f t="shared" si="3"/>
        <v>5.2969218341897793E-2</v>
      </c>
      <c r="E52" s="54">
        <f t="shared" si="4"/>
        <v>5.3379187217457172E-2</v>
      </c>
      <c r="F52" s="54">
        <f t="shared" si="5"/>
        <v>5.3807415866202683E-2</v>
      </c>
      <c r="G52" s="54">
        <f t="shared" si="6"/>
        <v>5.4255440586324311E-2</v>
      </c>
      <c r="H52" s="54">
        <f t="shared" si="7"/>
        <v>5.4724992571338019E-2</v>
      </c>
      <c r="I52" s="54">
        <f t="shared" si="8"/>
        <v>5.5218031646468095E-2</v>
      </c>
      <c r="J52" s="54">
        <f t="shared" si="9"/>
        <v>5.5736787538622018E-2</v>
      </c>
      <c r="K52" s="54">
        <f t="shared" si="10"/>
        <v>5.6283810774430357E-2</v>
      </c>
      <c r="L52" s="54">
        <f t="shared" si="11"/>
        <v>5.6862036008473969E-2</v>
      </c>
      <c r="M52" s="54">
        <f t="shared" si="12"/>
        <v>5.7474861577085264E-2</v>
      </c>
      <c r="N52" s="54">
        <f t="shared" si="13"/>
        <v>5.8126250487992456E-2</v>
      </c>
      <c r="O52" s="54">
        <f t="shared" si="14"/>
        <v>5.8820860104285708E-2</v>
      </c>
      <c r="P52" s="54">
        <f t="shared" si="15"/>
        <v>5.9564210799085311E-2</v>
      </c>
      <c r="Q52" s="54">
        <f t="shared" si="16"/>
        <v>6.0362908391425378E-2</v>
      </c>
      <c r="R52" s="54">
        <f t="shared" si="17"/>
        <v>6.1224942134552859E-2</v>
      </c>
      <c r="S52" s="54">
        <f t="shared" si="18"/>
        <v>6.2160090973633765E-2</v>
      </c>
      <c r="T52" s="54">
        <f t="shared" si="19"/>
        <v>6.3180488472434973E-2</v>
      </c>
      <c r="U52" s="54">
        <f t="shared" si="20"/>
        <v>6.4301426257140998E-2</v>
      </c>
      <c r="V52" s="54">
        <f t="shared" si="21"/>
        <v>6.5542526599902812E-2</v>
      </c>
      <c r="W52" s="54">
        <f t="shared" si="22"/>
        <v>6.6929505872285508E-2</v>
      </c>
      <c r="X52" s="54">
        <f t="shared" si="23"/>
        <v>6.8496921849608497E-2</v>
      </c>
      <c r="Y52" s="54">
        <f t="shared" si="24"/>
        <v>7.029263787323109E-2</v>
      </c>
      <c r="Z52" s="54">
        <f t="shared" si="25"/>
        <v>7.2385457914705381E-2</v>
      </c>
      <c r="AA52" s="1"/>
      <c r="AB52" s="1"/>
      <c r="AC52" s="1"/>
      <c r="AD52" s="1"/>
      <c r="AE52" s="1"/>
      <c r="AF52" s="1"/>
      <c r="AG52" s="2"/>
      <c r="AH52" s="1"/>
      <c r="AI52" s="1"/>
      <c r="AJ52" s="1"/>
      <c r="AK52" s="1"/>
      <c r="AL52" s="36"/>
      <c r="AM52" s="4">
        <v>344</v>
      </c>
      <c r="AN52" s="5"/>
    </row>
    <row r="53" spans="2:40" x14ac:dyDescent="0.15">
      <c r="B53" s="11">
        <v>32</v>
      </c>
      <c r="C53" s="54">
        <f t="shared" si="0"/>
        <v>5.2198727217381585E-2</v>
      </c>
      <c r="D53" s="54">
        <f t="shared" si="3"/>
        <v>5.2576140050446737E-2</v>
      </c>
      <c r="E53" s="54">
        <f t="shared" si="4"/>
        <v>5.2969218341897793E-2</v>
      </c>
      <c r="F53" s="54">
        <f t="shared" si="5"/>
        <v>5.3379187217457172E-2</v>
      </c>
      <c r="G53" s="54">
        <f t="shared" si="6"/>
        <v>5.3807415866202683E-2</v>
      </c>
      <c r="H53" s="54">
        <f t="shared" si="7"/>
        <v>5.4255440586324311E-2</v>
      </c>
      <c r="I53" s="54">
        <f t="shared" si="8"/>
        <v>5.4724992571338019E-2</v>
      </c>
      <c r="J53" s="54">
        <f t="shared" si="9"/>
        <v>5.5218031646468095E-2</v>
      </c>
      <c r="K53" s="54">
        <f t="shared" si="10"/>
        <v>5.5736787538622018E-2</v>
      </c>
      <c r="L53" s="54">
        <f t="shared" si="11"/>
        <v>5.6283810774430357E-2</v>
      </c>
      <c r="M53" s="54">
        <f t="shared" si="12"/>
        <v>5.6862036008473969E-2</v>
      </c>
      <c r="N53" s="54">
        <f t="shared" si="13"/>
        <v>5.7474861577085264E-2</v>
      </c>
      <c r="O53" s="54">
        <f t="shared" si="14"/>
        <v>5.8126250487992456E-2</v>
      </c>
      <c r="P53" s="54">
        <f t="shared" si="15"/>
        <v>5.8820860104285708E-2</v>
      </c>
      <c r="Q53" s="54">
        <f t="shared" si="16"/>
        <v>5.9564210799085311E-2</v>
      </c>
      <c r="R53" s="54">
        <f t="shared" si="17"/>
        <v>6.0362908391425378E-2</v>
      </c>
      <c r="S53" s="54">
        <f t="shared" si="18"/>
        <v>6.1224942134552859E-2</v>
      </c>
      <c r="T53" s="54">
        <f t="shared" si="19"/>
        <v>6.2160090973633765E-2</v>
      </c>
      <c r="U53" s="54">
        <f t="shared" si="20"/>
        <v>6.3180488472434973E-2</v>
      </c>
      <c r="V53" s="54">
        <f t="shared" si="21"/>
        <v>6.4301426257140998E-2</v>
      </c>
      <c r="W53" s="54">
        <f t="shared" si="22"/>
        <v>6.5542526599902812E-2</v>
      </c>
      <c r="X53" s="54">
        <f t="shared" si="23"/>
        <v>6.6929505872285508E-2</v>
      </c>
      <c r="Y53" s="54">
        <f t="shared" si="24"/>
        <v>6.8496921849608497E-2</v>
      </c>
      <c r="Z53" s="54">
        <f t="shared" si="25"/>
        <v>7.029263787323109E-2</v>
      </c>
      <c r="AA53" s="1"/>
      <c r="AB53" s="1"/>
      <c r="AC53" s="1"/>
      <c r="AD53" s="1"/>
      <c r="AE53" s="1"/>
      <c r="AF53" s="1"/>
      <c r="AG53" s="1"/>
      <c r="AH53" s="2"/>
      <c r="AI53" s="1"/>
      <c r="AJ53" s="1"/>
      <c r="AK53" s="1"/>
      <c r="AL53" s="36"/>
      <c r="AM53" s="4">
        <v>349</v>
      </c>
      <c r="AN53" s="5"/>
    </row>
    <row r="54" spans="2:40" x14ac:dyDescent="0.15">
      <c r="B54" s="11">
        <v>33</v>
      </c>
      <c r="C54" s="54">
        <f t="shared" si="0"/>
        <v>5.1835879541791995E-2</v>
      </c>
      <c r="D54" s="54">
        <f t="shared" si="3"/>
        <v>5.2198727217381585E-2</v>
      </c>
      <c r="E54" s="54">
        <f t="shared" si="4"/>
        <v>5.2576140050446737E-2</v>
      </c>
      <c r="F54" s="54">
        <f t="shared" si="5"/>
        <v>5.2969218341897793E-2</v>
      </c>
      <c r="G54" s="54">
        <f t="shared" si="6"/>
        <v>5.3379187217457172E-2</v>
      </c>
      <c r="H54" s="54">
        <f t="shared" si="7"/>
        <v>5.3807415866202683E-2</v>
      </c>
      <c r="I54" s="54">
        <f t="shared" si="8"/>
        <v>5.4255440586324311E-2</v>
      </c>
      <c r="J54" s="54">
        <f t="shared" si="9"/>
        <v>5.4724992571338019E-2</v>
      </c>
      <c r="K54" s="54">
        <f t="shared" si="10"/>
        <v>5.5218031646468095E-2</v>
      </c>
      <c r="L54" s="54">
        <f t="shared" si="11"/>
        <v>5.5736787538622018E-2</v>
      </c>
      <c r="M54" s="54">
        <f t="shared" si="12"/>
        <v>5.6283810774430357E-2</v>
      </c>
      <c r="N54" s="54">
        <f t="shared" si="13"/>
        <v>5.6862036008473969E-2</v>
      </c>
      <c r="O54" s="54">
        <f t="shared" si="14"/>
        <v>5.7474861577085264E-2</v>
      </c>
      <c r="P54" s="54">
        <f t="shared" si="15"/>
        <v>5.8126250487992456E-2</v>
      </c>
      <c r="Q54" s="54">
        <f t="shared" si="16"/>
        <v>5.8820860104285708E-2</v>
      </c>
      <c r="R54" s="54">
        <f t="shared" si="17"/>
        <v>5.9564210799085311E-2</v>
      </c>
      <c r="S54" s="54">
        <f t="shared" si="18"/>
        <v>6.0362908391425378E-2</v>
      </c>
      <c r="T54" s="54">
        <f t="shared" si="19"/>
        <v>6.1224942134552859E-2</v>
      </c>
      <c r="U54" s="54">
        <f t="shared" si="20"/>
        <v>6.2160090973633765E-2</v>
      </c>
      <c r="V54" s="54">
        <f t="shared" si="21"/>
        <v>6.3180488472434973E-2</v>
      </c>
      <c r="W54" s="54">
        <f t="shared" si="22"/>
        <v>6.4301426257140998E-2</v>
      </c>
      <c r="X54" s="54">
        <f t="shared" si="23"/>
        <v>6.5542526599902812E-2</v>
      </c>
      <c r="Y54" s="54">
        <f t="shared" si="24"/>
        <v>6.6929505872285508E-2</v>
      </c>
      <c r="Z54" s="54">
        <f t="shared" si="25"/>
        <v>6.8496921849608497E-2</v>
      </c>
      <c r="AA54" s="1"/>
      <c r="AB54" s="1"/>
      <c r="AC54" s="1"/>
      <c r="AD54" s="1"/>
      <c r="AE54" s="1"/>
      <c r="AF54" s="1"/>
      <c r="AG54" s="1"/>
      <c r="AH54" s="1"/>
      <c r="AI54" s="2"/>
      <c r="AJ54" s="1"/>
      <c r="AK54" s="1"/>
      <c r="AL54" s="36"/>
      <c r="AM54" s="4">
        <v>358</v>
      </c>
      <c r="AN54" s="5"/>
    </row>
    <row r="55" spans="2:40" x14ac:dyDescent="0.15">
      <c r="B55" s="11">
        <v>34</v>
      </c>
      <c r="C55" s="54">
        <f t="shared" si="0"/>
        <v>5.1486605389739572E-2</v>
      </c>
      <c r="D55" s="54">
        <f t="shared" si="3"/>
        <v>5.1835879541791995E-2</v>
      </c>
      <c r="E55" s="54">
        <f t="shared" si="4"/>
        <v>5.2198727217381585E-2</v>
      </c>
      <c r="F55" s="54">
        <f t="shared" si="5"/>
        <v>5.2576140050446737E-2</v>
      </c>
      <c r="G55" s="54">
        <f t="shared" si="6"/>
        <v>5.2969218341897793E-2</v>
      </c>
      <c r="H55" s="54">
        <f t="shared" si="7"/>
        <v>5.3379187217457172E-2</v>
      </c>
      <c r="I55" s="54">
        <f t="shared" si="8"/>
        <v>5.3807415866202683E-2</v>
      </c>
      <c r="J55" s="54">
        <f t="shared" si="9"/>
        <v>5.4255440586324311E-2</v>
      </c>
      <c r="K55" s="54">
        <f t="shared" si="10"/>
        <v>5.4724992571338019E-2</v>
      </c>
      <c r="L55" s="54">
        <f t="shared" si="11"/>
        <v>5.5218031646468095E-2</v>
      </c>
      <c r="M55" s="54">
        <f t="shared" si="12"/>
        <v>5.5736787538622018E-2</v>
      </c>
      <c r="N55" s="54">
        <f t="shared" si="13"/>
        <v>5.6283810774430357E-2</v>
      </c>
      <c r="O55" s="54">
        <f t="shared" si="14"/>
        <v>5.6862036008473969E-2</v>
      </c>
      <c r="P55" s="54">
        <f t="shared" si="15"/>
        <v>5.7474861577085264E-2</v>
      </c>
      <c r="Q55" s="54">
        <f t="shared" si="16"/>
        <v>5.8126250487992456E-2</v>
      </c>
      <c r="R55" s="54">
        <f t="shared" si="17"/>
        <v>5.8820860104285708E-2</v>
      </c>
      <c r="S55" s="54">
        <f t="shared" si="18"/>
        <v>5.9564210799085311E-2</v>
      </c>
      <c r="T55" s="54">
        <f t="shared" si="19"/>
        <v>6.0362908391425378E-2</v>
      </c>
      <c r="U55" s="54">
        <f t="shared" si="20"/>
        <v>6.1224942134552859E-2</v>
      </c>
      <c r="V55" s="54">
        <f t="shared" si="21"/>
        <v>6.2160090973633765E-2</v>
      </c>
      <c r="W55" s="54">
        <f t="shared" si="22"/>
        <v>6.3180488472434973E-2</v>
      </c>
      <c r="X55" s="54">
        <f t="shared" si="23"/>
        <v>6.4301426257140998E-2</v>
      </c>
      <c r="Y55" s="54">
        <f t="shared" si="24"/>
        <v>6.5542526599902812E-2</v>
      </c>
      <c r="Z55" s="54">
        <f t="shared" si="25"/>
        <v>6.6929505872285508E-2</v>
      </c>
      <c r="AA55" s="1"/>
      <c r="AB55" s="1"/>
      <c r="AC55" s="1"/>
      <c r="AD55" s="1"/>
      <c r="AE55" s="1"/>
      <c r="AF55" s="1"/>
      <c r="AG55" s="1"/>
      <c r="AH55" s="1"/>
      <c r="AI55" s="1"/>
      <c r="AJ55" s="2"/>
      <c r="AK55" s="1"/>
      <c r="AL55" s="36"/>
      <c r="AM55" s="4">
        <v>410</v>
      </c>
      <c r="AN55" s="5"/>
    </row>
    <row r="56" spans="2:40" ht="14" thickBot="1" x14ac:dyDescent="0.2">
      <c r="B56" s="12">
        <v>35</v>
      </c>
      <c r="C56" s="55">
        <f t="shared" si="0"/>
        <v>5.1150008146755965E-2</v>
      </c>
      <c r="D56" s="55">
        <f t="shared" si="3"/>
        <v>5.1486605389739572E-2</v>
      </c>
      <c r="E56" s="55">
        <f t="shared" si="4"/>
        <v>5.1835879541791995E-2</v>
      </c>
      <c r="F56" s="55">
        <f t="shared" si="5"/>
        <v>5.2198727217381585E-2</v>
      </c>
      <c r="G56" s="55">
        <f t="shared" si="6"/>
        <v>5.2576140050446737E-2</v>
      </c>
      <c r="H56" s="55">
        <f t="shared" si="7"/>
        <v>5.2969218341897793E-2</v>
      </c>
      <c r="I56" s="55">
        <f t="shared" si="8"/>
        <v>5.3379187217457172E-2</v>
      </c>
      <c r="J56" s="55">
        <f t="shared" si="9"/>
        <v>5.3807415866202683E-2</v>
      </c>
      <c r="K56" s="55">
        <f t="shared" si="10"/>
        <v>5.4255440586324311E-2</v>
      </c>
      <c r="L56" s="55">
        <f t="shared" si="11"/>
        <v>5.4724992571338019E-2</v>
      </c>
      <c r="M56" s="55">
        <f t="shared" si="12"/>
        <v>5.5218031646468095E-2</v>
      </c>
      <c r="N56" s="55">
        <f t="shared" si="13"/>
        <v>5.5736787538622018E-2</v>
      </c>
      <c r="O56" s="55">
        <f t="shared" si="14"/>
        <v>5.6283810774430357E-2</v>
      </c>
      <c r="P56" s="55">
        <f t="shared" si="15"/>
        <v>5.6862036008473969E-2</v>
      </c>
      <c r="Q56" s="55">
        <f t="shared" si="16"/>
        <v>5.7474861577085264E-2</v>
      </c>
      <c r="R56" s="55">
        <f t="shared" si="17"/>
        <v>5.8126250487992456E-2</v>
      </c>
      <c r="S56" s="55">
        <f t="shared" si="18"/>
        <v>5.8820860104285708E-2</v>
      </c>
      <c r="T56" s="55">
        <f t="shared" si="19"/>
        <v>5.9564210799085311E-2</v>
      </c>
      <c r="U56" s="55">
        <f t="shared" si="20"/>
        <v>6.0362908391425378E-2</v>
      </c>
      <c r="V56" s="55">
        <f t="shared" si="21"/>
        <v>6.1224942134552859E-2</v>
      </c>
      <c r="W56" s="55">
        <f t="shared" si="22"/>
        <v>6.2160090973633765E-2</v>
      </c>
      <c r="X56" s="55">
        <f t="shared" si="23"/>
        <v>6.3180488472434973E-2</v>
      </c>
      <c r="Y56" s="55">
        <f t="shared" si="24"/>
        <v>6.4301426257140998E-2</v>
      </c>
      <c r="Z56" s="55">
        <f t="shared" si="25"/>
        <v>6.5542526599902812E-2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  <c r="AL56" s="30"/>
      <c r="AM56" s="8">
        <v>418</v>
      </c>
      <c r="AN56" s="9"/>
    </row>
  </sheetData>
  <mergeCells count="3">
    <mergeCell ref="C18:Z18"/>
    <mergeCell ref="AA18:AK18"/>
    <mergeCell ref="AL18:AN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6DD-D017-F94F-842A-EB57F4F4466E}">
  <dimension ref="A6:AL30"/>
  <sheetViews>
    <sheetView zoomScale="123" zoomScaleNormal="75" workbookViewId="0">
      <selection activeCell="C26" sqref="C26"/>
    </sheetView>
  </sheetViews>
  <sheetFormatPr baseColWidth="10" defaultRowHeight="13" x14ac:dyDescent="0.15"/>
  <cols>
    <col min="1" max="1" width="9.1640625" style="1" customWidth="1"/>
    <col min="2" max="2" width="14.83203125" bestFit="1" customWidth="1"/>
    <col min="3" max="5" width="8.83203125" customWidth="1"/>
    <col min="6" max="6" width="10.1640625" bestFit="1" customWidth="1"/>
    <col min="7" max="26" width="8.83203125" customWidth="1"/>
    <col min="27" max="27" width="12.33203125" bestFit="1" customWidth="1"/>
    <col min="28" max="37" width="8.83203125" customWidth="1"/>
    <col min="38" max="38" width="12.1640625" bestFit="1" customWidth="1"/>
    <col min="39" max="39" width="6.33203125" bestFit="1" customWidth="1"/>
    <col min="40" max="40" width="12.1640625" bestFit="1" customWidth="1"/>
    <col min="41" max="251" width="8.83203125" customWidth="1"/>
  </cols>
  <sheetData>
    <row r="6" spans="1:38" ht="14" thickBot="1" x14ac:dyDescent="0.2"/>
    <row r="7" spans="1:38" s="18" customFormat="1" ht="14" customHeight="1" thickBot="1" x14ac:dyDescent="0.2">
      <c r="A7" s="17"/>
      <c r="B7" s="60" t="s">
        <v>18</v>
      </c>
      <c r="C7" s="29">
        <v>8000</v>
      </c>
      <c r="E7" s="62" t="s">
        <v>13</v>
      </c>
      <c r="F7" s="64">
        <f>SUM(C21:Z21)</f>
        <v>14658.469783141796</v>
      </c>
    </row>
    <row r="8" spans="1:38" s="18" customFormat="1" ht="14" customHeight="1" x14ac:dyDescent="0.15">
      <c r="A8" s="17"/>
      <c r="B8" s="61" t="s">
        <v>19</v>
      </c>
      <c r="C8" s="63">
        <v>0.60745107708804469</v>
      </c>
    </row>
    <row r="9" spans="1:38" s="18" customFormat="1" ht="14" customHeight="1" thickBot="1" x14ac:dyDescent="0.2">
      <c r="A9" s="17"/>
      <c r="B9" s="75" t="s">
        <v>20</v>
      </c>
      <c r="C9" s="76">
        <v>4.7577972208036452E-2</v>
      </c>
    </row>
    <row r="10" spans="1:38" s="18" customFormat="1" ht="14" customHeight="1" x14ac:dyDescent="0.15">
      <c r="A10" s="17"/>
    </row>
    <row r="12" spans="1:38" ht="14" thickBot="1" x14ac:dyDescent="0.2"/>
    <row r="13" spans="1:38" s="3" customFormat="1" ht="15" thickBot="1" x14ac:dyDescent="0.2">
      <c r="A13" s="4"/>
      <c r="B13" s="74" t="s">
        <v>21</v>
      </c>
      <c r="C13" s="72">
        <v>1</v>
      </c>
      <c r="D13" s="72">
        <v>2</v>
      </c>
      <c r="E13" s="72">
        <v>3</v>
      </c>
      <c r="F13" s="72">
        <v>4</v>
      </c>
      <c r="G13" s="72">
        <v>5</v>
      </c>
      <c r="H13" s="72">
        <v>6</v>
      </c>
      <c r="I13" s="72">
        <v>7</v>
      </c>
      <c r="J13" s="72">
        <v>8</v>
      </c>
      <c r="K13" s="72">
        <v>9</v>
      </c>
      <c r="L13" s="72">
        <v>10</v>
      </c>
      <c r="M13" s="72">
        <v>11</v>
      </c>
      <c r="N13" s="72">
        <v>12</v>
      </c>
      <c r="O13" s="72">
        <v>13</v>
      </c>
      <c r="P13" s="72">
        <v>14</v>
      </c>
      <c r="Q13" s="72">
        <v>15</v>
      </c>
      <c r="R13" s="72">
        <v>16</v>
      </c>
      <c r="S13" s="72">
        <v>17</v>
      </c>
      <c r="T13" s="72">
        <v>18</v>
      </c>
      <c r="U13" s="72">
        <v>19</v>
      </c>
      <c r="V13" s="72">
        <v>20</v>
      </c>
      <c r="W13" s="72">
        <v>21</v>
      </c>
      <c r="X13" s="72">
        <v>22</v>
      </c>
      <c r="Y13" s="72">
        <v>23</v>
      </c>
      <c r="Z13" s="72">
        <v>24</v>
      </c>
      <c r="AA13" s="79" t="s">
        <v>22</v>
      </c>
      <c r="AB13" s="72">
        <v>25</v>
      </c>
      <c r="AC13" s="72">
        <v>26</v>
      </c>
      <c r="AD13" s="72">
        <v>27</v>
      </c>
      <c r="AE13" s="72">
        <v>28</v>
      </c>
      <c r="AF13" s="72">
        <v>29</v>
      </c>
      <c r="AG13" s="72">
        <v>30</v>
      </c>
      <c r="AH13" s="72">
        <v>31</v>
      </c>
      <c r="AI13" s="72">
        <v>32</v>
      </c>
      <c r="AJ13" s="72">
        <v>33</v>
      </c>
      <c r="AK13" s="72">
        <v>34</v>
      </c>
      <c r="AL13" s="73">
        <v>35</v>
      </c>
    </row>
    <row r="14" spans="1:38" ht="14" thickBot="1" x14ac:dyDescent="0.2">
      <c r="B14" s="33"/>
      <c r="C14" s="6">
        <f t="shared" ref="C14:Z14" si="0">$C$8*(EXP(-$C$9*(C$13-1))-EXP(-$C$9*C$13))</f>
        <v>2.8224533394553556E-2</v>
      </c>
      <c r="D14" s="6">
        <f t="shared" si="0"/>
        <v>2.6913112087739693E-2</v>
      </c>
      <c r="E14" s="6">
        <f t="shared" si="0"/>
        <v>2.5662624501952318E-2</v>
      </c>
      <c r="F14" s="6">
        <f t="shared" si="0"/>
        <v>2.4470239420145597E-2</v>
      </c>
      <c r="G14" s="6">
        <f t="shared" si="0"/>
        <v>2.333325717459998E-2</v>
      </c>
      <c r="H14" s="6">
        <f t="shared" si="0"/>
        <v>2.2249103534630887E-2</v>
      </c>
      <c r="I14" s="6">
        <f t="shared" si="0"/>
        <v>2.1215323878296395E-2</v>
      </c>
      <c r="J14" s="6">
        <f t="shared" si="0"/>
        <v>2.0229577634912153E-2</v>
      </c>
      <c r="K14" s="6">
        <f t="shared" si="0"/>
        <v>1.9289632985786887E-2</v>
      </c>
      <c r="L14" s="6">
        <f t="shared" si="0"/>
        <v>1.839336181118309E-2</v>
      </c>
      <c r="M14" s="6">
        <f t="shared" si="0"/>
        <v>1.7538734872061579E-2</v>
      </c>
      <c r="N14" s="6">
        <f t="shared" si="0"/>
        <v>1.6723817215700369E-2</v>
      </c>
      <c r="O14" s="6">
        <f t="shared" si="0"/>
        <v>1.5946763794786586E-2</v>
      </c>
      <c r="P14" s="6">
        <f t="shared" si="0"/>
        <v>1.5205815290063296E-2</v>
      </c>
      <c r="Q14" s="6">
        <f t="shared" si="0"/>
        <v>1.4499294127069889E-2</v>
      </c>
      <c r="R14" s="6">
        <f t="shared" si="0"/>
        <v>1.3825600677963354E-2</v>
      </c>
      <c r="S14" s="6">
        <f t="shared" si="0"/>
        <v>1.3183209639814985E-2</v>
      </c>
      <c r="T14" s="6">
        <f t="shared" si="0"/>
        <v>1.2570666581186997E-2</v>
      </c>
      <c r="U14" s="6">
        <f t="shared" si="0"/>
        <v>1.198658464916817E-2</v>
      </c>
      <c r="V14" s="6">
        <f t="shared" si="0"/>
        <v>1.1429641429413098E-2</v>
      </c>
      <c r="W14" s="6">
        <f t="shared" si="0"/>
        <v>1.0898575952076802E-2</v>
      </c>
      <c r="X14" s="6">
        <f t="shared" si="0"/>
        <v>1.0392185836864406E-2</v>
      </c>
      <c r="Y14" s="6">
        <f t="shared" si="0"/>
        <v>9.9093245707340995E-3</v>
      </c>
      <c r="Z14" s="6">
        <f t="shared" si="0"/>
        <v>9.4488989120869882E-3</v>
      </c>
      <c r="AA14" s="80">
        <f>1-SUM(C14:Z14)</f>
        <v>0.5864601200272086</v>
      </c>
      <c r="AB14" s="6">
        <f t="shared" ref="AB14:AL14" si="1">$C$8*(EXP(-$C$9*(AB$13-1))-EXP(-$C$9*AB$13))</f>
        <v>9.0098664155698789E-3</v>
      </c>
      <c r="AC14" s="6">
        <f t="shared" si="1"/>
        <v>8.5912330718843632E-3</v>
      </c>
      <c r="AD14" s="6">
        <f t="shared" si="1"/>
        <v>8.1920510572599681E-3</v>
      </c>
      <c r="AE14" s="6">
        <f t="shared" si="1"/>
        <v>7.8114165874950663E-3</v>
      </c>
      <c r="AF14" s="6">
        <f t="shared" si="1"/>
        <v>7.4484678717080992E-3</v>
      </c>
      <c r="AG14" s="6">
        <f t="shared" si="1"/>
        <v>7.1023831611646713E-3</v>
      </c>
      <c r="AH14" s="6">
        <f t="shared" si="1"/>
        <v>6.7723788887644144E-3</v>
      </c>
      <c r="AI14" s="6">
        <f t="shared" si="1"/>
        <v>6.4577078949737549E-3</v>
      </c>
      <c r="AJ14" s="6">
        <f t="shared" si="1"/>
        <v>6.1576577361894752E-3</v>
      </c>
      <c r="AK14" s="6">
        <f t="shared" si="1"/>
        <v>5.8715490717017073E-3</v>
      </c>
      <c r="AL14" s="13">
        <f t="shared" si="1"/>
        <v>5.598734125605226E-3</v>
      </c>
    </row>
    <row r="15" spans="1:38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ht="14" thickBot="1" x14ac:dyDescent="0.2"/>
    <row r="18" spans="2:38" ht="14" thickBot="1" x14ac:dyDescent="0.2">
      <c r="B18" s="10"/>
      <c r="C18" s="71">
        <v>1</v>
      </c>
      <c r="D18" s="72">
        <v>2</v>
      </c>
      <c r="E18" s="72">
        <v>3</v>
      </c>
      <c r="F18" s="72">
        <v>4</v>
      </c>
      <c r="G18" s="72">
        <v>5</v>
      </c>
      <c r="H18" s="72">
        <v>6</v>
      </c>
      <c r="I18" s="72">
        <v>7</v>
      </c>
      <c r="J18" s="72">
        <v>8</v>
      </c>
      <c r="K18" s="72">
        <v>9</v>
      </c>
      <c r="L18" s="72">
        <v>10</v>
      </c>
      <c r="M18" s="72">
        <v>11</v>
      </c>
      <c r="N18" s="72">
        <v>12</v>
      </c>
      <c r="O18" s="72">
        <v>13</v>
      </c>
      <c r="P18" s="72">
        <v>14</v>
      </c>
      <c r="Q18" s="72">
        <v>15</v>
      </c>
      <c r="R18" s="72">
        <v>16</v>
      </c>
      <c r="S18" s="72">
        <v>17</v>
      </c>
      <c r="T18" s="72">
        <v>18</v>
      </c>
      <c r="U18" s="72">
        <v>19</v>
      </c>
      <c r="V18" s="72">
        <v>20</v>
      </c>
      <c r="W18" s="72">
        <v>21</v>
      </c>
      <c r="X18" s="72">
        <v>22</v>
      </c>
      <c r="Y18" s="72">
        <v>23</v>
      </c>
      <c r="Z18" s="72">
        <v>24</v>
      </c>
      <c r="AA18" s="79" t="s">
        <v>22</v>
      </c>
      <c r="AB18" s="72">
        <v>25</v>
      </c>
      <c r="AC18" s="72">
        <v>26</v>
      </c>
      <c r="AD18" s="72">
        <v>27</v>
      </c>
      <c r="AE18" s="72">
        <v>28</v>
      </c>
      <c r="AF18" s="72">
        <v>29</v>
      </c>
      <c r="AG18" s="72">
        <v>30</v>
      </c>
      <c r="AH18" s="72">
        <v>31</v>
      </c>
      <c r="AI18" s="72">
        <v>32</v>
      </c>
      <c r="AJ18" s="72">
        <v>33</v>
      </c>
      <c r="AK18" s="72">
        <v>34</v>
      </c>
      <c r="AL18" s="73">
        <v>35</v>
      </c>
    </row>
    <row r="19" spans="2:38" x14ac:dyDescent="0.15">
      <c r="B19" s="67" t="s">
        <v>10</v>
      </c>
      <c r="C19" s="65">
        <f>C14*$C$7</f>
        <v>225.79626715642846</v>
      </c>
      <c r="D19" s="65">
        <f t="shared" ref="D19:AL19" si="2">D14*$C$7</f>
        <v>215.30489670191756</v>
      </c>
      <c r="E19" s="65">
        <f t="shared" si="2"/>
        <v>205.30099601561855</v>
      </c>
      <c r="F19" s="65">
        <f t="shared" si="2"/>
        <v>195.76191536116477</v>
      </c>
      <c r="G19" s="65">
        <f t="shared" si="2"/>
        <v>186.66605739679983</v>
      </c>
      <c r="H19" s="65">
        <f t="shared" si="2"/>
        <v>177.9928282770471</v>
      </c>
      <c r="I19" s="65">
        <f t="shared" si="2"/>
        <v>169.72259102637116</v>
      </c>
      <c r="J19" s="65">
        <f t="shared" si="2"/>
        <v>161.83662107929723</v>
      </c>
      <c r="K19" s="65">
        <f t="shared" si="2"/>
        <v>154.3170638862951</v>
      </c>
      <c r="L19" s="65">
        <f t="shared" si="2"/>
        <v>147.14689448946473</v>
      </c>
      <c r="M19" s="65">
        <f t="shared" si="2"/>
        <v>140.30987897649263</v>
      </c>
      <c r="N19" s="65">
        <f t="shared" si="2"/>
        <v>133.79053772560295</v>
      </c>
      <c r="O19" s="65">
        <f t="shared" si="2"/>
        <v>127.57411035829269</v>
      </c>
      <c r="P19" s="65">
        <f t="shared" si="2"/>
        <v>121.64652232050636</v>
      </c>
      <c r="Q19" s="65">
        <f t="shared" si="2"/>
        <v>115.9943530165591</v>
      </c>
      <c r="R19" s="65">
        <f t="shared" si="2"/>
        <v>110.60480542370684</v>
      </c>
      <c r="S19" s="65">
        <f t="shared" si="2"/>
        <v>105.46567711851988</v>
      </c>
      <c r="T19" s="65">
        <f t="shared" si="2"/>
        <v>100.56533264949597</v>
      </c>
      <c r="U19" s="65">
        <f t="shared" si="2"/>
        <v>95.892677193345364</v>
      </c>
      <c r="V19" s="65">
        <f t="shared" si="2"/>
        <v>91.437131435304778</v>
      </c>
      <c r="W19" s="65">
        <f t="shared" si="2"/>
        <v>87.188607616614419</v>
      </c>
      <c r="X19" s="65">
        <f t="shared" si="2"/>
        <v>83.137486694915253</v>
      </c>
      <c r="Y19" s="65">
        <f t="shared" si="2"/>
        <v>79.274596565872798</v>
      </c>
      <c r="Z19" s="65">
        <f t="shared" si="2"/>
        <v>75.591191296695911</v>
      </c>
      <c r="AA19" s="81">
        <f t="shared" si="2"/>
        <v>4691.6809602176691</v>
      </c>
      <c r="AB19" s="65">
        <f t="shared" si="2"/>
        <v>72.078931324559036</v>
      </c>
      <c r="AC19" s="65">
        <f t="shared" si="2"/>
        <v>68.729864575074913</v>
      </c>
      <c r="AD19" s="65">
        <f t="shared" si="2"/>
        <v>65.536408458079748</v>
      </c>
      <c r="AE19" s="65">
        <f t="shared" si="2"/>
        <v>62.49133269996053</v>
      </c>
      <c r="AF19" s="65">
        <f t="shared" si="2"/>
        <v>59.587742973664795</v>
      </c>
      <c r="AG19" s="65">
        <f t="shared" si="2"/>
        <v>56.819065289317372</v>
      </c>
      <c r="AH19" s="65">
        <f t="shared" si="2"/>
        <v>54.179031110115318</v>
      </c>
      <c r="AI19" s="65">
        <f t="shared" si="2"/>
        <v>51.661663159790038</v>
      </c>
      <c r="AJ19" s="65">
        <f t="shared" si="2"/>
        <v>49.261261889515801</v>
      </c>
      <c r="AK19" s="65">
        <f t="shared" si="2"/>
        <v>46.972392573613661</v>
      </c>
      <c r="AL19" s="66">
        <f t="shared" si="2"/>
        <v>44.789873004841809</v>
      </c>
    </row>
    <row r="20" spans="2:38" x14ac:dyDescent="0.15">
      <c r="B20" s="59" t="s">
        <v>11</v>
      </c>
      <c r="C20" s="1">
        <v>286</v>
      </c>
      <c r="D20" s="1">
        <v>242</v>
      </c>
      <c r="E20" s="1">
        <v>223</v>
      </c>
      <c r="F20" s="1">
        <v>194</v>
      </c>
      <c r="G20" s="1">
        <v>143</v>
      </c>
      <c r="H20" s="1">
        <v>139</v>
      </c>
      <c r="I20" s="1">
        <v>130</v>
      </c>
      <c r="J20" s="1">
        <v>131</v>
      </c>
      <c r="K20" s="1">
        <v>152</v>
      </c>
      <c r="L20" s="1">
        <v>140</v>
      </c>
      <c r="M20" s="1">
        <v>114</v>
      </c>
      <c r="N20" s="1">
        <v>129</v>
      </c>
      <c r="O20" s="1">
        <v>112</v>
      </c>
      <c r="P20" s="1">
        <v>117</v>
      </c>
      <c r="Q20" s="1">
        <v>154</v>
      </c>
      <c r="R20" s="1">
        <v>128</v>
      </c>
      <c r="S20" s="1">
        <v>111</v>
      </c>
      <c r="T20" s="1">
        <v>96</v>
      </c>
      <c r="U20" s="1">
        <v>104</v>
      </c>
      <c r="V20" s="1">
        <v>107</v>
      </c>
      <c r="W20" s="1">
        <v>92</v>
      </c>
      <c r="X20" s="1">
        <v>86</v>
      </c>
      <c r="Y20" s="1">
        <v>96</v>
      </c>
      <c r="Z20" s="1">
        <v>100</v>
      </c>
      <c r="AA20" s="82">
        <f>C7-SUM(C20:Z20)</f>
        <v>4674</v>
      </c>
      <c r="AB20" s="1">
        <v>76</v>
      </c>
      <c r="AC20" s="1">
        <v>95</v>
      </c>
      <c r="AD20" s="1">
        <v>94</v>
      </c>
      <c r="AE20" s="1">
        <v>96</v>
      </c>
      <c r="AF20" s="1">
        <v>83</v>
      </c>
      <c r="AG20" s="1">
        <v>108</v>
      </c>
      <c r="AH20" s="1">
        <v>81</v>
      </c>
      <c r="AI20" s="1">
        <v>97</v>
      </c>
      <c r="AJ20" s="1">
        <v>79</v>
      </c>
      <c r="AK20" s="1">
        <v>121</v>
      </c>
      <c r="AL20" s="58">
        <v>123</v>
      </c>
    </row>
    <row r="21" spans="2:38" ht="14" thickBot="1" x14ac:dyDescent="0.2">
      <c r="B21" s="59" t="s">
        <v>12</v>
      </c>
      <c r="C21" s="1">
        <f>(C19-C20)^2</f>
        <v>3624.4894483001349</v>
      </c>
      <c r="D21" s="1">
        <f t="shared" ref="D21:Z21" si="3">(D19-D20)^2</f>
        <v>712.62854009529212</v>
      </c>
      <c r="E21" s="1">
        <f t="shared" si="3"/>
        <v>313.25474203915041</v>
      </c>
      <c r="F21" s="1">
        <f t="shared" si="3"/>
        <v>3.1043457399083731</v>
      </c>
      <c r="G21" s="1">
        <f t="shared" si="3"/>
        <v>1906.724568580617</v>
      </c>
      <c r="H21" s="1">
        <f t="shared" si="3"/>
        <v>1520.4406570432836</v>
      </c>
      <c r="I21" s="1">
        <f t="shared" si="3"/>
        <v>1577.8842378483428</v>
      </c>
      <c r="J21" s="1">
        <f t="shared" si="3"/>
        <v>950.89719958815829</v>
      </c>
      <c r="K21" s="1">
        <f t="shared" si="3"/>
        <v>5.3687850531729628</v>
      </c>
      <c r="L21" s="1">
        <f t="shared" si="3"/>
        <v>51.078100843541293</v>
      </c>
      <c r="M21" s="1">
        <f t="shared" si="3"/>
        <v>692.2097317576887</v>
      </c>
      <c r="N21" s="1">
        <f t="shared" si="3"/>
        <v>22.949251700425041</v>
      </c>
      <c r="O21" s="1">
        <f t="shared" si="3"/>
        <v>242.55291345227951</v>
      </c>
      <c r="P21" s="1">
        <f t="shared" si="3"/>
        <v>21.590169674963843</v>
      </c>
      <c r="Q21" s="1">
        <f t="shared" si="3"/>
        <v>1444.4292026299302</v>
      </c>
      <c r="R21" s="1">
        <f t="shared" si="3"/>
        <v>302.59279434709913</v>
      </c>
      <c r="S21" s="1">
        <f t="shared" si="3"/>
        <v>30.628729756474442</v>
      </c>
      <c r="T21" s="1">
        <f t="shared" si="3"/>
        <v>20.842262200553908</v>
      </c>
      <c r="U21" s="1">
        <f t="shared" si="3"/>
        <v>65.728683091302415</v>
      </c>
      <c r="V21" s="1">
        <f t="shared" si="3"/>
        <v>242.20287796197871</v>
      </c>
      <c r="W21" s="1">
        <f t="shared" si="3"/>
        <v>23.149496666900777</v>
      </c>
      <c r="X21" s="1">
        <f t="shared" si="3"/>
        <v>8.193982421787199</v>
      </c>
      <c r="Y21" s="1">
        <f t="shared" si="3"/>
        <v>279.739120034314</v>
      </c>
      <c r="Z21" s="1">
        <f t="shared" si="3"/>
        <v>595.78994231449349</v>
      </c>
      <c r="AA21" s="8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58"/>
    </row>
    <row r="22" spans="2:38" ht="14" thickBot="1" x14ac:dyDescent="0.2">
      <c r="B22" s="68" t="s">
        <v>23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83"/>
      <c r="AB22" s="69">
        <f>ABS(AB19-AB20)/AB20</f>
        <v>5.1593008887381102E-2</v>
      </c>
      <c r="AC22" s="69">
        <f t="shared" ref="AC22:AL22" si="4">ABS(AC19-AC20)/AC20</f>
        <v>0.27652774131500091</v>
      </c>
      <c r="AD22" s="69">
        <f t="shared" si="4"/>
        <v>0.30280416533957716</v>
      </c>
      <c r="AE22" s="69">
        <f t="shared" si="4"/>
        <v>0.34904861770874446</v>
      </c>
      <c r="AF22" s="69">
        <f t="shared" si="4"/>
        <v>0.28207538585946029</v>
      </c>
      <c r="AG22" s="69">
        <f t="shared" si="4"/>
        <v>0.47389754361743175</v>
      </c>
      <c r="AH22" s="69">
        <f t="shared" si="4"/>
        <v>0.33112307271462571</v>
      </c>
      <c r="AI22" s="69">
        <f t="shared" si="4"/>
        <v>0.46740553443515426</v>
      </c>
      <c r="AJ22" s="69">
        <f t="shared" si="4"/>
        <v>0.37643972291752154</v>
      </c>
      <c r="AK22" s="69">
        <f t="shared" si="4"/>
        <v>0.61179840848253175</v>
      </c>
      <c r="AL22" s="70">
        <f t="shared" si="4"/>
        <v>0.63585469101754633</v>
      </c>
    </row>
    <row r="25" spans="2:38" ht="14" thickBot="1" x14ac:dyDescent="0.2">
      <c r="B25" s="57"/>
      <c r="C25" s="57"/>
    </row>
    <row r="26" spans="2:38" ht="14" customHeight="1" thickBot="1" x14ac:dyDescent="0.2">
      <c r="B26" s="78" t="s">
        <v>24</v>
      </c>
      <c r="C26" s="77">
        <f>AVERAGE(AB22:AL22)</f>
        <v>0.37805162657227043</v>
      </c>
    </row>
    <row r="28" spans="2:38" x14ac:dyDescent="0.15">
      <c r="D28" s="56"/>
    </row>
    <row r="30" spans="2:38" x14ac:dyDescent="0.15">
      <c r="D30" s="5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4CCD-C395-8A42-92E0-5A4A31103BC8}">
  <dimension ref="A6:AN56"/>
  <sheetViews>
    <sheetView tabSelected="1" zoomScale="63" workbookViewId="0">
      <selection activeCell="S12" sqref="S12"/>
    </sheetView>
  </sheetViews>
  <sheetFormatPr baseColWidth="10" defaultRowHeight="13" x14ac:dyDescent="0.15"/>
  <cols>
    <col min="1" max="1" width="9.1640625" style="1" customWidth="1"/>
    <col min="2" max="2" width="14.83203125" bestFit="1" customWidth="1"/>
    <col min="3" max="5" width="8.83203125" customWidth="1"/>
    <col min="6" max="6" width="10.1640625" bestFit="1" customWidth="1"/>
    <col min="7" max="37" width="8.83203125" customWidth="1"/>
    <col min="38" max="38" width="12.1640625" bestFit="1" customWidth="1"/>
    <col min="39" max="39" width="6.33203125" bestFit="1" customWidth="1"/>
    <col min="40" max="40" width="12.1640625" bestFit="1" customWidth="1"/>
    <col min="41" max="251" width="8.83203125" customWidth="1"/>
  </cols>
  <sheetData>
    <row r="6" spans="1:12" x14ac:dyDescent="0.15">
      <c r="E6" s="1"/>
      <c r="F6" s="1"/>
    </row>
    <row r="7" spans="1:12" x14ac:dyDescent="0.15">
      <c r="E7" s="1"/>
      <c r="F7" s="4"/>
      <c r="G7" s="1"/>
      <c r="H7" s="1"/>
    </row>
    <row r="8" spans="1:12" s="25" customFormat="1" ht="14" customHeight="1" x14ac:dyDescent="0.15">
      <c r="A8" s="24"/>
      <c r="B8" s="45" t="s">
        <v>1</v>
      </c>
      <c r="C8" s="46">
        <v>1.8201990517705964</v>
      </c>
      <c r="E8" s="17"/>
      <c r="F8" s="50"/>
      <c r="G8" s="24"/>
      <c r="H8" s="108" t="s">
        <v>25</v>
      </c>
      <c r="I8" s="108"/>
      <c r="J8" s="108"/>
      <c r="K8" s="108"/>
      <c r="L8" s="101">
        <f>AVERAGE(AN46:AN56)</f>
        <v>0.14379211905005665</v>
      </c>
    </row>
    <row r="9" spans="1:12" s="25" customFormat="1" ht="14" customHeight="1" x14ac:dyDescent="0.15">
      <c r="A9" s="24"/>
      <c r="B9" s="45" t="s">
        <v>2</v>
      </c>
      <c r="C9" s="46">
        <v>0.20504616934149147</v>
      </c>
      <c r="E9" s="24"/>
      <c r="F9" s="21"/>
      <c r="G9" s="24"/>
      <c r="H9" s="24"/>
    </row>
    <row r="10" spans="1:12" s="25" customFormat="1" ht="14" customHeight="1" x14ac:dyDescent="0.15">
      <c r="A10" s="24"/>
      <c r="B10" s="45" t="s">
        <v>0</v>
      </c>
      <c r="C10" s="46">
        <v>2.1339822922097831</v>
      </c>
      <c r="E10" s="51"/>
      <c r="F10" s="52"/>
      <c r="G10" s="24"/>
      <c r="H10" s="24"/>
    </row>
    <row r="11" spans="1:12" s="25" customFormat="1" ht="14" customHeight="1" x14ac:dyDescent="0.15">
      <c r="A11" s="24"/>
      <c r="B11" s="45" t="s">
        <v>3</v>
      </c>
      <c r="C11" s="46">
        <v>1.258232658083047</v>
      </c>
      <c r="E11" s="44"/>
      <c r="F11" s="53"/>
      <c r="G11" s="24"/>
      <c r="H11" s="24"/>
    </row>
    <row r="12" spans="1:12" s="25" customFormat="1" ht="14" customHeight="1" x14ac:dyDescent="0.15">
      <c r="A12" s="24"/>
      <c r="B12" s="45" t="s">
        <v>4</v>
      </c>
      <c r="C12" s="46">
        <v>0.10004012254928175</v>
      </c>
      <c r="E12" s="44"/>
      <c r="F12" s="53"/>
      <c r="G12" s="24"/>
      <c r="H12" s="24"/>
    </row>
    <row r="13" spans="1:12" s="25" customFormat="1" ht="14" customHeight="1" x14ac:dyDescent="0.15">
      <c r="A13" s="24"/>
      <c r="B13" s="45" t="s">
        <v>5</v>
      </c>
      <c r="C13" s="46">
        <v>-0.21971127685213626</v>
      </c>
      <c r="E13" s="24"/>
      <c r="F13" s="21"/>
      <c r="G13" s="24"/>
      <c r="H13" s="24"/>
    </row>
    <row r="14" spans="1:12" x14ac:dyDescent="0.15">
      <c r="E14" s="1"/>
      <c r="F14" s="1"/>
      <c r="G14" s="1"/>
      <c r="H14" s="1"/>
    </row>
    <row r="17" spans="1:40" ht="14" customHeight="1" thickBot="1" x14ac:dyDescent="0.2"/>
    <row r="18" spans="1:40" ht="14" thickBot="1" x14ac:dyDescent="0.2">
      <c r="B18" s="10"/>
      <c r="C18" s="105" t="s">
        <v>16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 t="s">
        <v>17</v>
      </c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 t="s">
        <v>9</v>
      </c>
      <c r="AM18" s="106"/>
      <c r="AN18" s="107"/>
    </row>
    <row r="19" spans="1:40" s="18" customFormat="1" ht="22" customHeight="1" thickBot="1" x14ac:dyDescent="0.2">
      <c r="A19" s="17"/>
      <c r="B19" s="93" t="s">
        <v>8</v>
      </c>
      <c r="C19" s="37">
        <v>1</v>
      </c>
      <c r="D19" s="38">
        <v>2</v>
      </c>
      <c r="E19" s="38">
        <v>3</v>
      </c>
      <c r="F19" s="38">
        <v>4</v>
      </c>
      <c r="G19" s="38">
        <v>5</v>
      </c>
      <c r="H19" s="38">
        <v>6</v>
      </c>
      <c r="I19" s="38">
        <v>7</v>
      </c>
      <c r="J19" s="38">
        <v>8</v>
      </c>
      <c r="K19" s="38">
        <v>9</v>
      </c>
      <c r="L19" s="38">
        <v>10</v>
      </c>
      <c r="M19" s="38">
        <v>11</v>
      </c>
      <c r="N19" s="38">
        <v>12</v>
      </c>
      <c r="O19" s="38">
        <v>13</v>
      </c>
      <c r="P19" s="38">
        <v>14</v>
      </c>
      <c r="Q19" s="38">
        <v>15</v>
      </c>
      <c r="R19" s="38">
        <v>16</v>
      </c>
      <c r="S19" s="38">
        <v>17</v>
      </c>
      <c r="T19" s="38">
        <v>18</v>
      </c>
      <c r="U19" s="38">
        <v>19</v>
      </c>
      <c r="V19" s="38">
        <v>20</v>
      </c>
      <c r="W19" s="38">
        <v>21</v>
      </c>
      <c r="X19" s="38">
        <v>22</v>
      </c>
      <c r="Y19" s="38">
        <v>23</v>
      </c>
      <c r="Z19" s="38">
        <v>24</v>
      </c>
      <c r="AA19" s="87">
        <v>25</v>
      </c>
      <c r="AB19" s="84">
        <v>26</v>
      </c>
      <c r="AC19" s="87">
        <v>27</v>
      </c>
      <c r="AD19" s="84">
        <v>28</v>
      </c>
      <c r="AE19" s="87">
        <v>29</v>
      </c>
      <c r="AF19" s="84">
        <v>30</v>
      </c>
      <c r="AG19" s="87">
        <v>31</v>
      </c>
      <c r="AH19" s="84">
        <v>32</v>
      </c>
      <c r="AI19" s="87">
        <v>33</v>
      </c>
      <c r="AJ19" s="84">
        <v>34</v>
      </c>
      <c r="AK19" s="90">
        <v>35</v>
      </c>
      <c r="AL19" s="31" t="s">
        <v>10</v>
      </c>
      <c r="AM19" s="31" t="s">
        <v>11</v>
      </c>
      <c r="AN19" s="29" t="s">
        <v>12</v>
      </c>
    </row>
    <row r="20" spans="1:40" s="18" customFormat="1" ht="20" customHeight="1" thickBot="1" x14ac:dyDescent="0.2">
      <c r="A20" s="17"/>
      <c r="B20" s="16" t="s">
        <v>7</v>
      </c>
      <c r="C20" s="39">
        <v>286</v>
      </c>
      <c r="D20" s="40">
        <v>242</v>
      </c>
      <c r="E20" s="40">
        <v>223</v>
      </c>
      <c r="F20" s="40">
        <v>194</v>
      </c>
      <c r="G20" s="40">
        <v>143</v>
      </c>
      <c r="H20" s="40">
        <v>139</v>
      </c>
      <c r="I20" s="40">
        <v>130</v>
      </c>
      <c r="J20" s="40">
        <v>131</v>
      </c>
      <c r="K20" s="40">
        <v>152</v>
      </c>
      <c r="L20" s="40">
        <v>140</v>
      </c>
      <c r="M20" s="40">
        <v>114</v>
      </c>
      <c r="N20" s="40">
        <v>129</v>
      </c>
      <c r="O20" s="40">
        <v>112</v>
      </c>
      <c r="P20" s="40">
        <v>117</v>
      </c>
      <c r="Q20" s="40">
        <v>154</v>
      </c>
      <c r="R20" s="40">
        <v>128</v>
      </c>
      <c r="S20" s="40">
        <v>111</v>
      </c>
      <c r="T20" s="40">
        <v>96</v>
      </c>
      <c r="U20" s="40">
        <v>104</v>
      </c>
      <c r="V20" s="40">
        <v>107</v>
      </c>
      <c r="W20" s="40">
        <v>92</v>
      </c>
      <c r="X20" s="40">
        <v>86</v>
      </c>
      <c r="Y20" s="40">
        <v>96</v>
      </c>
      <c r="Z20" s="40">
        <v>100</v>
      </c>
      <c r="AA20" s="88">
        <f>'6'!AB19</f>
        <v>72.078931324559036</v>
      </c>
      <c r="AB20" s="85">
        <f>'6'!AC19</f>
        <v>68.729864575074913</v>
      </c>
      <c r="AC20" s="88">
        <f>'6'!AD19</f>
        <v>65.536408458079748</v>
      </c>
      <c r="AD20" s="85">
        <f>'6'!AE19</f>
        <v>62.49133269996053</v>
      </c>
      <c r="AE20" s="88">
        <f>'6'!AF19</f>
        <v>59.587742973664795</v>
      </c>
      <c r="AF20" s="85">
        <f>'6'!AG19</f>
        <v>56.819065289317372</v>
      </c>
      <c r="AG20" s="88">
        <f>'6'!AH19</f>
        <v>54.179031110115318</v>
      </c>
      <c r="AH20" s="85">
        <f>'6'!AI19</f>
        <v>51.661663159790038</v>
      </c>
      <c r="AI20" s="88">
        <f>'6'!AJ19</f>
        <v>49.261261889515801</v>
      </c>
      <c r="AJ20" s="85">
        <f>'6'!AK19</f>
        <v>46.972392573613661</v>
      </c>
      <c r="AK20" s="91">
        <f>'6'!AL19</f>
        <v>44.789873004841809</v>
      </c>
      <c r="AL20" s="32"/>
      <c r="AM20" s="32"/>
      <c r="AN20" s="20"/>
    </row>
    <row r="21" spans="1:40" ht="21" customHeight="1" thickBot="1" x14ac:dyDescent="0.2">
      <c r="B21" s="14" t="s">
        <v>6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89"/>
      <c r="AB21" s="86"/>
      <c r="AC21" s="89"/>
      <c r="AD21" s="86"/>
      <c r="AE21" s="89"/>
      <c r="AF21" s="86"/>
      <c r="AG21" s="89"/>
      <c r="AH21" s="86"/>
      <c r="AI21" s="89"/>
      <c r="AJ21" s="86"/>
      <c r="AK21" s="92"/>
      <c r="AL21" s="33"/>
      <c r="AM21" s="33"/>
      <c r="AN21" s="13"/>
    </row>
    <row r="22" spans="1:40" x14ac:dyDescent="0.15">
      <c r="B22" s="11">
        <v>1</v>
      </c>
      <c r="C22" s="43">
        <f>($C$8+$C$9-1)/($C$8-1)</f>
        <v>1.2499956186231256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95">
        <f>SUMPRODUCT($C$20:$AK$20,C22:AK22)</f>
        <v>357.49874692621393</v>
      </c>
      <c r="AM22" s="98">
        <v>342</v>
      </c>
      <c r="AN22" s="5">
        <f>(AL22-AM22)^2</f>
        <v>240.21115628282561</v>
      </c>
    </row>
    <row r="23" spans="1:40" x14ac:dyDescent="0.15">
      <c r="B23" s="11">
        <v>2</v>
      </c>
      <c r="C23" s="43">
        <f t="shared" ref="C23:C56" si="0">($C$12)*($B23-C$19)^($C$13)*($C$11/($C$10-1))</f>
        <v>0.11100151225893243</v>
      </c>
      <c r="D23" s="43">
        <f>($C$8+$C$9-1)/($C$8-1)</f>
        <v>1.2499956186231256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95">
        <f t="shared" ref="AL23:AL56" si="1">SUMPRODUCT($C$20:$AK$20,C23:AK23)</f>
        <v>334.24537221285107</v>
      </c>
      <c r="AM23" s="11">
        <v>329</v>
      </c>
      <c r="AN23" s="5">
        <f t="shared" ref="AN23:AN45" si="2">(AL23-AM23)^2</f>
        <v>27.513929651350093</v>
      </c>
    </row>
    <row r="24" spans="1:40" x14ac:dyDescent="0.15">
      <c r="B24" s="11">
        <v>3</v>
      </c>
      <c r="C24" s="43">
        <f t="shared" si="0"/>
        <v>9.5321136302771517E-2</v>
      </c>
      <c r="D24" s="43">
        <f t="shared" ref="D24:D56" si="3">($C$12)*($B24-D$19)^($C$13)*($C$11/($C$10-1))</f>
        <v>0.11100151225893243</v>
      </c>
      <c r="E24" s="43">
        <f>($C$8+$C$9-1)/($C$8-1)</f>
        <v>1.2499956186231256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95">
        <f t="shared" si="1"/>
        <v>332.87323390221127</v>
      </c>
      <c r="AM24" s="11">
        <v>344</v>
      </c>
      <c r="AN24" s="5">
        <f t="shared" si="2"/>
        <v>123.80492379490067</v>
      </c>
    </row>
    <row r="25" spans="1:40" x14ac:dyDescent="0.15">
      <c r="B25" s="11">
        <v>4</v>
      </c>
      <c r="C25" s="43">
        <f t="shared" si="0"/>
        <v>8.7196685202984944E-2</v>
      </c>
      <c r="D25" s="43">
        <f t="shared" si="3"/>
        <v>9.5321136302771517E-2</v>
      </c>
      <c r="E25" s="43">
        <f t="shared" ref="E25:E56" si="4">($C$12)*($B25-E$19)^($C$13)*($C$11/($C$10-1))</f>
        <v>0.11100151225893243</v>
      </c>
      <c r="F25" s="43">
        <f>($C$8+$C$9-1)/($C$8-1)</f>
        <v>1.2499956186231256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95">
        <f t="shared" si="1"/>
        <v>315.25845419995267</v>
      </c>
      <c r="AM25" s="11">
        <v>342</v>
      </c>
      <c r="AN25" s="5">
        <f t="shared" si="2"/>
        <v>715.11027177602921</v>
      </c>
    </row>
    <row r="26" spans="1:40" x14ac:dyDescent="0.15">
      <c r="B26" s="11">
        <v>5</v>
      </c>
      <c r="C26" s="43">
        <f t="shared" si="0"/>
        <v>8.1855812962767768E-2</v>
      </c>
      <c r="D26" s="43">
        <f t="shared" si="3"/>
        <v>8.7196685202984944E-2</v>
      </c>
      <c r="E26" s="43">
        <f t="shared" si="4"/>
        <v>9.5321136302771517E-2</v>
      </c>
      <c r="F26" s="43">
        <f t="shared" ref="F26:F56" si="5">($C$12)*($B26-F$19)^($C$13)*($C$11/($C$10-1))</f>
        <v>0.11100151225893243</v>
      </c>
      <c r="G26" s="43">
        <f>($C$8+$C$9-1)/($C$8-1)</f>
        <v>1.2499956186231256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95">
        <f t="shared" si="1"/>
        <v>266.05264056333181</v>
      </c>
      <c r="AM26" s="11">
        <v>261</v>
      </c>
      <c r="AN26" s="5">
        <f t="shared" si="2"/>
        <v>25.529176662225954</v>
      </c>
    </row>
    <row r="27" spans="1:40" x14ac:dyDescent="0.15">
      <c r="B27" s="11">
        <v>6</v>
      </c>
      <c r="C27" s="43">
        <f t="shared" si="0"/>
        <v>7.7939444017630546E-2</v>
      </c>
      <c r="D27" s="43">
        <f t="shared" si="3"/>
        <v>8.1855812962767768E-2</v>
      </c>
      <c r="E27" s="43">
        <f t="shared" si="4"/>
        <v>8.7196685202984944E-2</v>
      </c>
      <c r="F27" s="43">
        <f t="shared" si="5"/>
        <v>9.5321136302771517E-2</v>
      </c>
      <c r="G27" s="43">
        <f t="shared" ref="G27:G56" si="6">($C$12)*($B27-G$19)^($C$13)*($C$11/($C$10-1))</f>
        <v>0.11100151225893243</v>
      </c>
      <c r="H27" s="43">
        <f>($C$8+$C$9-1)/($C$8-1)</f>
        <v>1.2499956186231256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95">
        <f t="shared" si="1"/>
        <v>269.65955621067724</v>
      </c>
      <c r="AM27" s="11">
        <v>260</v>
      </c>
      <c r="AN27" s="5">
        <f t="shared" si="2"/>
        <v>93.307026187233191</v>
      </c>
    </row>
    <row r="28" spans="1:40" x14ac:dyDescent="0.15">
      <c r="B28" s="11">
        <v>7</v>
      </c>
      <c r="C28" s="43">
        <f t="shared" si="0"/>
        <v>7.4879043953878538E-2</v>
      </c>
      <c r="D28" s="43">
        <f t="shared" si="3"/>
        <v>7.7939444017630546E-2</v>
      </c>
      <c r="E28" s="43">
        <f t="shared" si="4"/>
        <v>8.1855812962767768E-2</v>
      </c>
      <c r="F28" s="43">
        <f t="shared" si="5"/>
        <v>8.7196685202984944E-2</v>
      </c>
      <c r="G28" s="43">
        <f t="shared" si="6"/>
        <v>9.5321136302771517E-2</v>
      </c>
      <c r="H28" s="43">
        <f t="shared" ref="H28:H56" si="7">($C$12)*($B28-H$19)^($C$13)*($C$11/($C$10-1))</f>
        <v>0.11100151225893243</v>
      </c>
      <c r="I28" s="43">
        <f>($C$8+$C$9-1)/($C$8-1)</f>
        <v>1.2499956186231256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95">
        <f t="shared" si="1"/>
        <v>267.00631835944642</v>
      </c>
      <c r="AM28" s="11">
        <v>258</v>
      </c>
      <c r="AN28" s="5">
        <f t="shared" si="2"/>
        <v>81.113770391701749</v>
      </c>
    </row>
    <row r="29" spans="1:40" x14ac:dyDescent="0.15">
      <c r="B29" s="11">
        <v>8</v>
      </c>
      <c r="C29" s="43">
        <f t="shared" si="0"/>
        <v>7.2385457914705381E-2</v>
      </c>
      <c r="D29" s="43">
        <f t="shared" si="3"/>
        <v>7.4879043953878538E-2</v>
      </c>
      <c r="E29" s="43">
        <f t="shared" si="4"/>
        <v>7.7939444017630546E-2</v>
      </c>
      <c r="F29" s="43">
        <f t="shared" si="5"/>
        <v>8.1855812962767768E-2</v>
      </c>
      <c r="G29" s="43">
        <f t="shared" si="6"/>
        <v>8.7196685202984944E-2</v>
      </c>
      <c r="H29" s="43">
        <f t="shared" si="7"/>
        <v>9.5321136302771517E-2</v>
      </c>
      <c r="I29" s="43">
        <f t="shared" ref="I29:I56" si="8">($C$12)*($B29-I$19)^($C$13)*($C$11/($C$10-1))</f>
        <v>0.11100151225893243</v>
      </c>
      <c r="J29" s="43">
        <f>($C$8+$C$9-1)/($C$8-1)</f>
        <v>1.2499956186231256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95">
        <f t="shared" si="1"/>
        <v>275.98187989455562</v>
      </c>
      <c r="AM29" s="11">
        <v>287</v>
      </c>
      <c r="AN29" s="5">
        <f t="shared" si="2"/>
        <v>121.39897065799772</v>
      </c>
    </row>
    <row r="30" spans="1:40" x14ac:dyDescent="0.15">
      <c r="B30" s="11">
        <v>9</v>
      </c>
      <c r="C30" s="43">
        <f t="shared" si="0"/>
        <v>7.029263787323109E-2</v>
      </c>
      <c r="D30" s="43">
        <f t="shared" si="3"/>
        <v>7.2385457914705381E-2</v>
      </c>
      <c r="E30" s="43">
        <f t="shared" si="4"/>
        <v>7.4879043953878538E-2</v>
      </c>
      <c r="F30" s="43">
        <f t="shared" si="5"/>
        <v>7.7939444017630546E-2</v>
      </c>
      <c r="G30" s="43">
        <f t="shared" si="6"/>
        <v>8.1855812962767768E-2</v>
      </c>
      <c r="H30" s="43">
        <f t="shared" si="7"/>
        <v>8.7196685202984944E-2</v>
      </c>
      <c r="I30" s="43">
        <f t="shared" si="8"/>
        <v>9.5321136302771517E-2</v>
      </c>
      <c r="J30" s="43">
        <f t="shared" ref="J30:J56" si="9">($C$12)*($B30-J$19)^($C$13)*($C$11/($C$10-1))</f>
        <v>0.11100151225893243</v>
      </c>
      <c r="K30" s="43">
        <f>($C$8+$C$9-1)/($C$8-1)</f>
        <v>1.2499956186231256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95">
        <f t="shared" si="1"/>
        <v>310.19725454112427</v>
      </c>
      <c r="AM30" s="11">
        <v>334</v>
      </c>
      <c r="AN30" s="5">
        <f t="shared" si="2"/>
        <v>566.57069138002942</v>
      </c>
    </row>
    <row r="31" spans="1:40" x14ac:dyDescent="0.15">
      <c r="B31" s="11">
        <v>10</v>
      </c>
      <c r="C31" s="43">
        <f t="shared" si="0"/>
        <v>6.8496921849608497E-2</v>
      </c>
      <c r="D31" s="43">
        <f t="shared" si="3"/>
        <v>7.029263787323109E-2</v>
      </c>
      <c r="E31" s="43">
        <f t="shared" si="4"/>
        <v>7.2385457914705381E-2</v>
      </c>
      <c r="F31" s="43">
        <f t="shared" si="5"/>
        <v>7.4879043953878538E-2</v>
      </c>
      <c r="G31" s="43">
        <f t="shared" si="6"/>
        <v>7.7939444017630546E-2</v>
      </c>
      <c r="H31" s="43">
        <f t="shared" si="7"/>
        <v>8.1855812962767768E-2</v>
      </c>
      <c r="I31" s="43">
        <f t="shared" si="8"/>
        <v>8.7196685202984944E-2</v>
      </c>
      <c r="J31" s="43">
        <f t="shared" si="9"/>
        <v>9.5321136302771517E-2</v>
      </c>
      <c r="K31" s="43">
        <f t="shared" ref="K31:K56" si="10">($C$12)*($B31-K$19)^($C$13)*($C$11/($C$10-1))</f>
        <v>0.11100151225893243</v>
      </c>
      <c r="L31" s="43">
        <f>($C$8+$C$9-1)/($C$8-1)</f>
        <v>1.2499956186231256</v>
      </c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95">
        <f t="shared" si="1"/>
        <v>305.48698255533395</v>
      </c>
      <c r="AM31" s="11">
        <v>255</v>
      </c>
      <c r="AN31" s="5">
        <f t="shared" si="2"/>
        <v>2548.9354075425949</v>
      </c>
    </row>
    <row r="32" spans="1:40" x14ac:dyDescent="0.15">
      <c r="B32" s="11">
        <v>11</v>
      </c>
      <c r="C32" s="43">
        <f t="shared" si="0"/>
        <v>6.6929505872285508E-2</v>
      </c>
      <c r="D32" s="43">
        <f t="shared" si="3"/>
        <v>6.8496921849608497E-2</v>
      </c>
      <c r="E32" s="43">
        <f t="shared" si="4"/>
        <v>7.029263787323109E-2</v>
      </c>
      <c r="F32" s="43">
        <f t="shared" si="5"/>
        <v>7.2385457914705381E-2</v>
      </c>
      <c r="G32" s="43">
        <f t="shared" si="6"/>
        <v>7.4879043953878538E-2</v>
      </c>
      <c r="H32" s="43">
        <f t="shared" si="7"/>
        <v>7.7939444017630546E-2</v>
      </c>
      <c r="I32" s="43">
        <f t="shared" si="8"/>
        <v>8.1855812962767768E-2</v>
      </c>
      <c r="J32" s="43">
        <f t="shared" si="9"/>
        <v>8.7196685202984944E-2</v>
      </c>
      <c r="K32" s="43">
        <f t="shared" si="10"/>
        <v>9.5321136302771517E-2</v>
      </c>
      <c r="L32" s="43">
        <f t="shared" ref="L32:L56" si="11">($C$12)*($B32-L$19)^($C$13)*($C$11/($C$10-1))</f>
        <v>0.11100151225893243</v>
      </c>
      <c r="M32" s="43">
        <f>($C$8+$C$9-1)/($C$8-1)</f>
        <v>1.2499956186231256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95">
        <f t="shared" si="1"/>
        <v>281.56996325617649</v>
      </c>
      <c r="AM32" s="11">
        <v>272</v>
      </c>
      <c r="AN32" s="5">
        <f t="shared" si="2"/>
        <v>91.584196724568187</v>
      </c>
    </row>
    <row r="33" spans="2:40" x14ac:dyDescent="0.15">
      <c r="B33" s="11">
        <v>12</v>
      </c>
      <c r="C33" s="43">
        <f t="shared" si="0"/>
        <v>6.5542526599902812E-2</v>
      </c>
      <c r="D33" s="43">
        <f t="shared" si="3"/>
        <v>6.6929505872285508E-2</v>
      </c>
      <c r="E33" s="43">
        <f t="shared" si="4"/>
        <v>6.8496921849608497E-2</v>
      </c>
      <c r="F33" s="43">
        <f t="shared" si="5"/>
        <v>7.029263787323109E-2</v>
      </c>
      <c r="G33" s="43">
        <f t="shared" si="6"/>
        <v>7.2385457914705381E-2</v>
      </c>
      <c r="H33" s="43">
        <f t="shared" si="7"/>
        <v>7.4879043953878538E-2</v>
      </c>
      <c r="I33" s="43">
        <f t="shared" si="8"/>
        <v>7.7939444017630546E-2</v>
      </c>
      <c r="J33" s="43">
        <f t="shared" si="9"/>
        <v>8.1855812962767768E-2</v>
      </c>
      <c r="K33" s="43">
        <f t="shared" si="10"/>
        <v>8.7196685202984944E-2</v>
      </c>
      <c r="L33" s="43">
        <f t="shared" si="11"/>
        <v>9.5321136302771517E-2</v>
      </c>
      <c r="M33" s="43">
        <f t="shared" ref="M33:M56" si="12">($C$12)*($B33-M$19)^($C$13)*($C$11/($C$10-1))</f>
        <v>0.11100151225893243</v>
      </c>
      <c r="N33" s="43">
        <f>($C$8+$C$9-1)/($C$8-1)</f>
        <v>1.2499956186231256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95">
        <f t="shared" si="1"/>
        <v>305.9706975934846</v>
      </c>
      <c r="AM33" s="11">
        <v>279</v>
      </c>
      <c r="AN33" s="5">
        <f t="shared" si="2"/>
        <v>727.41852867919602</v>
      </c>
    </row>
    <row r="34" spans="2:40" x14ac:dyDescent="0.15">
      <c r="B34" s="11">
        <v>13</v>
      </c>
      <c r="C34" s="43">
        <f t="shared" si="0"/>
        <v>6.4301426257140998E-2</v>
      </c>
      <c r="D34" s="43">
        <f t="shared" si="3"/>
        <v>6.5542526599902812E-2</v>
      </c>
      <c r="E34" s="43">
        <f t="shared" si="4"/>
        <v>6.6929505872285508E-2</v>
      </c>
      <c r="F34" s="43">
        <f t="shared" si="5"/>
        <v>6.8496921849608497E-2</v>
      </c>
      <c r="G34" s="43">
        <f t="shared" si="6"/>
        <v>7.029263787323109E-2</v>
      </c>
      <c r="H34" s="43">
        <f t="shared" si="7"/>
        <v>7.2385457914705381E-2</v>
      </c>
      <c r="I34" s="43">
        <f t="shared" si="8"/>
        <v>7.4879043953878538E-2</v>
      </c>
      <c r="J34" s="43">
        <f t="shared" si="9"/>
        <v>7.7939444017630546E-2</v>
      </c>
      <c r="K34" s="43">
        <f t="shared" si="10"/>
        <v>8.1855812962767768E-2</v>
      </c>
      <c r="L34" s="43">
        <f t="shared" si="11"/>
        <v>8.7196685202984944E-2</v>
      </c>
      <c r="M34" s="43">
        <f t="shared" si="12"/>
        <v>9.5321136302771517E-2</v>
      </c>
      <c r="N34" s="43">
        <f t="shared" ref="N34:N56" si="13">($C$12)*($B34-N$19)^($C$13)*($C$11/($C$10-1))</f>
        <v>0.11100151225893243</v>
      </c>
      <c r="O34" s="43">
        <f>($C$8+$C$9-1)/($C$8-1)</f>
        <v>1.2499956186231256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5">
        <f t="shared" si="1"/>
        <v>292.35788414585932</v>
      </c>
      <c r="AM34" s="11">
        <v>291</v>
      </c>
      <c r="AN34" s="5">
        <f t="shared" si="2"/>
        <v>1.8438493535760843</v>
      </c>
    </row>
    <row r="35" spans="2:40" x14ac:dyDescent="0.15">
      <c r="B35" s="11">
        <v>14</v>
      </c>
      <c r="C35" s="43">
        <f t="shared" si="0"/>
        <v>6.3180488472434973E-2</v>
      </c>
      <c r="D35" s="43">
        <f t="shared" si="3"/>
        <v>6.4301426257140998E-2</v>
      </c>
      <c r="E35" s="43">
        <f t="shared" si="4"/>
        <v>6.5542526599902812E-2</v>
      </c>
      <c r="F35" s="43">
        <f t="shared" si="5"/>
        <v>6.6929505872285508E-2</v>
      </c>
      <c r="G35" s="43">
        <f t="shared" si="6"/>
        <v>6.8496921849608497E-2</v>
      </c>
      <c r="H35" s="43">
        <f t="shared" si="7"/>
        <v>7.029263787323109E-2</v>
      </c>
      <c r="I35" s="43">
        <f t="shared" si="8"/>
        <v>7.2385457914705381E-2</v>
      </c>
      <c r="J35" s="43">
        <f t="shared" si="9"/>
        <v>7.4879043953878538E-2</v>
      </c>
      <c r="K35" s="43">
        <f t="shared" si="10"/>
        <v>7.7939444017630546E-2</v>
      </c>
      <c r="L35" s="43">
        <f t="shared" si="11"/>
        <v>8.1855812962767768E-2</v>
      </c>
      <c r="M35" s="43">
        <f t="shared" si="12"/>
        <v>8.7196685202984944E-2</v>
      </c>
      <c r="N35" s="43">
        <f t="shared" si="13"/>
        <v>9.5321136302771517E-2</v>
      </c>
      <c r="O35" s="43">
        <f t="shared" ref="O35:O56" si="14">($C$12)*($B35-O$19)^($C$13)*($C$11/($C$10-1))</f>
        <v>0.11100151225893243</v>
      </c>
      <c r="P35" s="43">
        <f>($C$8+$C$9-1)/($C$8-1)</f>
        <v>1.2499956186231256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95">
        <f t="shared" si="1"/>
        <v>304.24098795766042</v>
      </c>
      <c r="AM35" s="11">
        <v>287</v>
      </c>
      <c r="AN35" s="5">
        <f t="shared" si="2"/>
        <v>297.2516657561917</v>
      </c>
    </row>
    <row r="36" spans="2:40" x14ac:dyDescent="0.15">
      <c r="B36" s="11">
        <v>15</v>
      </c>
      <c r="C36" s="43">
        <f t="shared" si="0"/>
        <v>6.2160090973633765E-2</v>
      </c>
      <c r="D36" s="43">
        <f t="shared" si="3"/>
        <v>6.3180488472434973E-2</v>
      </c>
      <c r="E36" s="43">
        <f t="shared" si="4"/>
        <v>6.4301426257140998E-2</v>
      </c>
      <c r="F36" s="43">
        <f t="shared" si="5"/>
        <v>6.5542526599902812E-2</v>
      </c>
      <c r="G36" s="43">
        <f t="shared" si="6"/>
        <v>6.6929505872285508E-2</v>
      </c>
      <c r="H36" s="43">
        <f t="shared" si="7"/>
        <v>6.8496921849608497E-2</v>
      </c>
      <c r="I36" s="43">
        <f t="shared" si="8"/>
        <v>7.029263787323109E-2</v>
      </c>
      <c r="J36" s="43">
        <f t="shared" si="9"/>
        <v>7.2385457914705381E-2</v>
      </c>
      <c r="K36" s="43">
        <f t="shared" si="10"/>
        <v>7.4879043953878538E-2</v>
      </c>
      <c r="L36" s="43">
        <f t="shared" si="11"/>
        <v>7.7939444017630546E-2</v>
      </c>
      <c r="M36" s="43">
        <f t="shared" si="12"/>
        <v>8.1855812962767768E-2</v>
      </c>
      <c r="N36" s="43">
        <f t="shared" si="13"/>
        <v>8.7196685202984944E-2</v>
      </c>
      <c r="O36" s="43">
        <f t="shared" si="14"/>
        <v>9.5321136302771517E-2</v>
      </c>
      <c r="P36" s="43">
        <f t="shared" ref="P36:P56" si="15">($C$12)*($B36-P$19)^($C$13)*($C$11/($C$10-1))</f>
        <v>0.11100151225893243</v>
      </c>
      <c r="Q36" s="43">
        <f>($C$8+$C$9-1)/($C$8-1)</f>
        <v>1.2499956186231256</v>
      </c>
      <c r="R36" s="43"/>
      <c r="S36" s="43"/>
      <c r="T36" s="43"/>
      <c r="U36" s="43"/>
      <c r="V36" s="43"/>
      <c r="W36" s="43"/>
      <c r="X36" s="43"/>
      <c r="Y36" s="43"/>
      <c r="Z36" s="43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95">
        <f t="shared" si="1"/>
        <v>356.87000321225622</v>
      </c>
      <c r="AM36" s="11">
        <v>413</v>
      </c>
      <c r="AN36" s="5">
        <f t="shared" si="2"/>
        <v>3150.576539392127</v>
      </c>
    </row>
    <row r="37" spans="2:40" x14ac:dyDescent="0.15">
      <c r="B37" s="11">
        <v>16</v>
      </c>
      <c r="C37" s="43">
        <f t="shared" si="0"/>
        <v>6.1224942134552859E-2</v>
      </c>
      <c r="D37" s="43">
        <f t="shared" si="3"/>
        <v>6.2160090973633765E-2</v>
      </c>
      <c r="E37" s="43">
        <f t="shared" si="4"/>
        <v>6.3180488472434973E-2</v>
      </c>
      <c r="F37" s="43">
        <f t="shared" si="5"/>
        <v>6.4301426257140998E-2</v>
      </c>
      <c r="G37" s="43">
        <f t="shared" si="6"/>
        <v>6.5542526599902812E-2</v>
      </c>
      <c r="H37" s="43">
        <f t="shared" si="7"/>
        <v>6.6929505872285508E-2</v>
      </c>
      <c r="I37" s="43">
        <f t="shared" si="8"/>
        <v>6.8496921849608497E-2</v>
      </c>
      <c r="J37" s="43">
        <f t="shared" si="9"/>
        <v>7.029263787323109E-2</v>
      </c>
      <c r="K37" s="43">
        <f t="shared" si="10"/>
        <v>7.2385457914705381E-2</v>
      </c>
      <c r="L37" s="43">
        <f t="shared" si="11"/>
        <v>7.4879043953878538E-2</v>
      </c>
      <c r="M37" s="43">
        <f t="shared" si="12"/>
        <v>7.7939444017630546E-2</v>
      </c>
      <c r="N37" s="43">
        <f t="shared" si="13"/>
        <v>8.1855812962767768E-2</v>
      </c>
      <c r="O37" s="43">
        <f t="shared" si="14"/>
        <v>8.7196685202984944E-2</v>
      </c>
      <c r="P37" s="43">
        <f t="shared" si="15"/>
        <v>9.5321136302771517E-2</v>
      </c>
      <c r="Q37" s="43">
        <f t="shared" ref="Q37:Q56" si="16">($C$12)*($B37-Q$19)^($C$13)*($C$11/($C$10-1))</f>
        <v>0.11100151225893243</v>
      </c>
      <c r="R37" s="43">
        <f>($C$8+$C$9-1)/($C$8-1)</f>
        <v>1.2499956186231256</v>
      </c>
      <c r="S37" s="43"/>
      <c r="T37" s="43"/>
      <c r="U37" s="43"/>
      <c r="V37" s="43"/>
      <c r="W37" s="43"/>
      <c r="X37" s="43"/>
      <c r="Y37" s="43"/>
      <c r="Z37" s="43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95">
        <f t="shared" si="1"/>
        <v>334.84794511979538</v>
      </c>
      <c r="AM37" s="11">
        <v>351</v>
      </c>
      <c r="AN37" s="5">
        <f t="shared" si="2"/>
        <v>260.88887685314177</v>
      </c>
    </row>
    <row r="38" spans="2:40" x14ac:dyDescent="0.15">
      <c r="B38" s="11">
        <v>17</v>
      </c>
      <c r="C38" s="43">
        <f t="shared" si="0"/>
        <v>6.0362908391425378E-2</v>
      </c>
      <c r="D38" s="43">
        <f t="shared" si="3"/>
        <v>6.1224942134552859E-2</v>
      </c>
      <c r="E38" s="43">
        <f t="shared" si="4"/>
        <v>6.2160090973633765E-2</v>
      </c>
      <c r="F38" s="43">
        <f t="shared" si="5"/>
        <v>6.3180488472434973E-2</v>
      </c>
      <c r="G38" s="43">
        <f t="shared" si="6"/>
        <v>6.4301426257140998E-2</v>
      </c>
      <c r="H38" s="43">
        <f t="shared" si="7"/>
        <v>6.5542526599902812E-2</v>
      </c>
      <c r="I38" s="43">
        <f t="shared" si="8"/>
        <v>6.6929505872285508E-2</v>
      </c>
      <c r="J38" s="43">
        <f t="shared" si="9"/>
        <v>6.8496921849608497E-2</v>
      </c>
      <c r="K38" s="43">
        <f t="shared" si="10"/>
        <v>7.029263787323109E-2</v>
      </c>
      <c r="L38" s="43">
        <f t="shared" si="11"/>
        <v>7.2385457914705381E-2</v>
      </c>
      <c r="M38" s="43">
        <f t="shared" si="12"/>
        <v>7.4879043953878538E-2</v>
      </c>
      <c r="N38" s="43">
        <f t="shared" si="13"/>
        <v>7.7939444017630546E-2</v>
      </c>
      <c r="O38" s="43">
        <f t="shared" si="14"/>
        <v>8.1855812962767768E-2</v>
      </c>
      <c r="P38" s="43">
        <f t="shared" si="15"/>
        <v>8.7196685202984944E-2</v>
      </c>
      <c r="Q38" s="43">
        <f t="shared" si="16"/>
        <v>9.5321136302771517E-2</v>
      </c>
      <c r="R38" s="43">
        <f t="shared" ref="R38:R56" si="17">($C$12)*($B38-R$19)^($C$13)*($C$11/($C$10-1))</f>
        <v>0.11100151225893243</v>
      </c>
      <c r="S38" s="43">
        <f>($C$8+$C$9-1)/($C$8-1)</f>
        <v>1.2499956186231256</v>
      </c>
      <c r="T38" s="43"/>
      <c r="U38" s="43"/>
      <c r="V38" s="43"/>
      <c r="W38" s="43"/>
      <c r="X38" s="43"/>
      <c r="Y38" s="43"/>
      <c r="Z38" s="43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95">
        <f t="shared" si="1"/>
        <v>320.59426032645837</v>
      </c>
      <c r="AM38" s="11">
        <v>333</v>
      </c>
      <c r="AN38" s="5">
        <f t="shared" si="2"/>
        <v>153.90237684768485</v>
      </c>
    </row>
    <row r="39" spans="2:40" x14ac:dyDescent="0.15">
      <c r="B39" s="11">
        <v>18</v>
      </c>
      <c r="C39" s="43">
        <f t="shared" si="0"/>
        <v>5.9564210799085311E-2</v>
      </c>
      <c r="D39" s="43">
        <f t="shared" si="3"/>
        <v>6.0362908391425378E-2</v>
      </c>
      <c r="E39" s="43">
        <f t="shared" si="4"/>
        <v>6.1224942134552859E-2</v>
      </c>
      <c r="F39" s="43">
        <f t="shared" si="5"/>
        <v>6.2160090973633765E-2</v>
      </c>
      <c r="G39" s="43">
        <f t="shared" si="6"/>
        <v>6.3180488472434973E-2</v>
      </c>
      <c r="H39" s="43">
        <f t="shared" si="7"/>
        <v>6.4301426257140998E-2</v>
      </c>
      <c r="I39" s="43">
        <f t="shared" si="8"/>
        <v>6.5542526599902812E-2</v>
      </c>
      <c r="J39" s="43">
        <f t="shared" si="9"/>
        <v>6.6929505872285508E-2</v>
      </c>
      <c r="K39" s="43">
        <f t="shared" si="10"/>
        <v>6.8496921849608497E-2</v>
      </c>
      <c r="L39" s="43">
        <f t="shared" si="11"/>
        <v>7.029263787323109E-2</v>
      </c>
      <c r="M39" s="43">
        <f t="shared" si="12"/>
        <v>7.2385457914705381E-2</v>
      </c>
      <c r="N39" s="43">
        <f t="shared" si="13"/>
        <v>7.4879043953878538E-2</v>
      </c>
      <c r="O39" s="43">
        <f t="shared" si="14"/>
        <v>7.7939444017630546E-2</v>
      </c>
      <c r="P39" s="43">
        <f t="shared" si="15"/>
        <v>8.1855812962767768E-2</v>
      </c>
      <c r="Q39" s="43">
        <f t="shared" si="16"/>
        <v>8.7196685202984944E-2</v>
      </c>
      <c r="R39" s="43">
        <f t="shared" si="17"/>
        <v>9.5321136302771517E-2</v>
      </c>
      <c r="S39" s="43">
        <f t="shared" ref="S39:S56" si="18">($C$12)*($B39-S$19)^($C$13)*($C$11/($C$10-1))</f>
        <v>0.11100151225893243</v>
      </c>
      <c r="T39" s="43">
        <f>($C$8+$C$9-1)/($C$8-1)</f>
        <v>1.2499956186231256</v>
      </c>
      <c r="U39" s="43"/>
      <c r="V39" s="43"/>
      <c r="W39" s="43"/>
      <c r="X39" s="43"/>
      <c r="Y39" s="43"/>
      <c r="Z39" s="43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95">
        <f t="shared" si="1"/>
        <v>307.0367400516252</v>
      </c>
      <c r="AM39" s="11">
        <v>298</v>
      </c>
      <c r="AN39" s="5">
        <f t="shared" si="2"/>
        <v>81.66267076064706</v>
      </c>
    </row>
    <row r="40" spans="2:40" x14ac:dyDescent="0.15">
      <c r="B40" s="11">
        <v>19</v>
      </c>
      <c r="C40" s="43">
        <f t="shared" si="0"/>
        <v>5.8820860104285708E-2</v>
      </c>
      <c r="D40" s="43">
        <f t="shared" si="3"/>
        <v>5.9564210799085311E-2</v>
      </c>
      <c r="E40" s="43">
        <f t="shared" si="4"/>
        <v>6.0362908391425378E-2</v>
      </c>
      <c r="F40" s="43">
        <f t="shared" si="5"/>
        <v>6.1224942134552859E-2</v>
      </c>
      <c r="G40" s="43">
        <f t="shared" si="6"/>
        <v>6.2160090973633765E-2</v>
      </c>
      <c r="H40" s="43">
        <f t="shared" si="7"/>
        <v>6.3180488472434973E-2</v>
      </c>
      <c r="I40" s="43">
        <f t="shared" si="8"/>
        <v>6.4301426257140998E-2</v>
      </c>
      <c r="J40" s="43">
        <f t="shared" si="9"/>
        <v>6.5542526599902812E-2</v>
      </c>
      <c r="K40" s="43">
        <f t="shared" si="10"/>
        <v>6.6929505872285508E-2</v>
      </c>
      <c r="L40" s="43">
        <f t="shared" si="11"/>
        <v>6.8496921849608497E-2</v>
      </c>
      <c r="M40" s="43">
        <f t="shared" si="12"/>
        <v>7.029263787323109E-2</v>
      </c>
      <c r="N40" s="43">
        <f t="shared" si="13"/>
        <v>7.2385457914705381E-2</v>
      </c>
      <c r="O40" s="43">
        <f t="shared" si="14"/>
        <v>7.4879043953878538E-2</v>
      </c>
      <c r="P40" s="43">
        <f t="shared" si="15"/>
        <v>7.7939444017630546E-2</v>
      </c>
      <c r="Q40" s="43">
        <f t="shared" si="16"/>
        <v>8.1855812962767768E-2</v>
      </c>
      <c r="R40" s="43">
        <f t="shared" si="17"/>
        <v>8.7196685202984944E-2</v>
      </c>
      <c r="S40" s="43">
        <f t="shared" si="18"/>
        <v>9.5321136302771517E-2</v>
      </c>
      <c r="T40" s="43">
        <f t="shared" ref="T40:T56" si="19">($C$12)*($B40-T$19)^($C$13)*($C$11/($C$10-1))</f>
        <v>0.11100151225893243</v>
      </c>
      <c r="U40" s="43">
        <f>($C$8+$C$9-1)/($C$8-1)</f>
        <v>1.2499956186231256</v>
      </c>
      <c r="V40" s="43"/>
      <c r="W40" s="43"/>
      <c r="X40" s="43"/>
      <c r="Y40" s="43"/>
      <c r="Z40" s="43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95">
        <f t="shared" si="1"/>
        <v>320.81472281200274</v>
      </c>
      <c r="AM40" s="11">
        <v>312</v>
      </c>
      <c r="AN40" s="5">
        <f t="shared" si="2"/>
        <v>77.699338252441535</v>
      </c>
    </row>
    <row r="41" spans="2:40" x14ac:dyDescent="0.15">
      <c r="B41" s="11">
        <v>20</v>
      </c>
      <c r="C41" s="43">
        <f t="shared" si="0"/>
        <v>5.8126250487992456E-2</v>
      </c>
      <c r="D41" s="43">
        <f t="shared" si="3"/>
        <v>5.8820860104285708E-2</v>
      </c>
      <c r="E41" s="43">
        <f t="shared" si="4"/>
        <v>5.9564210799085311E-2</v>
      </c>
      <c r="F41" s="43">
        <f t="shared" si="5"/>
        <v>6.0362908391425378E-2</v>
      </c>
      <c r="G41" s="43">
        <f t="shared" si="6"/>
        <v>6.1224942134552859E-2</v>
      </c>
      <c r="H41" s="43">
        <f t="shared" si="7"/>
        <v>6.2160090973633765E-2</v>
      </c>
      <c r="I41" s="43">
        <f t="shared" si="8"/>
        <v>6.3180488472434973E-2</v>
      </c>
      <c r="J41" s="43">
        <f t="shared" si="9"/>
        <v>6.4301426257140998E-2</v>
      </c>
      <c r="K41" s="43">
        <f t="shared" si="10"/>
        <v>6.5542526599902812E-2</v>
      </c>
      <c r="L41" s="43">
        <f t="shared" si="11"/>
        <v>6.6929505872285508E-2</v>
      </c>
      <c r="M41" s="43">
        <f t="shared" si="12"/>
        <v>6.8496921849608497E-2</v>
      </c>
      <c r="N41" s="43">
        <f t="shared" si="13"/>
        <v>7.029263787323109E-2</v>
      </c>
      <c r="O41" s="43">
        <f t="shared" si="14"/>
        <v>7.2385457914705381E-2</v>
      </c>
      <c r="P41" s="43">
        <f t="shared" si="15"/>
        <v>7.4879043953878538E-2</v>
      </c>
      <c r="Q41" s="43">
        <f t="shared" si="16"/>
        <v>7.7939444017630546E-2</v>
      </c>
      <c r="R41" s="43">
        <f t="shared" si="17"/>
        <v>8.1855812962767768E-2</v>
      </c>
      <c r="S41" s="43">
        <f t="shared" si="18"/>
        <v>8.7196685202984944E-2</v>
      </c>
      <c r="T41" s="43">
        <f t="shared" si="19"/>
        <v>9.5321136302771517E-2</v>
      </c>
      <c r="U41" s="43">
        <f t="shared" ref="U41:U56" si="20">($C$12)*($B41-U$19)^($C$13)*($C$11/($C$10-1))</f>
        <v>0.11100151225893243</v>
      </c>
      <c r="V41" s="43">
        <f>($C$8+$C$9-1)/($C$8-1)</f>
        <v>1.2499956186231256</v>
      </c>
      <c r="W41" s="43"/>
      <c r="X41" s="43"/>
      <c r="Y41" s="43"/>
      <c r="Z41" s="43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95">
        <f t="shared" si="1"/>
        <v>329.56493045162205</v>
      </c>
      <c r="AM41" s="11">
        <v>328</v>
      </c>
      <c r="AN41" s="5">
        <f t="shared" si="2"/>
        <v>2.4490073184139836</v>
      </c>
    </row>
    <row r="42" spans="2:40" x14ac:dyDescent="0.15">
      <c r="B42" s="11">
        <v>21</v>
      </c>
      <c r="C42" s="43">
        <f t="shared" si="0"/>
        <v>5.7474861577085264E-2</v>
      </c>
      <c r="D42" s="43">
        <f t="shared" si="3"/>
        <v>5.8126250487992456E-2</v>
      </c>
      <c r="E42" s="43">
        <f t="shared" si="4"/>
        <v>5.8820860104285708E-2</v>
      </c>
      <c r="F42" s="43">
        <f t="shared" si="5"/>
        <v>5.9564210799085311E-2</v>
      </c>
      <c r="G42" s="43">
        <f t="shared" si="6"/>
        <v>6.0362908391425378E-2</v>
      </c>
      <c r="H42" s="43">
        <f t="shared" si="7"/>
        <v>6.1224942134552859E-2</v>
      </c>
      <c r="I42" s="43">
        <f t="shared" si="8"/>
        <v>6.2160090973633765E-2</v>
      </c>
      <c r="J42" s="43">
        <f t="shared" si="9"/>
        <v>6.3180488472434973E-2</v>
      </c>
      <c r="K42" s="43">
        <f t="shared" si="10"/>
        <v>6.4301426257140998E-2</v>
      </c>
      <c r="L42" s="43">
        <f t="shared" si="11"/>
        <v>6.5542526599902812E-2</v>
      </c>
      <c r="M42" s="43">
        <f t="shared" si="12"/>
        <v>6.6929505872285508E-2</v>
      </c>
      <c r="N42" s="43">
        <f t="shared" si="13"/>
        <v>6.8496921849608497E-2</v>
      </c>
      <c r="O42" s="43">
        <f t="shared" si="14"/>
        <v>7.029263787323109E-2</v>
      </c>
      <c r="P42" s="43">
        <f t="shared" si="15"/>
        <v>7.2385457914705381E-2</v>
      </c>
      <c r="Q42" s="43">
        <f t="shared" si="16"/>
        <v>7.4879043953878538E-2</v>
      </c>
      <c r="R42" s="43">
        <f t="shared" si="17"/>
        <v>7.7939444017630546E-2</v>
      </c>
      <c r="S42" s="43">
        <f t="shared" si="18"/>
        <v>8.1855812962767768E-2</v>
      </c>
      <c r="T42" s="43">
        <f t="shared" si="19"/>
        <v>8.7196685202984944E-2</v>
      </c>
      <c r="U42" s="43">
        <f t="shared" si="20"/>
        <v>9.5321136302771517E-2</v>
      </c>
      <c r="V42" s="43">
        <f t="shared" ref="V42:V56" si="21">($C$12)*($B42-V$19)^($C$13)*($C$11/($C$10-1))</f>
        <v>0.11100151225893243</v>
      </c>
      <c r="W42" s="43">
        <f>($C$8+$C$9-1)/($C$8-1)</f>
        <v>1.2499956186231256</v>
      </c>
      <c r="X42" s="43"/>
      <c r="Y42" s="43"/>
      <c r="Z42" s="43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95">
        <f t="shared" si="1"/>
        <v>316.1888570435205</v>
      </c>
      <c r="AM42" s="11">
        <v>316</v>
      </c>
      <c r="AN42" s="5">
        <f t="shared" si="2"/>
        <v>3.5666982887303918E-2</v>
      </c>
    </row>
    <row r="43" spans="2:40" x14ac:dyDescent="0.15">
      <c r="B43" s="11">
        <v>22</v>
      </c>
      <c r="C43" s="43">
        <f t="shared" si="0"/>
        <v>5.6862036008473969E-2</v>
      </c>
      <c r="D43" s="43">
        <f t="shared" si="3"/>
        <v>5.7474861577085264E-2</v>
      </c>
      <c r="E43" s="43">
        <f t="shared" si="4"/>
        <v>5.8126250487992456E-2</v>
      </c>
      <c r="F43" s="43">
        <f t="shared" si="5"/>
        <v>5.8820860104285708E-2</v>
      </c>
      <c r="G43" s="43">
        <f t="shared" si="6"/>
        <v>5.9564210799085311E-2</v>
      </c>
      <c r="H43" s="43">
        <f t="shared" si="7"/>
        <v>6.0362908391425378E-2</v>
      </c>
      <c r="I43" s="43">
        <f t="shared" si="8"/>
        <v>6.1224942134552859E-2</v>
      </c>
      <c r="J43" s="43">
        <f t="shared" si="9"/>
        <v>6.2160090973633765E-2</v>
      </c>
      <c r="K43" s="43">
        <f t="shared" si="10"/>
        <v>6.3180488472434973E-2</v>
      </c>
      <c r="L43" s="43">
        <f t="shared" si="11"/>
        <v>6.4301426257140998E-2</v>
      </c>
      <c r="M43" s="43">
        <f t="shared" si="12"/>
        <v>6.5542526599902812E-2</v>
      </c>
      <c r="N43" s="43">
        <f t="shared" si="13"/>
        <v>6.6929505872285508E-2</v>
      </c>
      <c r="O43" s="43">
        <f t="shared" si="14"/>
        <v>6.8496921849608497E-2</v>
      </c>
      <c r="P43" s="43">
        <f t="shared" si="15"/>
        <v>7.029263787323109E-2</v>
      </c>
      <c r="Q43" s="43">
        <f t="shared" si="16"/>
        <v>7.2385457914705381E-2</v>
      </c>
      <c r="R43" s="43">
        <f t="shared" si="17"/>
        <v>7.4879043953878538E-2</v>
      </c>
      <c r="S43" s="43">
        <f t="shared" si="18"/>
        <v>7.7939444017630546E-2</v>
      </c>
      <c r="T43" s="43">
        <f t="shared" si="19"/>
        <v>8.1855812962767768E-2</v>
      </c>
      <c r="U43" s="43">
        <f t="shared" si="20"/>
        <v>8.7196685202984944E-2</v>
      </c>
      <c r="V43" s="43">
        <f t="shared" si="21"/>
        <v>9.5321136302771517E-2</v>
      </c>
      <c r="W43" s="43">
        <f t="shared" ref="W43:W56" si="22">($C$12)*($B43-W$19)^($C$13)*($C$11/($C$10-1))</f>
        <v>0.11100151225893243</v>
      </c>
      <c r="X43" s="43">
        <f>($C$8+$C$9-1)/($C$8-1)</f>
        <v>1.2499956186231256</v>
      </c>
      <c r="Y43" s="43"/>
      <c r="Z43" s="43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95">
        <f t="shared" si="1"/>
        <v>312.38337606715629</v>
      </c>
      <c r="AM43" s="11">
        <v>317</v>
      </c>
      <c r="AN43" s="5">
        <f t="shared" si="2"/>
        <v>21.313216537305312</v>
      </c>
    </row>
    <row r="44" spans="2:40" x14ac:dyDescent="0.15">
      <c r="B44" s="11">
        <v>23</v>
      </c>
      <c r="C44" s="43">
        <f t="shared" si="0"/>
        <v>5.6283810774430357E-2</v>
      </c>
      <c r="D44" s="43">
        <f t="shared" si="3"/>
        <v>5.6862036008473969E-2</v>
      </c>
      <c r="E44" s="43">
        <f t="shared" si="4"/>
        <v>5.7474861577085264E-2</v>
      </c>
      <c r="F44" s="43">
        <f t="shared" si="5"/>
        <v>5.8126250487992456E-2</v>
      </c>
      <c r="G44" s="43">
        <f t="shared" si="6"/>
        <v>5.8820860104285708E-2</v>
      </c>
      <c r="H44" s="43">
        <f t="shared" si="7"/>
        <v>5.9564210799085311E-2</v>
      </c>
      <c r="I44" s="43">
        <f t="shared" si="8"/>
        <v>6.0362908391425378E-2</v>
      </c>
      <c r="J44" s="43">
        <f t="shared" si="9"/>
        <v>6.1224942134552859E-2</v>
      </c>
      <c r="K44" s="43">
        <f t="shared" si="10"/>
        <v>6.2160090973633765E-2</v>
      </c>
      <c r="L44" s="43">
        <f t="shared" si="11"/>
        <v>6.3180488472434973E-2</v>
      </c>
      <c r="M44" s="43">
        <f t="shared" si="12"/>
        <v>6.4301426257140998E-2</v>
      </c>
      <c r="N44" s="43">
        <f t="shared" si="13"/>
        <v>6.5542526599902812E-2</v>
      </c>
      <c r="O44" s="43">
        <f t="shared" si="14"/>
        <v>6.6929505872285508E-2</v>
      </c>
      <c r="P44" s="43">
        <f t="shared" si="15"/>
        <v>6.8496921849608497E-2</v>
      </c>
      <c r="Q44" s="43">
        <f t="shared" si="16"/>
        <v>7.029263787323109E-2</v>
      </c>
      <c r="R44" s="43">
        <f t="shared" si="17"/>
        <v>7.2385457914705381E-2</v>
      </c>
      <c r="S44" s="43">
        <f t="shared" si="18"/>
        <v>7.4879043953878538E-2</v>
      </c>
      <c r="T44" s="43">
        <f t="shared" si="19"/>
        <v>7.7939444017630546E-2</v>
      </c>
      <c r="U44" s="43">
        <f t="shared" si="20"/>
        <v>8.1855812962767768E-2</v>
      </c>
      <c r="V44" s="43">
        <f t="shared" si="21"/>
        <v>8.7196685202984944E-2</v>
      </c>
      <c r="W44" s="43">
        <f t="shared" si="22"/>
        <v>9.5321136302771517E-2</v>
      </c>
      <c r="X44" s="43">
        <f t="shared" ref="X44:X56" si="23">($C$12)*($B44-X$19)^($C$13)*($C$11/($C$10-1))</f>
        <v>0.11100151225893243</v>
      </c>
      <c r="Y44" s="43">
        <f>($C$8+$C$9-1)/($C$8-1)</f>
        <v>1.2499956186231256</v>
      </c>
      <c r="Z44" s="43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95">
        <f t="shared" si="1"/>
        <v>328.14128757825409</v>
      </c>
      <c r="AM44" s="11">
        <v>357</v>
      </c>
      <c r="AN44" s="5">
        <f t="shared" si="2"/>
        <v>832.82528264103144</v>
      </c>
    </row>
    <row r="45" spans="2:40" x14ac:dyDescent="0.15">
      <c r="B45" s="11">
        <v>24</v>
      </c>
      <c r="C45" s="43">
        <f t="shared" si="0"/>
        <v>5.5736787538622018E-2</v>
      </c>
      <c r="D45" s="43">
        <f t="shared" si="3"/>
        <v>5.6283810774430357E-2</v>
      </c>
      <c r="E45" s="43">
        <f t="shared" si="4"/>
        <v>5.6862036008473969E-2</v>
      </c>
      <c r="F45" s="43">
        <f t="shared" si="5"/>
        <v>5.7474861577085264E-2</v>
      </c>
      <c r="G45" s="43">
        <f t="shared" si="6"/>
        <v>5.8126250487992456E-2</v>
      </c>
      <c r="H45" s="43">
        <f t="shared" si="7"/>
        <v>5.8820860104285708E-2</v>
      </c>
      <c r="I45" s="43">
        <f t="shared" si="8"/>
        <v>5.9564210799085311E-2</v>
      </c>
      <c r="J45" s="43">
        <f t="shared" si="9"/>
        <v>6.0362908391425378E-2</v>
      </c>
      <c r="K45" s="43">
        <f t="shared" si="10"/>
        <v>6.1224942134552859E-2</v>
      </c>
      <c r="L45" s="43">
        <f t="shared" si="11"/>
        <v>6.2160090973633765E-2</v>
      </c>
      <c r="M45" s="43">
        <f t="shared" si="12"/>
        <v>6.3180488472434973E-2</v>
      </c>
      <c r="N45" s="43">
        <f t="shared" si="13"/>
        <v>6.4301426257140998E-2</v>
      </c>
      <c r="O45" s="43">
        <f t="shared" si="14"/>
        <v>6.5542526599902812E-2</v>
      </c>
      <c r="P45" s="43">
        <f t="shared" si="15"/>
        <v>6.6929505872285508E-2</v>
      </c>
      <c r="Q45" s="43">
        <f t="shared" si="16"/>
        <v>6.8496921849608497E-2</v>
      </c>
      <c r="R45" s="43">
        <f t="shared" si="17"/>
        <v>7.029263787323109E-2</v>
      </c>
      <c r="S45" s="43">
        <f t="shared" si="18"/>
        <v>7.2385457914705381E-2</v>
      </c>
      <c r="T45" s="43">
        <f t="shared" si="19"/>
        <v>7.4879043953878538E-2</v>
      </c>
      <c r="U45" s="43">
        <f t="shared" si="20"/>
        <v>7.7939444017630546E-2</v>
      </c>
      <c r="V45" s="43">
        <f t="shared" si="21"/>
        <v>8.1855812962767768E-2</v>
      </c>
      <c r="W45" s="43">
        <f t="shared" si="22"/>
        <v>8.7196685202984944E-2</v>
      </c>
      <c r="X45" s="43">
        <f t="shared" si="23"/>
        <v>9.5321136302771517E-2</v>
      </c>
      <c r="Y45" s="43">
        <f t="shared" ref="Y45:Y56" si="24">($C$12)*($B45-Y$19)^($C$13)*($C$11/($C$10-1))</f>
        <v>0.11100151225893243</v>
      </c>
      <c r="Z45" s="43">
        <f>($C$8+$C$9-1)/($C$8-1)</f>
        <v>1.2499956186231256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95">
        <f t="shared" si="1"/>
        <v>337.71723280222551</v>
      </c>
      <c r="AM45" s="11">
        <v>305</v>
      </c>
      <c r="AN45" s="5">
        <f t="shared" si="2"/>
        <v>1070.4173222350209</v>
      </c>
    </row>
    <row r="46" spans="2:40" x14ac:dyDescent="0.15">
      <c r="B46" s="11">
        <v>25</v>
      </c>
      <c r="C46" s="54">
        <f t="shared" si="0"/>
        <v>5.5218031646468095E-2</v>
      </c>
      <c r="D46" s="54">
        <f t="shared" si="3"/>
        <v>5.5736787538622018E-2</v>
      </c>
      <c r="E46" s="54">
        <f t="shared" si="4"/>
        <v>5.6283810774430357E-2</v>
      </c>
      <c r="F46" s="54">
        <f t="shared" si="5"/>
        <v>5.6862036008473969E-2</v>
      </c>
      <c r="G46" s="54">
        <f t="shared" si="6"/>
        <v>5.7474861577085264E-2</v>
      </c>
      <c r="H46" s="54">
        <f t="shared" si="7"/>
        <v>5.8126250487992456E-2</v>
      </c>
      <c r="I46" s="54">
        <f t="shared" si="8"/>
        <v>5.8820860104285708E-2</v>
      </c>
      <c r="J46" s="54">
        <f t="shared" si="9"/>
        <v>5.9564210799085311E-2</v>
      </c>
      <c r="K46" s="54">
        <f t="shared" si="10"/>
        <v>6.0362908391425378E-2</v>
      </c>
      <c r="L46" s="54">
        <f t="shared" si="11"/>
        <v>6.1224942134552859E-2</v>
      </c>
      <c r="M46" s="54">
        <f t="shared" si="12"/>
        <v>6.2160090973633765E-2</v>
      </c>
      <c r="N46" s="54">
        <f t="shared" si="13"/>
        <v>6.3180488472434973E-2</v>
      </c>
      <c r="O46" s="54">
        <f t="shared" si="14"/>
        <v>6.4301426257140998E-2</v>
      </c>
      <c r="P46" s="54">
        <f t="shared" si="15"/>
        <v>6.5542526599902812E-2</v>
      </c>
      <c r="Q46" s="54">
        <f t="shared" si="16"/>
        <v>6.6929505872285508E-2</v>
      </c>
      <c r="R46" s="54">
        <f t="shared" si="17"/>
        <v>6.8496921849608497E-2</v>
      </c>
      <c r="S46" s="54">
        <f t="shared" si="18"/>
        <v>7.029263787323109E-2</v>
      </c>
      <c r="T46" s="54">
        <f t="shared" si="19"/>
        <v>7.2385457914705381E-2</v>
      </c>
      <c r="U46" s="54">
        <f t="shared" si="20"/>
        <v>7.4879043953878538E-2</v>
      </c>
      <c r="V46" s="54">
        <f t="shared" si="21"/>
        <v>7.7939444017630546E-2</v>
      </c>
      <c r="W46" s="54">
        <f t="shared" si="22"/>
        <v>8.1855812962767768E-2</v>
      </c>
      <c r="X46" s="54">
        <f t="shared" si="23"/>
        <v>8.7196685202984944E-2</v>
      </c>
      <c r="Y46" s="54">
        <f t="shared" si="24"/>
        <v>9.5321136302771517E-2</v>
      </c>
      <c r="Z46" s="54">
        <f t="shared" ref="Z46:Z56" si="25">($C$12)*($B46-Z$19)^($C$13)*($C$11/($C$10-1))</f>
        <v>0.11100151225893243</v>
      </c>
      <c r="AA46" s="94">
        <f>($C$8+$C$9-1)/($C$8-1)</f>
        <v>1.2499956186231256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95">
        <f t="shared" si="1"/>
        <v>307.79684071406928</v>
      </c>
      <c r="AM46" s="11">
        <v>279</v>
      </c>
      <c r="AN46" s="99">
        <f>ABS(AL46-AM46)/AM46</f>
        <v>0.10321448284612644</v>
      </c>
    </row>
    <row r="47" spans="2:40" x14ac:dyDescent="0.15">
      <c r="B47" s="11">
        <v>26</v>
      </c>
      <c r="C47" s="54">
        <f t="shared" si="0"/>
        <v>5.4724992571338019E-2</v>
      </c>
      <c r="D47" s="54">
        <f t="shared" si="3"/>
        <v>5.5218031646468095E-2</v>
      </c>
      <c r="E47" s="54">
        <f t="shared" si="4"/>
        <v>5.5736787538622018E-2</v>
      </c>
      <c r="F47" s="54">
        <f t="shared" si="5"/>
        <v>5.6283810774430357E-2</v>
      </c>
      <c r="G47" s="54">
        <f t="shared" si="6"/>
        <v>5.6862036008473969E-2</v>
      </c>
      <c r="H47" s="54">
        <f t="shared" si="7"/>
        <v>5.7474861577085264E-2</v>
      </c>
      <c r="I47" s="54">
        <f t="shared" si="8"/>
        <v>5.8126250487992456E-2</v>
      </c>
      <c r="J47" s="54">
        <f t="shared" si="9"/>
        <v>5.8820860104285708E-2</v>
      </c>
      <c r="K47" s="54">
        <f t="shared" si="10"/>
        <v>5.9564210799085311E-2</v>
      </c>
      <c r="L47" s="54">
        <f t="shared" si="11"/>
        <v>6.0362908391425378E-2</v>
      </c>
      <c r="M47" s="54">
        <f t="shared" si="12"/>
        <v>6.1224942134552859E-2</v>
      </c>
      <c r="N47" s="54">
        <f t="shared" si="13"/>
        <v>6.2160090973633765E-2</v>
      </c>
      <c r="O47" s="54">
        <f t="shared" si="14"/>
        <v>6.3180488472434973E-2</v>
      </c>
      <c r="P47" s="54">
        <f t="shared" si="15"/>
        <v>6.4301426257140998E-2</v>
      </c>
      <c r="Q47" s="54">
        <f t="shared" si="16"/>
        <v>6.5542526599902812E-2</v>
      </c>
      <c r="R47" s="54">
        <f t="shared" si="17"/>
        <v>6.6929505872285508E-2</v>
      </c>
      <c r="S47" s="54">
        <f t="shared" si="18"/>
        <v>6.8496921849608497E-2</v>
      </c>
      <c r="T47" s="54">
        <f t="shared" si="19"/>
        <v>7.029263787323109E-2</v>
      </c>
      <c r="U47" s="54">
        <f t="shared" si="20"/>
        <v>7.2385457914705381E-2</v>
      </c>
      <c r="V47" s="54">
        <f t="shared" si="21"/>
        <v>7.4879043953878538E-2</v>
      </c>
      <c r="W47" s="54">
        <f t="shared" si="22"/>
        <v>7.7939444017630546E-2</v>
      </c>
      <c r="X47" s="54">
        <f t="shared" si="23"/>
        <v>8.1855812962767768E-2</v>
      </c>
      <c r="Y47" s="54">
        <f t="shared" si="24"/>
        <v>8.7196685202984944E-2</v>
      </c>
      <c r="Z47" s="54">
        <f t="shared" si="25"/>
        <v>9.5321136302771517E-2</v>
      </c>
      <c r="AA47" s="65">
        <f>($C$12)*($B47-AA$19)^($C$13)*($C$11/($C$10-1))</f>
        <v>0.11100151225893243</v>
      </c>
      <c r="AB47" s="94">
        <f>($C$8+$C$9-1)/($C$8-1)</f>
        <v>1.2499956186231256</v>
      </c>
      <c r="AC47" s="65"/>
      <c r="AD47" s="65"/>
      <c r="AE47" s="65"/>
      <c r="AF47" s="65"/>
      <c r="AG47" s="65"/>
      <c r="AH47" s="65"/>
      <c r="AI47" s="65"/>
      <c r="AJ47" s="65"/>
      <c r="AK47" s="65"/>
      <c r="AL47" s="95">
        <f t="shared" si="1"/>
        <v>305.42488740291435</v>
      </c>
      <c r="AM47" s="11">
        <v>337</v>
      </c>
      <c r="AN47" s="99">
        <f t="shared" ref="AN47:AN56" si="26">ABS(AL47-AM47)/AM47</f>
        <v>9.369469613378531E-2</v>
      </c>
    </row>
    <row r="48" spans="2:40" x14ac:dyDescent="0.15">
      <c r="B48" s="11">
        <v>27</v>
      </c>
      <c r="C48" s="54">
        <f t="shared" si="0"/>
        <v>5.4255440586324311E-2</v>
      </c>
      <c r="D48" s="54">
        <f t="shared" si="3"/>
        <v>5.4724992571338019E-2</v>
      </c>
      <c r="E48" s="54">
        <f t="shared" si="4"/>
        <v>5.5218031646468095E-2</v>
      </c>
      <c r="F48" s="54">
        <f t="shared" si="5"/>
        <v>5.5736787538622018E-2</v>
      </c>
      <c r="G48" s="54">
        <f t="shared" si="6"/>
        <v>5.6283810774430357E-2</v>
      </c>
      <c r="H48" s="54">
        <f t="shared" si="7"/>
        <v>5.6862036008473969E-2</v>
      </c>
      <c r="I48" s="54">
        <f t="shared" si="8"/>
        <v>5.7474861577085264E-2</v>
      </c>
      <c r="J48" s="54">
        <f t="shared" si="9"/>
        <v>5.8126250487992456E-2</v>
      </c>
      <c r="K48" s="54">
        <f t="shared" si="10"/>
        <v>5.8820860104285708E-2</v>
      </c>
      <c r="L48" s="54">
        <f t="shared" si="11"/>
        <v>5.9564210799085311E-2</v>
      </c>
      <c r="M48" s="54">
        <f t="shared" si="12"/>
        <v>6.0362908391425378E-2</v>
      </c>
      <c r="N48" s="54">
        <f t="shared" si="13"/>
        <v>6.1224942134552859E-2</v>
      </c>
      <c r="O48" s="54">
        <f t="shared" si="14"/>
        <v>6.2160090973633765E-2</v>
      </c>
      <c r="P48" s="54">
        <f t="shared" si="15"/>
        <v>6.3180488472434973E-2</v>
      </c>
      <c r="Q48" s="54">
        <f t="shared" si="16"/>
        <v>6.4301426257140998E-2</v>
      </c>
      <c r="R48" s="54">
        <f t="shared" si="17"/>
        <v>6.5542526599902812E-2</v>
      </c>
      <c r="S48" s="54">
        <f t="shared" si="18"/>
        <v>6.6929505872285508E-2</v>
      </c>
      <c r="T48" s="54">
        <f t="shared" si="19"/>
        <v>6.8496921849608497E-2</v>
      </c>
      <c r="U48" s="54">
        <f t="shared" si="20"/>
        <v>7.029263787323109E-2</v>
      </c>
      <c r="V48" s="54">
        <f t="shared" si="21"/>
        <v>7.2385457914705381E-2</v>
      </c>
      <c r="W48" s="54">
        <f t="shared" si="22"/>
        <v>7.4879043953878538E-2</v>
      </c>
      <c r="X48" s="54">
        <f t="shared" si="23"/>
        <v>7.7939444017630546E-2</v>
      </c>
      <c r="Y48" s="54">
        <f t="shared" si="24"/>
        <v>8.1855812962767768E-2</v>
      </c>
      <c r="Z48" s="54">
        <f t="shared" si="25"/>
        <v>8.7196685202984944E-2</v>
      </c>
      <c r="AA48" s="65">
        <f t="shared" ref="AA48:AB56" si="27">($C$12)*($B48-AA$19)^($C$13)*($C$11/($C$10-1))</f>
        <v>9.5321136302771517E-2</v>
      </c>
      <c r="AB48" s="65">
        <f>($C$12)*($B48-AB$19)^($C$13)*($C$11/($C$10-1))</f>
        <v>0.11100151225893243</v>
      </c>
      <c r="AC48" s="94">
        <f>($C$8+$C$9-1)/($C$8-1)</f>
        <v>1.2499956186231256</v>
      </c>
      <c r="AD48" s="65"/>
      <c r="AE48" s="65"/>
      <c r="AF48" s="65"/>
      <c r="AG48" s="65"/>
      <c r="AH48" s="65"/>
      <c r="AI48" s="65"/>
      <c r="AJ48" s="65"/>
      <c r="AK48" s="65"/>
      <c r="AL48" s="95">
        <f t="shared" si="1"/>
        <v>303.28083729738887</v>
      </c>
      <c r="AM48" s="11">
        <v>321</v>
      </c>
      <c r="AN48" s="99">
        <f t="shared" si="26"/>
        <v>5.5199883808757413E-2</v>
      </c>
    </row>
    <row r="49" spans="2:40" x14ac:dyDescent="0.15">
      <c r="B49" s="11">
        <v>28</v>
      </c>
      <c r="C49" s="54">
        <f t="shared" si="0"/>
        <v>5.3807415866202683E-2</v>
      </c>
      <c r="D49" s="54">
        <f t="shared" si="3"/>
        <v>5.4255440586324311E-2</v>
      </c>
      <c r="E49" s="54">
        <f t="shared" si="4"/>
        <v>5.4724992571338019E-2</v>
      </c>
      <c r="F49" s="54">
        <f t="shared" si="5"/>
        <v>5.5218031646468095E-2</v>
      </c>
      <c r="G49" s="54">
        <f t="shared" si="6"/>
        <v>5.5736787538622018E-2</v>
      </c>
      <c r="H49" s="54">
        <f t="shared" si="7"/>
        <v>5.6283810774430357E-2</v>
      </c>
      <c r="I49" s="54">
        <f t="shared" si="8"/>
        <v>5.6862036008473969E-2</v>
      </c>
      <c r="J49" s="54">
        <f t="shared" si="9"/>
        <v>5.7474861577085264E-2</v>
      </c>
      <c r="K49" s="54">
        <f t="shared" si="10"/>
        <v>5.8126250487992456E-2</v>
      </c>
      <c r="L49" s="54">
        <f t="shared" si="11"/>
        <v>5.8820860104285708E-2</v>
      </c>
      <c r="M49" s="54">
        <f t="shared" si="12"/>
        <v>5.9564210799085311E-2</v>
      </c>
      <c r="N49" s="54">
        <f t="shared" si="13"/>
        <v>6.0362908391425378E-2</v>
      </c>
      <c r="O49" s="54">
        <f t="shared" si="14"/>
        <v>6.1224942134552859E-2</v>
      </c>
      <c r="P49" s="54">
        <f t="shared" si="15"/>
        <v>6.2160090973633765E-2</v>
      </c>
      <c r="Q49" s="54">
        <f t="shared" si="16"/>
        <v>6.3180488472434973E-2</v>
      </c>
      <c r="R49" s="54">
        <f t="shared" si="17"/>
        <v>6.4301426257140998E-2</v>
      </c>
      <c r="S49" s="54">
        <f t="shared" si="18"/>
        <v>6.5542526599902812E-2</v>
      </c>
      <c r="T49" s="54">
        <f t="shared" si="19"/>
        <v>6.6929505872285508E-2</v>
      </c>
      <c r="U49" s="54">
        <f t="shared" si="20"/>
        <v>6.8496921849608497E-2</v>
      </c>
      <c r="V49" s="54">
        <f t="shared" si="21"/>
        <v>7.029263787323109E-2</v>
      </c>
      <c r="W49" s="54">
        <f t="shared" si="22"/>
        <v>7.2385457914705381E-2</v>
      </c>
      <c r="X49" s="54">
        <f t="shared" si="23"/>
        <v>7.4879043953878538E-2</v>
      </c>
      <c r="Y49" s="54">
        <f t="shared" si="24"/>
        <v>7.7939444017630546E-2</v>
      </c>
      <c r="Z49" s="54">
        <f t="shared" si="25"/>
        <v>8.1855812962767768E-2</v>
      </c>
      <c r="AA49" s="65">
        <f t="shared" si="27"/>
        <v>8.7196685202984944E-2</v>
      </c>
      <c r="AB49" s="65">
        <f t="shared" si="27"/>
        <v>9.5321136302771517E-2</v>
      </c>
      <c r="AC49" s="65">
        <f>($C$12)*($B49-AC$19)^($C$13)*($C$11/($C$10-1))</f>
        <v>0.11100151225893243</v>
      </c>
      <c r="AD49" s="94">
        <f>($C$8+$C$9-1)/($C$8-1)</f>
        <v>1.2499956186231256</v>
      </c>
      <c r="AE49" s="65"/>
      <c r="AF49" s="65"/>
      <c r="AG49" s="65"/>
      <c r="AH49" s="65"/>
      <c r="AI49" s="65"/>
      <c r="AJ49" s="65"/>
      <c r="AK49" s="65"/>
      <c r="AL49" s="95">
        <f t="shared" si="1"/>
        <v>301.22459672555772</v>
      </c>
      <c r="AM49" s="11">
        <v>336</v>
      </c>
      <c r="AN49" s="99">
        <f t="shared" si="26"/>
        <v>0.10349822403107822</v>
      </c>
    </row>
    <row r="50" spans="2:40" x14ac:dyDescent="0.15">
      <c r="B50" s="11">
        <v>29</v>
      </c>
      <c r="C50" s="54">
        <f t="shared" si="0"/>
        <v>5.3379187217457172E-2</v>
      </c>
      <c r="D50" s="54">
        <f t="shared" si="3"/>
        <v>5.3807415866202683E-2</v>
      </c>
      <c r="E50" s="54">
        <f t="shared" si="4"/>
        <v>5.4255440586324311E-2</v>
      </c>
      <c r="F50" s="54">
        <f t="shared" si="5"/>
        <v>5.4724992571338019E-2</v>
      </c>
      <c r="G50" s="54">
        <f t="shared" si="6"/>
        <v>5.5218031646468095E-2</v>
      </c>
      <c r="H50" s="54">
        <f t="shared" si="7"/>
        <v>5.5736787538622018E-2</v>
      </c>
      <c r="I50" s="54">
        <f t="shared" si="8"/>
        <v>5.6283810774430357E-2</v>
      </c>
      <c r="J50" s="54">
        <f t="shared" si="9"/>
        <v>5.6862036008473969E-2</v>
      </c>
      <c r="K50" s="54">
        <f t="shared" si="10"/>
        <v>5.7474861577085264E-2</v>
      </c>
      <c r="L50" s="54">
        <f t="shared" si="11"/>
        <v>5.8126250487992456E-2</v>
      </c>
      <c r="M50" s="54">
        <f t="shared" si="12"/>
        <v>5.8820860104285708E-2</v>
      </c>
      <c r="N50" s="54">
        <f t="shared" si="13"/>
        <v>5.9564210799085311E-2</v>
      </c>
      <c r="O50" s="54">
        <f t="shared" si="14"/>
        <v>6.0362908391425378E-2</v>
      </c>
      <c r="P50" s="54">
        <f t="shared" si="15"/>
        <v>6.1224942134552859E-2</v>
      </c>
      <c r="Q50" s="54">
        <f t="shared" si="16"/>
        <v>6.2160090973633765E-2</v>
      </c>
      <c r="R50" s="54">
        <f t="shared" si="17"/>
        <v>6.3180488472434973E-2</v>
      </c>
      <c r="S50" s="54">
        <f t="shared" si="18"/>
        <v>6.4301426257140998E-2</v>
      </c>
      <c r="T50" s="54">
        <f t="shared" si="19"/>
        <v>6.5542526599902812E-2</v>
      </c>
      <c r="U50" s="54">
        <f t="shared" si="20"/>
        <v>6.6929505872285508E-2</v>
      </c>
      <c r="V50" s="54">
        <f t="shared" si="21"/>
        <v>6.8496921849608497E-2</v>
      </c>
      <c r="W50" s="54">
        <f t="shared" si="22"/>
        <v>7.029263787323109E-2</v>
      </c>
      <c r="X50" s="54">
        <f t="shared" si="23"/>
        <v>7.2385457914705381E-2</v>
      </c>
      <c r="Y50" s="54">
        <f t="shared" si="24"/>
        <v>7.4879043953878538E-2</v>
      </c>
      <c r="Z50" s="54">
        <f t="shared" si="25"/>
        <v>7.7939444017630546E-2</v>
      </c>
      <c r="AA50" s="65">
        <f t="shared" si="27"/>
        <v>8.1855812962767768E-2</v>
      </c>
      <c r="AB50" s="65">
        <f t="shared" si="27"/>
        <v>8.7196685202984944E-2</v>
      </c>
      <c r="AC50" s="65">
        <f t="shared" ref="AC50:AC56" si="28">($C$12)*($B50-AC$19)^($C$13)*($C$11/($C$10-1))</f>
        <v>9.5321136302771517E-2</v>
      </c>
      <c r="AD50" s="65">
        <f>($C$12)*($B50-AD$19)^($C$13)*($C$11/($C$10-1))</f>
        <v>0.11100151225893243</v>
      </c>
      <c r="AE50" s="94">
        <f>($C$8+$C$9-1)/($C$8-1)</f>
        <v>1.2499956186231256</v>
      </c>
      <c r="AF50" s="65"/>
      <c r="AG50" s="65"/>
      <c r="AH50" s="65"/>
      <c r="AI50" s="65"/>
      <c r="AJ50" s="65"/>
      <c r="AK50" s="65"/>
      <c r="AL50" s="95">
        <f t="shared" si="1"/>
        <v>299.21473956797587</v>
      </c>
      <c r="AM50" s="11">
        <v>308</v>
      </c>
      <c r="AN50" s="99">
        <f t="shared" si="26"/>
        <v>2.8523572831247179E-2</v>
      </c>
    </row>
    <row r="51" spans="2:40" x14ac:dyDescent="0.15">
      <c r="B51" s="11">
        <v>30</v>
      </c>
      <c r="C51" s="54">
        <f t="shared" si="0"/>
        <v>5.2969218341897793E-2</v>
      </c>
      <c r="D51" s="54">
        <f t="shared" si="3"/>
        <v>5.3379187217457172E-2</v>
      </c>
      <c r="E51" s="54">
        <f t="shared" si="4"/>
        <v>5.3807415866202683E-2</v>
      </c>
      <c r="F51" s="54">
        <f t="shared" si="5"/>
        <v>5.4255440586324311E-2</v>
      </c>
      <c r="G51" s="54">
        <f t="shared" si="6"/>
        <v>5.4724992571338019E-2</v>
      </c>
      <c r="H51" s="54">
        <f t="shared" si="7"/>
        <v>5.5218031646468095E-2</v>
      </c>
      <c r="I51" s="54">
        <f t="shared" si="8"/>
        <v>5.5736787538622018E-2</v>
      </c>
      <c r="J51" s="54">
        <f t="shared" si="9"/>
        <v>5.6283810774430357E-2</v>
      </c>
      <c r="K51" s="54">
        <f t="shared" si="10"/>
        <v>5.6862036008473969E-2</v>
      </c>
      <c r="L51" s="54">
        <f t="shared" si="11"/>
        <v>5.7474861577085264E-2</v>
      </c>
      <c r="M51" s="54">
        <f t="shared" si="12"/>
        <v>5.8126250487992456E-2</v>
      </c>
      <c r="N51" s="54">
        <f t="shared" si="13"/>
        <v>5.8820860104285708E-2</v>
      </c>
      <c r="O51" s="54">
        <f t="shared" si="14"/>
        <v>5.9564210799085311E-2</v>
      </c>
      <c r="P51" s="54">
        <f t="shared" si="15"/>
        <v>6.0362908391425378E-2</v>
      </c>
      <c r="Q51" s="54">
        <f t="shared" si="16"/>
        <v>6.1224942134552859E-2</v>
      </c>
      <c r="R51" s="54">
        <f t="shared" si="17"/>
        <v>6.2160090973633765E-2</v>
      </c>
      <c r="S51" s="54">
        <f t="shared" si="18"/>
        <v>6.3180488472434973E-2</v>
      </c>
      <c r="T51" s="54">
        <f t="shared" si="19"/>
        <v>6.4301426257140998E-2</v>
      </c>
      <c r="U51" s="54">
        <f t="shared" si="20"/>
        <v>6.5542526599902812E-2</v>
      </c>
      <c r="V51" s="54">
        <f t="shared" si="21"/>
        <v>6.6929505872285508E-2</v>
      </c>
      <c r="W51" s="54">
        <f t="shared" si="22"/>
        <v>6.8496921849608497E-2</v>
      </c>
      <c r="X51" s="54">
        <f t="shared" si="23"/>
        <v>7.029263787323109E-2</v>
      </c>
      <c r="Y51" s="54">
        <f t="shared" si="24"/>
        <v>7.2385457914705381E-2</v>
      </c>
      <c r="Z51" s="54">
        <f t="shared" si="25"/>
        <v>7.4879043953878538E-2</v>
      </c>
      <c r="AA51" s="65">
        <f t="shared" si="27"/>
        <v>7.7939444017630546E-2</v>
      </c>
      <c r="AB51" s="65">
        <f t="shared" si="27"/>
        <v>8.1855812962767768E-2</v>
      </c>
      <c r="AC51" s="65">
        <f t="shared" si="28"/>
        <v>8.7196685202984944E-2</v>
      </c>
      <c r="AD51" s="65">
        <f t="shared" ref="AD51:AD56" si="29">($C$12)*($B51-AD$19)^($C$13)*($C$11/($C$10-1))</f>
        <v>9.5321136302771517E-2</v>
      </c>
      <c r="AE51" s="65">
        <f>($C$12)*($B51-AE$19)^($C$13)*($C$11/($C$10-1))</f>
        <v>0.11100151225893243</v>
      </c>
      <c r="AF51" s="94">
        <f>($C$8+$C$9-1)/($C$8-1)</f>
        <v>1.2499956186231256</v>
      </c>
      <c r="AG51" s="65"/>
      <c r="AH51" s="65"/>
      <c r="AI51" s="65"/>
      <c r="AJ51" s="65"/>
      <c r="AK51" s="65"/>
      <c r="AL51" s="95">
        <f t="shared" si="1"/>
        <v>297.23467761866982</v>
      </c>
      <c r="AM51" s="11">
        <v>332</v>
      </c>
      <c r="AN51" s="99">
        <f t="shared" si="26"/>
        <v>0.1047148264497897</v>
      </c>
    </row>
    <row r="52" spans="2:40" x14ac:dyDescent="0.15">
      <c r="B52" s="11">
        <v>31</v>
      </c>
      <c r="C52" s="54">
        <f t="shared" si="0"/>
        <v>5.2576140050446737E-2</v>
      </c>
      <c r="D52" s="54">
        <f t="shared" si="3"/>
        <v>5.2969218341897793E-2</v>
      </c>
      <c r="E52" s="54">
        <f t="shared" si="4"/>
        <v>5.3379187217457172E-2</v>
      </c>
      <c r="F52" s="54">
        <f t="shared" si="5"/>
        <v>5.3807415866202683E-2</v>
      </c>
      <c r="G52" s="54">
        <f t="shared" si="6"/>
        <v>5.4255440586324311E-2</v>
      </c>
      <c r="H52" s="54">
        <f t="shared" si="7"/>
        <v>5.4724992571338019E-2</v>
      </c>
      <c r="I52" s="54">
        <f t="shared" si="8"/>
        <v>5.5218031646468095E-2</v>
      </c>
      <c r="J52" s="54">
        <f t="shared" si="9"/>
        <v>5.5736787538622018E-2</v>
      </c>
      <c r="K52" s="54">
        <f t="shared" si="10"/>
        <v>5.6283810774430357E-2</v>
      </c>
      <c r="L52" s="54">
        <f t="shared" si="11"/>
        <v>5.6862036008473969E-2</v>
      </c>
      <c r="M52" s="54">
        <f t="shared" si="12"/>
        <v>5.7474861577085264E-2</v>
      </c>
      <c r="N52" s="54">
        <f t="shared" si="13"/>
        <v>5.8126250487992456E-2</v>
      </c>
      <c r="O52" s="54">
        <f t="shared" si="14"/>
        <v>5.8820860104285708E-2</v>
      </c>
      <c r="P52" s="54">
        <f t="shared" si="15"/>
        <v>5.9564210799085311E-2</v>
      </c>
      <c r="Q52" s="54">
        <f t="shared" si="16"/>
        <v>6.0362908391425378E-2</v>
      </c>
      <c r="R52" s="54">
        <f t="shared" si="17"/>
        <v>6.1224942134552859E-2</v>
      </c>
      <c r="S52" s="54">
        <f t="shared" si="18"/>
        <v>6.2160090973633765E-2</v>
      </c>
      <c r="T52" s="54">
        <f t="shared" si="19"/>
        <v>6.3180488472434973E-2</v>
      </c>
      <c r="U52" s="54">
        <f t="shared" si="20"/>
        <v>6.4301426257140998E-2</v>
      </c>
      <c r="V52" s="54">
        <f t="shared" si="21"/>
        <v>6.5542526599902812E-2</v>
      </c>
      <c r="W52" s="54">
        <f t="shared" si="22"/>
        <v>6.6929505872285508E-2</v>
      </c>
      <c r="X52" s="54">
        <f t="shared" si="23"/>
        <v>6.8496921849608497E-2</v>
      </c>
      <c r="Y52" s="54">
        <f t="shared" si="24"/>
        <v>7.029263787323109E-2</v>
      </c>
      <c r="Z52" s="54">
        <f t="shared" si="25"/>
        <v>7.2385457914705381E-2</v>
      </c>
      <c r="AA52" s="65">
        <f t="shared" si="27"/>
        <v>7.4879043953878538E-2</v>
      </c>
      <c r="AB52" s="65">
        <f t="shared" si="27"/>
        <v>7.7939444017630546E-2</v>
      </c>
      <c r="AC52" s="65">
        <f t="shared" si="28"/>
        <v>8.1855812962767768E-2</v>
      </c>
      <c r="AD52" s="65">
        <f t="shared" si="29"/>
        <v>8.7196685202984944E-2</v>
      </c>
      <c r="AE52" s="65">
        <f t="shared" ref="AE52:AE56" si="30">($C$12)*($B52-AE$19)^($C$13)*($C$11/($C$10-1))</f>
        <v>9.5321136302771517E-2</v>
      </c>
      <c r="AF52" s="65">
        <f>($C$12)*($B52-AF$19)^($C$13)*($C$11/($C$10-1))</f>
        <v>0.11100151225893243</v>
      </c>
      <c r="AG52" s="94">
        <f>($C$8+$C$9-1)/($C$8-1)</f>
        <v>1.2499956186231256</v>
      </c>
      <c r="AH52" s="65"/>
      <c r="AI52" s="65"/>
      <c r="AJ52" s="65"/>
      <c r="AK52" s="65"/>
      <c r="AL52" s="95">
        <f t="shared" si="1"/>
        <v>295.27701538950328</v>
      </c>
      <c r="AM52" s="11">
        <v>344</v>
      </c>
      <c r="AN52" s="99">
        <f t="shared" si="26"/>
        <v>0.14163658317004862</v>
      </c>
    </row>
    <row r="53" spans="2:40" x14ac:dyDescent="0.15">
      <c r="B53" s="11">
        <v>32</v>
      </c>
      <c r="C53" s="54">
        <f t="shared" si="0"/>
        <v>5.2198727217381585E-2</v>
      </c>
      <c r="D53" s="54">
        <f t="shared" si="3"/>
        <v>5.2576140050446737E-2</v>
      </c>
      <c r="E53" s="54">
        <f t="shared" si="4"/>
        <v>5.2969218341897793E-2</v>
      </c>
      <c r="F53" s="54">
        <f t="shared" si="5"/>
        <v>5.3379187217457172E-2</v>
      </c>
      <c r="G53" s="54">
        <f t="shared" si="6"/>
        <v>5.3807415866202683E-2</v>
      </c>
      <c r="H53" s="54">
        <f t="shared" si="7"/>
        <v>5.4255440586324311E-2</v>
      </c>
      <c r="I53" s="54">
        <f t="shared" si="8"/>
        <v>5.4724992571338019E-2</v>
      </c>
      <c r="J53" s="54">
        <f t="shared" si="9"/>
        <v>5.5218031646468095E-2</v>
      </c>
      <c r="K53" s="54">
        <f t="shared" si="10"/>
        <v>5.5736787538622018E-2</v>
      </c>
      <c r="L53" s="54">
        <f t="shared" si="11"/>
        <v>5.6283810774430357E-2</v>
      </c>
      <c r="M53" s="54">
        <f t="shared" si="12"/>
        <v>5.6862036008473969E-2</v>
      </c>
      <c r="N53" s="54">
        <f t="shared" si="13"/>
        <v>5.7474861577085264E-2</v>
      </c>
      <c r="O53" s="54">
        <f t="shared" si="14"/>
        <v>5.8126250487992456E-2</v>
      </c>
      <c r="P53" s="54">
        <f t="shared" si="15"/>
        <v>5.8820860104285708E-2</v>
      </c>
      <c r="Q53" s="54">
        <f t="shared" si="16"/>
        <v>5.9564210799085311E-2</v>
      </c>
      <c r="R53" s="54">
        <f t="shared" si="17"/>
        <v>6.0362908391425378E-2</v>
      </c>
      <c r="S53" s="54">
        <f t="shared" si="18"/>
        <v>6.1224942134552859E-2</v>
      </c>
      <c r="T53" s="54">
        <f t="shared" si="19"/>
        <v>6.2160090973633765E-2</v>
      </c>
      <c r="U53" s="54">
        <f t="shared" si="20"/>
        <v>6.3180488472434973E-2</v>
      </c>
      <c r="V53" s="54">
        <f t="shared" si="21"/>
        <v>6.4301426257140998E-2</v>
      </c>
      <c r="W53" s="54">
        <f t="shared" si="22"/>
        <v>6.5542526599902812E-2</v>
      </c>
      <c r="X53" s="54">
        <f t="shared" si="23"/>
        <v>6.6929505872285508E-2</v>
      </c>
      <c r="Y53" s="54">
        <f t="shared" si="24"/>
        <v>6.8496921849608497E-2</v>
      </c>
      <c r="Z53" s="54">
        <f t="shared" si="25"/>
        <v>7.029263787323109E-2</v>
      </c>
      <c r="AA53" s="65">
        <f t="shared" si="27"/>
        <v>7.2385457914705381E-2</v>
      </c>
      <c r="AB53" s="65">
        <f t="shared" si="27"/>
        <v>7.4879043953878538E-2</v>
      </c>
      <c r="AC53" s="65">
        <f t="shared" si="28"/>
        <v>7.7939444017630546E-2</v>
      </c>
      <c r="AD53" s="65">
        <f t="shared" si="29"/>
        <v>8.1855812962767768E-2</v>
      </c>
      <c r="AE53" s="65">
        <f t="shared" si="30"/>
        <v>8.7196685202984944E-2</v>
      </c>
      <c r="AF53" s="65">
        <f t="shared" ref="AF53:AF56" si="31">($C$12)*($B53-AF$19)^($C$13)*($C$11/($C$10-1))</f>
        <v>9.5321136302771517E-2</v>
      </c>
      <c r="AG53" s="65">
        <f>($C$12)*($B53-AG$19)^($C$13)*($C$11/($C$10-1))</f>
        <v>0.11100151225893243</v>
      </c>
      <c r="AH53" s="94">
        <f>($C$8+$C$9-1)/($C$8-1)</f>
        <v>1.2499956186231256</v>
      </c>
      <c r="AI53" s="65"/>
      <c r="AJ53" s="65"/>
      <c r="AK53" s="65"/>
      <c r="AL53" s="95">
        <f t="shared" si="1"/>
        <v>293.33845422134721</v>
      </c>
      <c r="AM53" s="11">
        <v>349</v>
      </c>
      <c r="AN53" s="99">
        <f t="shared" si="26"/>
        <v>0.15948866985287333</v>
      </c>
    </row>
    <row r="54" spans="2:40" x14ac:dyDescent="0.15">
      <c r="B54" s="11">
        <v>33</v>
      </c>
      <c r="C54" s="54">
        <f t="shared" si="0"/>
        <v>5.1835879541791995E-2</v>
      </c>
      <c r="D54" s="54">
        <f t="shared" si="3"/>
        <v>5.2198727217381585E-2</v>
      </c>
      <c r="E54" s="54">
        <f t="shared" si="4"/>
        <v>5.2576140050446737E-2</v>
      </c>
      <c r="F54" s="54">
        <f t="shared" si="5"/>
        <v>5.2969218341897793E-2</v>
      </c>
      <c r="G54" s="54">
        <f t="shared" si="6"/>
        <v>5.3379187217457172E-2</v>
      </c>
      <c r="H54" s="54">
        <f t="shared" si="7"/>
        <v>5.3807415866202683E-2</v>
      </c>
      <c r="I54" s="54">
        <f t="shared" si="8"/>
        <v>5.4255440586324311E-2</v>
      </c>
      <c r="J54" s="54">
        <f t="shared" si="9"/>
        <v>5.4724992571338019E-2</v>
      </c>
      <c r="K54" s="54">
        <f t="shared" si="10"/>
        <v>5.5218031646468095E-2</v>
      </c>
      <c r="L54" s="54">
        <f t="shared" si="11"/>
        <v>5.5736787538622018E-2</v>
      </c>
      <c r="M54" s="54">
        <f t="shared" si="12"/>
        <v>5.6283810774430357E-2</v>
      </c>
      <c r="N54" s="54">
        <f t="shared" si="13"/>
        <v>5.6862036008473969E-2</v>
      </c>
      <c r="O54" s="54">
        <f t="shared" si="14"/>
        <v>5.7474861577085264E-2</v>
      </c>
      <c r="P54" s="54">
        <f t="shared" si="15"/>
        <v>5.8126250487992456E-2</v>
      </c>
      <c r="Q54" s="54">
        <f t="shared" si="16"/>
        <v>5.8820860104285708E-2</v>
      </c>
      <c r="R54" s="54">
        <f t="shared" si="17"/>
        <v>5.9564210799085311E-2</v>
      </c>
      <c r="S54" s="54">
        <f t="shared" si="18"/>
        <v>6.0362908391425378E-2</v>
      </c>
      <c r="T54" s="54">
        <f t="shared" si="19"/>
        <v>6.1224942134552859E-2</v>
      </c>
      <c r="U54" s="54">
        <f t="shared" si="20"/>
        <v>6.2160090973633765E-2</v>
      </c>
      <c r="V54" s="54">
        <f t="shared" si="21"/>
        <v>6.3180488472434973E-2</v>
      </c>
      <c r="W54" s="54">
        <f t="shared" si="22"/>
        <v>6.4301426257140998E-2</v>
      </c>
      <c r="X54" s="54">
        <f t="shared" si="23"/>
        <v>6.5542526599902812E-2</v>
      </c>
      <c r="Y54" s="54">
        <f t="shared" si="24"/>
        <v>6.6929505872285508E-2</v>
      </c>
      <c r="Z54" s="54">
        <f t="shared" si="25"/>
        <v>6.8496921849608497E-2</v>
      </c>
      <c r="AA54" s="65">
        <f t="shared" si="27"/>
        <v>7.029263787323109E-2</v>
      </c>
      <c r="AB54" s="65">
        <f t="shared" si="27"/>
        <v>7.2385457914705381E-2</v>
      </c>
      <c r="AC54" s="65">
        <f t="shared" si="28"/>
        <v>7.4879043953878538E-2</v>
      </c>
      <c r="AD54" s="65">
        <f t="shared" si="29"/>
        <v>7.7939444017630546E-2</v>
      </c>
      <c r="AE54" s="65">
        <f t="shared" si="30"/>
        <v>8.1855812962767768E-2</v>
      </c>
      <c r="AF54" s="65">
        <f t="shared" si="31"/>
        <v>8.7196685202984944E-2</v>
      </c>
      <c r="AG54" s="65">
        <f>($C$12)*($B54-AG$19)^($C$13)*($C$11/($C$10-1))</f>
        <v>9.5321136302771517E-2</v>
      </c>
      <c r="AH54" s="65">
        <f>($C$12)*($B54-AH$19)^($C$13)*($C$11/($C$10-1))</f>
        <v>0.11100151225893243</v>
      </c>
      <c r="AI54" s="94">
        <f>($C$8+$C$9-1)/($C$8-1)</f>
        <v>1.2499956186231256</v>
      </c>
      <c r="AJ54" s="65"/>
      <c r="AK54" s="65"/>
      <c r="AL54" s="95">
        <f t="shared" si="1"/>
        <v>291.41771728535707</v>
      </c>
      <c r="AM54" s="11">
        <v>358</v>
      </c>
      <c r="AN54" s="99">
        <f t="shared" si="26"/>
        <v>0.18598402992917018</v>
      </c>
    </row>
    <row r="55" spans="2:40" x14ac:dyDescent="0.15">
      <c r="B55" s="11">
        <v>34</v>
      </c>
      <c r="C55" s="54">
        <f t="shared" si="0"/>
        <v>5.1486605389739572E-2</v>
      </c>
      <c r="D55" s="54">
        <f t="shared" si="3"/>
        <v>5.1835879541791995E-2</v>
      </c>
      <c r="E55" s="54">
        <f t="shared" si="4"/>
        <v>5.2198727217381585E-2</v>
      </c>
      <c r="F55" s="54">
        <f t="shared" si="5"/>
        <v>5.2576140050446737E-2</v>
      </c>
      <c r="G55" s="54">
        <f t="shared" si="6"/>
        <v>5.2969218341897793E-2</v>
      </c>
      <c r="H55" s="54">
        <f t="shared" si="7"/>
        <v>5.3379187217457172E-2</v>
      </c>
      <c r="I55" s="54">
        <f t="shared" si="8"/>
        <v>5.3807415866202683E-2</v>
      </c>
      <c r="J55" s="54">
        <f t="shared" si="9"/>
        <v>5.4255440586324311E-2</v>
      </c>
      <c r="K55" s="54">
        <f t="shared" si="10"/>
        <v>5.4724992571338019E-2</v>
      </c>
      <c r="L55" s="54">
        <f t="shared" si="11"/>
        <v>5.5218031646468095E-2</v>
      </c>
      <c r="M55" s="54">
        <f t="shared" si="12"/>
        <v>5.5736787538622018E-2</v>
      </c>
      <c r="N55" s="54">
        <f t="shared" si="13"/>
        <v>5.6283810774430357E-2</v>
      </c>
      <c r="O55" s="54">
        <f t="shared" si="14"/>
        <v>5.6862036008473969E-2</v>
      </c>
      <c r="P55" s="54">
        <f t="shared" si="15"/>
        <v>5.7474861577085264E-2</v>
      </c>
      <c r="Q55" s="54">
        <f t="shared" si="16"/>
        <v>5.8126250487992456E-2</v>
      </c>
      <c r="R55" s="54">
        <f t="shared" si="17"/>
        <v>5.8820860104285708E-2</v>
      </c>
      <c r="S55" s="54">
        <f t="shared" si="18"/>
        <v>5.9564210799085311E-2</v>
      </c>
      <c r="T55" s="54">
        <f t="shared" si="19"/>
        <v>6.0362908391425378E-2</v>
      </c>
      <c r="U55" s="54">
        <f t="shared" si="20"/>
        <v>6.1224942134552859E-2</v>
      </c>
      <c r="V55" s="54">
        <f t="shared" si="21"/>
        <v>6.2160090973633765E-2</v>
      </c>
      <c r="W55" s="54">
        <f t="shared" si="22"/>
        <v>6.3180488472434973E-2</v>
      </c>
      <c r="X55" s="54">
        <f t="shared" si="23"/>
        <v>6.4301426257140998E-2</v>
      </c>
      <c r="Y55" s="54">
        <f t="shared" si="24"/>
        <v>6.5542526599902812E-2</v>
      </c>
      <c r="Z55" s="54">
        <f t="shared" si="25"/>
        <v>6.6929505872285508E-2</v>
      </c>
      <c r="AA55" s="65">
        <f t="shared" si="27"/>
        <v>6.8496921849608497E-2</v>
      </c>
      <c r="AB55" s="65">
        <f t="shared" si="27"/>
        <v>7.029263787323109E-2</v>
      </c>
      <c r="AC55" s="65">
        <f t="shared" si="28"/>
        <v>7.2385457914705381E-2</v>
      </c>
      <c r="AD55" s="65">
        <f t="shared" si="29"/>
        <v>7.4879043953878538E-2</v>
      </c>
      <c r="AE55" s="65">
        <f t="shared" si="30"/>
        <v>7.7939444017630546E-2</v>
      </c>
      <c r="AF55" s="65">
        <f t="shared" si="31"/>
        <v>8.1855812962767768E-2</v>
      </c>
      <c r="AG55" s="65">
        <f>($C$12)*($B55-AG$19)^($C$13)*($C$11/($C$10-1))</f>
        <v>8.7196685202984944E-2</v>
      </c>
      <c r="AH55" s="65">
        <f>($C$12)*($B55-AH$19)^($C$13)*($C$11/($C$10-1))</f>
        <v>9.5321136302771517E-2</v>
      </c>
      <c r="AI55" s="65">
        <f>($C$12)*($B55-AI$19)^($C$13)*($C$11/($C$10-1))</f>
        <v>0.11100151225893243</v>
      </c>
      <c r="AJ55" s="94">
        <f>($C$8+$C$9-1)/($C$8-1)</f>
        <v>1.2499956186231256</v>
      </c>
      <c r="AK55" s="65"/>
      <c r="AL55" s="95">
        <f t="shared" si="1"/>
        <v>289.51457935618441</v>
      </c>
      <c r="AM55" s="11">
        <v>410</v>
      </c>
      <c r="AN55" s="99">
        <f t="shared" si="26"/>
        <v>0.29386687961906238</v>
      </c>
    </row>
    <row r="56" spans="2:40" ht="14" thickBot="1" x14ac:dyDescent="0.2">
      <c r="B56" s="12">
        <v>35</v>
      </c>
      <c r="C56" s="55">
        <f t="shared" si="0"/>
        <v>5.1150008146755965E-2</v>
      </c>
      <c r="D56" s="55">
        <f t="shared" si="3"/>
        <v>5.1486605389739572E-2</v>
      </c>
      <c r="E56" s="55">
        <f t="shared" si="4"/>
        <v>5.1835879541791995E-2</v>
      </c>
      <c r="F56" s="55">
        <f t="shared" si="5"/>
        <v>5.2198727217381585E-2</v>
      </c>
      <c r="G56" s="55">
        <f t="shared" si="6"/>
        <v>5.2576140050446737E-2</v>
      </c>
      <c r="H56" s="55">
        <f t="shared" si="7"/>
        <v>5.2969218341897793E-2</v>
      </c>
      <c r="I56" s="55">
        <f t="shared" si="8"/>
        <v>5.3379187217457172E-2</v>
      </c>
      <c r="J56" s="55">
        <f t="shared" si="9"/>
        <v>5.3807415866202683E-2</v>
      </c>
      <c r="K56" s="55">
        <f t="shared" si="10"/>
        <v>5.4255440586324311E-2</v>
      </c>
      <c r="L56" s="55">
        <f t="shared" si="11"/>
        <v>5.4724992571338019E-2</v>
      </c>
      <c r="M56" s="55">
        <f t="shared" si="12"/>
        <v>5.5218031646468095E-2</v>
      </c>
      <c r="N56" s="55">
        <f t="shared" si="13"/>
        <v>5.5736787538622018E-2</v>
      </c>
      <c r="O56" s="55">
        <f t="shared" si="14"/>
        <v>5.6283810774430357E-2</v>
      </c>
      <c r="P56" s="55">
        <f t="shared" si="15"/>
        <v>5.6862036008473969E-2</v>
      </c>
      <c r="Q56" s="55">
        <f t="shared" si="16"/>
        <v>5.7474861577085264E-2</v>
      </c>
      <c r="R56" s="55">
        <f t="shared" si="17"/>
        <v>5.8126250487992456E-2</v>
      </c>
      <c r="S56" s="55">
        <f t="shared" si="18"/>
        <v>5.8820860104285708E-2</v>
      </c>
      <c r="T56" s="55">
        <f t="shared" si="19"/>
        <v>5.9564210799085311E-2</v>
      </c>
      <c r="U56" s="55">
        <f t="shared" si="20"/>
        <v>6.0362908391425378E-2</v>
      </c>
      <c r="V56" s="55">
        <f t="shared" si="21"/>
        <v>6.1224942134552859E-2</v>
      </c>
      <c r="W56" s="55">
        <f t="shared" si="22"/>
        <v>6.2160090973633765E-2</v>
      </c>
      <c r="X56" s="55">
        <f t="shared" si="23"/>
        <v>6.3180488472434973E-2</v>
      </c>
      <c r="Y56" s="55">
        <f t="shared" si="24"/>
        <v>6.4301426257140998E-2</v>
      </c>
      <c r="Z56" s="55">
        <f t="shared" si="25"/>
        <v>6.5542526599902812E-2</v>
      </c>
      <c r="AA56" s="86">
        <f t="shared" si="27"/>
        <v>6.6929505872285508E-2</v>
      </c>
      <c r="AB56" s="86">
        <f t="shared" si="27"/>
        <v>6.8496921849608497E-2</v>
      </c>
      <c r="AC56" s="86">
        <f t="shared" si="28"/>
        <v>7.029263787323109E-2</v>
      </c>
      <c r="AD56" s="86">
        <f t="shared" si="29"/>
        <v>7.2385457914705381E-2</v>
      </c>
      <c r="AE56" s="86">
        <f t="shared" si="30"/>
        <v>7.4879043953878538E-2</v>
      </c>
      <c r="AF56" s="86">
        <f t="shared" si="31"/>
        <v>7.7939444017630546E-2</v>
      </c>
      <c r="AG56" s="86">
        <f>($C$12)*($B56-AG$19)^($C$13)*($C$11/($C$10-1))</f>
        <v>8.1855812962767768E-2</v>
      </c>
      <c r="AH56" s="86">
        <f>($C$12)*($B56-AH$19)^($C$13)*($C$11/($C$10-1))</f>
        <v>8.7196685202984944E-2</v>
      </c>
      <c r="AI56" s="86">
        <f>($C$12)*($B56-AI$19)^($C$13)*($C$11/($C$10-1))</f>
        <v>9.5321136302771517E-2</v>
      </c>
      <c r="AJ56" s="86">
        <f>($C$12)*($B56-AJ$19)^($C$13)*($C$11/($C$10-1))</f>
        <v>0.11100151225893243</v>
      </c>
      <c r="AK56" s="96">
        <f>($C$8+$C$9-1)/($C$8-1)</f>
        <v>1.2499956186231256</v>
      </c>
      <c r="AL56" s="97">
        <f t="shared" si="1"/>
        <v>287.62936935271</v>
      </c>
      <c r="AM56" s="12">
        <v>418</v>
      </c>
      <c r="AN56" s="100">
        <f t="shared" si="26"/>
        <v>0.31189146087868419</v>
      </c>
    </row>
  </sheetData>
  <mergeCells count="4">
    <mergeCell ref="C18:Z18"/>
    <mergeCell ref="AA18:AK18"/>
    <mergeCell ref="AL18:AN18"/>
    <mergeCell ref="H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1, 2, 3, 4</vt:lpstr>
      <vt:lpstr>5</vt:lpstr>
      <vt:lpstr>6</vt:lpstr>
      <vt:lpstr>7</vt:lpstr>
    </vt:vector>
  </TitlesOfParts>
  <Company>UMD Robert H. 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 Moe</dc:creator>
  <cp:lastModifiedBy>Pranav Deo</cp:lastModifiedBy>
  <dcterms:created xsi:type="dcterms:W3CDTF">2008-02-19T16:40:48Z</dcterms:created>
  <dcterms:modified xsi:type="dcterms:W3CDTF">2020-08-12T18:41:05Z</dcterms:modified>
</cp:coreProperties>
</file>