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c AS\Sem1\End Sem Projects\Insurance\"/>
    </mc:Choice>
  </mc:AlternateContent>
  <xr:revisionPtr revIDLastSave="0" documentId="13_ncr:1_{0E6A83D9-028A-4BDD-8D3F-77E1A672E5B8}" xr6:coauthVersionLast="47" xr6:coauthVersionMax="47" xr10:uidLastSave="{00000000-0000-0000-0000-000000000000}"/>
  <bookViews>
    <workbookView xWindow="-110" yWindow="-110" windowWidth="19420" windowHeight="10300" activeTab="2" xr2:uid="{7A2F17ED-FF65-4F68-9C06-D387A4111156}"/>
  </bookViews>
  <sheets>
    <sheet name="Comparison of DifferentPolicies" sheetId="2" r:id="rId1"/>
    <sheet name="Columbia Uni" sheetId="1" r:id="rId2"/>
    <sheet name="Global Scholar Safe" sheetId="4" r:id="rId3"/>
    <sheet name="Base Plan Pricing" sheetId="5" r:id="rId4"/>
    <sheet name="Add-on Plan Pricing" sheetId="8" r:id="rId5"/>
    <sheet name="FactorsFreq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8" l="1"/>
  <c r="O9" i="8" s="1"/>
  <c r="O15" i="5"/>
  <c r="O19" i="5"/>
  <c r="O18" i="5"/>
  <c r="O17" i="5"/>
  <c r="O16" i="5"/>
  <c r="J19" i="8"/>
  <c r="K19" i="8" s="1"/>
  <c r="E19" i="8"/>
  <c r="D14" i="8"/>
  <c r="E14" i="8" s="1"/>
  <c r="J14" i="8" s="1"/>
  <c r="K14" i="8" s="1"/>
  <c r="D16" i="8"/>
  <c r="N19" i="8"/>
  <c r="N18" i="8"/>
  <c r="N17" i="8"/>
  <c r="N16" i="8"/>
  <c r="N15" i="8"/>
  <c r="O1" i="8"/>
  <c r="O3" i="8" s="1"/>
  <c r="C49" i="8"/>
  <c r="J49" i="8" s="1"/>
  <c r="K49" i="8" s="1"/>
  <c r="C48" i="8"/>
  <c r="J48" i="8" s="1"/>
  <c r="K48" i="8" s="1"/>
  <c r="J47" i="8"/>
  <c r="K47" i="8" s="1"/>
  <c r="C47" i="8"/>
  <c r="C46" i="8"/>
  <c r="J46" i="8" s="1"/>
  <c r="K46" i="8" s="1"/>
  <c r="K45" i="8"/>
  <c r="C45" i="8"/>
  <c r="K44" i="8"/>
  <c r="C44" i="8"/>
  <c r="K43" i="8"/>
  <c r="C43" i="8"/>
  <c r="C42" i="8"/>
  <c r="J42" i="8" s="1"/>
  <c r="K42" i="8" s="1"/>
  <c r="C41" i="8"/>
  <c r="J41" i="8" s="1"/>
  <c r="K41" i="8" s="1"/>
  <c r="C40" i="8"/>
  <c r="J40" i="8" s="1"/>
  <c r="K40" i="8" s="1"/>
  <c r="C39" i="8"/>
  <c r="J39" i="8" s="1"/>
  <c r="K39" i="8" s="1"/>
  <c r="C38" i="8"/>
  <c r="J37" i="8"/>
  <c r="C37" i="8"/>
  <c r="C36" i="8"/>
  <c r="J36" i="8" s="1"/>
  <c r="C35" i="8"/>
  <c r="J35" i="8" s="1"/>
  <c r="C34" i="8"/>
  <c r="J34" i="8" s="1"/>
  <c r="J33" i="8"/>
  <c r="C33" i="8"/>
  <c r="C32" i="8"/>
  <c r="C31" i="8"/>
  <c r="J31" i="8" s="1"/>
  <c r="C30" i="8"/>
  <c r="J30" i="8" s="1"/>
  <c r="C29" i="8"/>
  <c r="J29" i="8" s="1"/>
  <c r="J28" i="8"/>
  <c r="C28" i="8"/>
  <c r="C27" i="8"/>
  <c r="C26" i="8"/>
  <c r="J26" i="8" s="1"/>
  <c r="K26" i="8" s="1"/>
  <c r="J25" i="8"/>
  <c r="K25" i="8" s="1"/>
  <c r="C25" i="8"/>
  <c r="C24" i="8"/>
  <c r="J24" i="8" s="1"/>
  <c r="K24" i="8" s="1"/>
  <c r="C23" i="8"/>
  <c r="J23" i="8" s="1"/>
  <c r="K23" i="8" s="1"/>
  <c r="C22" i="8"/>
  <c r="J22" i="8" s="1"/>
  <c r="K22" i="8" s="1"/>
  <c r="C21" i="8"/>
  <c r="J21" i="8" s="1"/>
  <c r="K21" i="8" s="1"/>
  <c r="C20" i="8"/>
  <c r="J20" i="8" s="1"/>
  <c r="K20" i="8" s="1"/>
  <c r="C19" i="8"/>
  <c r="J18" i="8"/>
  <c r="K18" i="8" s="1"/>
  <c r="C18" i="8"/>
  <c r="D17" i="8"/>
  <c r="C17" i="8"/>
  <c r="E17" i="8" s="1"/>
  <c r="J17" i="8" s="1"/>
  <c r="K17" i="8" s="1"/>
  <c r="C16" i="8"/>
  <c r="D15" i="8"/>
  <c r="C15" i="8"/>
  <c r="E15" i="8" s="1"/>
  <c r="J15" i="8" s="1"/>
  <c r="K15" i="8" s="1"/>
  <c r="C14" i="8"/>
  <c r="D13" i="8"/>
  <c r="E13" i="8" s="1"/>
  <c r="J13" i="8" s="1"/>
  <c r="K13" i="8" s="1"/>
  <c r="D12" i="8"/>
  <c r="C12" i="8"/>
  <c r="E12" i="8" s="1"/>
  <c r="J12" i="8" s="1"/>
  <c r="K12" i="8" s="1"/>
  <c r="D11" i="8"/>
  <c r="C11" i="8"/>
  <c r="E11" i="8" s="1"/>
  <c r="J11" i="8" s="1"/>
  <c r="K11" i="8" s="1"/>
  <c r="D10" i="8"/>
  <c r="C10" i="8"/>
  <c r="E10" i="8" s="1"/>
  <c r="J10" i="8" s="1"/>
  <c r="K10" i="8" s="1"/>
  <c r="D9" i="8"/>
  <c r="C9" i="8"/>
  <c r="E9" i="8" s="1"/>
  <c r="J9" i="8" s="1"/>
  <c r="K9" i="8" s="1"/>
  <c r="D8" i="8"/>
  <c r="C8" i="8"/>
  <c r="E8" i="8" s="1"/>
  <c r="J8" i="8" s="1"/>
  <c r="K8" i="8" s="1"/>
  <c r="D7" i="8"/>
  <c r="C7" i="8"/>
  <c r="E7" i="8" s="1"/>
  <c r="J7" i="8" s="1"/>
  <c r="K7" i="8" s="1"/>
  <c r="D6" i="8"/>
  <c r="E6" i="8" s="1"/>
  <c r="J6" i="8" s="1"/>
  <c r="C6" i="8"/>
  <c r="B54" i="4"/>
  <c r="B48" i="4"/>
  <c r="B47" i="4"/>
  <c r="B46" i="4"/>
  <c r="B45" i="4"/>
  <c r="B42" i="4"/>
  <c r="B41" i="4"/>
  <c r="B40" i="4"/>
  <c r="B39" i="4"/>
  <c r="B38" i="4"/>
  <c r="B33" i="4"/>
  <c r="B32" i="4"/>
  <c r="B31" i="4"/>
  <c r="B30" i="4"/>
  <c r="B29" i="4"/>
  <c r="B28" i="4"/>
  <c r="B27" i="4"/>
  <c r="B26" i="4"/>
  <c r="B23" i="4"/>
  <c r="B22" i="4"/>
  <c r="B21" i="4"/>
  <c r="B20" i="4"/>
  <c r="B19" i="4"/>
  <c r="B18" i="4"/>
  <c r="B17" i="4"/>
  <c r="N15" i="5"/>
  <c r="N16" i="5" s="1"/>
  <c r="N17" i="5" s="1"/>
  <c r="N18" i="5" s="1"/>
  <c r="N19" i="5" s="1"/>
  <c r="O9" i="5"/>
  <c r="O8" i="5"/>
  <c r="M7" i="5"/>
  <c r="O7" i="5"/>
  <c r="D7" i="5"/>
  <c r="D8" i="5"/>
  <c r="D9" i="5"/>
  <c r="D10" i="5"/>
  <c r="D11" i="5"/>
  <c r="D12" i="5"/>
  <c r="D13" i="5"/>
  <c r="E13" i="5" s="1"/>
  <c r="D14" i="5"/>
  <c r="D15" i="5"/>
  <c r="D16" i="5"/>
  <c r="D17" i="5"/>
  <c r="E17" i="5" s="1"/>
  <c r="J17" i="5" s="1"/>
  <c r="K17" i="5" s="1"/>
  <c r="D6" i="5"/>
  <c r="E16" i="5"/>
  <c r="J16" i="5" s="1"/>
  <c r="K16" i="5" s="1"/>
  <c r="B57" i="3"/>
  <c r="O3" i="5"/>
  <c r="O2" i="5"/>
  <c r="O4" i="5" s="1"/>
  <c r="O5" i="5" s="1"/>
  <c r="K40" i="5"/>
  <c r="K41" i="5"/>
  <c r="K42" i="5"/>
  <c r="K43" i="5"/>
  <c r="K44" i="5"/>
  <c r="K45" i="5"/>
  <c r="K46" i="5"/>
  <c r="K47" i="5"/>
  <c r="K48" i="5"/>
  <c r="K49" i="5"/>
  <c r="K39" i="5"/>
  <c r="K18" i="5"/>
  <c r="K19" i="5"/>
  <c r="K20" i="5"/>
  <c r="K21" i="5"/>
  <c r="K22" i="5"/>
  <c r="K23" i="5"/>
  <c r="K24" i="5"/>
  <c r="K25" i="5"/>
  <c r="K26" i="5"/>
  <c r="J20" i="5"/>
  <c r="J21" i="5"/>
  <c r="J22" i="5"/>
  <c r="J23" i="5"/>
  <c r="J24" i="5"/>
  <c r="J25" i="5"/>
  <c r="J26" i="5"/>
  <c r="J28" i="5"/>
  <c r="J29" i="5"/>
  <c r="J30" i="5"/>
  <c r="J31" i="5"/>
  <c r="J33" i="5"/>
  <c r="J34" i="5"/>
  <c r="J35" i="5"/>
  <c r="J36" i="5"/>
  <c r="J37" i="5"/>
  <c r="J39" i="5"/>
  <c r="J40" i="5"/>
  <c r="J41" i="5"/>
  <c r="J42" i="5"/>
  <c r="J46" i="5"/>
  <c r="J47" i="5"/>
  <c r="J48" i="5"/>
  <c r="J49" i="5"/>
  <c r="J18" i="5"/>
  <c r="J7" i="5"/>
  <c r="J15" i="5"/>
  <c r="K15" i="5" s="1"/>
  <c r="J6" i="5"/>
  <c r="K6" i="5" s="1"/>
  <c r="J2" i="5"/>
  <c r="E7" i="5"/>
  <c r="E8" i="5"/>
  <c r="J8" i="5" s="1"/>
  <c r="K8" i="5" s="1"/>
  <c r="E9" i="5"/>
  <c r="J9" i="5" s="1"/>
  <c r="K9" i="5" s="1"/>
  <c r="E10" i="5"/>
  <c r="J10" i="5" s="1"/>
  <c r="K10" i="5" s="1"/>
  <c r="E11" i="5"/>
  <c r="J11" i="5" s="1"/>
  <c r="K11" i="5" s="1"/>
  <c r="E12" i="5"/>
  <c r="J12" i="5" s="1"/>
  <c r="K12" i="5" s="1"/>
  <c r="E14" i="5"/>
  <c r="J14" i="5" s="1"/>
  <c r="K14" i="5" s="1"/>
  <c r="E15" i="5"/>
  <c r="E6" i="5"/>
  <c r="C7" i="5"/>
  <c r="C8" i="5"/>
  <c r="C9" i="5"/>
  <c r="C10" i="5"/>
  <c r="C11" i="5"/>
  <c r="C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6" i="5"/>
  <c r="I105" i="3"/>
  <c r="H105" i="3"/>
  <c r="G105" i="3"/>
  <c r="F105" i="3"/>
  <c r="D105" i="3"/>
  <c r="C105" i="3"/>
  <c r="B105" i="3"/>
  <c r="B106" i="3" s="1"/>
  <c r="C32" i="3" s="1"/>
  <c r="D102" i="3"/>
  <c r="F102" i="3" s="1"/>
  <c r="G102" i="3" s="1"/>
  <c r="H102" i="3" s="1"/>
  <c r="I102" i="3" s="1"/>
  <c r="C102" i="3"/>
  <c r="B96" i="3"/>
  <c r="C34" i="3" s="1"/>
  <c r="B95" i="3"/>
  <c r="F86" i="3"/>
  <c r="C86" i="3"/>
  <c r="H85" i="3"/>
  <c r="G85" i="3"/>
  <c r="H86" i="3" s="1"/>
  <c r="F85" i="3"/>
  <c r="D85" i="3"/>
  <c r="C85" i="3"/>
  <c r="D86" i="3" s="1"/>
  <c r="B85" i="3"/>
  <c r="B73" i="3"/>
  <c r="C47" i="3"/>
  <c r="I44" i="3"/>
  <c r="H44" i="3"/>
  <c r="G44" i="3"/>
  <c r="F44" i="3"/>
  <c r="K44" i="3" s="1"/>
  <c r="K43" i="3"/>
  <c r="K42" i="3"/>
  <c r="K41" i="3"/>
  <c r="C41" i="3"/>
  <c r="I40" i="3"/>
  <c r="H40" i="3"/>
  <c r="G40" i="3"/>
  <c r="F40" i="3"/>
  <c r="K40" i="3" s="1"/>
  <c r="I39" i="3"/>
  <c r="H39" i="3"/>
  <c r="G39" i="3"/>
  <c r="F39" i="3"/>
  <c r="K39" i="3" s="1"/>
  <c r="I38" i="3"/>
  <c r="H38" i="3"/>
  <c r="G38" i="3"/>
  <c r="F38" i="3"/>
  <c r="K38" i="3" s="1"/>
  <c r="K37" i="3"/>
  <c r="K36" i="3"/>
  <c r="K35" i="3"/>
  <c r="K34" i="3"/>
  <c r="I33" i="3"/>
  <c r="H33" i="3"/>
  <c r="G33" i="3"/>
  <c r="F33" i="3"/>
  <c r="K33" i="3" s="1"/>
  <c r="K32" i="3"/>
  <c r="K31" i="3"/>
  <c r="I30" i="3"/>
  <c r="H30" i="3"/>
  <c r="G30" i="3"/>
  <c r="F30" i="3"/>
  <c r="K30" i="3" s="1"/>
  <c r="K29" i="3"/>
  <c r="I28" i="3"/>
  <c r="H28" i="3"/>
  <c r="G28" i="3"/>
  <c r="F28" i="3"/>
  <c r="K27" i="3"/>
  <c r="I27" i="3"/>
  <c r="I26" i="3"/>
  <c r="H26" i="3"/>
  <c r="G26" i="3"/>
  <c r="F26" i="3"/>
  <c r="K26" i="3" s="1"/>
  <c r="K25" i="3"/>
  <c r="K24" i="3"/>
  <c r="K23" i="3"/>
  <c r="K22" i="3"/>
  <c r="K21" i="3"/>
  <c r="K20" i="3"/>
  <c r="I20" i="3"/>
  <c r="C20" i="3"/>
  <c r="K19" i="3"/>
  <c r="G19" i="3"/>
  <c r="I18" i="3"/>
  <c r="H18" i="3"/>
  <c r="G18" i="3"/>
  <c r="F18" i="3"/>
  <c r="K18" i="3" s="1"/>
  <c r="K17" i="3"/>
  <c r="H17" i="3"/>
  <c r="G17" i="3"/>
  <c r="K16" i="3"/>
  <c r="C16" i="3"/>
  <c r="K15" i="3"/>
  <c r="K14" i="3"/>
  <c r="K13" i="3"/>
  <c r="K12" i="3"/>
  <c r="G12" i="3"/>
  <c r="C12" i="3"/>
  <c r="K11" i="3"/>
  <c r="I10" i="3"/>
  <c r="H10" i="3"/>
  <c r="G10" i="3"/>
  <c r="K10" i="3" s="1"/>
  <c r="K9" i="3"/>
  <c r="K8" i="3"/>
  <c r="I7" i="3"/>
  <c r="H7" i="3"/>
  <c r="K7" i="3" s="1"/>
  <c r="I6" i="3"/>
  <c r="H6" i="3"/>
  <c r="G6" i="3"/>
  <c r="K6" i="3" s="1"/>
  <c r="I5" i="3"/>
  <c r="H5" i="3"/>
  <c r="K5" i="3" s="1"/>
  <c r="G5" i="3"/>
  <c r="C5" i="3"/>
  <c r="K4" i="3"/>
  <c r="H4" i="3"/>
  <c r="F4" i="3"/>
  <c r="E16" i="8" l="1"/>
  <c r="J16" i="8" s="1"/>
  <c r="O2" i="8"/>
  <c r="K6" i="8"/>
  <c r="O11" i="5"/>
  <c r="J13" i="5"/>
  <c r="K13" i="5" s="1"/>
  <c r="K7" i="5"/>
  <c r="M9" i="5" s="1"/>
  <c r="O12" i="5" s="1"/>
  <c r="B87" i="3"/>
  <c r="B88" i="3" s="1"/>
  <c r="C10" i="3"/>
  <c r="C24" i="3"/>
  <c r="C29" i="3"/>
  <c r="C38" i="3"/>
  <c r="A99" i="3"/>
  <c r="C31" i="3"/>
  <c r="C7" i="3"/>
  <c r="C13" i="3"/>
  <c r="C17" i="3"/>
  <c r="C21" i="3"/>
  <c r="G86" i="3"/>
  <c r="C26" i="3"/>
  <c r="C28" i="3"/>
  <c r="C33" i="3"/>
  <c r="C35" i="3"/>
  <c r="C6" i="3"/>
  <c r="C14" i="3"/>
  <c r="C19" i="3"/>
  <c r="C22" i="3"/>
  <c r="C40" i="3"/>
  <c r="C45" i="3"/>
  <c r="C8" i="3"/>
  <c r="C11" i="3"/>
  <c r="C46" i="3"/>
  <c r="C15" i="3"/>
  <c r="C18" i="3"/>
  <c r="C23" i="3"/>
  <c r="C37" i="3"/>
  <c r="C39" i="3"/>
  <c r="C44" i="3"/>
  <c r="K16" i="8" l="1"/>
  <c r="M9" i="8" s="1"/>
  <c r="O12" i="8" s="1"/>
  <c r="M7" i="8"/>
  <c r="O11" i="8" s="1"/>
  <c r="O18" i="8" l="1"/>
  <c r="O17" i="8"/>
  <c r="O16" i="8"/>
  <c r="O15" i="8"/>
  <c r="O19" i="8"/>
  <c r="J2" i="8" l="1"/>
  <c r="O7" i="8" s="1"/>
  <c r="O4" i="8"/>
  <c r="O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tc={AC0F550F-F15B-43E0-A149-8894DE4D0E30}</author>
  </authors>
  <commentList>
    <comment ref="J3" authorId="0" shapeId="0" xr:uid="{AC0F550F-F15B-43E0-A149-8894DE4D0E3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12-20% Market Share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tc={C16D285B-A0C1-42C7-8CE3-EA15AD7AF018}</author>
  </authors>
  <commentList>
    <comment ref="J3" authorId="0" shapeId="0" xr:uid="{C16D285B-A0C1-42C7-8CE3-EA15AD7AF01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12-20% Market Share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74BB1BBB-1519-406C-A7EA-6E9C9B9E73C9}">
      <text>
        <r>
          <rPr>
            <sz val="10"/>
            <color rgb="FF000000"/>
            <rFont val="Calibri"/>
            <family val="2"/>
            <scheme val="minor"/>
          </rPr>
          <t>Includes Repatriation and medical evac.
	-pranay solanki</t>
        </r>
      </text>
    </comment>
    <comment ref="I4" authorId="0" shapeId="0" xr:uid="{73E092F8-5F7A-4368-876F-228B254EA132}">
      <text>
        <r>
          <rPr>
            <sz val="10"/>
            <color rgb="FF000000"/>
            <rFont val="Calibri"/>
            <family val="2"/>
            <scheme val="minor"/>
          </rPr>
          <t>Includes Repatriation, Balance Period of 30+ days, Inter- collegiate sports and medical evac.
	-pranay solanki</t>
        </r>
      </text>
    </comment>
    <comment ref="C9" authorId="0" shapeId="0" xr:uid="{0A5C17B9-3D92-4991-A803-75A034F1BCC5}">
      <text>
        <r>
          <rPr>
            <sz val="10"/>
            <color rgb="FF000000"/>
            <rFont val="Calibri"/>
            <family val="2"/>
            <scheme val="minor"/>
          </rPr>
          <t>for emergency patient
	-shrushti kava</t>
        </r>
      </text>
    </comment>
    <comment ref="C11" authorId="0" shapeId="0" xr:uid="{FFEAB4D9-9CA6-4271-82FB-4C9207DD1E24}">
      <text>
        <r>
          <rPr>
            <sz val="10"/>
            <color rgb="FF000000"/>
            <rFont val="Calibri"/>
            <family val="2"/>
            <scheme val="minor"/>
          </rPr>
          <t>i have no clue.
	-pranay solanki</t>
        </r>
      </text>
    </comment>
    <comment ref="C27" authorId="0" shapeId="0" xr:uid="{E687AAD0-6711-4562-95A5-6B97B7931DB4}">
      <text>
        <r>
          <rPr>
            <sz val="10"/>
            <color rgb="FF000000"/>
            <rFont val="Calibri"/>
            <family val="2"/>
            <scheme val="minor"/>
          </rPr>
          <t>According to reports from the U.S. Department of Transportation (DOT), 3 bags per 1,000 passengers
	-Vaishnav Amrutkar</t>
        </r>
      </text>
    </comment>
    <comment ref="C30" authorId="0" shapeId="0" xr:uid="{E65E0569-05D0-473B-8801-01B247646782}">
      <text>
        <r>
          <rPr>
            <sz val="10"/>
            <color rgb="FF000000"/>
            <rFont val="Calibri"/>
            <family val="2"/>
            <scheme val="minor"/>
          </rPr>
          <t>Poor flight punctuality can lead to passengers missing connecting flights. In 2023, 20.8% of flights were delayed
	-Vaishnav Amrutkar</t>
        </r>
      </text>
    </comment>
  </commentList>
</comments>
</file>

<file path=xl/sharedStrings.xml><?xml version="1.0" encoding="utf-8"?>
<sst xmlns="http://schemas.openxmlformats.org/spreadsheetml/2006/main" count="571" uniqueCount="239">
  <si>
    <t>The Columbia Plan (Amt you pay)</t>
  </si>
  <si>
    <t>Plan Features</t>
  </si>
  <si>
    <t>In-Network</t>
  </si>
  <si>
    <t>Out-of-Network</t>
  </si>
  <si>
    <t>Deductibles</t>
  </si>
  <si>
    <t>Deductible per individual</t>
  </si>
  <si>
    <t>NONE</t>
  </si>
  <si>
    <t>Annual Out-of-Pocket Max (Integrated maximum for Preferred Care only. Includes Preferred copays, Preferred coinsurance, Preferred pharmacy copays)</t>
  </si>
  <si>
    <t>$3000 (In-Network Only)</t>
  </si>
  <si>
    <t>$6000 (Non-Preferred Only)</t>
  </si>
  <si>
    <t>Coinsurance</t>
  </si>
  <si>
    <t>Maximum coverage per condition</t>
  </si>
  <si>
    <t>Unlimited</t>
  </si>
  <si>
    <t>Office Visit</t>
  </si>
  <si>
    <t>Preventive</t>
  </si>
  <si>
    <t>30% after deductible</t>
  </si>
  <si>
    <t>Physician (copay does not apply on-campus)</t>
  </si>
  <si>
    <t>Testing</t>
  </si>
  <si>
    <t>Lab/diagnostic test/preadmission testing</t>
  </si>
  <si>
    <t>High cost advanced imaging services</t>
  </si>
  <si>
    <t>40% after deductible</t>
  </si>
  <si>
    <t>ADD/LD/neuropsych testing</t>
  </si>
  <si>
    <t xml:space="preserve">Inpatient </t>
  </si>
  <si>
    <t>Inpatient hospital stay - facility fee</t>
  </si>
  <si>
    <t>Inpatient hospital stay - physician fee</t>
  </si>
  <si>
    <t>Emergency/Urgent</t>
  </si>
  <si>
    <t>Emergency Room - inclusive of facility and physician fees (Co-Pay Waived if Admitted to the Hospital)</t>
  </si>
  <si>
    <t>Ambulance</t>
  </si>
  <si>
    <t>Urgent care center</t>
  </si>
  <si>
    <t>Outpatient/Other</t>
  </si>
  <si>
    <t>Outpatient surgery - facility fee</t>
  </si>
  <si>
    <t>Outpatient surgery - physician fee</t>
  </si>
  <si>
    <t>Acupuncture</t>
  </si>
  <si>
    <t>Chiropractor</t>
  </si>
  <si>
    <t>Physical Therapy - outpatient</t>
  </si>
  <si>
    <t>Durable medical equipment</t>
  </si>
  <si>
    <t>Dental injury only</t>
  </si>
  <si>
    <t>Removal of impacted wisdom teeth</t>
  </si>
  <si>
    <t>Termination of pregnancy</t>
  </si>
  <si>
    <t>Covered in full</t>
  </si>
  <si>
    <t>Behavioral Health</t>
  </si>
  <si>
    <t>Mental Health - outpatient in-network, first 10 visits $0 copay - copay for subsequent visits</t>
  </si>
  <si>
    <t>Mental Health - inpatient</t>
  </si>
  <si>
    <t>Substance Abuse - outpatient</t>
  </si>
  <si>
    <t>Substance Abuse - inpatient</t>
  </si>
  <si>
    <t>Prescription Coverage</t>
  </si>
  <si>
    <t>Contraceptives: Generics &amp; Brands without a generic equivalent or alternative</t>
  </si>
  <si>
    <t>Zero Copay Pharmacy List</t>
  </si>
  <si>
    <t>Generic drugs</t>
  </si>
  <si>
    <t>Preferred Brand drugs</t>
  </si>
  <si>
    <t>Non-Preferred Brand drugs</t>
  </si>
  <si>
    <t>Mail Order Pharmacy (90 day supply)</t>
  </si>
  <si>
    <t>TATA AIG Student Coverage</t>
  </si>
  <si>
    <t>Care Health</t>
  </si>
  <si>
    <t>Reliance</t>
  </si>
  <si>
    <t>HDFC ergo</t>
  </si>
  <si>
    <t>Coverage</t>
  </si>
  <si>
    <t>Supreme(in USD)</t>
  </si>
  <si>
    <t>Explore Ultra(in USD)</t>
  </si>
  <si>
    <t>Platinum(in USD)</t>
  </si>
  <si>
    <t>Medical Expenses (Includes Medical Evacuation Cost)*</t>
  </si>
  <si>
    <t>Coverage for Pre-Existing Disease (PED)</t>
  </si>
  <si>
    <t>Nil</t>
  </si>
  <si>
    <t>Dental Expenses*</t>
  </si>
  <si>
    <t>Repatriation of Remains</t>
  </si>
  <si>
    <t>Checked - in Baggage Loss</t>
  </si>
  <si>
    <t>Personal Accident</t>
  </si>
  <si>
    <t>Personal Liability</t>
  </si>
  <si>
    <t>Bail Bond</t>
  </si>
  <si>
    <t>Two Way Compassionate Visit</t>
  </si>
  <si>
    <t>Study Interruption</t>
  </si>
  <si>
    <t>Sponsor Protection</t>
  </si>
  <si>
    <t>Passport Loss**</t>
  </si>
  <si>
    <t>Fradulent Charges</t>
  </si>
  <si>
    <t>Physiotherapy</t>
  </si>
  <si>
    <t>Treatment for Mental, Nervous Disorders</t>
  </si>
  <si>
    <t>alcoholism and drug dependency</t>
  </si>
  <si>
    <t>In-patient medical expenses related to pregnancy</t>
  </si>
  <si>
    <t>Medical Expenses for inter- collegiate sports injuries</t>
  </si>
  <si>
    <t>Cancer Screening &amp; Mammography Expenses</t>
  </si>
  <si>
    <t>Childcare Benefits</t>
  </si>
  <si>
    <t>(per day, max 7 days)</t>
  </si>
  <si>
    <t xml:space="preserve">Factors </t>
  </si>
  <si>
    <t>Add-on</t>
  </si>
  <si>
    <t>Frequency Assumptions</t>
  </si>
  <si>
    <t>Avg Cost (USD)</t>
  </si>
  <si>
    <t>TATA</t>
  </si>
  <si>
    <t>CARE</t>
  </si>
  <si>
    <t>HDFC Ergo</t>
  </si>
  <si>
    <t>avg</t>
  </si>
  <si>
    <t>Health Insurance</t>
  </si>
  <si>
    <t>Medical Expenses*(Also Includes ER Services)</t>
  </si>
  <si>
    <t xml:space="preserve">Treatment for Mental, Nervous Disorders </t>
  </si>
  <si>
    <t>Treatment for alcoholism and drug dependency</t>
  </si>
  <si>
    <t>CANCER SCREENING AND MAMMOGRAPHY</t>
  </si>
  <si>
    <t>wellness services, and chronic disease treatment</t>
  </si>
  <si>
    <t xml:space="preserve">Ambulance </t>
  </si>
  <si>
    <t>Maternity and newborn care</t>
  </si>
  <si>
    <t>Prescription drugs</t>
  </si>
  <si>
    <t>Recovery Benefits</t>
  </si>
  <si>
    <t>Laboratory services</t>
  </si>
  <si>
    <t>Pediatric services</t>
  </si>
  <si>
    <t xml:space="preserve">Hospital daily cash </t>
  </si>
  <si>
    <t>Medical Evacuation Cost</t>
  </si>
  <si>
    <t>Dental Expenses</t>
  </si>
  <si>
    <t>Daily allowance</t>
  </si>
  <si>
    <t>VISION Coverage</t>
  </si>
  <si>
    <t>Yes</t>
  </si>
  <si>
    <t>HIV/AIDS COVER</t>
  </si>
  <si>
    <t>OPD Treatment</t>
  </si>
  <si>
    <t xml:space="preserve">Day Care Treatment </t>
  </si>
  <si>
    <t>Travel Insurance</t>
  </si>
  <si>
    <t>Delay of Checked-In Baggage</t>
  </si>
  <si>
    <t>Missed Connection</t>
  </si>
  <si>
    <t>Trip Curtailment</t>
  </si>
  <si>
    <t>yes</t>
  </si>
  <si>
    <t>Aircraft Hijacking</t>
  </si>
  <si>
    <t>Passport Loss</t>
  </si>
  <si>
    <t>Trip Cancellation</t>
  </si>
  <si>
    <t>CFAR (cancel for any reason)</t>
  </si>
  <si>
    <t>Misc. Insurance</t>
  </si>
  <si>
    <t>Family Member Visit</t>
  </si>
  <si>
    <t>Inter- Collegiate Sports Cover</t>
  </si>
  <si>
    <t xml:space="preserve">                  - Organised Sports</t>
  </si>
  <si>
    <t xml:space="preserve">                  - Extreme Sports</t>
  </si>
  <si>
    <t xml:space="preserve">Loss of international driving licence </t>
  </si>
  <si>
    <t>LOSS OF LAPTOP</t>
  </si>
  <si>
    <t>Home Burgalary Cover</t>
  </si>
  <si>
    <t>Weights</t>
  </si>
  <si>
    <t xml:space="preserve">% of international students </t>
  </si>
  <si>
    <t>% of international students in the age slab of 18-35~</t>
  </si>
  <si>
    <t>hospitalizations (For Age 18-44)</t>
  </si>
  <si>
    <t>https://www.cdc.gov/nchs/data/hus/2020-2021/HospStay.pdf</t>
  </si>
  <si>
    <t>ER (For Age 18-44) (one in a year)</t>
  </si>
  <si>
    <t>More than 1</t>
  </si>
  <si>
    <t>https://www.cdc.gov/nchs/data/hus/2020-2021/EdAd.pdf</t>
  </si>
  <si>
    <t>Robbery Chances</t>
  </si>
  <si>
    <t>2.91 per 100,000</t>
  </si>
  <si>
    <t>Inter-Collegiate Injuries</t>
  </si>
  <si>
    <t>weights</t>
  </si>
  <si>
    <t xml:space="preserve">               - Games</t>
  </si>
  <si>
    <t>13.79 per 1000</t>
  </si>
  <si>
    <t xml:space="preserve">               - Practice</t>
  </si>
  <si>
    <t>3.98 per 1000</t>
  </si>
  <si>
    <t xml:space="preserve">          &gt;Figures          international athletes</t>
  </si>
  <si>
    <t>Total Athletes</t>
  </si>
  <si>
    <t>Total International students</t>
  </si>
  <si>
    <t>P(international athelete being injured)</t>
  </si>
  <si>
    <t>Flight Delays</t>
  </si>
  <si>
    <t>On Time Perfomance (%)</t>
  </si>
  <si>
    <t>Airlines</t>
  </si>
  <si>
    <t>Go_First</t>
  </si>
  <si>
    <t>Indigo</t>
  </si>
  <si>
    <t>Vistara</t>
  </si>
  <si>
    <t>Air_India_Group</t>
  </si>
  <si>
    <t>Air_Asia</t>
  </si>
  <si>
    <t>Spice_Jet</t>
  </si>
  <si>
    <t>Alliance_Air</t>
  </si>
  <si>
    <t>Average</t>
  </si>
  <si>
    <t>Delta</t>
  </si>
  <si>
    <t>E[growth]</t>
  </si>
  <si>
    <t>Chance of Delay</t>
  </si>
  <si>
    <t>Fights cancelled</t>
  </si>
  <si>
    <t>No. of flights everyday</t>
  </si>
  <si>
    <t>International flights every month</t>
  </si>
  <si>
    <t>% of international flights cancelled every month</t>
  </si>
  <si>
    <t>on any given day</t>
  </si>
  <si>
    <t>CFAR</t>
  </si>
  <si>
    <t>Year</t>
  </si>
  <si>
    <t>Hijack reported</t>
  </si>
  <si>
    <t>Flights in an year</t>
  </si>
  <si>
    <t>P(Hijack)</t>
  </si>
  <si>
    <t>AVG</t>
  </si>
  <si>
    <t>Includes pregancy, maternity and after-birth child care (Upto 90 days)</t>
  </si>
  <si>
    <t>(Rehabilitation Services) Inlcudes Physiotherapy, Speech, Repress Therapy</t>
  </si>
  <si>
    <t>(upto Age 5)</t>
  </si>
  <si>
    <t>(no waiting periods or exclusions) (Should be disclosed earlier)</t>
  </si>
  <si>
    <t>In case of Hospitalisation, 2-day allowance is provided</t>
  </si>
  <si>
    <t>(Outpatient Department treatments are medical consultations or minor procedures that don't require hospitalization. )</t>
  </si>
  <si>
    <t>(Day care treatments are more complex medical procedures that require a short hospital stay, usually less than 24 hours.)</t>
  </si>
  <si>
    <t>Delay of checked in baggage-12 hours</t>
  </si>
  <si>
    <t>Should also cover Permanent Total Disability &amp; Death</t>
  </si>
  <si>
    <t>Missed connection- 3 hours</t>
  </si>
  <si>
    <t>(Includes both Travel and Stay)</t>
  </si>
  <si>
    <t>Minimal Severity &amp; Risk Cost</t>
  </si>
  <si>
    <t>As a student has already paid up his fees, the financial liability is much higher. Hence,the probability to Cancel is much lower.</t>
  </si>
  <si>
    <t>Also includesFailure to obtain VISA</t>
  </si>
  <si>
    <t>Columbia has a rowing team which is quite promient, this comes under Extreme Sports</t>
  </si>
  <si>
    <t>(Baseball, Basketball, Football, Rowing, Cross Country, Soccer, Squash, Swimmings &amp; Diving, Tennis, Track &amp; Field, Wrestling, Archery, Lacrosse, Volleyball, Golf, Fencing)</t>
  </si>
  <si>
    <t>(Sports Organised under Columbia Outdoor Orientation Programme [COOP])</t>
  </si>
  <si>
    <t>Theft or mishaps at place of residence at the Insured's usual place of residency</t>
  </si>
  <si>
    <t>Upto medical treatment sum insured</t>
  </si>
  <si>
    <t>Premiums</t>
  </si>
  <si>
    <t>Rs.74049</t>
  </si>
  <si>
    <t>Rs.31534</t>
  </si>
  <si>
    <t>Rs.94919</t>
  </si>
  <si>
    <t>Rs.43930</t>
  </si>
  <si>
    <t>for 2 years</t>
  </si>
  <si>
    <t>INR</t>
  </si>
  <si>
    <t>USD</t>
  </si>
  <si>
    <t>Operating Exp.</t>
  </si>
  <si>
    <t>Op. Exp.</t>
  </si>
  <si>
    <t>Premium</t>
  </si>
  <si>
    <t>Commission</t>
  </si>
  <si>
    <t>Comm.</t>
  </si>
  <si>
    <t>No. of Policies</t>
  </si>
  <si>
    <t>Profit</t>
  </si>
  <si>
    <t>Profit Margin</t>
  </si>
  <si>
    <t>Frequency</t>
  </si>
  <si>
    <t>Freq*weight</t>
  </si>
  <si>
    <t>Factors Average</t>
  </si>
  <si>
    <t>Sum Insured (in USD)</t>
  </si>
  <si>
    <t>E[Claim] (for year1)</t>
  </si>
  <si>
    <t>E[Claim] (for year2)</t>
  </si>
  <si>
    <t>Total E[Claim] (y1)</t>
  </si>
  <si>
    <t>Total Premium</t>
  </si>
  <si>
    <t>incld in medical</t>
  </si>
  <si>
    <t>Total E[Claim] (y2)</t>
  </si>
  <si>
    <t>Exposure</t>
  </si>
  <si>
    <t>Loss Ratio</t>
  </si>
  <si>
    <t>1st year earnings</t>
  </si>
  <si>
    <t>2nd year earnings</t>
  </si>
  <si>
    <t/>
  </si>
  <si>
    <t>3rd year earnings</t>
  </si>
  <si>
    <t>4th year earnings</t>
  </si>
  <si>
    <t>5th year earnings</t>
  </si>
  <si>
    <t>Included in Medical</t>
  </si>
  <si>
    <t>No. of Claims</t>
  </si>
  <si>
    <t>Claim Amt y1</t>
  </si>
  <si>
    <t>Claim Amt y2</t>
  </si>
  <si>
    <t>Base Premium</t>
  </si>
  <si>
    <t>Break Even Point</t>
  </si>
  <si>
    <t>Total</t>
  </si>
  <si>
    <t>Info.</t>
  </si>
  <si>
    <t>Time Period</t>
  </si>
  <si>
    <t>2 years</t>
  </si>
  <si>
    <t>Premium Amount (Lumpsum)</t>
  </si>
  <si>
    <t xml:space="preserve">Upgrade to Unlimited Sum Assured </t>
  </si>
  <si>
    <t>15% co-pay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</si>
</sst>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&quot;$&quot;#,##0"/>
    <numFmt numFmtId="165" formatCode="&quot;$&quot;#,##0.00"/>
    <numFmt numFmtId="166" formatCode="mmm\-d"/>
    <numFmt numFmtId="167" formatCode="mmmm\-d"/>
    <numFmt numFmtId="168" formatCode="0.000%"/>
    <numFmt numFmtId="169" formatCode="0.0000%"/>
    <numFmt numFmtId="170" formatCode="[$$-409]#,##0.00"/>
    <numFmt numFmtId="171" formatCode="_-[$$-409]* #,##0.00_ ;_-[$$-409]* \-#,##0.00\ ;_-[$$-409]* &quot;-&quot;??_ ;_-@_ "/>
  </numFmts>
  <fonts count="28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1"/>
      <color rgb="FFF2F2F2"/>
      <name val="Calibri"/>
      <family val="2"/>
    </font>
    <font>
      <b/>
      <i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CCCCC"/>
      <name val="Calibri"/>
      <family val="2"/>
      <scheme val="minor"/>
    </font>
    <font>
      <b/>
      <i/>
      <sz val="10"/>
      <color rgb="FFCCCCCC"/>
      <name val="Calibri"/>
      <family val="2"/>
      <scheme val="minor"/>
    </font>
    <font>
      <b/>
      <i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64653"/>
        <bgColor rgb="FF264653"/>
      </patternFill>
    </fill>
    <fill>
      <patternFill patternType="solid">
        <fgColor theme="7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</cellStyleXfs>
  <cellXfs count="104">
    <xf numFmtId="0" fontId="0" fillId="0" borderId="0" xfId="0"/>
    <xf numFmtId="0" fontId="3" fillId="0" borderId="4" xfId="0" applyFont="1" applyBorder="1" applyAlignment="1">
      <alignment horizontal="left"/>
    </xf>
    <xf numFmtId="0" fontId="3" fillId="0" borderId="0" xfId="0" applyFont="1"/>
    <xf numFmtId="0" fontId="1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164" fontId="4" fillId="2" borderId="4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9" fontId="1" fillId="0" borderId="4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4" xfId="0" applyNumberFormat="1" applyFont="1" applyBorder="1" applyAlignment="1">
      <alignment horizontal="left"/>
    </xf>
    <xf numFmtId="9" fontId="4" fillId="2" borderId="4" xfId="0" applyNumberFormat="1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9" fontId="6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165" fontId="6" fillId="0" borderId="4" xfId="0" applyNumberFormat="1" applyFont="1" applyBorder="1" applyAlignment="1">
      <alignment horizontal="left"/>
    </xf>
    <xf numFmtId="0" fontId="8" fillId="3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13" fillId="0" borderId="0" xfId="0" applyFont="1"/>
    <xf numFmtId="0" fontId="14" fillId="0" borderId="0" xfId="0" applyFont="1"/>
    <xf numFmtId="10" fontId="14" fillId="0" borderId="0" xfId="0" applyNumberFormat="1" applyFont="1"/>
    <xf numFmtId="166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168" fontId="1" fillId="0" borderId="0" xfId="0" applyNumberFormat="1" applyFont="1"/>
    <xf numFmtId="3" fontId="1" fillId="0" borderId="0" xfId="0" applyNumberFormat="1" applyFont="1"/>
    <xf numFmtId="0" fontId="16" fillId="0" borderId="0" xfId="0" applyFont="1"/>
    <xf numFmtId="0" fontId="17" fillId="6" borderId="1" xfId="0" applyFont="1" applyFill="1" applyBorder="1" applyAlignment="1">
      <alignment horizontal="right"/>
    </xf>
    <xf numFmtId="0" fontId="18" fillId="6" borderId="0" xfId="0" applyFont="1" applyFill="1" applyAlignment="1">
      <alignment horizontal="right"/>
    </xf>
    <xf numFmtId="3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0" fontId="19" fillId="7" borderId="0" xfId="0" applyFont="1" applyFill="1" applyAlignment="1">
      <alignment horizontal="center"/>
    </xf>
    <xf numFmtId="0" fontId="23" fillId="0" borderId="0" xfId="0" applyFont="1"/>
    <xf numFmtId="0" fontId="24" fillId="0" borderId="0" xfId="3" applyFont="1"/>
    <xf numFmtId="0" fontId="16" fillId="0" borderId="0" xfId="3" applyFont="1"/>
    <xf numFmtId="3" fontId="1" fillId="0" borderId="3" xfId="3" applyNumberFormat="1" applyFont="1" applyBorder="1"/>
    <xf numFmtId="0" fontId="21" fillId="0" borderId="0" xfId="0" applyFont="1"/>
    <xf numFmtId="0" fontId="21" fillId="0" borderId="0" xfId="3"/>
    <xf numFmtId="10" fontId="21" fillId="0" borderId="5" xfId="0" applyNumberFormat="1" applyFont="1" applyBorder="1" applyAlignment="1">
      <alignment horizontal="right" wrapText="1"/>
    </xf>
    <xf numFmtId="0" fontId="23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1" fillId="0" borderId="5" xfId="0" applyFont="1" applyBorder="1"/>
    <xf numFmtId="169" fontId="21" fillId="0" borderId="5" xfId="2" applyNumberFormat="1" applyFont="1" applyBorder="1" applyAlignment="1">
      <alignment horizontal="right" wrapText="1"/>
    </xf>
    <xf numFmtId="10" fontId="21" fillId="0" borderId="5" xfId="2" applyNumberFormat="1" applyFont="1" applyBorder="1"/>
    <xf numFmtId="0" fontId="16" fillId="0" borderId="1" xfId="3" applyFont="1" applyBorder="1"/>
    <xf numFmtId="0" fontId="23" fillId="0" borderId="5" xfId="0" applyFont="1" applyBorder="1" applyAlignment="1">
      <alignment wrapText="1"/>
    </xf>
    <xf numFmtId="0" fontId="23" fillId="0" borderId="5" xfId="0" applyFont="1" applyBorder="1"/>
    <xf numFmtId="0" fontId="27" fillId="0" borderId="5" xfId="0" applyFont="1" applyBorder="1" applyAlignment="1">
      <alignment wrapText="1"/>
    </xf>
    <xf numFmtId="0" fontId="3" fillId="0" borderId="5" xfId="3" applyFont="1" applyBorder="1"/>
    <xf numFmtId="0" fontId="26" fillId="0" borderId="5" xfId="3" applyFont="1" applyBorder="1"/>
    <xf numFmtId="0" fontId="1" fillId="0" borderId="5" xfId="3" applyFont="1" applyBorder="1"/>
    <xf numFmtId="0" fontId="1" fillId="0" borderId="5" xfId="3" applyFont="1" applyBorder="1" applyAlignment="1">
      <alignment horizontal="right"/>
    </xf>
    <xf numFmtId="169" fontId="1" fillId="0" borderId="5" xfId="3" applyNumberFormat="1" applyFont="1" applyBorder="1"/>
    <xf numFmtId="4" fontId="1" fillId="0" borderId="5" xfId="3" applyNumberFormat="1" applyFont="1" applyBorder="1"/>
    <xf numFmtId="10" fontId="1" fillId="0" borderId="5" xfId="3" applyNumberFormat="1" applyFont="1" applyBorder="1"/>
    <xf numFmtId="10" fontId="25" fillId="0" borderId="5" xfId="3" applyNumberFormat="1" applyFont="1" applyBorder="1"/>
    <xf numFmtId="0" fontId="21" fillId="0" borderId="5" xfId="3" applyBorder="1"/>
    <xf numFmtId="10" fontId="19" fillId="0" borderId="5" xfId="2" applyNumberFormat="1" applyFont="1" applyBorder="1"/>
    <xf numFmtId="0" fontId="3" fillId="8" borderId="1" xfId="3" applyFont="1" applyFill="1" applyBorder="1"/>
    <xf numFmtId="170" fontId="24" fillId="8" borderId="3" xfId="3" applyNumberFormat="1" applyFont="1" applyFill="1" applyBorder="1"/>
    <xf numFmtId="171" fontId="21" fillId="0" borderId="5" xfId="0" applyNumberFormat="1" applyFont="1" applyBorder="1"/>
    <xf numFmtId="171" fontId="21" fillId="0" borderId="5" xfId="0" applyNumberFormat="1" applyFont="1" applyBorder="1" applyAlignment="1">
      <alignment horizontal="right" wrapText="1"/>
    </xf>
    <xf numFmtId="44" fontId="24" fillId="8" borderId="2" xfId="1" applyFont="1" applyFill="1" applyBorder="1"/>
    <xf numFmtId="171" fontId="1" fillId="0" borderId="5" xfId="3" applyNumberFormat="1" applyFont="1" applyBorder="1"/>
    <xf numFmtId="171" fontId="21" fillId="0" borderId="5" xfId="3" applyNumberFormat="1" applyBorder="1"/>
    <xf numFmtId="0" fontId="0" fillId="0" borderId="6" xfId="0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4" fillId="0" borderId="0" xfId="0" applyFont="1"/>
    <xf numFmtId="0" fontId="0" fillId="0" borderId="0" xfId="0"/>
    <xf numFmtId="0" fontId="3" fillId="9" borderId="0" xfId="0" applyFont="1" applyFill="1"/>
    <xf numFmtId="0" fontId="0" fillId="9" borderId="0" xfId="0" applyFill="1"/>
    <xf numFmtId="0" fontId="16" fillId="9" borderId="0" xfId="0" applyFont="1" applyFill="1"/>
    <xf numFmtId="0" fontId="1" fillId="9" borderId="0" xfId="0" applyFont="1" applyFill="1" applyAlignment="1">
      <alignment horizontal="right"/>
    </xf>
    <xf numFmtId="0" fontId="1" fillId="9" borderId="0" xfId="0" applyFont="1" applyFill="1"/>
    <xf numFmtId="171" fontId="0" fillId="9" borderId="0" xfId="0" applyNumberFormat="1" applyFill="1"/>
    <xf numFmtId="171" fontId="16" fillId="9" borderId="0" xfId="0" applyNumberFormat="1" applyFont="1" applyFill="1"/>
    <xf numFmtId="0" fontId="23" fillId="9" borderId="0" xfId="0" applyFont="1" applyFill="1"/>
    <xf numFmtId="171" fontId="1" fillId="9" borderId="0" xfId="3" applyNumberFormat="1" applyFont="1" applyFill="1"/>
    <xf numFmtId="0" fontId="16" fillId="9" borderId="6" xfId="0" applyFont="1" applyFill="1" applyBorder="1"/>
    <xf numFmtId="171" fontId="1" fillId="9" borderId="6" xfId="3" applyNumberFormat="1" applyFont="1" applyFill="1" applyBorder="1"/>
    <xf numFmtId="0" fontId="1" fillId="9" borderId="6" xfId="0" applyFont="1" applyFill="1" applyBorder="1" applyAlignment="1">
      <alignment horizontal="right"/>
    </xf>
    <xf numFmtId="0" fontId="0" fillId="9" borderId="6" xfId="0" applyFill="1" applyBorder="1"/>
    <xf numFmtId="0" fontId="1" fillId="9" borderId="6" xfId="0" applyFont="1" applyFill="1" applyBorder="1"/>
    <xf numFmtId="0" fontId="16" fillId="9" borderId="5" xfId="0" applyFont="1" applyFill="1" applyBorder="1"/>
    <xf numFmtId="0" fontId="23" fillId="9" borderId="5" xfId="0" applyFont="1" applyFill="1" applyBorder="1"/>
    <xf numFmtId="44" fontId="23" fillId="9" borderId="5" xfId="0" applyNumberFormat="1" applyFont="1" applyFill="1" applyBorder="1"/>
  </cellXfs>
  <cellStyles count="4">
    <cellStyle name="Currency" xfId="1" builtinId="4"/>
    <cellStyle name="Normal" xfId="0" builtinId="0"/>
    <cellStyle name="Normal 2" xfId="3" xr:uid="{2608FC33-E965-4A87-A07D-1F2180774F7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Insurance.xlsx" TargetMode="External"/><Relationship Id="rId1" Type="http://schemas.openxmlformats.org/officeDocument/2006/relationships/externalLinkPath" Target="/Users/user/Downloads/Insur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TA &amp; Care"/>
      <sheetName val="Reliance"/>
      <sheetName val="Columbia Uni"/>
      <sheetName val="HDFC ergo"/>
      <sheetName val="Prem (in Rs.)"/>
      <sheetName val="New Product"/>
      <sheetName val="Dummy Pricing"/>
      <sheetName val="FactorsFreq"/>
    </sheetNames>
    <sheetDataSet>
      <sheetData sheetId="0">
        <row r="3">
          <cell r="O3">
            <v>0.43755059178717537</v>
          </cell>
        </row>
        <row r="4">
          <cell r="H4">
            <v>6.466214031684449E-3</v>
          </cell>
          <cell r="O4">
            <v>4.375505917871754E-2</v>
          </cell>
        </row>
        <row r="5">
          <cell r="H5">
            <v>6.4662140316844492E-4</v>
          </cell>
          <cell r="O5">
            <v>3.2816294384038156E-4</v>
          </cell>
        </row>
        <row r="6">
          <cell r="H6">
            <v>1.2932428063368898E-2</v>
          </cell>
        </row>
        <row r="7">
          <cell r="H7">
            <v>3.2331070158422245E-3</v>
          </cell>
          <cell r="O7">
            <v>8.751011835743508E-4</v>
          </cell>
        </row>
        <row r="8">
          <cell r="H8">
            <v>9.6993210475266725E-2</v>
          </cell>
          <cell r="O8">
            <v>1.3126517753615261E-2</v>
          </cell>
        </row>
        <row r="9">
          <cell r="H9">
            <v>0.12932428063368898</v>
          </cell>
          <cell r="O9">
            <v>4.375505917871754E-2</v>
          </cell>
        </row>
        <row r="10">
          <cell r="H10">
            <v>6.466214031684449E-3</v>
          </cell>
          <cell r="O10">
            <v>2.1877529589358772E-3</v>
          </cell>
        </row>
        <row r="11">
          <cell r="H11">
            <v>1.2932428063368898E-2</v>
          </cell>
          <cell r="O11">
            <v>3.2816294384038153E-3</v>
          </cell>
        </row>
        <row r="12">
          <cell r="H12">
            <v>3.2331070158422244E-2</v>
          </cell>
          <cell r="O12">
            <v>6.5632588768076306E-3</v>
          </cell>
        </row>
        <row r="13">
          <cell r="H13">
            <v>3.2331070158422244E-2</v>
          </cell>
          <cell r="O13">
            <v>6.5632588768076306E-3</v>
          </cell>
        </row>
        <row r="14">
          <cell r="H14">
            <v>3.2331070158422246E-4</v>
          </cell>
          <cell r="O14">
            <v>8.751011835743508E-5</v>
          </cell>
        </row>
        <row r="16">
          <cell r="H16">
            <v>6.4662140316844492E-4</v>
          </cell>
        </row>
        <row r="17">
          <cell r="H17">
            <v>3.2331070158422245E-3</v>
          </cell>
          <cell r="O17">
            <v>1.3126517753615263E-3</v>
          </cell>
        </row>
        <row r="18">
          <cell r="H18">
            <v>3.2331070158422245E-3</v>
          </cell>
          <cell r="O18">
            <v>1.3126517753615263E-3</v>
          </cell>
        </row>
        <row r="19">
          <cell r="H19">
            <v>3.8797284190106693E-3</v>
          </cell>
        </row>
        <row r="22">
          <cell r="O22">
            <v>1.7502023671487016E-3</v>
          </cell>
        </row>
        <row r="23">
          <cell r="H23">
            <v>1.9398642095053346E-3</v>
          </cell>
        </row>
      </sheetData>
      <sheetData sheetId="1">
        <row r="2">
          <cell r="D2">
            <v>0.70254320640719403</v>
          </cell>
        </row>
        <row r="3">
          <cell r="D3">
            <v>7.0254320640719399E-4</v>
          </cell>
        </row>
        <row r="4">
          <cell r="D4">
            <v>2.8101728256287761E-4</v>
          </cell>
        </row>
        <row r="5">
          <cell r="D5">
            <v>1.405086412814388E-3</v>
          </cell>
        </row>
        <row r="6">
          <cell r="D6">
            <v>3.5127160320359702E-2</v>
          </cell>
        </row>
        <row r="7">
          <cell r="D7">
            <v>3.5127160320359702E-3</v>
          </cell>
        </row>
        <row r="8">
          <cell r="D8">
            <v>0.21076296192215821</v>
          </cell>
        </row>
        <row r="9">
          <cell r="D9">
            <v>7.0254320640719403E-3</v>
          </cell>
        </row>
        <row r="10">
          <cell r="D10">
            <v>1.4050864128143881E-2</v>
          </cell>
        </row>
        <row r="11">
          <cell r="D11">
            <v>1.4050864128143881E-2</v>
          </cell>
        </row>
        <row r="12">
          <cell r="D12">
            <v>1.053814809610791E-2</v>
          </cell>
        </row>
      </sheetData>
      <sheetData sheetId="2"/>
      <sheetData sheetId="3">
        <row r="4">
          <cell r="D4">
            <v>7.7869490733530598E-4</v>
          </cell>
        </row>
        <row r="10">
          <cell r="D10">
            <v>1.557389814670612E-2</v>
          </cell>
        </row>
        <row r="11">
          <cell r="D11">
            <v>1.168042361002959E-2</v>
          </cell>
        </row>
        <row r="13">
          <cell r="D13">
            <v>1.557389814670612E-3</v>
          </cell>
        </row>
        <row r="14">
          <cell r="D14">
            <v>2.3360847220059181E-4</v>
          </cell>
        </row>
        <row r="15">
          <cell r="D15">
            <v>3.8934745366765299E-4</v>
          </cell>
        </row>
        <row r="17">
          <cell r="D17">
            <v>1.168042361002959E-2</v>
          </cell>
        </row>
        <row r="18">
          <cell r="D18">
            <v>1.557389814670612E-2</v>
          </cell>
        </row>
        <row r="19">
          <cell r="D19">
            <v>1.168042361002959E-2</v>
          </cell>
        </row>
        <row r="20">
          <cell r="D20">
            <v>3.8934745366765301E-3</v>
          </cell>
        </row>
        <row r="21">
          <cell r="D21">
            <v>0.15573898146706119</v>
          </cell>
        </row>
        <row r="23">
          <cell r="D23">
            <v>7.7869490733530598E-4</v>
          </cell>
        </row>
        <row r="24">
          <cell r="D24">
            <v>1.0901728702694285E-3</v>
          </cell>
        </row>
        <row r="26">
          <cell r="D26">
            <v>1.557389814670612E-3</v>
          </cell>
        </row>
        <row r="28">
          <cell r="D28">
            <v>3.1147796293412239E-3</v>
          </cell>
        </row>
        <row r="29">
          <cell r="D29">
            <v>7.7869490733530598E-4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anay Solanki" id="{4A8D49A7-5421-48DA-9CB8-4AFAF637E1A9}" userId="7fd9ac29fdd9b53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4-12-06T16:41:05.49" personId="{4A8D49A7-5421-48DA-9CB8-4AFAF637E1A9}" id="{AC0F550F-F15B-43E0-A149-8894DE4D0E30}">
    <text>Assuming 12-20% Market Share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" dT="2024-12-06T16:41:05.49" personId="{4A8D49A7-5421-48DA-9CB8-4AFAF637E1A9}" id="{C16D285B-A0C1-42C7-8CE3-EA15AD7AF018}">
    <text>Assuming 12-20% Market Share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www.cdc.gov/nchs/data/hus/2020-2021/EdAd.pdf" TargetMode="External"/><Relationship Id="rId1" Type="http://schemas.openxmlformats.org/officeDocument/2006/relationships/hyperlink" Target="https://www.cdc.gov/nchs/data/hus/2020-2021/HospStay.pdf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306B-C6B1-4C17-BEE0-8A541B72DBC3}">
  <dimension ref="A1:H25"/>
  <sheetViews>
    <sheetView zoomScale="67" workbookViewId="0">
      <selection activeCell="H27" sqref="H27"/>
    </sheetView>
  </sheetViews>
  <sheetFormatPr defaultRowHeight="13" x14ac:dyDescent="0.3"/>
  <cols>
    <col min="1" max="1" width="48.296875" customWidth="1"/>
    <col min="2" max="2" width="27.796875" customWidth="1"/>
    <col min="4" max="4" width="27.796875" customWidth="1"/>
    <col min="6" max="6" width="27.796875" customWidth="1"/>
    <col min="8" max="8" width="29.796875" customWidth="1"/>
  </cols>
  <sheetData>
    <row r="1" spans="1:8" ht="14.5" x14ac:dyDescent="0.35">
      <c r="B1" s="18" t="s">
        <v>52</v>
      </c>
      <c r="D1" s="18" t="s">
        <v>53</v>
      </c>
      <c r="F1" s="18" t="s">
        <v>54</v>
      </c>
      <c r="H1" s="18" t="s">
        <v>55</v>
      </c>
    </row>
    <row r="2" spans="1:8" ht="15.5" x14ac:dyDescent="0.35">
      <c r="A2" s="19" t="s">
        <v>56</v>
      </c>
      <c r="B2" s="20" t="s">
        <v>57</v>
      </c>
      <c r="D2" s="21" t="s">
        <v>58</v>
      </c>
      <c r="F2" s="21" t="s">
        <v>59</v>
      </c>
      <c r="H2" s="21" t="s">
        <v>59</v>
      </c>
    </row>
    <row r="3" spans="1:8" ht="14.5" x14ac:dyDescent="0.35">
      <c r="A3" s="22" t="s">
        <v>60</v>
      </c>
      <c r="B3" s="44">
        <v>500000</v>
      </c>
      <c r="C3" s="45"/>
      <c r="D3" s="44">
        <v>1000000</v>
      </c>
      <c r="E3" s="45"/>
      <c r="F3" s="44">
        <v>500000</v>
      </c>
      <c r="G3" s="45"/>
      <c r="H3" s="45">
        <v>500000</v>
      </c>
    </row>
    <row r="4" spans="1:8" ht="14.5" x14ac:dyDescent="0.35">
      <c r="A4" s="23" t="s">
        <v>61</v>
      </c>
      <c r="B4" s="44">
        <v>5000</v>
      </c>
      <c r="C4" s="45"/>
      <c r="D4" s="44">
        <v>100000</v>
      </c>
      <c r="E4" s="45"/>
      <c r="F4" s="45" t="s">
        <v>62</v>
      </c>
      <c r="G4" s="45"/>
      <c r="H4" s="45" t="s">
        <v>62</v>
      </c>
    </row>
    <row r="5" spans="1:8" ht="14.5" x14ac:dyDescent="0.35">
      <c r="A5" s="22" t="s">
        <v>63</v>
      </c>
      <c r="B5" s="45">
        <v>500</v>
      </c>
      <c r="C5" s="45"/>
      <c r="D5" s="45">
        <v>750</v>
      </c>
      <c r="E5" s="45"/>
      <c r="F5" s="45">
        <v>500</v>
      </c>
      <c r="G5" s="45"/>
      <c r="H5" s="45">
        <v>500</v>
      </c>
    </row>
    <row r="6" spans="1:8" ht="14.5" x14ac:dyDescent="0.35">
      <c r="A6" s="23" t="s">
        <v>64</v>
      </c>
      <c r="B6" s="44">
        <v>10000</v>
      </c>
      <c r="C6" s="45"/>
      <c r="D6" s="44">
        <v>1000000</v>
      </c>
      <c r="E6" s="45"/>
      <c r="F6" s="45" t="s">
        <v>62</v>
      </c>
      <c r="G6" s="45"/>
      <c r="H6" s="45" t="s">
        <v>62</v>
      </c>
    </row>
    <row r="7" spans="1:8" ht="14.5" x14ac:dyDescent="0.35">
      <c r="A7" s="23" t="s">
        <v>65</v>
      </c>
      <c r="B7" s="46">
        <v>2500</v>
      </c>
      <c r="C7" s="45"/>
      <c r="D7" s="44">
        <v>2000</v>
      </c>
      <c r="E7" s="45"/>
      <c r="F7" s="45">
        <v>1000</v>
      </c>
      <c r="G7" s="45"/>
      <c r="H7" s="45">
        <v>1000</v>
      </c>
    </row>
    <row r="8" spans="1:8" ht="14.5" x14ac:dyDescent="0.35">
      <c r="A8" s="23" t="s">
        <v>66</v>
      </c>
      <c r="B8" s="46">
        <v>75000</v>
      </c>
      <c r="C8" s="45"/>
      <c r="D8" s="44">
        <v>30000</v>
      </c>
      <c r="E8" s="45"/>
      <c r="F8" s="45">
        <v>25000</v>
      </c>
      <c r="G8" s="45"/>
      <c r="H8" s="45">
        <v>10000</v>
      </c>
    </row>
    <row r="9" spans="1:8" ht="14.5" x14ac:dyDescent="0.35">
      <c r="A9" s="23" t="s">
        <v>67</v>
      </c>
      <c r="B9" s="45">
        <v>100000</v>
      </c>
      <c r="C9" s="45"/>
      <c r="D9" s="44">
        <v>100000</v>
      </c>
      <c r="E9" s="45"/>
      <c r="F9" s="45">
        <v>150000</v>
      </c>
      <c r="G9" s="45"/>
      <c r="H9" s="45">
        <v>10000</v>
      </c>
    </row>
    <row r="10" spans="1:8" ht="14.5" x14ac:dyDescent="0.35">
      <c r="A10" s="23" t="s">
        <v>68</v>
      </c>
      <c r="B10" s="45">
        <v>5000</v>
      </c>
      <c r="C10" s="45"/>
      <c r="D10" s="44">
        <v>5000</v>
      </c>
      <c r="E10" s="45"/>
      <c r="F10" s="45">
        <v>5000</v>
      </c>
      <c r="G10" s="45"/>
      <c r="H10" s="45">
        <v>2500</v>
      </c>
    </row>
    <row r="11" spans="1:8" ht="14.5" x14ac:dyDescent="0.35">
      <c r="A11" s="23" t="s">
        <v>69</v>
      </c>
      <c r="B11" s="46">
        <v>10000</v>
      </c>
      <c r="C11" s="45"/>
      <c r="D11" s="44">
        <v>7500</v>
      </c>
      <c r="E11" s="45"/>
      <c r="F11" s="45">
        <v>7500</v>
      </c>
      <c r="G11" s="45"/>
      <c r="H11" s="45">
        <v>7500</v>
      </c>
    </row>
    <row r="12" spans="1:8" ht="14.5" x14ac:dyDescent="0.35">
      <c r="A12" s="23" t="s">
        <v>70</v>
      </c>
      <c r="B12" s="46">
        <v>25000</v>
      </c>
      <c r="C12" s="45"/>
      <c r="D12" s="44">
        <v>15000</v>
      </c>
      <c r="E12" s="45"/>
      <c r="F12" s="45">
        <v>10000</v>
      </c>
      <c r="G12" s="45"/>
      <c r="H12" s="45">
        <v>7500</v>
      </c>
    </row>
    <row r="13" spans="1:8" ht="14.5" x14ac:dyDescent="0.35">
      <c r="A13" s="23" t="s">
        <v>71</v>
      </c>
      <c r="B13" s="46">
        <v>25000</v>
      </c>
      <c r="C13" s="45"/>
      <c r="D13" s="44">
        <v>15000</v>
      </c>
      <c r="E13" s="45"/>
      <c r="F13" s="45">
        <v>10000</v>
      </c>
      <c r="G13" s="45"/>
      <c r="H13" s="45">
        <v>10000</v>
      </c>
    </row>
    <row r="14" spans="1:8" ht="14.5" x14ac:dyDescent="0.35">
      <c r="A14" s="23" t="s">
        <v>72</v>
      </c>
      <c r="B14" s="45">
        <v>250</v>
      </c>
      <c r="C14" s="45"/>
      <c r="D14" s="45">
        <v>200</v>
      </c>
      <c r="E14" s="45"/>
      <c r="F14" s="45">
        <v>200</v>
      </c>
      <c r="G14" s="45"/>
      <c r="H14" s="45">
        <v>250</v>
      </c>
    </row>
    <row r="15" spans="1:8" ht="14.5" x14ac:dyDescent="0.35">
      <c r="A15" s="23" t="s">
        <v>73</v>
      </c>
      <c r="B15" s="46">
        <v>2000</v>
      </c>
      <c r="C15" s="45"/>
      <c r="D15" s="45" t="s">
        <v>62</v>
      </c>
      <c r="E15" s="45"/>
      <c r="F15" s="45" t="s">
        <v>62</v>
      </c>
      <c r="G15" s="45"/>
      <c r="H15" s="45" t="s">
        <v>62</v>
      </c>
    </row>
    <row r="16" spans="1:8" ht="14.5" x14ac:dyDescent="0.35">
      <c r="A16" s="23" t="s">
        <v>74</v>
      </c>
      <c r="B16" s="45">
        <v>500</v>
      </c>
      <c r="C16" s="45"/>
      <c r="D16" s="45" t="s">
        <v>62</v>
      </c>
      <c r="E16" s="45"/>
      <c r="F16" s="45" t="s">
        <v>62</v>
      </c>
      <c r="G16" s="45"/>
      <c r="H16" s="45" t="s">
        <v>62</v>
      </c>
    </row>
    <row r="17" spans="1:8" ht="14.5" x14ac:dyDescent="0.35">
      <c r="A17" s="23" t="s">
        <v>75</v>
      </c>
      <c r="B17" s="44">
        <v>2500</v>
      </c>
      <c r="C17" s="45"/>
      <c r="D17" s="44">
        <v>3000</v>
      </c>
      <c r="E17" s="45"/>
      <c r="F17" s="45" t="s">
        <v>62</v>
      </c>
      <c r="G17" s="45"/>
      <c r="H17" s="45">
        <v>1000</v>
      </c>
    </row>
    <row r="18" spans="1:8" ht="14.5" x14ac:dyDescent="0.35">
      <c r="A18" s="23" t="s">
        <v>76</v>
      </c>
      <c r="B18" s="44">
        <v>2500</v>
      </c>
      <c r="C18" s="45"/>
      <c r="D18" s="44">
        <v>3000</v>
      </c>
      <c r="E18" s="45"/>
      <c r="F18" s="45" t="s">
        <v>62</v>
      </c>
      <c r="G18" s="45"/>
      <c r="H18" s="45">
        <v>1000</v>
      </c>
    </row>
    <row r="19" spans="1:8" ht="14.5" x14ac:dyDescent="0.35">
      <c r="A19" s="23" t="s">
        <v>77</v>
      </c>
      <c r="B19" s="44">
        <v>3000</v>
      </c>
      <c r="C19" s="45"/>
      <c r="D19" s="45" t="s">
        <v>62</v>
      </c>
      <c r="E19" s="45"/>
      <c r="F19" s="45" t="s">
        <v>62</v>
      </c>
      <c r="G19" s="45"/>
      <c r="H19" s="45">
        <v>500</v>
      </c>
    </row>
    <row r="20" spans="1:8" ht="14.5" x14ac:dyDescent="0.35">
      <c r="A20" s="23" t="s">
        <v>78</v>
      </c>
      <c r="B20" s="45" t="s">
        <v>62</v>
      </c>
      <c r="C20" s="45"/>
      <c r="D20" s="45" t="s">
        <v>62</v>
      </c>
      <c r="E20" s="45"/>
      <c r="F20" s="45" t="s">
        <v>62</v>
      </c>
      <c r="G20" s="45"/>
      <c r="H20" s="45" t="s">
        <v>191</v>
      </c>
    </row>
    <row r="21" spans="1:8" ht="14.5" x14ac:dyDescent="0.35">
      <c r="A21" s="23" t="s">
        <v>79</v>
      </c>
      <c r="B21" s="45">
        <v>3000</v>
      </c>
      <c r="C21" s="45"/>
      <c r="D21" s="44">
        <v>4000</v>
      </c>
      <c r="E21" s="45"/>
      <c r="F21" s="45" t="s">
        <v>62</v>
      </c>
      <c r="G21" s="45"/>
      <c r="H21" s="45">
        <v>2000</v>
      </c>
    </row>
    <row r="22" spans="1:8" x14ac:dyDescent="0.3">
      <c r="A22" s="25" t="s">
        <v>80</v>
      </c>
      <c r="B22" s="44">
        <v>1500</v>
      </c>
      <c r="C22" s="45"/>
      <c r="D22" s="44">
        <v>4000</v>
      </c>
      <c r="E22" s="45"/>
      <c r="F22" s="45" t="s">
        <v>62</v>
      </c>
      <c r="G22" s="45"/>
      <c r="H22" s="45">
        <v>700</v>
      </c>
    </row>
    <row r="23" spans="1:8" ht="14.5" x14ac:dyDescent="0.35">
      <c r="B23" s="26" t="s">
        <v>81</v>
      </c>
      <c r="D23" s="24"/>
    </row>
    <row r="24" spans="1:8" x14ac:dyDescent="0.3">
      <c r="H24" s="45"/>
    </row>
    <row r="25" spans="1:8" ht="15.5" x14ac:dyDescent="0.35">
      <c r="A25" s="19" t="s">
        <v>192</v>
      </c>
      <c r="B25" s="47" t="s">
        <v>196</v>
      </c>
      <c r="D25" s="47" t="s">
        <v>195</v>
      </c>
      <c r="F25" s="47" t="s">
        <v>194</v>
      </c>
      <c r="H25" s="47" t="s">
        <v>193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09F4-7ECC-4A4F-8B1C-A2C1E85941F9}">
  <sheetPr>
    <outlinePr summaryBelow="0" summaryRight="0"/>
  </sheetPr>
  <dimension ref="A1:D55"/>
  <sheetViews>
    <sheetView topLeftCell="A39" zoomScale="85" workbookViewId="0">
      <selection sqref="A1:C1"/>
    </sheetView>
  </sheetViews>
  <sheetFormatPr defaultColWidth="12.69921875" defaultRowHeight="15.75" customHeight="1" x14ac:dyDescent="0.3"/>
  <cols>
    <col min="1" max="1" width="31.09765625" customWidth="1"/>
    <col min="3" max="3" width="16.19921875" customWidth="1"/>
  </cols>
  <sheetData>
    <row r="1" spans="1:4" ht="15.75" customHeight="1" x14ac:dyDescent="0.3">
      <c r="A1" s="82" t="s">
        <v>0</v>
      </c>
      <c r="B1" s="83"/>
      <c r="C1" s="84"/>
    </row>
    <row r="2" spans="1:4" ht="15.75" customHeight="1" x14ac:dyDescent="0.3">
      <c r="A2" s="1" t="s">
        <v>1</v>
      </c>
      <c r="B2" s="1" t="s">
        <v>2</v>
      </c>
      <c r="C2" s="1" t="s">
        <v>3</v>
      </c>
      <c r="D2" s="2" t="s">
        <v>4</v>
      </c>
    </row>
    <row r="3" spans="1:4" ht="15.75" customHeight="1" x14ac:dyDescent="0.3">
      <c r="A3" s="3" t="s">
        <v>5</v>
      </c>
      <c r="B3" s="4" t="s">
        <v>6</v>
      </c>
      <c r="C3" s="5">
        <v>600</v>
      </c>
    </row>
    <row r="4" spans="1:4" ht="65" x14ac:dyDescent="0.3">
      <c r="A4" s="6" t="s">
        <v>7</v>
      </c>
      <c r="B4" s="6" t="s">
        <v>8</v>
      </c>
      <c r="C4" s="6" t="s">
        <v>9</v>
      </c>
    </row>
    <row r="5" spans="1:4" ht="15.75" customHeight="1" x14ac:dyDescent="0.3">
      <c r="A5" s="3" t="s">
        <v>10</v>
      </c>
      <c r="B5" s="7">
        <v>0.1</v>
      </c>
      <c r="C5" s="7">
        <v>0.4</v>
      </c>
    </row>
    <row r="6" spans="1:4" ht="15.75" customHeight="1" x14ac:dyDescent="0.3">
      <c r="A6" s="8" t="s">
        <v>11</v>
      </c>
      <c r="B6" s="8" t="s">
        <v>12</v>
      </c>
      <c r="C6" s="8" t="s">
        <v>12</v>
      </c>
    </row>
    <row r="7" spans="1:4" ht="15.75" customHeight="1" x14ac:dyDescent="0.3">
      <c r="A7" s="9"/>
      <c r="B7" s="9"/>
      <c r="C7" s="9"/>
    </row>
    <row r="8" spans="1:4" ht="15.75" customHeight="1" x14ac:dyDescent="0.3">
      <c r="A8" s="1" t="s">
        <v>13</v>
      </c>
      <c r="B8" s="1" t="s">
        <v>2</v>
      </c>
      <c r="C8" s="1" t="s">
        <v>3</v>
      </c>
    </row>
    <row r="9" spans="1:4" ht="15.75" customHeight="1" x14ac:dyDescent="0.3">
      <c r="A9" s="6" t="s">
        <v>14</v>
      </c>
      <c r="B9" s="10">
        <v>0</v>
      </c>
      <c r="C9" s="4" t="s">
        <v>15</v>
      </c>
    </row>
    <row r="10" spans="1:4" ht="15.75" customHeight="1" x14ac:dyDescent="0.3">
      <c r="A10" s="6" t="s">
        <v>16</v>
      </c>
      <c r="B10" s="10">
        <v>30</v>
      </c>
      <c r="C10" s="4" t="s">
        <v>15</v>
      </c>
    </row>
    <row r="11" spans="1:4" ht="15.75" customHeight="1" x14ac:dyDescent="0.3">
      <c r="A11" s="9"/>
      <c r="B11" s="9"/>
      <c r="C11" s="9"/>
    </row>
    <row r="12" spans="1:4" ht="15.75" customHeight="1" x14ac:dyDescent="0.3">
      <c r="A12" s="1" t="s">
        <v>17</v>
      </c>
      <c r="B12" s="1" t="s">
        <v>2</v>
      </c>
      <c r="C12" s="1" t="s">
        <v>3</v>
      </c>
    </row>
    <row r="13" spans="1:4" ht="15.75" customHeight="1" x14ac:dyDescent="0.3">
      <c r="A13" s="3" t="s">
        <v>18</v>
      </c>
      <c r="B13" s="5">
        <v>30</v>
      </c>
      <c r="C13" s="4" t="s">
        <v>15</v>
      </c>
    </row>
    <row r="14" spans="1:4" ht="15.75" customHeight="1" x14ac:dyDescent="0.3">
      <c r="A14" s="3" t="s">
        <v>19</v>
      </c>
      <c r="B14" s="11">
        <v>0.1</v>
      </c>
      <c r="C14" s="4" t="s">
        <v>20</v>
      </c>
    </row>
    <row r="15" spans="1:4" ht="15.75" customHeight="1" x14ac:dyDescent="0.3">
      <c r="A15" s="3" t="s">
        <v>21</v>
      </c>
      <c r="B15" s="5">
        <v>20</v>
      </c>
      <c r="C15" s="4" t="s">
        <v>15</v>
      </c>
    </row>
    <row r="16" spans="1:4" ht="15.75" customHeight="1" x14ac:dyDescent="0.3">
      <c r="A16" s="9"/>
      <c r="B16" s="9"/>
      <c r="C16" s="9"/>
    </row>
    <row r="17" spans="1:3" ht="15.75" customHeight="1" x14ac:dyDescent="0.3">
      <c r="A17" s="1" t="s">
        <v>22</v>
      </c>
      <c r="B17" s="1" t="s">
        <v>2</v>
      </c>
      <c r="C17" s="1" t="s">
        <v>3</v>
      </c>
    </row>
    <row r="18" spans="1:3" ht="15.75" customHeight="1" x14ac:dyDescent="0.3">
      <c r="A18" s="3" t="s">
        <v>23</v>
      </c>
      <c r="B18" s="11">
        <v>0.1</v>
      </c>
      <c r="C18" s="4" t="s">
        <v>20</v>
      </c>
    </row>
    <row r="19" spans="1:3" ht="15.75" customHeight="1" x14ac:dyDescent="0.3">
      <c r="A19" s="3" t="s">
        <v>24</v>
      </c>
      <c r="B19" s="11">
        <v>0.1</v>
      </c>
      <c r="C19" s="4" t="s">
        <v>20</v>
      </c>
    </row>
    <row r="20" spans="1:3" ht="15.75" customHeight="1" x14ac:dyDescent="0.3">
      <c r="A20" s="9"/>
      <c r="B20" s="9"/>
      <c r="C20" s="9"/>
    </row>
    <row r="21" spans="1:3" ht="15.75" customHeight="1" x14ac:dyDescent="0.3">
      <c r="A21" s="1" t="s">
        <v>25</v>
      </c>
      <c r="B21" s="1" t="s">
        <v>2</v>
      </c>
      <c r="C21" s="1" t="s">
        <v>3</v>
      </c>
    </row>
    <row r="22" spans="1:3" ht="15.75" customHeight="1" x14ac:dyDescent="0.3">
      <c r="A22" s="6" t="s">
        <v>26</v>
      </c>
      <c r="B22" s="10">
        <v>150</v>
      </c>
      <c r="C22" s="10">
        <v>150</v>
      </c>
    </row>
    <row r="23" spans="1:3" ht="15.75" customHeight="1" x14ac:dyDescent="0.3">
      <c r="A23" s="3" t="s">
        <v>27</v>
      </c>
      <c r="B23" s="10">
        <v>50</v>
      </c>
      <c r="C23" s="10">
        <v>50</v>
      </c>
    </row>
    <row r="24" spans="1:3" ht="15.75" customHeight="1" x14ac:dyDescent="0.3">
      <c r="A24" s="3" t="s">
        <v>28</v>
      </c>
      <c r="B24" s="5">
        <v>60</v>
      </c>
      <c r="C24" s="4" t="s">
        <v>15</v>
      </c>
    </row>
    <row r="25" spans="1:3" ht="15.75" customHeight="1" x14ac:dyDescent="0.3">
      <c r="A25" s="9"/>
      <c r="B25" s="9"/>
      <c r="C25" s="9"/>
    </row>
    <row r="26" spans="1:3" ht="15.75" customHeight="1" x14ac:dyDescent="0.3">
      <c r="A26" s="1" t="s">
        <v>29</v>
      </c>
      <c r="B26" s="1" t="s">
        <v>2</v>
      </c>
      <c r="C26" s="1" t="s">
        <v>3</v>
      </c>
    </row>
    <row r="27" spans="1:3" ht="15.75" customHeight="1" x14ac:dyDescent="0.3">
      <c r="A27" s="3" t="s">
        <v>30</v>
      </c>
      <c r="B27" s="11">
        <v>0.1</v>
      </c>
      <c r="C27" s="4" t="s">
        <v>20</v>
      </c>
    </row>
    <row r="28" spans="1:3" ht="13" x14ac:dyDescent="0.3">
      <c r="A28" s="3" t="s">
        <v>31</v>
      </c>
      <c r="B28" s="11">
        <v>0.1</v>
      </c>
      <c r="C28" s="4" t="s">
        <v>20</v>
      </c>
    </row>
    <row r="29" spans="1:3" ht="13" x14ac:dyDescent="0.3">
      <c r="A29" s="3" t="s">
        <v>32</v>
      </c>
      <c r="B29" s="10">
        <v>30</v>
      </c>
      <c r="C29" s="4" t="s">
        <v>15</v>
      </c>
    </row>
    <row r="30" spans="1:3" ht="13" x14ac:dyDescent="0.3">
      <c r="A30" s="3" t="s">
        <v>33</v>
      </c>
      <c r="B30" s="10">
        <v>30</v>
      </c>
      <c r="C30" s="4" t="s">
        <v>15</v>
      </c>
    </row>
    <row r="31" spans="1:3" ht="13" x14ac:dyDescent="0.3">
      <c r="A31" s="12" t="s">
        <v>34</v>
      </c>
      <c r="B31" s="13">
        <v>30</v>
      </c>
      <c r="C31" s="12" t="s">
        <v>15</v>
      </c>
    </row>
    <row r="32" spans="1:3" ht="13" x14ac:dyDescent="0.3">
      <c r="A32" s="12" t="s">
        <v>35</v>
      </c>
      <c r="B32" s="14">
        <v>0.1</v>
      </c>
      <c r="C32" s="12" t="s">
        <v>20</v>
      </c>
    </row>
    <row r="33" spans="1:3" ht="13" x14ac:dyDescent="0.3">
      <c r="A33" s="12" t="s">
        <v>36</v>
      </c>
      <c r="B33" s="14">
        <v>0.1</v>
      </c>
      <c r="C33" s="12" t="s">
        <v>20</v>
      </c>
    </row>
    <row r="34" spans="1:3" ht="13" x14ac:dyDescent="0.3">
      <c r="A34" s="12" t="s">
        <v>37</v>
      </c>
      <c r="B34" s="14">
        <v>0.1</v>
      </c>
      <c r="C34" s="14">
        <v>0.1</v>
      </c>
    </row>
    <row r="35" spans="1:3" ht="13" x14ac:dyDescent="0.3">
      <c r="A35" s="12" t="s">
        <v>38</v>
      </c>
      <c r="B35" s="12" t="s">
        <v>39</v>
      </c>
      <c r="C35" s="12" t="s">
        <v>15</v>
      </c>
    </row>
    <row r="36" spans="1:3" ht="13" x14ac:dyDescent="0.3">
      <c r="A36" s="9"/>
      <c r="B36" s="9"/>
      <c r="C36" s="9"/>
    </row>
    <row r="37" spans="1:3" ht="13" x14ac:dyDescent="0.3">
      <c r="A37" s="15" t="s">
        <v>40</v>
      </c>
      <c r="B37" s="1" t="s">
        <v>2</v>
      </c>
      <c r="C37" s="1" t="s">
        <v>3</v>
      </c>
    </row>
    <row r="38" spans="1:3" ht="38" x14ac:dyDescent="0.3">
      <c r="A38" s="16" t="s">
        <v>41</v>
      </c>
      <c r="B38" s="13">
        <v>20</v>
      </c>
      <c r="C38" s="12" t="s">
        <v>15</v>
      </c>
    </row>
    <row r="39" spans="1:3" ht="13" x14ac:dyDescent="0.3">
      <c r="A39" s="12" t="s">
        <v>42</v>
      </c>
      <c r="B39" s="14">
        <v>0.1</v>
      </c>
      <c r="C39" s="12" t="s">
        <v>20</v>
      </c>
    </row>
    <row r="40" spans="1:3" ht="13" x14ac:dyDescent="0.3">
      <c r="A40" s="12" t="s">
        <v>43</v>
      </c>
      <c r="B40" s="13">
        <v>20</v>
      </c>
      <c r="C40" s="12" t="s">
        <v>15</v>
      </c>
    </row>
    <row r="41" spans="1:3" ht="13" x14ac:dyDescent="0.3">
      <c r="A41" s="12" t="s">
        <v>44</v>
      </c>
      <c r="B41" s="14">
        <v>0.1</v>
      </c>
      <c r="C41" s="12" t="s">
        <v>20</v>
      </c>
    </row>
    <row r="42" spans="1:3" ht="13" x14ac:dyDescent="0.3">
      <c r="A42" s="9"/>
      <c r="B42" s="9"/>
      <c r="C42" s="9"/>
    </row>
    <row r="43" spans="1:3" ht="13" x14ac:dyDescent="0.3">
      <c r="A43" s="15" t="s">
        <v>45</v>
      </c>
      <c r="B43" s="1" t="s">
        <v>2</v>
      </c>
      <c r="C43" s="1" t="s">
        <v>3</v>
      </c>
    </row>
    <row r="44" spans="1:3" ht="38" x14ac:dyDescent="0.3">
      <c r="A44" s="16" t="s">
        <v>46</v>
      </c>
      <c r="B44" s="13">
        <v>0</v>
      </c>
      <c r="C44" s="14">
        <v>0.3</v>
      </c>
    </row>
    <row r="45" spans="1:3" ht="13" x14ac:dyDescent="0.3">
      <c r="A45" s="12" t="s">
        <v>47</v>
      </c>
      <c r="B45" s="13">
        <v>0</v>
      </c>
      <c r="C45" s="14">
        <v>0.3</v>
      </c>
    </row>
    <row r="46" spans="1:3" ht="13" x14ac:dyDescent="0.3">
      <c r="A46" s="12" t="s">
        <v>48</v>
      </c>
      <c r="B46" s="13">
        <v>15</v>
      </c>
      <c r="C46" s="14">
        <v>0.3</v>
      </c>
    </row>
    <row r="47" spans="1:3" ht="13" x14ac:dyDescent="0.3">
      <c r="A47" s="12" t="s">
        <v>49</v>
      </c>
      <c r="B47" s="13">
        <v>50</v>
      </c>
      <c r="C47" s="14">
        <v>0.3</v>
      </c>
    </row>
    <row r="48" spans="1:3" ht="13" x14ac:dyDescent="0.3">
      <c r="A48" s="12" t="s">
        <v>50</v>
      </c>
      <c r="B48" s="13">
        <v>75</v>
      </c>
      <c r="C48" s="14">
        <v>0.3</v>
      </c>
    </row>
    <row r="49" spans="1:3" ht="13" x14ac:dyDescent="0.3">
      <c r="A49" s="9"/>
      <c r="B49" s="9"/>
      <c r="C49" s="9"/>
    </row>
    <row r="50" spans="1:3" ht="13" x14ac:dyDescent="0.3">
      <c r="A50" s="15" t="s">
        <v>51</v>
      </c>
      <c r="B50" s="1" t="s">
        <v>2</v>
      </c>
      <c r="C50" s="1" t="s">
        <v>3</v>
      </c>
    </row>
    <row r="51" spans="1:3" ht="13" x14ac:dyDescent="0.3">
      <c r="A51" s="12" t="s">
        <v>46</v>
      </c>
      <c r="B51" s="13">
        <v>0</v>
      </c>
      <c r="C51" s="14">
        <v>0.3</v>
      </c>
    </row>
    <row r="52" spans="1:3" ht="13" x14ac:dyDescent="0.3">
      <c r="A52" s="12" t="s">
        <v>47</v>
      </c>
      <c r="B52" s="13">
        <v>0</v>
      </c>
      <c r="C52" s="14">
        <v>0.3</v>
      </c>
    </row>
    <row r="53" spans="1:3" ht="13" x14ac:dyDescent="0.3">
      <c r="A53" s="12" t="s">
        <v>48</v>
      </c>
      <c r="B53" s="17">
        <v>37.5</v>
      </c>
      <c r="C53" s="14">
        <v>0.3</v>
      </c>
    </row>
    <row r="54" spans="1:3" ht="13" x14ac:dyDescent="0.3">
      <c r="A54" s="12" t="s">
        <v>49</v>
      </c>
      <c r="B54" s="17">
        <v>125</v>
      </c>
      <c r="C54" s="14">
        <v>0.3</v>
      </c>
    </row>
    <row r="55" spans="1:3" ht="13" x14ac:dyDescent="0.3">
      <c r="A55" s="12" t="s">
        <v>50</v>
      </c>
      <c r="B55" s="17">
        <v>187.5</v>
      </c>
      <c r="C55" s="14">
        <v>0.3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7BE9-31BF-4137-B1DA-9828920619FA}">
  <sheetPr>
    <outlinePr summaryBelow="0" summaryRight="0"/>
  </sheetPr>
  <dimension ref="A1:Q998"/>
  <sheetViews>
    <sheetView tabSelected="1" zoomScale="92" workbookViewId="0">
      <pane ySplit="1" topLeftCell="A34" activePane="bottomLeft" state="frozen"/>
      <selection pane="bottomLeft" activeCell="A20" sqref="A20"/>
    </sheetView>
  </sheetViews>
  <sheetFormatPr defaultColWidth="12.69921875" defaultRowHeight="15.75" customHeight="1" x14ac:dyDescent="0.3"/>
  <cols>
    <col min="1" max="1" width="52.69921875" customWidth="1"/>
    <col min="2" max="2" width="18.59765625" bestFit="1" customWidth="1"/>
  </cols>
  <sheetData>
    <row r="1" spans="1:17" ht="15.75" customHeight="1" x14ac:dyDescent="0.35">
      <c r="A1" s="42" t="s">
        <v>56</v>
      </c>
      <c r="B1" s="88"/>
      <c r="C1" s="43" t="s">
        <v>83</v>
      </c>
      <c r="D1" s="88"/>
      <c r="E1" s="43" t="s">
        <v>233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ht="13" x14ac:dyDescent="0.3">
      <c r="A2" s="87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ht="13" x14ac:dyDescent="0.3">
      <c r="A3" s="89" t="s">
        <v>91</v>
      </c>
      <c r="B3" s="89" t="s">
        <v>12</v>
      </c>
      <c r="C3" s="90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13" x14ac:dyDescent="0.3">
      <c r="A4" s="89" t="s">
        <v>92</v>
      </c>
      <c r="B4" s="89" t="s">
        <v>12</v>
      </c>
      <c r="C4" s="90"/>
      <c r="D4" s="91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spans="1:17" ht="13" x14ac:dyDescent="0.3">
      <c r="A5" s="89" t="s">
        <v>93</v>
      </c>
      <c r="B5" s="89" t="s">
        <v>12</v>
      </c>
      <c r="C5" s="90"/>
      <c r="D5" s="91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</row>
    <row r="6" spans="1:17" ht="13" x14ac:dyDescent="0.3">
      <c r="A6" s="89" t="s">
        <v>94</v>
      </c>
      <c r="B6" s="89" t="s">
        <v>12</v>
      </c>
      <c r="C6" s="90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</row>
    <row r="7" spans="1:17" ht="13" x14ac:dyDescent="0.3">
      <c r="A7" s="89" t="s">
        <v>95</v>
      </c>
      <c r="B7" s="89" t="s">
        <v>12</v>
      </c>
      <c r="C7" s="90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spans="1:17" ht="13" x14ac:dyDescent="0.3">
      <c r="A8" s="89" t="s">
        <v>96</v>
      </c>
      <c r="B8" s="89" t="s">
        <v>12</v>
      </c>
      <c r="C8" s="90"/>
      <c r="D8" s="88"/>
      <c r="E8" s="91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t="13" x14ac:dyDescent="0.3">
      <c r="A9" s="89" t="s">
        <v>97</v>
      </c>
      <c r="B9" s="89" t="s">
        <v>12</v>
      </c>
      <c r="C9" s="90"/>
      <c r="D9" s="88"/>
      <c r="E9" s="91" t="s">
        <v>173</v>
      </c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0" spans="1:17" ht="13" x14ac:dyDescent="0.3">
      <c r="A10" s="89" t="s">
        <v>98</v>
      </c>
      <c r="B10" s="89" t="s">
        <v>12</v>
      </c>
      <c r="C10" s="9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</row>
    <row r="11" spans="1:17" ht="13" x14ac:dyDescent="0.3">
      <c r="A11" s="89" t="s">
        <v>99</v>
      </c>
      <c r="B11" s="89" t="s">
        <v>12</v>
      </c>
      <c r="C11" s="90"/>
      <c r="D11" s="88"/>
      <c r="E11" s="91" t="s">
        <v>174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</row>
    <row r="12" spans="1:17" ht="13" x14ac:dyDescent="0.3">
      <c r="A12" s="89" t="s">
        <v>100</v>
      </c>
      <c r="B12" s="89" t="s">
        <v>12</v>
      </c>
      <c r="C12" s="9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</row>
    <row r="13" spans="1:17" ht="13" x14ac:dyDescent="0.3">
      <c r="A13" s="89" t="s">
        <v>101</v>
      </c>
      <c r="B13" s="89" t="s">
        <v>12</v>
      </c>
      <c r="C13" s="90"/>
      <c r="D13" s="88"/>
      <c r="E13" s="91" t="s">
        <v>175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</row>
    <row r="14" spans="1:17" ht="13" x14ac:dyDescent="0.3">
      <c r="A14" s="89" t="s">
        <v>102</v>
      </c>
      <c r="B14" s="92">
        <v>100</v>
      </c>
      <c r="C14" s="90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</row>
    <row r="15" spans="1:17" ht="13" x14ac:dyDescent="0.3">
      <c r="A15" s="89" t="s">
        <v>103</v>
      </c>
      <c r="B15" s="93">
        <v>50000</v>
      </c>
      <c r="C15" s="90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</row>
    <row r="16" spans="1:17" ht="13" x14ac:dyDescent="0.3">
      <c r="A16" s="89" t="s">
        <v>61</v>
      </c>
      <c r="B16" s="92">
        <v>50000</v>
      </c>
      <c r="C16" s="90"/>
      <c r="D16" s="88"/>
      <c r="E16" s="89" t="s">
        <v>176</v>
      </c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</row>
    <row r="17" spans="1:17" ht="13" x14ac:dyDescent="0.3">
      <c r="A17" s="89" t="s">
        <v>104</v>
      </c>
      <c r="B17" s="92">
        <f>'Base Plan Pricing'!G20</f>
        <v>500</v>
      </c>
      <c r="C17" s="9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</row>
    <row r="18" spans="1:17" ht="13" x14ac:dyDescent="0.3">
      <c r="A18" s="89" t="s">
        <v>64</v>
      </c>
      <c r="B18" s="92">
        <f>'Base Plan Pricing'!G21</f>
        <v>25000</v>
      </c>
      <c r="C18" s="9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1:17" ht="13" x14ac:dyDescent="0.3">
      <c r="A19" s="89" t="s">
        <v>105</v>
      </c>
      <c r="B19" s="92">
        <f>'Base Plan Pricing'!G22</f>
        <v>700</v>
      </c>
      <c r="C19" s="88"/>
      <c r="D19" s="88"/>
      <c r="E19" s="91" t="s">
        <v>177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</row>
    <row r="20" spans="1:17" ht="13" x14ac:dyDescent="0.3">
      <c r="A20" s="89" t="s">
        <v>106</v>
      </c>
      <c r="B20" s="92">
        <f>'Base Plan Pricing'!G23</f>
        <v>500</v>
      </c>
      <c r="C20" s="90" t="s">
        <v>107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</row>
    <row r="21" spans="1:17" ht="13" x14ac:dyDescent="0.3">
      <c r="A21" s="89" t="s">
        <v>108</v>
      </c>
      <c r="B21" s="92">
        <f>'Base Plan Pricing'!G24</f>
        <v>500</v>
      </c>
      <c r="C21" s="90" t="s">
        <v>107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</row>
    <row r="22" spans="1:17" ht="13" x14ac:dyDescent="0.3">
      <c r="A22" s="89" t="s">
        <v>109</v>
      </c>
      <c r="B22" s="92">
        <f>'Base Plan Pricing'!G25</f>
        <v>5000</v>
      </c>
      <c r="C22" s="90"/>
      <c r="D22" s="88"/>
      <c r="E22" s="91" t="s">
        <v>178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</row>
    <row r="23" spans="1:17" ht="13" x14ac:dyDescent="0.3">
      <c r="A23" s="89" t="s">
        <v>110</v>
      </c>
      <c r="B23" s="92">
        <f>'Base Plan Pricing'!G26</f>
        <v>1500</v>
      </c>
      <c r="C23" s="90" t="s">
        <v>107</v>
      </c>
      <c r="D23" s="88"/>
      <c r="E23" s="91" t="s">
        <v>179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</row>
    <row r="24" spans="1:17" ht="13" x14ac:dyDescent="0.3">
      <c r="A24" s="94"/>
      <c r="B24" s="92"/>
      <c r="C24" s="9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17" ht="13" x14ac:dyDescent="0.3">
      <c r="A25" s="87" t="s">
        <v>111</v>
      </c>
      <c r="B25" s="92"/>
      <c r="C25" s="9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17" ht="13" x14ac:dyDescent="0.3">
      <c r="A26" s="89" t="s">
        <v>65</v>
      </c>
      <c r="B26" s="92">
        <f>'Base Plan Pricing'!G28</f>
        <v>2000</v>
      </c>
      <c r="C26" s="9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</row>
    <row r="27" spans="1:17" ht="13" x14ac:dyDescent="0.3">
      <c r="A27" s="89" t="s">
        <v>112</v>
      </c>
      <c r="B27" s="92">
        <f>'Base Plan Pricing'!G29</f>
        <v>200</v>
      </c>
      <c r="C27" s="90"/>
      <c r="D27" s="88"/>
      <c r="E27" s="91" t="s">
        <v>180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</row>
    <row r="28" spans="1:17" ht="13" x14ac:dyDescent="0.3">
      <c r="A28" s="89" t="s">
        <v>66</v>
      </c>
      <c r="B28" s="92">
        <f>'Base Plan Pricing'!G30</f>
        <v>50000</v>
      </c>
      <c r="C28" s="90"/>
      <c r="D28" s="88"/>
      <c r="E28" s="91" t="s">
        <v>181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</row>
    <row r="29" spans="1:17" ht="13" x14ac:dyDescent="0.3">
      <c r="A29" s="89" t="s">
        <v>113</v>
      </c>
      <c r="B29" s="92">
        <f>'Base Plan Pricing'!G31</f>
        <v>500</v>
      </c>
      <c r="C29" s="90"/>
      <c r="D29" s="88"/>
      <c r="E29" s="91" t="s">
        <v>182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</row>
    <row r="30" spans="1:17" ht="13" x14ac:dyDescent="0.3">
      <c r="A30" s="89" t="s">
        <v>69</v>
      </c>
      <c r="B30" s="92">
        <f>'Base Plan Pricing'!G32</f>
        <v>6000</v>
      </c>
      <c r="C30" s="90"/>
      <c r="D30" s="88"/>
      <c r="E30" s="89" t="s">
        <v>183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13" x14ac:dyDescent="0.3">
      <c r="A31" s="89" t="s">
        <v>114</v>
      </c>
      <c r="B31" s="92">
        <f>'Base Plan Pricing'!G33</f>
        <v>1000</v>
      </c>
      <c r="C31" s="90" t="s">
        <v>115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</row>
    <row r="32" spans="1:17" ht="13" x14ac:dyDescent="0.3">
      <c r="A32" s="89" t="s">
        <v>116</v>
      </c>
      <c r="B32" s="92">
        <f>'Base Plan Pricing'!G34</f>
        <v>1000</v>
      </c>
      <c r="C32" s="9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1:17" ht="13" x14ac:dyDescent="0.3">
      <c r="A33" s="89" t="s">
        <v>117</v>
      </c>
      <c r="B33" s="92">
        <f>'Base Plan Pricing'!G35</f>
        <v>200</v>
      </c>
      <c r="C33" s="90"/>
      <c r="D33" s="88"/>
      <c r="E33" s="91" t="s">
        <v>184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</row>
    <row r="34" spans="1:17" ht="13" x14ac:dyDescent="0.3">
      <c r="A34" s="89" t="s">
        <v>118</v>
      </c>
      <c r="B34" s="92">
        <v>600</v>
      </c>
      <c r="C34" s="9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</row>
    <row r="35" spans="1:17" ht="13" x14ac:dyDescent="0.3">
      <c r="A35" s="89" t="s">
        <v>119</v>
      </c>
      <c r="B35" s="92">
        <v>400</v>
      </c>
      <c r="C35" s="90" t="s">
        <v>115</v>
      </c>
      <c r="D35" s="88"/>
      <c r="E35" s="91" t="s">
        <v>185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17" ht="13" x14ac:dyDescent="0.3">
      <c r="A36" s="94"/>
      <c r="B36" s="92"/>
      <c r="C36" s="90"/>
      <c r="D36" s="88"/>
      <c r="E36" s="91" t="s">
        <v>186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</row>
    <row r="37" spans="1:17" ht="13" x14ac:dyDescent="0.3">
      <c r="A37" s="87" t="s">
        <v>120</v>
      </c>
      <c r="B37" s="92"/>
      <c r="C37" s="90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</row>
    <row r="38" spans="1:17" ht="13" x14ac:dyDescent="0.3">
      <c r="A38" s="89" t="s">
        <v>121</v>
      </c>
      <c r="B38" s="95">
        <f>'Base Plan Pricing'!G39</f>
        <v>1000</v>
      </c>
      <c r="C38" s="90" t="s">
        <v>107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</row>
    <row r="39" spans="1:17" ht="13" x14ac:dyDescent="0.3">
      <c r="A39" s="89" t="s">
        <v>67</v>
      </c>
      <c r="B39" s="95">
        <f>'Base Plan Pricing'!G40</f>
        <v>100000</v>
      </c>
      <c r="C39" s="90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</row>
    <row r="40" spans="1:17" ht="13" x14ac:dyDescent="0.3">
      <c r="A40" s="89" t="s">
        <v>68</v>
      </c>
      <c r="B40" s="95">
        <f>'Base Plan Pricing'!G41</f>
        <v>3000</v>
      </c>
      <c r="C40" s="90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</row>
    <row r="41" spans="1:17" ht="13" x14ac:dyDescent="0.3">
      <c r="A41" s="89" t="s">
        <v>71</v>
      </c>
      <c r="B41" s="95">
        <f>'Base Plan Pricing'!G42</f>
        <v>10000</v>
      </c>
      <c r="C41" s="90" t="s">
        <v>115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</row>
    <row r="42" spans="1:17" ht="13" x14ac:dyDescent="0.3">
      <c r="A42" s="89" t="s">
        <v>122</v>
      </c>
      <c r="B42" s="95" t="str">
        <f>'Base Plan Pricing'!G43</f>
        <v>Included in Medical</v>
      </c>
      <c r="C42" s="90" t="s">
        <v>107</v>
      </c>
      <c r="D42" s="88"/>
      <c r="E42" s="91" t="s">
        <v>187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</row>
    <row r="43" spans="1:17" ht="13" x14ac:dyDescent="0.3">
      <c r="A43" s="89" t="s">
        <v>123</v>
      </c>
      <c r="B43" s="95"/>
      <c r="C43" s="90"/>
      <c r="D43" s="88"/>
      <c r="E43" s="91" t="s">
        <v>188</v>
      </c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spans="1:17" ht="13" x14ac:dyDescent="0.3">
      <c r="A44" s="89" t="s">
        <v>124</v>
      </c>
      <c r="B44" s="95"/>
      <c r="C44" s="90"/>
      <c r="D44" s="88"/>
      <c r="E44" s="91" t="s">
        <v>189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</row>
    <row r="45" spans="1:17" ht="13" x14ac:dyDescent="0.3">
      <c r="A45" s="89" t="s">
        <v>70</v>
      </c>
      <c r="B45" s="95">
        <f>'Base Plan Pricing'!G46</f>
        <v>10000</v>
      </c>
      <c r="C45" s="90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</row>
    <row r="46" spans="1:17" ht="13" x14ac:dyDescent="0.3">
      <c r="A46" s="89" t="s">
        <v>125</v>
      </c>
      <c r="B46" s="95">
        <f>'Base Plan Pricing'!G47</f>
        <v>200</v>
      </c>
      <c r="C46" s="90" t="s">
        <v>107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ht="13" x14ac:dyDescent="0.3">
      <c r="A47" s="89" t="s">
        <v>126</v>
      </c>
      <c r="B47" s="95">
        <f>'Base Plan Pricing'!G48</f>
        <v>200</v>
      </c>
      <c r="C47" s="90"/>
      <c r="D47" s="88"/>
      <c r="E47" s="91" t="s">
        <v>184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17" s="81" customFormat="1" ht="13.5" thickBot="1" x14ac:dyDescent="0.35">
      <c r="A48" s="96" t="s">
        <v>127</v>
      </c>
      <c r="B48" s="97">
        <f>'Base Plan Pricing'!G49</f>
        <v>100000</v>
      </c>
      <c r="C48" s="98" t="s">
        <v>107</v>
      </c>
      <c r="D48" s="99"/>
      <c r="E48" s="100" t="s">
        <v>190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1:17" ht="13" x14ac:dyDescent="0.3">
      <c r="A49" s="89" t="s">
        <v>237</v>
      </c>
      <c r="B49" s="94" t="s">
        <v>12</v>
      </c>
      <c r="C49" s="90" t="s">
        <v>107</v>
      </c>
      <c r="D49" s="88"/>
      <c r="E49" s="91" t="s">
        <v>238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</row>
    <row r="50" spans="1:17" ht="13" x14ac:dyDescent="0.3">
      <c r="A50" s="88"/>
      <c r="B50" s="88"/>
      <c r="C50" s="90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</row>
    <row r="51" spans="1:17" ht="13" x14ac:dyDescent="0.3">
      <c r="A51" s="88"/>
      <c r="B51" s="88"/>
      <c r="C51" s="90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17" ht="13" x14ac:dyDescent="0.3">
      <c r="A52" s="88"/>
      <c r="B52" s="88"/>
      <c r="C52" s="90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</row>
    <row r="53" spans="1:17" ht="13" x14ac:dyDescent="0.3">
      <c r="A53" s="101" t="s">
        <v>234</v>
      </c>
      <c r="B53" s="102" t="s">
        <v>235</v>
      </c>
      <c r="C53" s="90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</row>
    <row r="54" spans="1:17" ht="13" x14ac:dyDescent="0.3">
      <c r="A54" s="101" t="s">
        <v>236</v>
      </c>
      <c r="B54" s="103">
        <f>'Base Plan Pricing'!I2</f>
        <v>65000</v>
      </c>
      <c r="C54" s="90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</row>
    <row r="55" spans="1:17" ht="13" x14ac:dyDescent="0.3">
      <c r="C55" s="29"/>
    </row>
    <row r="56" spans="1:17" ht="13" x14ac:dyDescent="0.3">
      <c r="C56" s="29"/>
    </row>
    <row r="57" spans="1:17" ht="13" x14ac:dyDescent="0.3">
      <c r="C57" s="29"/>
    </row>
    <row r="58" spans="1:17" ht="13" x14ac:dyDescent="0.3">
      <c r="C58" s="29"/>
    </row>
    <row r="59" spans="1:17" ht="13" x14ac:dyDescent="0.3">
      <c r="C59" s="29"/>
    </row>
    <row r="60" spans="1:17" ht="13" x14ac:dyDescent="0.3">
      <c r="C60" s="29"/>
    </row>
    <row r="61" spans="1:17" ht="13" x14ac:dyDescent="0.3">
      <c r="C61" s="29"/>
    </row>
    <row r="62" spans="1:17" ht="13" x14ac:dyDescent="0.3">
      <c r="C62" s="29"/>
    </row>
    <row r="63" spans="1:17" ht="13" x14ac:dyDescent="0.3">
      <c r="C63" s="29"/>
    </row>
    <row r="64" spans="1:17" ht="13" x14ac:dyDescent="0.3">
      <c r="C64" s="29"/>
    </row>
    <row r="65" spans="3:3" ht="13" x14ac:dyDescent="0.3">
      <c r="C65" s="29"/>
    </row>
    <row r="66" spans="3:3" ht="13" x14ac:dyDescent="0.3">
      <c r="C66" s="29"/>
    </row>
    <row r="67" spans="3:3" ht="13" x14ac:dyDescent="0.3">
      <c r="C67" s="29"/>
    </row>
    <row r="68" spans="3:3" ht="13" x14ac:dyDescent="0.3">
      <c r="C68" s="29"/>
    </row>
    <row r="69" spans="3:3" ht="13" x14ac:dyDescent="0.3">
      <c r="C69" s="29"/>
    </row>
    <row r="70" spans="3:3" ht="13" x14ac:dyDescent="0.3">
      <c r="C70" s="29"/>
    </row>
    <row r="71" spans="3:3" ht="13" x14ac:dyDescent="0.3">
      <c r="C71" s="29"/>
    </row>
    <row r="72" spans="3:3" ht="13" x14ac:dyDescent="0.3">
      <c r="C72" s="29"/>
    </row>
    <row r="73" spans="3:3" ht="13" x14ac:dyDescent="0.3">
      <c r="C73" s="29"/>
    </row>
    <row r="74" spans="3:3" ht="13" x14ac:dyDescent="0.3">
      <c r="C74" s="29"/>
    </row>
    <row r="75" spans="3:3" ht="13" x14ac:dyDescent="0.3">
      <c r="C75" s="29"/>
    </row>
    <row r="76" spans="3:3" ht="13" x14ac:dyDescent="0.3">
      <c r="C76" s="29"/>
    </row>
    <row r="77" spans="3:3" ht="13" x14ac:dyDescent="0.3">
      <c r="C77" s="29"/>
    </row>
    <row r="78" spans="3:3" ht="13" x14ac:dyDescent="0.3">
      <c r="C78" s="29"/>
    </row>
    <row r="79" spans="3:3" ht="13" x14ac:dyDescent="0.3">
      <c r="C79" s="29"/>
    </row>
    <row r="80" spans="3:3" ht="13" x14ac:dyDescent="0.3">
      <c r="C80" s="29"/>
    </row>
    <row r="81" spans="3:3" ht="13" x14ac:dyDescent="0.3">
      <c r="C81" s="29"/>
    </row>
    <row r="82" spans="3:3" ht="13" x14ac:dyDescent="0.3">
      <c r="C82" s="29"/>
    </row>
    <row r="83" spans="3:3" ht="13" x14ac:dyDescent="0.3">
      <c r="C83" s="29"/>
    </row>
    <row r="84" spans="3:3" ht="13" x14ac:dyDescent="0.3">
      <c r="C84" s="29"/>
    </row>
    <row r="85" spans="3:3" ht="13" x14ac:dyDescent="0.3">
      <c r="C85" s="29"/>
    </row>
    <row r="86" spans="3:3" ht="13" x14ac:dyDescent="0.3">
      <c r="C86" s="29"/>
    </row>
    <row r="87" spans="3:3" ht="13" x14ac:dyDescent="0.3">
      <c r="C87" s="29"/>
    </row>
    <row r="88" spans="3:3" ht="13" x14ac:dyDescent="0.3">
      <c r="C88" s="29"/>
    </row>
    <row r="89" spans="3:3" ht="13" x14ac:dyDescent="0.3">
      <c r="C89" s="29"/>
    </row>
    <row r="90" spans="3:3" ht="13" x14ac:dyDescent="0.3">
      <c r="C90" s="29"/>
    </row>
    <row r="91" spans="3:3" ht="13" x14ac:dyDescent="0.3">
      <c r="C91" s="29"/>
    </row>
    <row r="92" spans="3:3" ht="13" x14ac:dyDescent="0.3">
      <c r="C92" s="29"/>
    </row>
    <row r="93" spans="3:3" ht="13" x14ac:dyDescent="0.3">
      <c r="C93" s="29"/>
    </row>
    <row r="94" spans="3:3" ht="13" x14ac:dyDescent="0.3">
      <c r="C94" s="29"/>
    </row>
    <row r="95" spans="3:3" ht="13" x14ac:dyDescent="0.3">
      <c r="C95" s="29"/>
    </row>
    <row r="96" spans="3:3" ht="13" x14ac:dyDescent="0.3">
      <c r="C96" s="29"/>
    </row>
    <row r="97" spans="3:3" ht="13" x14ac:dyDescent="0.3">
      <c r="C97" s="29"/>
    </row>
    <row r="98" spans="3:3" ht="13" x14ac:dyDescent="0.3">
      <c r="C98" s="29"/>
    </row>
    <row r="99" spans="3:3" ht="13" x14ac:dyDescent="0.3">
      <c r="C99" s="29"/>
    </row>
    <row r="100" spans="3:3" ht="13" x14ac:dyDescent="0.3">
      <c r="C100" s="29"/>
    </row>
    <row r="101" spans="3:3" ht="13" x14ac:dyDescent="0.3">
      <c r="C101" s="29"/>
    </row>
    <row r="102" spans="3:3" ht="13" x14ac:dyDescent="0.3">
      <c r="C102" s="29"/>
    </row>
    <row r="103" spans="3:3" ht="13" x14ac:dyDescent="0.3">
      <c r="C103" s="29"/>
    </row>
    <row r="104" spans="3:3" ht="13" x14ac:dyDescent="0.3">
      <c r="C104" s="29"/>
    </row>
    <row r="105" spans="3:3" ht="13" x14ac:dyDescent="0.3">
      <c r="C105" s="29"/>
    </row>
    <row r="106" spans="3:3" ht="13" x14ac:dyDescent="0.3">
      <c r="C106" s="29"/>
    </row>
    <row r="107" spans="3:3" ht="13" x14ac:dyDescent="0.3">
      <c r="C107" s="29"/>
    </row>
    <row r="108" spans="3:3" ht="13" x14ac:dyDescent="0.3">
      <c r="C108" s="29"/>
    </row>
    <row r="109" spans="3:3" ht="13" x14ac:dyDescent="0.3">
      <c r="C109" s="29"/>
    </row>
    <row r="110" spans="3:3" ht="13" x14ac:dyDescent="0.3">
      <c r="C110" s="29"/>
    </row>
    <row r="111" spans="3:3" ht="13" x14ac:dyDescent="0.3">
      <c r="C111" s="29"/>
    </row>
    <row r="112" spans="3:3" ht="13" x14ac:dyDescent="0.3">
      <c r="C112" s="29"/>
    </row>
    <row r="113" spans="3:3" ht="13" x14ac:dyDescent="0.3">
      <c r="C113" s="29"/>
    </row>
    <row r="114" spans="3:3" ht="13" x14ac:dyDescent="0.3">
      <c r="C114" s="29"/>
    </row>
    <row r="115" spans="3:3" ht="13" x14ac:dyDescent="0.3">
      <c r="C115" s="29"/>
    </row>
    <row r="116" spans="3:3" ht="13" x14ac:dyDescent="0.3">
      <c r="C116" s="29"/>
    </row>
    <row r="117" spans="3:3" ht="13" x14ac:dyDescent="0.3">
      <c r="C117" s="29"/>
    </row>
    <row r="118" spans="3:3" ht="13" x14ac:dyDescent="0.3">
      <c r="C118" s="29"/>
    </row>
    <row r="119" spans="3:3" ht="13" x14ac:dyDescent="0.3">
      <c r="C119" s="29"/>
    </row>
    <row r="120" spans="3:3" ht="13" x14ac:dyDescent="0.3">
      <c r="C120" s="29"/>
    </row>
    <row r="121" spans="3:3" ht="13" x14ac:dyDescent="0.3">
      <c r="C121" s="29"/>
    </row>
    <row r="122" spans="3:3" ht="13" x14ac:dyDescent="0.3">
      <c r="C122" s="29"/>
    </row>
    <row r="123" spans="3:3" ht="13" x14ac:dyDescent="0.3">
      <c r="C123" s="29"/>
    </row>
    <row r="124" spans="3:3" ht="13" x14ac:dyDescent="0.3">
      <c r="C124" s="29"/>
    </row>
    <row r="125" spans="3:3" ht="13" x14ac:dyDescent="0.3">
      <c r="C125" s="29"/>
    </row>
    <row r="126" spans="3:3" ht="13" x14ac:dyDescent="0.3">
      <c r="C126" s="29"/>
    </row>
    <row r="127" spans="3:3" ht="13" x14ac:dyDescent="0.3">
      <c r="C127" s="29"/>
    </row>
    <row r="128" spans="3:3" ht="13" x14ac:dyDescent="0.3">
      <c r="C128" s="29"/>
    </row>
    <row r="129" spans="3:3" ht="13" x14ac:dyDescent="0.3">
      <c r="C129" s="29"/>
    </row>
    <row r="130" spans="3:3" ht="13" x14ac:dyDescent="0.3">
      <c r="C130" s="29"/>
    </row>
    <row r="131" spans="3:3" ht="13" x14ac:dyDescent="0.3">
      <c r="C131" s="29"/>
    </row>
    <row r="132" spans="3:3" ht="13" x14ac:dyDescent="0.3">
      <c r="C132" s="29"/>
    </row>
    <row r="133" spans="3:3" ht="13" x14ac:dyDescent="0.3">
      <c r="C133" s="29"/>
    </row>
    <row r="134" spans="3:3" ht="13" x14ac:dyDescent="0.3">
      <c r="C134" s="29"/>
    </row>
    <row r="135" spans="3:3" ht="13" x14ac:dyDescent="0.3">
      <c r="C135" s="29"/>
    </row>
    <row r="136" spans="3:3" ht="13" x14ac:dyDescent="0.3">
      <c r="C136" s="29"/>
    </row>
    <row r="137" spans="3:3" ht="13" x14ac:dyDescent="0.3">
      <c r="C137" s="29"/>
    </row>
    <row r="138" spans="3:3" ht="13" x14ac:dyDescent="0.3">
      <c r="C138" s="29"/>
    </row>
    <row r="139" spans="3:3" ht="13" x14ac:dyDescent="0.3">
      <c r="C139" s="29"/>
    </row>
    <row r="140" spans="3:3" ht="13" x14ac:dyDescent="0.3">
      <c r="C140" s="29"/>
    </row>
    <row r="141" spans="3:3" ht="13" x14ac:dyDescent="0.3">
      <c r="C141" s="29"/>
    </row>
    <row r="142" spans="3:3" ht="13" x14ac:dyDescent="0.3">
      <c r="C142" s="29"/>
    </row>
    <row r="143" spans="3:3" ht="13" x14ac:dyDescent="0.3">
      <c r="C143" s="29"/>
    </row>
    <row r="144" spans="3:3" ht="13" x14ac:dyDescent="0.3">
      <c r="C144" s="29"/>
    </row>
    <row r="145" spans="3:3" ht="13" x14ac:dyDescent="0.3">
      <c r="C145" s="29"/>
    </row>
    <row r="146" spans="3:3" ht="13" x14ac:dyDescent="0.3">
      <c r="C146" s="29"/>
    </row>
    <row r="147" spans="3:3" ht="13" x14ac:dyDescent="0.3">
      <c r="C147" s="29"/>
    </row>
    <row r="148" spans="3:3" ht="13" x14ac:dyDescent="0.3">
      <c r="C148" s="29"/>
    </row>
    <row r="149" spans="3:3" ht="13" x14ac:dyDescent="0.3">
      <c r="C149" s="29"/>
    </row>
    <row r="150" spans="3:3" ht="13" x14ac:dyDescent="0.3">
      <c r="C150" s="29"/>
    </row>
    <row r="151" spans="3:3" ht="13" x14ac:dyDescent="0.3">
      <c r="C151" s="29"/>
    </row>
    <row r="152" spans="3:3" ht="13" x14ac:dyDescent="0.3">
      <c r="C152" s="29"/>
    </row>
    <row r="153" spans="3:3" ht="13" x14ac:dyDescent="0.3">
      <c r="C153" s="29"/>
    </row>
    <row r="154" spans="3:3" ht="13" x14ac:dyDescent="0.3">
      <c r="C154" s="29"/>
    </row>
    <row r="155" spans="3:3" ht="13" x14ac:dyDescent="0.3">
      <c r="C155" s="29"/>
    </row>
    <row r="156" spans="3:3" ht="13" x14ac:dyDescent="0.3">
      <c r="C156" s="29"/>
    </row>
    <row r="157" spans="3:3" ht="13" x14ac:dyDescent="0.3">
      <c r="C157" s="29"/>
    </row>
    <row r="158" spans="3:3" ht="13" x14ac:dyDescent="0.3">
      <c r="C158" s="29"/>
    </row>
    <row r="159" spans="3:3" ht="13" x14ac:dyDescent="0.3">
      <c r="C159" s="29"/>
    </row>
    <row r="160" spans="3:3" ht="13" x14ac:dyDescent="0.3">
      <c r="C160" s="29"/>
    </row>
    <row r="161" spans="3:3" ht="13" x14ac:dyDescent="0.3">
      <c r="C161" s="29"/>
    </row>
    <row r="162" spans="3:3" ht="13" x14ac:dyDescent="0.3">
      <c r="C162" s="29"/>
    </row>
    <row r="163" spans="3:3" ht="13" x14ac:dyDescent="0.3">
      <c r="C163" s="29"/>
    </row>
    <row r="164" spans="3:3" ht="13" x14ac:dyDescent="0.3">
      <c r="C164" s="29"/>
    </row>
    <row r="165" spans="3:3" ht="13" x14ac:dyDescent="0.3">
      <c r="C165" s="29"/>
    </row>
    <row r="166" spans="3:3" ht="13" x14ac:dyDescent="0.3">
      <c r="C166" s="29"/>
    </row>
    <row r="167" spans="3:3" ht="13" x14ac:dyDescent="0.3">
      <c r="C167" s="29"/>
    </row>
    <row r="168" spans="3:3" ht="13" x14ac:dyDescent="0.3">
      <c r="C168" s="29"/>
    </row>
    <row r="169" spans="3:3" ht="13" x14ac:dyDescent="0.3">
      <c r="C169" s="29"/>
    </row>
    <row r="170" spans="3:3" ht="13" x14ac:dyDescent="0.3">
      <c r="C170" s="29"/>
    </row>
    <row r="171" spans="3:3" ht="13" x14ac:dyDescent="0.3">
      <c r="C171" s="29"/>
    </row>
    <row r="172" spans="3:3" ht="13" x14ac:dyDescent="0.3">
      <c r="C172" s="29"/>
    </row>
    <row r="173" spans="3:3" ht="13" x14ac:dyDescent="0.3">
      <c r="C173" s="29"/>
    </row>
    <row r="174" spans="3:3" ht="13" x14ac:dyDescent="0.3">
      <c r="C174" s="29"/>
    </row>
    <row r="175" spans="3:3" ht="13" x14ac:dyDescent="0.3">
      <c r="C175" s="29"/>
    </row>
    <row r="176" spans="3:3" ht="13" x14ac:dyDescent="0.3">
      <c r="C176" s="29"/>
    </row>
    <row r="177" spans="3:3" ht="13" x14ac:dyDescent="0.3">
      <c r="C177" s="29"/>
    </row>
    <row r="178" spans="3:3" ht="13" x14ac:dyDescent="0.3">
      <c r="C178" s="29"/>
    </row>
    <row r="179" spans="3:3" ht="13" x14ac:dyDescent="0.3">
      <c r="C179" s="29"/>
    </row>
    <row r="180" spans="3:3" ht="13" x14ac:dyDescent="0.3">
      <c r="C180" s="29"/>
    </row>
    <row r="181" spans="3:3" ht="13" x14ac:dyDescent="0.3">
      <c r="C181" s="29"/>
    </row>
    <row r="182" spans="3:3" ht="13" x14ac:dyDescent="0.3">
      <c r="C182" s="29"/>
    </row>
    <row r="183" spans="3:3" ht="13" x14ac:dyDescent="0.3">
      <c r="C183" s="29"/>
    </row>
    <row r="184" spans="3:3" ht="13" x14ac:dyDescent="0.3">
      <c r="C184" s="29"/>
    </row>
    <row r="185" spans="3:3" ht="13" x14ac:dyDescent="0.3">
      <c r="C185" s="29"/>
    </row>
    <row r="186" spans="3:3" ht="13" x14ac:dyDescent="0.3">
      <c r="C186" s="29"/>
    </row>
    <row r="187" spans="3:3" ht="13" x14ac:dyDescent="0.3">
      <c r="C187" s="29"/>
    </row>
    <row r="188" spans="3:3" ht="13" x14ac:dyDescent="0.3">
      <c r="C188" s="29"/>
    </row>
    <row r="189" spans="3:3" ht="13" x14ac:dyDescent="0.3">
      <c r="C189" s="29"/>
    </row>
    <row r="190" spans="3:3" ht="13" x14ac:dyDescent="0.3">
      <c r="C190" s="29"/>
    </row>
    <row r="191" spans="3:3" ht="13" x14ac:dyDescent="0.3">
      <c r="C191" s="29"/>
    </row>
    <row r="192" spans="3:3" ht="13" x14ac:dyDescent="0.3">
      <c r="C192" s="29"/>
    </row>
    <row r="193" spans="3:3" ht="13" x14ac:dyDescent="0.3">
      <c r="C193" s="29"/>
    </row>
    <row r="194" spans="3:3" ht="13" x14ac:dyDescent="0.3">
      <c r="C194" s="29"/>
    </row>
    <row r="195" spans="3:3" ht="13" x14ac:dyDescent="0.3">
      <c r="C195" s="29"/>
    </row>
    <row r="196" spans="3:3" ht="13" x14ac:dyDescent="0.3">
      <c r="C196" s="29"/>
    </row>
    <row r="197" spans="3:3" ht="13" x14ac:dyDescent="0.3">
      <c r="C197" s="29"/>
    </row>
    <row r="198" spans="3:3" ht="13" x14ac:dyDescent="0.3">
      <c r="C198" s="29"/>
    </row>
    <row r="199" spans="3:3" ht="13" x14ac:dyDescent="0.3">
      <c r="C199" s="29"/>
    </row>
    <row r="200" spans="3:3" ht="13" x14ac:dyDescent="0.3">
      <c r="C200" s="29"/>
    </row>
    <row r="201" spans="3:3" ht="13" x14ac:dyDescent="0.3">
      <c r="C201" s="29"/>
    </row>
    <row r="202" spans="3:3" ht="13" x14ac:dyDescent="0.3">
      <c r="C202" s="29"/>
    </row>
    <row r="203" spans="3:3" ht="13" x14ac:dyDescent="0.3">
      <c r="C203" s="29"/>
    </row>
    <row r="204" spans="3:3" ht="13" x14ac:dyDescent="0.3">
      <c r="C204" s="29"/>
    </row>
    <row r="205" spans="3:3" ht="13" x14ac:dyDescent="0.3">
      <c r="C205" s="29"/>
    </row>
    <row r="206" spans="3:3" ht="13" x14ac:dyDescent="0.3">
      <c r="C206" s="29"/>
    </row>
    <row r="207" spans="3:3" ht="13" x14ac:dyDescent="0.3">
      <c r="C207" s="29"/>
    </row>
    <row r="208" spans="3:3" ht="13" x14ac:dyDescent="0.3">
      <c r="C208" s="29"/>
    </row>
    <row r="209" spans="3:3" ht="13" x14ac:dyDescent="0.3">
      <c r="C209" s="29"/>
    </row>
    <row r="210" spans="3:3" ht="13" x14ac:dyDescent="0.3">
      <c r="C210" s="29"/>
    </row>
    <row r="211" spans="3:3" ht="13" x14ac:dyDescent="0.3">
      <c r="C211" s="29"/>
    </row>
    <row r="212" spans="3:3" ht="13" x14ac:dyDescent="0.3">
      <c r="C212" s="29"/>
    </row>
    <row r="213" spans="3:3" ht="13" x14ac:dyDescent="0.3">
      <c r="C213" s="29"/>
    </row>
    <row r="214" spans="3:3" ht="13" x14ac:dyDescent="0.3">
      <c r="C214" s="29"/>
    </row>
    <row r="215" spans="3:3" ht="13" x14ac:dyDescent="0.3">
      <c r="C215" s="29"/>
    </row>
    <row r="216" spans="3:3" ht="13" x14ac:dyDescent="0.3">
      <c r="C216" s="29"/>
    </row>
    <row r="217" spans="3:3" ht="13" x14ac:dyDescent="0.3">
      <c r="C217" s="29"/>
    </row>
    <row r="218" spans="3:3" ht="13" x14ac:dyDescent="0.3">
      <c r="C218" s="29"/>
    </row>
    <row r="219" spans="3:3" ht="13" x14ac:dyDescent="0.3">
      <c r="C219" s="29"/>
    </row>
    <row r="220" spans="3:3" ht="13" x14ac:dyDescent="0.3">
      <c r="C220" s="29"/>
    </row>
    <row r="221" spans="3:3" ht="13" x14ac:dyDescent="0.3">
      <c r="C221" s="29"/>
    </row>
    <row r="222" spans="3:3" ht="13" x14ac:dyDescent="0.3">
      <c r="C222" s="29"/>
    </row>
    <row r="223" spans="3:3" ht="13" x14ac:dyDescent="0.3">
      <c r="C223" s="29"/>
    </row>
    <row r="224" spans="3:3" ht="13" x14ac:dyDescent="0.3">
      <c r="C224" s="29"/>
    </row>
    <row r="225" spans="3:3" ht="13" x14ac:dyDescent="0.3">
      <c r="C225" s="29"/>
    </row>
    <row r="226" spans="3:3" ht="13" x14ac:dyDescent="0.3">
      <c r="C226" s="29"/>
    </row>
    <row r="227" spans="3:3" ht="13" x14ac:dyDescent="0.3">
      <c r="C227" s="29"/>
    </row>
    <row r="228" spans="3:3" ht="13" x14ac:dyDescent="0.3">
      <c r="C228" s="29"/>
    </row>
    <row r="229" spans="3:3" ht="13" x14ac:dyDescent="0.3">
      <c r="C229" s="29"/>
    </row>
    <row r="230" spans="3:3" ht="13" x14ac:dyDescent="0.3">
      <c r="C230" s="29"/>
    </row>
    <row r="231" spans="3:3" ht="13" x14ac:dyDescent="0.3">
      <c r="C231" s="29"/>
    </row>
    <row r="232" spans="3:3" ht="13" x14ac:dyDescent="0.3">
      <c r="C232" s="29"/>
    </row>
    <row r="233" spans="3:3" ht="13" x14ac:dyDescent="0.3">
      <c r="C233" s="29"/>
    </row>
    <row r="234" spans="3:3" ht="13" x14ac:dyDescent="0.3">
      <c r="C234" s="29"/>
    </row>
    <row r="235" spans="3:3" ht="13" x14ac:dyDescent="0.3">
      <c r="C235" s="29"/>
    </row>
    <row r="236" spans="3:3" ht="13" x14ac:dyDescent="0.3">
      <c r="C236" s="29"/>
    </row>
    <row r="237" spans="3:3" ht="13" x14ac:dyDescent="0.3">
      <c r="C237" s="29"/>
    </row>
    <row r="238" spans="3:3" ht="13" x14ac:dyDescent="0.3">
      <c r="C238" s="29"/>
    </row>
    <row r="239" spans="3:3" ht="13" x14ac:dyDescent="0.3">
      <c r="C239" s="29"/>
    </row>
    <row r="240" spans="3:3" ht="13" x14ac:dyDescent="0.3">
      <c r="C240" s="29"/>
    </row>
    <row r="241" spans="3:3" ht="13" x14ac:dyDescent="0.3">
      <c r="C241" s="29"/>
    </row>
    <row r="242" spans="3:3" ht="13" x14ac:dyDescent="0.3">
      <c r="C242" s="29"/>
    </row>
    <row r="243" spans="3:3" ht="13" x14ac:dyDescent="0.3">
      <c r="C243" s="29"/>
    </row>
    <row r="244" spans="3:3" ht="13" x14ac:dyDescent="0.3">
      <c r="C244" s="29"/>
    </row>
    <row r="245" spans="3:3" ht="13" x14ac:dyDescent="0.3">
      <c r="C245" s="29"/>
    </row>
    <row r="246" spans="3:3" ht="13" x14ac:dyDescent="0.3">
      <c r="C246" s="29"/>
    </row>
    <row r="247" spans="3:3" ht="13" x14ac:dyDescent="0.3">
      <c r="C247" s="29"/>
    </row>
    <row r="248" spans="3:3" ht="13" x14ac:dyDescent="0.3">
      <c r="C248" s="29"/>
    </row>
    <row r="249" spans="3:3" ht="13" x14ac:dyDescent="0.3">
      <c r="C249" s="29"/>
    </row>
    <row r="250" spans="3:3" ht="13" x14ac:dyDescent="0.3">
      <c r="C250" s="29"/>
    </row>
    <row r="251" spans="3:3" ht="13" x14ac:dyDescent="0.3">
      <c r="C251" s="29"/>
    </row>
    <row r="252" spans="3:3" ht="13" x14ac:dyDescent="0.3">
      <c r="C252" s="29"/>
    </row>
    <row r="253" spans="3:3" ht="13" x14ac:dyDescent="0.3">
      <c r="C253" s="29"/>
    </row>
    <row r="254" spans="3:3" ht="13" x14ac:dyDescent="0.3">
      <c r="C254" s="29"/>
    </row>
    <row r="255" spans="3:3" ht="13" x14ac:dyDescent="0.3">
      <c r="C255" s="29"/>
    </row>
    <row r="256" spans="3:3" ht="13" x14ac:dyDescent="0.3">
      <c r="C256" s="29"/>
    </row>
    <row r="257" spans="3:3" ht="13" x14ac:dyDescent="0.3">
      <c r="C257" s="29"/>
    </row>
    <row r="258" spans="3:3" ht="13" x14ac:dyDescent="0.3">
      <c r="C258" s="29"/>
    </row>
    <row r="259" spans="3:3" ht="13" x14ac:dyDescent="0.3">
      <c r="C259" s="29"/>
    </row>
    <row r="260" spans="3:3" ht="13" x14ac:dyDescent="0.3">
      <c r="C260" s="29"/>
    </row>
    <row r="261" spans="3:3" ht="13" x14ac:dyDescent="0.3">
      <c r="C261" s="29"/>
    </row>
    <row r="262" spans="3:3" ht="13" x14ac:dyDescent="0.3">
      <c r="C262" s="29"/>
    </row>
    <row r="263" spans="3:3" ht="13" x14ac:dyDescent="0.3">
      <c r="C263" s="29"/>
    </row>
    <row r="264" spans="3:3" ht="13" x14ac:dyDescent="0.3">
      <c r="C264" s="29"/>
    </row>
    <row r="265" spans="3:3" ht="13" x14ac:dyDescent="0.3">
      <c r="C265" s="29"/>
    </row>
    <row r="266" spans="3:3" ht="13" x14ac:dyDescent="0.3">
      <c r="C266" s="29"/>
    </row>
    <row r="267" spans="3:3" ht="13" x14ac:dyDescent="0.3">
      <c r="C267" s="29"/>
    </row>
    <row r="268" spans="3:3" ht="13" x14ac:dyDescent="0.3">
      <c r="C268" s="29"/>
    </row>
    <row r="269" spans="3:3" ht="13" x14ac:dyDescent="0.3">
      <c r="C269" s="29"/>
    </row>
    <row r="270" spans="3:3" ht="13" x14ac:dyDescent="0.3">
      <c r="C270" s="29"/>
    </row>
    <row r="271" spans="3:3" ht="13" x14ac:dyDescent="0.3">
      <c r="C271" s="29"/>
    </row>
    <row r="272" spans="3:3" ht="13" x14ac:dyDescent="0.3">
      <c r="C272" s="29"/>
    </row>
    <row r="273" spans="3:3" ht="13" x14ac:dyDescent="0.3">
      <c r="C273" s="29"/>
    </row>
    <row r="274" spans="3:3" ht="13" x14ac:dyDescent="0.3">
      <c r="C274" s="29"/>
    </row>
    <row r="275" spans="3:3" ht="13" x14ac:dyDescent="0.3">
      <c r="C275" s="29"/>
    </row>
    <row r="276" spans="3:3" ht="13" x14ac:dyDescent="0.3">
      <c r="C276" s="29"/>
    </row>
    <row r="277" spans="3:3" ht="13" x14ac:dyDescent="0.3">
      <c r="C277" s="29"/>
    </row>
    <row r="278" spans="3:3" ht="13" x14ac:dyDescent="0.3">
      <c r="C278" s="29"/>
    </row>
    <row r="279" spans="3:3" ht="13" x14ac:dyDescent="0.3">
      <c r="C279" s="29"/>
    </row>
    <row r="280" spans="3:3" ht="13" x14ac:dyDescent="0.3">
      <c r="C280" s="29"/>
    </row>
    <row r="281" spans="3:3" ht="13" x14ac:dyDescent="0.3">
      <c r="C281" s="29"/>
    </row>
    <row r="282" spans="3:3" ht="13" x14ac:dyDescent="0.3">
      <c r="C282" s="29"/>
    </row>
    <row r="283" spans="3:3" ht="13" x14ac:dyDescent="0.3">
      <c r="C283" s="29"/>
    </row>
    <row r="284" spans="3:3" ht="13" x14ac:dyDescent="0.3">
      <c r="C284" s="29"/>
    </row>
    <row r="285" spans="3:3" ht="13" x14ac:dyDescent="0.3">
      <c r="C285" s="29"/>
    </row>
    <row r="286" spans="3:3" ht="13" x14ac:dyDescent="0.3">
      <c r="C286" s="29"/>
    </row>
    <row r="287" spans="3:3" ht="13" x14ac:dyDescent="0.3">
      <c r="C287" s="29"/>
    </row>
    <row r="288" spans="3:3" ht="13" x14ac:dyDescent="0.3">
      <c r="C288" s="29"/>
    </row>
    <row r="289" spans="3:3" ht="13" x14ac:dyDescent="0.3">
      <c r="C289" s="29"/>
    </row>
    <row r="290" spans="3:3" ht="13" x14ac:dyDescent="0.3">
      <c r="C290" s="29"/>
    </row>
    <row r="291" spans="3:3" ht="13" x14ac:dyDescent="0.3">
      <c r="C291" s="29"/>
    </row>
    <row r="292" spans="3:3" ht="13" x14ac:dyDescent="0.3">
      <c r="C292" s="29"/>
    </row>
    <row r="293" spans="3:3" ht="13" x14ac:dyDescent="0.3">
      <c r="C293" s="29"/>
    </row>
    <row r="294" spans="3:3" ht="13" x14ac:dyDescent="0.3">
      <c r="C294" s="29"/>
    </row>
    <row r="295" spans="3:3" ht="13" x14ac:dyDescent="0.3">
      <c r="C295" s="29"/>
    </row>
    <row r="296" spans="3:3" ht="13" x14ac:dyDescent="0.3">
      <c r="C296" s="29"/>
    </row>
    <row r="297" spans="3:3" ht="13" x14ac:dyDescent="0.3">
      <c r="C297" s="29"/>
    </row>
    <row r="298" spans="3:3" ht="13" x14ac:dyDescent="0.3">
      <c r="C298" s="29"/>
    </row>
    <row r="299" spans="3:3" ht="13" x14ac:dyDescent="0.3">
      <c r="C299" s="29"/>
    </row>
    <row r="300" spans="3:3" ht="13" x14ac:dyDescent="0.3">
      <c r="C300" s="29"/>
    </row>
    <row r="301" spans="3:3" ht="13" x14ac:dyDescent="0.3">
      <c r="C301" s="29"/>
    </row>
    <row r="302" spans="3:3" ht="13" x14ac:dyDescent="0.3">
      <c r="C302" s="29"/>
    </row>
    <row r="303" spans="3:3" ht="13" x14ac:dyDescent="0.3">
      <c r="C303" s="29"/>
    </row>
    <row r="304" spans="3:3" ht="13" x14ac:dyDescent="0.3">
      <c r="C304" s="29"/>
    </row>
    <row r="305" spans="3:3" ht="13" x14ac:dyDescent="0.3">
      <c r="C305" s="29"/>
    </row>
    <row r="306" spans="3:3" ht="13" x14ac:dyDescent="0.3">
      <c r="C306" s="29"/>
    </row>
    <row r="307" spans="3:3" ht="13" x14ac:dyDescent="0.3">
      <c r="C307" s="29"/>
    </row>
    <row r="308" spans="3:3" ht="13" x14ac:dyDescent="0.3">
      <c r="C308" s="29"/>
    </row>
    <row r="309" spans="3:3" ht="13" x14ac:dyDescent="0.3">
      <c r="C309" s="29"/>
    </row>
    <row r="310" spans="3:3" ht="13" x14ac:dyDescent="0.3">
      <c r="C310" s="29"/>
    </row>
    <row r="311" spans="3:3" ht="13" x14ac:dyDescent="0.3">
      <c r="C311" s="29"/>
    </row>
    <row r="312" spans="3:3" ht="13" x14ac:dyDescent="0.3">
      <c r="C312" s="29"/>
    </row>
    <row r="313" spans="3:3" ht="13" x14ac:dyDescent="0.3">
      <c r="C313" s="29"/>
    </row>
    <row r="314" spans="3:3" ht="13" x14ac:dyDescent="0.3">
      <c r="C314" s="29"/>
    </row>
    <row r="315" spans="3:3" ht="13" x14ac:dyDescent="0.3">
      <c r="C315" s="29"/>
    </row>
    <row r="316" spans="3:3" ht="13" x14ac:dyDescent="0.3">
      <c r="C316" s="29"/>
    </row>
    <row r="317" spans="3:3" ht="13" x14ac:dyDescent="0.3">
      <c r="C317" s="29"/>
    </row>
    <row r="318" spans="3:3" ht="13" x14ac:dyDescent="0.3">
      <c r="C318" s="29"/>
    </row>
    <row r="319" spans="3:3" ht="13" x14ac:dyDescent="0.3">
      <c r="C319" s="29"/>
    </row>
    <row r="320" spans="3:3" ht="13" x14ac:dyDescent="0.3">
      <c r="C320" s="29"/>
    </row>
    <row r="321" spans="3:3" ht="13" x14ac:dyDescent="0.3">
      <c r="C321" s="29"/>
    </row>
    <row r="322" spans="3:3" ht="13" x14ac:dyDescent="0.3">
      <c r="C322" s="29"/>
    </row>
    <row r="323" spans="3:3" ht="13" x14ac:dyDescent="0.3">
      <c r="C323" s="29"/>
    </row>
    <row r="324" spans="3:3" ht="13" x14ac:dyDescent="0.3">
      <c r="C324" s="29"/>
    </row>
    <row r="325" spans="3:3" ht="13" x14ac:dyDescent="0.3">
      <c r="C325" s="29"/>
    </row>
    <row r="326" spans="3:3" ht="13" x14ac:dyDescent="0.3">
      <c r="C326" s="29"/>
    </row>
    <row r="327" spans="3:3" ht="13" x14ac:dyDescent="0.3">
      <c r="C327" s="29"/>
    </row>
    <row r="328" spans="3:3" ht="13" x14ac:dyDescent="0.3">
      <c r="C328" s="29"/>
    </row>
    <row r="329" spans="3:3" ht="13" x14ac:dyDescent="0.3">
      <c r="C329" s="29"/>
    </row>
    <row r="330" spans="3:3" ht="13" x14ac:dyDescent="0.3">
      <c r="C330" s="29"/>
    </row>
    <row r="331" spans="3:3" ht="13" x14ac:dyDescent="0.3">
      <c r="C331" s="29"/>
    </row>
    <row r="332" spans="3:3" ht="13" x14ac:dyDescent="0.3">
      <c r="C332" s="29"/>
    </row>
    <row r="333" spans="3:3" ht="13" x14ac:dyDescent="0.3">
      <c r="C333" s="29"/>
    </row>
    <row r="334" spans="3:3" ht="13" x14ac:dyDescent="0.3">
      <c r="C334" s="29"/>
    </row>
    <row r="335" spans="3:3" ht="13" x14ac:dyDescent="0.3">
      <c r="C335" s="29"/>
    </row>
    <row r="336" spans="3:3" ht="13" x14ac:dyDescent="0.3">
      <c r="C336" s="29"/>
    </row>
    <row r="337" spans="3:3" ht="13" x14ac:dyDescent="0.3">
      <c r="C337" s="29"/>
    </row>
    <row r="338" spans="3:3" ht="13" x14ac:dyDescent="0.3">
      <c r="C338" s="29"/>
    </row>
    <row r="339" spans="3:3" ht="13" x14ac:dyDescent="0.3">
      <c r="C339" s="29"/>
    </row>
    <row r="340" spans="3:3" ht="13" x14ac:dyDescent="0.3">
      <c r="C340" s="29"/>
    </row>
    <row r="341" spans="3:3" ht="13" x14ac:dyDescent="0.3">
      <c r="C341" s="29"/>
    </row>
    <row r="342" spans="3:3" ht="13" x14ac:dyDescent="0.3">
      <c r="C342" s="29"/>
    </row>
    <row r="343" spans="3:3" ht="13" x14ac:dyDescent="0.3">
      <c r="C343" s="29"/>
    </row>
    <row r="344" spans="3:3" ht="13" x14ac:dyDescent="0.3">
      <c r="C344" s="29"/>
    </row>
    <row r="345" spans="3:3" ht="13" x14ac:dyDescent="0.3">
      <c r="C345" s="29"/>
    </row>
    <row r="346" spans="3:3" ht="13" x14ac:dyDescent="0.3">
      <c r="C346" s="29"/>
    </row>
    <row r="347" spans="3:3" ht="13" x14ac:dyDescent="0.3">
      <c r="C347" s="29"/>
    </row>
    <row r="348" spans="3:3" ht="13" x14ac:dyDescent="0.3">
      <c r="C348" s="29"/>
    </row>
    <row r="349" spans="3:3" ht="13" x14ac:dyDescent="0.3">
      <c r="C349" s="29"/>
    </row>
    <row r="350" spans="3:3" ht="13" x14ac:dyDescent="0.3">
      <c r="C350" s="29"/>
    </row>
    <row r="351" spans="3:3" ht="13" x14ac:dyDescent="0.3">
      <c r="C351" s="29"/>
    </row>
    <row r="352" spans="3:3" ht="13" x14ac:dyDescent="0.3">
      <c r="C352" s="29"/>
    </row>
    <row r="353" spans="3:3" ht="13" x14ac:dyDescent="0.3">
      <c r="C353" s="29"/>
    </row>
    <row r="354" spans="3:3" ht="13" x14ac:dyDescent="0.3">
      <c r="C354" s="29"/>
    </row>
    <row r="355" spans="3:3" ht="13" x14ac:dyDescent="0.3">
      <c r="C355" s="29"/>
    </row>
    <row r="356" spans="3:3" ht="13" x14ac:dyDescent="0.3">
      <c r="C356" s="29"/>
    </row>
    <row r="357" spans="3:3" ht="13" x14ac:dyDescent="0.3">
      <c r="C357" s="29"/>
    </row>
    <row r="358" spans="3:3" ht="13" x14ac:dyDescent="0.3">
      <c r="C358" s="29"/>
    </row>
    <row r="359" spans="3:3" ht="13" x14ac:dyDescent="0.3">
      <c r="C359" s="29"/>
    </row>
    <row r="360" spans="3:3" ht="13" x14ac:dyDescent="0.3">
      <c r="C360" s="29"/>
    </row>
    <row r="361" spans="3:3" ht="13" x14ac:dyDescent="0.3">
      <c r="C361" s="29"/>
    </row>
    <row r="362" spans="3:3" ht="13" x14ac:dyDescent="0.3">
      <c r="C362" s="29"/>
    </row>
    <row r="363" spans="3:3" ht="13" x14ac:dyDescent="0.3">
      <c r="C363" s="29"/>
    </row>
    <row r="364" spans="3:3" ht="13" x14ac:dyDescent="0.3">
      <c r="C364" s="29"/>
    </row>
    <row r="365" spans="3:3" ht="13" x14ac:dyDescent="0.3">
      <c r="C365" s="29"/>
    </row>
    <row r="366" spans="3:3" ht="13" x14ac:dyDescent="0.3">
      <c r="C366" s="29"/>
    </row>
    <row r="367" spans="3:3" ht="13" x14ac:dyDescent="0.3">
      <c r="C367" s="29"/>
    </row>
    <row r="368" spans="3:3" ht="13" x14ac:dyDescent="0.3">
      <c r="C368" s="29"/>
    </row>
    <row r="369" spans="3:3" ht="13" x14ac:dyDescent="0.3">
      <c r="C369" s="29"/>
    </row>
    <row r="370" spans="3:3" ht="13" x14ac:dyDescent="0.3">
      <c r="C370" s="29"/>
    </row>
    <row r="371" spans="3:3" ht="13" x14ac:dyDescent="0.3">
      <c r="C371" s="29"/>
    </row>
    <row r="372" spans="3:3" ht="13" x14ac:dyDescent="0.3">
      <c r="C372" s="29"/>
    </row>
    <row r="373" spans="3:3" ht="13" x14ac:dyDescent="0.3">
      <c r="C373" s="29"/>
    </row>
    <row r="374" spans="3:3" ht="13" x14ac:dyDescent="0.3">
      <c r="C374" s="29"/>
    </row>
    <row r="375" spans="3:3" ht="13" x14ac:dyDescent="0.3">
      <c r="C375" s="29"/>
    </row>
    <row r="376" spans="3:3" ht="13" x14ac:dyDescent="0.3">
      <c r="C376" s="29"/>
    </row>
    <row r="377" spans="3:3" ht="13" x14ac:dyDescent="0.3">
      <c r="C377" s="29"/>
    </row>
    <row r="378" spans="3:3" ht="13" x14ac:dyDescent="0.3">
      <c r="C378" s="29"/>
    </row>
    <row r="379" spans="3:3" ht="13" x14ac:dyDescent="0.3">
      <c r="C379" s="29"/>
    </row>
    <row r="380" spans="3:3" ht="13" x14ac:dyDescent="0.3">
      <c r="C380" s="29"/>
    </row>
    <row r="381" spans="3:3" ht="13" x14ac:dyDescent="0.3">
      <c r="C381" s="29"/>
    </row>
    <row r="382" spans="3:3" ht="13" x14ac:dyDescent="0.3">
      <c r="C382" s="29"/>
    </row>
    <row r="383" spans="3:3" ht="13" x14ac:dyDescent="0.3">
      <c r="C383" s="29"/>
    </row>
    <row r="384" spans="3:3" ht="13" x14ac:dyDescent="0.3">
      <c r="C384" s="29"/>
    </row>
    <row r="385" spans="3:3" ht="13" x14ac:dyDescent="0.3">
      <c r="C385" s="29"/>
    </row>
    <row r="386" spans="3:3" ht="13" x14ac:dyDescent="0.3">
      <c r="C386" s="29"/>
    </row>
    <row r="387" spans="3:3" ht="13" x14ac:dyDescent="0.3">
      <c r="C387" s="29"/>
    </row>
    <row r="388" spans="3:3" ht="13" x14ac:dyDescent="0.3">
      <c r="C388" s="29"/>
    </row>
    <row r="389" spans="3:3" ht="13" x14ac:dyDescent="0.3">
      <c r="C389" s="29"/>
    </row>
    <row r="390" spans="3:3" ht="13" x14ac:dyDescent="0.3">
      <c r="C390" s="29"/>
    </row>
    <row r="391" spans="3:3" ht="13" x14ac:dyDescent="0.3">
      <c r="C391" s="29"/>
    </row>
    <row r="392" spans="3:3" ht="13" x14ac:dyDescent="0.3">
      <c r="C392" s="29"/>
    </row>
    <row r="393" spans="3:3" ht="13" x14ac:dyDescent="0.3">
      <c r="C393" s="29"/>
    </row>
    <row r="394" spans="3:3" ht="13" x14ac:dyDescent="0.3">
      <c r="C394" s="29"/>
    </row>
    <row r="395" spans="3:3" ht="13" x14ac:dyDescent="0.3">
      <c r="C395" s="29"/>
    </row>
    <row r="396" spans="3:3" ht="13" x14ac:dyDescent="0.3">
      <c r="C396" s="29"/>
    </row>
    <row r="397" spans="3:3" ht="13" x14ac:dyDescent="0.3">
      <c r="C397" s="29"/>
    </row>
    <row r="398" spans="3:3" ht="13" x14ac:dyDescent="0.3">
      <c r="C398" s="29"/>
    </row>
    <row r="399" spans="3:3" ht="13" x14ac:dyDescent="0.3">
      <c r="C399" s="29"/>
    </row>
    <row r="400" spans="3:3" ht="13" x14ac:dyDescent="0.3">
      <c r="C400" s="29"/>
    </row>
    <row r="401" spans="3:3" ht="13" x14ac:dyDescent="0.3">
      <c r="C401" s="29"/>
    </row>
    <row r="402" spans="3:3" ht="13" x14ac:dyDescent="0.3">
      <c r="C402" s="29"/>
    </row>
    <row r="403" spans="3:3" ht="13" x14ac:dyDescent="0.3">
      <c r="C403" s="29"/>
    </row>
    <row r="404" spans="3:3" ht="13" x14ac:dyDescent="0.3">
      <c r="C404" s="29"/>
    </row>
    <row r="405" spans="3:3" ht="13" x14ac:dyDescent="0.3">
      <c r="C405" s="29"/>
    </row>
    <row r="406" spans="3:3" ht="13" x14ac:dyDescent="0.3">
      <c r="C406" s="29"/>
    </row>
    <row r="407" spans="3:3" ht="13" x14ac:dyDescent="0.3">
      <c r="C407" s="29"/>
    </row>
    <row r="408" spans="3:3" ht="13" x14ac:dyDescent="0.3">
      <c r="C408" s="29"/>
    </row>
    <row r="409" spans="3:3" ht="13" x14ac:dyDescent="0.3">
      <c r="C409" s="29"/>
    </row>
    <row r="410" spans="3:3" ht="13" x14ac:dyDescent="0.3">
      <c r="C410" s="29"/>
    </row>
    <row r="411" spans="3:3" ht="13" x14ac:dyDescent="0.3">
      <c r="C411" s="29"/>
    </row>
    <row r="412" spans="3:3" ht="13" x14ac:dyDescent="0.3">
      <c r="C412" s="29"/>
    </row>
    <row r="413" spans="3:3" ht="13" x14ac:dyDescent="0.3">
      <c r="C413" s="29"/>
    </row>
    <row r="414" spans="3:3" ht="13" x14ac:dyDescent="0.3">
      <c r="C414" s="29"/>
    </row>
    <row r="415" spans="3:3" ht="13" x14ac:dyDescent="0.3">
      <c r="C415" s="29"/>
    </row>
    <row r="416" spans="3:3" ht="13" x14ac:dyDescent="0.3">
      <c r="C416" s="29"/>
    </row>
    <row r="417" spans="3:3" ht="13" x14ac:dyDescent="0.3">
      <c r="C417" s="29"/>
    </row>
    <row r="418" spans="3:3" ht="13" x14ac:dyDescent="0.3">
      <c r="C418" s="29"/>
    </row>
    <row r="419" spans="3:3" ht="13" x14ac:dyDescent="0.3">
      <c r="C419" s="29"/>
    </row>
    <row r="420" spans="3:3" ht="13" x14ac:dyDescent="0.3">
      <c r="C420" s="29"/>
    </row>
    <row r="421" spans="3:3" ht="13" x14ac:dyDescent="0.3">
      <c r="C421" s="29"/>
    </row>
    <row r="422" spans="3:3" ht="13" x14ac:dyDescent="0.3">
      <c r="C422" s="29"/>
    </row>
    <row r="423" spans="3:3" ht="13" x14ac:dyDescent="0.3">
      <c r="C423" s="29"/>
    </row>
    <row r="424" spans="3:3" ht="13" x14ac:dyDescent="0.3">
      <c r="C424" s="29"/>
    </row>
    <row r="425" spans="3:3" ht="13" x14ac:dyDescent="0.3">
      <c r="C425" s="29"/>
    </row>
    <row r="426" spans="3:3" ht="13" x14ac:dyDescent="0.3">
      <c r="C426" s="29"/>
    </row>
    <row r="427" spans="3:3" ht="13" x14ac:dyDescent="0.3">
      <c r="C427" s="29"/>
    </row>
    <row r="428" spans="3:3" ht="13" x14ac:dyDescent="0.3">
      <c r="C428" s="29"/>
    </row>
    <row r="429" spans="3:3" ht="13" x14ac:dyDescent="0.3">
      <c r="C429" s="29"/>
    </row>
    <row r="430" spans="3:3" ht="13" x14ac:dyDescent="0.3">
      <c r="C430" s="29"/>
    </row>
    <row r="431" spans="3:3" ht="13" x14ac:dyDescent="0.3">
      <c r="C431" s="29"/>
    </row>
    <row r="432" spans="3:3" ht="13" x14ac:dyDescent="0.3">
      <c r="C432" s="29"/>
    </row>
    <row r="433" spans="3:3" ht="13" x14ac:dyDescent="0.3">
      <c r="C433" s="29"/>
    </row>
    <row r="434" spans="3:3" ht="13" x14ac:dyDescent="0.3">
      <c r="C434" s="29"/>
    </row>
    <row r="435" spans="3:3" ht="13" x14ac:dyDescent="0.3">
      <c r="C435" s="29"/>
    </row>
    <row r="436" spans="3:3" ht="13" x14ac:dyDescent="0.3">
      <c r="C436" s="29"/>
    </row>
    <row r="437" spans="3:3" ht="13" x14ac:dyDescent="0.3">
      <c r="C437" s="29"/>
    </row>
    <row r="438" spans="3:3" ht="13" x14ac:dyDescent="0.3">
      <c r="C438" s="29"/>
    </row>
    <row r="439" spans="3:3" ht="13" x14ac:dyDescent="0.3">
      <c r="C439" s="29"/>
    </row>
    <row r="440" spans="3:3" ht="13" x14ac:dyDescent="0.3">
      <c r="C440" s="29"/>
    </row>
    <row r="441" spans="3:3" ht="13" x14ac:dyDescent="0.3">
      <c r="C441" s="29"/>
    </row>
    <row r="442" spans="3:3" ht="13" x14ac:dyDescent="0.3">
      <c r="C442" s="29"/>
    </row>
    <row r="443" spans="3:3" ht="13" x14ac:dyDescent="0.3">
      <c r="C443" s="29"/>
    </row>
    <row r="444" spans="3:3" ht="13" x14ac:dyDescent="0.3">
      <c r="C444" s="29"/>
    </row>
    <row r="445" spans="3:3" ht="13" x14ac:dyDescent="0.3">
      <c r="C445" s="29"/>
    </row>
    <row r="446" spans="3:3" ht="13" x14ac:dyDescent="0.3">
      <c r="C446" s="29"/>
    </row>
    <row r="447" spans="3:3" ht="13" x14ac:dyDescent="0.3">
      <c r="C447" s="29"/>
    </row>
    <row r="448" spans="3:3" ht="13" x14ac:dyDescent="0.3">
      <c r="C448" s="29"/>
    </row>
    <row r="449" spans="3:3" ht="13" x14ac:dyDescent="0.3">
      <c r="C449" s="29"/>
    </row>
    <row r="450" spans="3:3" ht="13" x14ac:dyDescent="0.3">
      <c r="C450" s="29"/>
    </row>
    <row r="451" spans="3:3" ht="13" x14ac:dyDescent="0.3">
      <c r="C451" s="29"/>
    </row>
    <row r="452" spans="3:3" ht="13" x14ac:dyDescent="0.3">
      <c r="C452" s="29"/>
    </row>
    <row r="453" spans="3:3" ht="13" x14ac:dyDescent="0.3">
      <c r="C453" s="29"/>
    </row>
    <row r="454" spans="3:3" ht="13" x14ac:dyDescent="0.3">
      <c r="C454" s="29"/>
    </row>
    <row r="455" spans="3:3" ht="13" x14ac:dyDescent="0.3">
      <c r="C455" s="29"/>
    </row>
    <row r="456" spans="3:3" ht="13" x14ac:dyDescent="0.3">
      <c r="C456" s="29"/>
    </row>
    <row r="457" spans="3:3" ht="13" x14ac:dyDescent="0.3">
      <c r="C457" s="29"/>
    </row>
    <row r="458" spans="3:3" ht="13" x14ac:dyDescent="0.3">
      <c r="C458" s="29"/>
    </row>
    <row r="459" spans="3:3" ht="13" x14ac:dyDescent="0.3">
      <c r="C459" s="29"/>
    </row>
    <row r="460" spans="3:3" ht="13" x14ac:dyDescent="0.3">
      <c r="C460" s="29"/>
    </row>
    <row r="461" spans="3:3" ht="13" x14ac:dyDescent="0.3">
      <c r="C461" s="29"/>
    </row>
    <row r="462" spans="3:3" ht="13" x14ac:dyDescent="0.3">
      <c r="C462" s="29"/>
    </row>
    <row r="463" spans="3:3" ht="13" x14ac:dyDescent="0.3">
      <c r="C463" s="29"/>
    </row>
    <row r="464" spans="3:3" ht="13" x14ac:dyDescent="0.3">
      <c r="C464" s="29"/>
    </row>
    <row r="465" spans="3:3" ht="13" x14ac:dyDescent="0.3">
      <c r="C465" s="29"/>
    </row>
    <row r="466" spans="3:3" ht="13" x14ac:dyDescent="0.3">
      <c r="C466" s="29"/>
    </row>
    <row r="467" spans="3:3" ht="13" x14ac:dyDescent="0.3">
      <c r="C467" s="29"/>
    </row>
    <row r="468" spans="3:3" ht="13" x14ac:dyDescent="0.3">
      <c r="C468" s="29"/>
    </row>
    <row r="469" spans="3:3" ht="13" x14ac:dyDescent="0.3">
      <c r="C469" s="29"/>
    </row>
    <row r="470" spans="3:3" ht="13" x14ac:dyDescent="0.3">
      <c r="C470" s="29"/>
    </row>
    <row r="471" spans="3:3" ht="13" x14ac:dyDescent="0.3">
      <c r="C471" s="29"/>
    </row>
    <row r="472" spans="3:3" ht="13" x14ac:dyDescent="0.3">
      <c r="C472" s="29"/>
    </row>
    <row r="473" spans="3:3" ht="13" x14ac:dyDescent="0.3">
      <c r="C473" s="29"/>
    </row>
    <row r="474" spans="3:3" ht="13" x14ac:dyDescent="0.3">
      <c r="C474" s="29"/>
    </row>
    <row r="475" spans="3:3" ht="13" x14ac:dyDescent="0.3">
      <c r="C475" s="29"/>
    </row>
    <row r="476" spans="3:3" ht="13" x14ac:dyDescent="0.3">
      <c r="C476" s="29"/>
    </row>
    <row r="477" spans="3:3" ht="13" x14ac:dyDescent="0.3">
      <c r="C477" s="29"/>
    </row>
    <row r="478" spans="3:3" ht="13" x14ac:dyDescent="0.3">
      <c r="C478" s="29"/>
    </row>
    <row r="479" spans="3:3" ht="13" x14ac:dyDescent="0.3">
      <c r="C479" s="29"/>
    </row>
    <row r="480" spans="3:3" ht="13" x14ac:dyDescent="0.3">
      <c r="C480" s="29"/>
    </row>
    <row r="481" spans="3:3" ht="13" x14ac:dyDescent="0.3">
      <c r="C481" s="29"/>
    </row>
    <row r="482" spans="3:3" ht="13" x14ac:dyDescent="0.3">
      <c r="C482" s="29"/>
    </row>
    <row r="483" spans="3:3" ht="13" x14ac:dyDescent="0.3">
      <c r="C483" s="29"/>
    </row>
    <row r="484" spans="3:3" ht="13" x14ac:dyDescent="0.3">
      <c r="C484" s="29"/>
    </row>
    <row r="485" spans="3:3" ht="13" x14ac:dyDescent="0.3">
      <c r="C485" s="29"/>
    </row>
    <row r="486" spans="3:3" ht="13" x14ac:dyDescent="0.3">
      <c r="C486" s="29"/>
    </row>
    <row r="487" spans="3:3" ht="13" x14ac:dyDescent="0.3">
      <c r="C487" s="29"/>
    </row>
    <row r="488" spans="3:3" ht="13" x14ac:dyDescent="0.3">
      <c r="C488" s="29"/>
    </row>
    <row r="489" spans="3:3" ht="13" x14ac:dyDescent="0.3">
      <c r="C489" s="29"/>
    </row>
    <row r="490" spans="3:3" ht="13" x14ac:dyDescent="0.3">
      <c r="C490" s="29"/>
    </row>
    <row r="491" spans="3:3" ht="13" x14ac:dyDescent="0.3">
      <c r="C491" s="29"/>
    </row>
    <row r="492" spans="3:3" ht="13" x14ac:dyDescent="0.3">
      <c r="C492" s="29"/>
    </row>
    <row r="493" spans="3:3" ht="13" x14ac:dyDescent="0.3">
      <c r="C493" s="29"/>
    </row>
    <row r="494" spans="3:3" ht="13" x14ac:dyDescent="0.3">
      <c r="C494" s="29"/>
    </row>
    <row r="495" spans="3:3" ht="13" x14ac:dyDescent="0.3">
      <c r="C495" s="29"/>
    </row>
    <row r="496" spans="3:3" ht="13" x14ac:dyDescent="0.3">
      <c r="C496" s="29"/>
    </row>
    <row r="497" spans="3:3" ht="13" x14ac:dyDescent="0.3">
      <c r="C497" s="29"/>
    </row>
    <row r="498" spans="3:3" ht="13" x14ac:dyDescent="0.3">
      <c r="C498" s="29"/>
    </row>
    <row r="499" spans="3:3" ht="13" x14ac:dyDescent="0.3">
      <c r="C499" s="29"/>
    </row>
    <row r="500" spans="3:3" ht="13" x14ac:dyDescent="0.3">
      <c r="C500" s="29"/>
    </row>
    <row r="501" spans="3:3" ht="13" x14ac:dyDescent="0.3">
      <c r="C501" s="29"/>
    </row>
    <row r="502" spans="3:3" ht="13" x14ac:dyDescent="0.3">
      <c r="C502" s="29"/>
    </row>
    <row r="503" spans="3:3" ht="13" x14ac:dyDescent="0.3">
      <c r="C503" s="29"/>
    </row>
    <row r="504" spans="3:3" ht="13" x14ac:dyDescent="0.3">
      <c r="C504" s="29"/>
    </row>
    <row r="505" spans="3:3" ht="13" x14ac:dyDescent="0.3">
      <c r="C505" s="29"/>
    </row>
    <row r="506" spans="3:3" ht="13" x14ac:dyDescent="0.3">
      <c r="C506" s="29"/>
    </row>
    <row r="507" spans="3:3" ht="13" x14ac:dyDescent="0.3">
      <c r="C507" s="29"/>
    </row>
    <row r="508" spans="3:3" ht="13" x14ac:dyDescent="0.3">
      <c r="C508" s="29"/>
    </row>
    <row r="509" spans="3:3" ht="13" x14ac:dyDescent="0.3">
      <c r="C509" s="29"/>
    </row>
    <row r="510" spans="3:3" ht="13" x14ac:dyDescent="0.3">
      <c r="C510" s="29"/>
    </row>
    <row r="511" spans="3:3" ht="13" x14ac:dyDescent="0.3">
      <c r="C511" s="29"/>
    </row>
    <row r="512" spans="3:3" ht="13" x14ac:dyDescent="0.3">
      <c r="C512" s="29"/>
    </row>
    <row r="513" spans="3:3" ht="13" x14ac:dyDescent="0.3">
      <c r="C513" s="29"/>
    </row>
    <row r="514" spans="3:3" ht="13" x14ac:dyDescent="0.3">
      <c r="C514" s="29"/>
    </row>
    <row r="515" spans="3:3" ht="13" x14ac:dyDescent="0.3">
      <c r="C515" s="29"/>
    </row>
    <row r="516" spans="3:3" ht="13" x14ac:dyDescent="0.3">
      <c r="C516" s="29"/>
    </row>
    <row r="517" spans="3:3" ht="13" x14ac:dyDescent="0.3">
      <c r="C517" s="29"/>
    </row>
    <row r="518" spans="3:3" ht="13" x14ac:dyDescent="0.3">
      <c r="C518" s="29"/>
    </row>
    <row r="519" spans="3:3" ht="13" x14ac:dyDescent="0.3">
      <c r="C519" s="29"/>
    </row>
    <row r="520" spans="3:3" ht="13" x14ac:dyDescent="0.3">
      <c r="C520" s="29"/>
    </row>
    <row r="521" spans="3:3" ht="13" x14ac:dyDescent="0.3">
      <c r="C521" s="29"/>
    </row>
    <row r="522" spans="3:3" ht="13" x14ac:dyDescent="0.3">
      <c r="C522" s="29"/>
    </row>
    <row r="523" spans="3:3" ht="13" x14ac:dyDescent="0.3">
      <c r="C523" s="29"/>
    </row>
    <row r="524" spans="3:3" ht="13" x14ac:dyDescent="0.3">
      <c r="C524" s="29"/>
    </row>
    <row r="525" spans="3:3" ht="13" x14ac:dyDescent="0.3">
      <c r="C525" s="29"/>
    </row>
    <row r="526" spans="3:3" ht="13" x14ac:dyDescent="0.3">
      <c r="C526" s="29"/>
    </row>
    <row r="527" spans="3:3" ht="13" x14ac:dyDescent="0.3">
      <c r="C527" s="29"/>
    </row>
    <row r="528" spans="3:3" ht="13" x14ac:dyDescent="0.3">
      <c r="C528" s="29"/>
    </row>
    <row r="529" spans="3:3" ht="13" x14ac:dyDescent="0.3">
      <c r="C529" s="29"/>
    </row>
    <row r="530" spans="3:3" ht="13" x14ac:dyDescent="0.3">
      <c r="C530" s="29"/>
    </row>
    <row r="531" spans="3:3" ht="13" x14ac:dyDescent="0.3">
      <c r="C531" s="29"/>
    </row>
    <row r="532" spans="3:3" ht="13" x14ac:dyDescent="0.3">
      <c r="C532" s="29"/>
    </row>
    <row r="533" spans="3:3" ht="13" x14ac:dyDescent="0.3">
      <c r="C533" s="29"/>
    </row>
    <row r="534" spans="3:3" ht="13" x14ac:dyDescent="0.3">
      <c r="C534" s="29"/>
    </row>
    <row r="535" spans="3:3" ht="13" x14ac:dyDescent="0.3">
      <c r="C535" s="29"/>
    </row>
    <row r="536" spans="3:3" ht="13" x14ac:dyDescent="0.3">
      <c r="C536" s="29"/>
    </row>
    <row r="537" spans="3:3" ht="13" x14ac:dyDescent="0.3">
      <c r="C537" s="29"/>
    </row>
    <row r="538" spans="3:3" ht="13" x14ac:dyDescent="0.3">
      <c r="C538" s="29"/>
    </row>
    <row r="539" spans="3:3" ht="13" x14ac:dyDescent="0.3">
      <c r="C539" s="29"/>
    </row>
    <row r="540" spans="3:3" ht="13" x14ac:dyDescent="0.3">
      <c r="C540" s="29"/>
    </row>
    <row r="541" spans="3:3" ht="13" x14ac:dyDescent="0.3">
      <c r="C541" s="29"/>
    </row>
    <row r="542" spans="3:3" ht="13" x14ac:dyDescent="0.3">
      <c r="C542" s="29"/>
    </row>
    <row r="543" spans="3:3" ht="13" x14ac:dyDescent="0.3">
      <c r="C543" s="29"/>
    </row>
    <row r="544" spans="3:3" ht="13" x14ac:dyDescent="0.3">
      <c r="C544" s="29"/>
    </row>
    <row r="545" spans="3:3" ht="13" x14ac:dyDescent="0.3">
      <c r="C545" s="29"/>
    </row>
    <row r="546" spans="3:3" ht="13" x14ac:dyDescent="0.3">
      <c r="C546" s="29"/>
    </row>
    <row r="547" spans="3:3" ht="13" x14ac:dyDescent="0.3">
      <c r="C547" s="29"/>
    </row>
    <row r="548" spans="3:3" ht="13" x14ac:dyDescent="0.3">
      <c r="C548" s="29"/>
    </row>
    <row r="549" spans="3:3" ht="13" x14ac:dyDescent="0.3">
      <c r="C549" s="29"/>
    </row>
    <row r="550" spans="3:3" ht="13" x14ac:dyDescent="0.3">
      <c r="C550" s="29"/>
    </row>
    <row r="551" spans="3:3" ht="13" x14ac:dyDescent="0.3">
      <c r="C551" s="29"/>
    </row>
    <row r="552" spans="3:3" ht="13" x14ac:dyDescent="0.3">
      <c r="C552" s="29"/>
    </row>
    <row r="553" spans="3:3" ht="13" x14ac:dyDescent="0.3">
      <c r="C553" s="29"/>
    </row>
    <row r="554" spans="3:3" ht="13" x14ac:dyDescent="0.3">
      <c r="C554" s="29"/>
    </row>
    <row r="555" spans="3:3" ht="13" x14ac:dyDescent="0.3">
      <c r="C555" s="29"/>
    </row>
    <row r="556" spans="3:3" ht="13" x14ac:dyDescent="0.3">
      <c r="C556" s="29"/>
    </row>
    <row r="557" spans="3:3" ht="13" x14ac:dyDescent="0.3">
      <c r="C557" s="29"/>
    </row>
    <row r="558" spans="3:3" ht="13" x14ac:dyDescent="0.3">
      <c r="C558" s="29"/>
    </row>
    <row r="559" spans="3:3" ht="13" x14ac:dyDescent="0.3">
      <c r="C559" s="29"/>
    </row>
    <row r="560" spans="3:3" ht="13" x14ac:dyDescent="0.3">
      <c r="C560" s="29"/>
    </row>
    <row r="561" spans="3:3" ht="13" x14ac:dyDescent="0.3">
      <c r="C561" s="29"/>
    </row>
    <row r="562" spans="3:3" ht="13" x14ac:dyDescent="0.3">
      <c r="C562" s="29"/>
    </row>
    <row r="563" spans="3:3" ht="13" x14ac:dyDescent="0.3">
      <c r="C563" s="29"/>
    </row>
    <row r="564" spans="3:3" ht="13" x14ac:dyDescent="0.3">
      <c r="C564" s="29"/>
    </row>
    <row r="565" spans="3:3" ht="13" x14ac:dyDescent="0.3">
      <c r="C565" s="29"/>
    </row>
    <row r="566" spans="3:3" ht="13" x14ac:dyDescent="0.3">
      <c r="C566" s="29"/>
    </row>
    <row r="567" spans="3:3" ht="13" x14ac:dyDescent="0.3">
      <c r="C567" s="29"/>
    </row>
    <row r="568" spans="3:3" ht="13" x14ac:dyDescent="0.3">
      <c r="C568" s="29"/>
    </row>
    <row r="569" spans="3:3" ht="13" x14ac:dyDescent="0.3">
      <c r="C569" s="29"/>
    </row>
    <row r="570" spans="3:3" ht="13" x14ac:dyDescent="0.3">
      <c r="C570" s="29"/>
    </row>
    <row r="571" spans="3:3" ht="13" x14ac:dyDescent="0.3">
      <c r="C571" s="29"/>
    </row>
    <row r="572" spans="3:3" ht="13" x14ac:dyDescent="0.3">
      <c r="C572" s="29"/>
    </row>
    <row r="573" spans="3:3" ht="13" x14ac:dyDescent="0.3">
      <c r="C573" s="29"/>
    </row>
    <row r="574" spans="3:3" ht="13" x14ac:dyDescent="0.3">
      <c r="C574" s="29"/>
    </row>
    <row r="575" spans="3:3" ht="13" x14ac:dyDescent="0.3">
      <c r="C575" s="29"/>
    </row>
    <row r="576" spans="3:3" ht="13" x14ac:dyDescent="0.3">
      <c r="C576" s="29"/>
    </row>
    <row r="577" spans="3:3" ht="13" x14ac:dyDescent="0.3">
      <c r="C577" s="29"/>
    </row>
    <row r="578" spans="3:3" ht="13" x14ac:dyDescent="0.3">
      <c r="C578" s="29"/>
    </row>
    <row r="579" spans="3:3" ht="13" x14ac:dyDescent="0.3">
      <c r="C579" s="29"/>
    </row>
    <row r="580" spans="3:3" ht="13" x14ac:dyDescent="0.3">
      <c r="C580" s="29"/>
    </row>
    <row r="581" spans="3:3" ht="13" x14ac:dyDescent="0.3">
      <c r="C581" s="29"/>
    </row>
    <row r="582" spans="3:3" ht="13" x14ac:dyDescent="0.3">
      <c r="C582" s="29"/>
    </row>
    <row r="583" spans="3:3" ht="13" x14ac:dyDescent="0.3">
      <c r="C583" s="29"/>
    </row>
    <row r="584" spans="3:3" ht="13" x14ac:dyDescent="0.3">
      <c r="C584" s="29"/>
    </row>
    <row r="585" spans="3:3" ht="13" x14ac:dyDescent="0.3">
      <c r="C585" s="29"/>
    </row>
    <row r="586" spans="3:3" ht="13" x14ac:dyDescent="0.3">
      <c r="C586" s="29"/>
    </row>
    <row r="587" spans="3:3" ht="13" x14ac:dyDescent="0.3">
      <c r="C587" s="29"/>
    </row>
    <row r="588" spans="3:3" ht="13" x14ac:dyDescent="0.3">
      <c r="C588" s="29"/>
    </row>
    <row r="589" spans="3:3" ht="13" x14ac:dyDescent="0.3">
      <c r="C589" s="29"/>
    </row>
    <row r="590" spans="3:3" ht="13" x14ac:dyDescent="0.3">
      <c r="C590" s="29"/>
    </row>
    <row r="591" spans="3:3" ht="13" x14ac:dyDescent="0.3">
      <c r="C591" s="29"/>
    </row>
    <row r="592" spans="3:3" ht="13" x14ac:dyDescent="0.3">
      <c r="C592" s="29"/>
    </row>
    <row r="593" spans="3:3" ht="13" x14ac:dyDescent="0.3">
      <c r="C593" s="29"/>
    </row>
    <row r="594" spans="3:3" ht="13" x14ac:dyDescent="0.3">
      <c r="C594" s="29"/>
    </row>
    <row r="595" spans="3:3" ht="13" x14ac:dyDescent="0.3">
      <c r="C595" s="29"/>
    </row>
    <row r="596" spans="3:3" ht="13" x14ac:dyDescent="0.3">
      <c r="C596" s="29"/>
    </row>
    <row r="597" spans="3:3" ht="13" x14ac:dyDescent="0.3">
      <c r="C597" s="29"/>
    </row>
    <row r="598" spans="3:3" ht="13" x14ac:dyDescent="0.3">
      <c r="C598" s="29"/>
    </row>
    <row r="599" spans="3:3" ht="13" x14ac:dyDescent="0.3">
      <c r="C599" s="29"/>
    </row>
    <row r="600" spans="3:3" ht="13" x14ac:dyDescent="0.3">
      <c r="C600" s="29"/>
    </row>
    <row r="601" spans="3:3" ht="13" x14ac:dyDescent="0.3">
      <c r="C601" s="29"/>
    </row>
    <row r="602" spans="3:3" ht="13" x14ac:dyDescent="0.3">
      <c r="C602" s="29"/>
    </row>
    <row r="603" spans="3:3" ht="13" x14ac:dyDescent="0.3">
      <c r="C603" s="29"/>
    </row>
    <row r="604" spans="3:3" ht="13" x14ac:dyDescent="0.3">
      <c r="C604" s="29"/>
    </row>
    <row r="605" spans="3:3" ht="13" x14ac:dyDescent="0.3">
      <c r="C605" s="29"/>
    </row>
    <row r="606" spans="3:3" ht="13" x14ac:dyDescent="0.3">
      <c r="C606" s="29"/>
    </row>
    <row r="607" spans="3:3" ht="13" x14ac:dyDescent="0.3">
      <c r="C607" s="29"/>
    </row>
    <row r="608" spans="3:3" ht="13" x14ac:dyDescent="0.3">
      <c r="C608" s="29"/>
    </row>
    <row r="609" spans="3:3" ht="13" x14ac:dyDescent="0.3">
      <c r="C609" s="29"/>
    </row>
    <row r="610" spans="3:3" ht="13" x14ac:dyDescent="0.3">
      <c r="C610" s="29"/>
    </row>
    <row r="611" spans="3:3" ht="13" x14ac:dyDescent="0.3">
      <c r="C611" s="29"/>
    </row>
    <row r="612" spans="3:3" ht="13" x14ac:dyDescent="0.3">
      <c r="C612" s="29"/>
    </row>
    <row r="613" spans="3:3" ht="13" x14ac:dyDescent="0.3">
      <c r="C613" s="29"/>
    </row>
    <row r="614" spans="3:3" ht="13" x14ac:dyDescent="0.3">
      <c r="C614" s="29"/>
    </row>
    <row r="615" spans="3:3" ht="13" x14ac:dyDescent="0.3">
      <c r="C615" s="29"/>
    </row>
    <row r="616" spans="3:3" ht="13" x14ac:dyDescent="0.3">
      <c r="C616" s="29"/>
    </row>
    <row r="617" spans="3:3" ht="13" x14ac:dyDescent="0.3">
      <c r="C617" s="29"/>
    </row>
    <row r="618" spans="3:3" ht="13" x14ac:dyDescent="0.3">
      <c r="C618" s="29"/>
    </row>
    <row r="619" spans="3:3" ht="13" x14ac:dyDescent="0.3">
      <c r="C619" s="29"/>
    </row>
    <row r="620" spans="3:3" ht="13" x14ac:dyDescent="0.3">
      <c r="C620" s="29"/>
    </row>
    <row r="621" spans="3:3" ht="13" x14ac:dyDescent="0.3">
      <c r="C621" s="29"/>
    </row>
    <row r="622" spans="3:3" ht="13" x14ac:dyDescent="0.3">
      <c r="C622" s="29"/>
    </row>
    <row r="623" spans="3:3" ht="13" x14ac:dyDescent="0.3">
      <c r="C623" s="29"/>
    </row>
    <row r="624" spans="3:3" ht="13" x14ac:dyDescent="0.3">
      <c r="C624" s="29"/>
    </row>
    <row r="625" spans="3:3" ht="13" x14ac:dyDescent="0.3">
      <c r="C625" s="29"/>
    </row>
    <row r="626" spans="3:3" ht="13" x14ac:dyDescent="0.3">
      <c r="C626" s="29"/>
    </row>
    <row r="627" spans="3:3" ht="13" x14ac:dyDescent="0.3">
      <c r="C627" s="29"/>
    </row>
    <row r="628" spans="3:3" ht="13" x14ac:dyDescent="0.3">
      <c r="C628" s="29"/>
    </row>
    <row r="629" spans="3:3" ht="13" x14ac:dyDescent="0.3">
      <c r="C629" s="29"/>
    </row>
    <row r="630" spans="3:3" ht="13" x14ac:dyDescent="0.3">
      <c r="C630" s="29"/>
    </row>
    <row r="631" spans="3:3" ht="13" x14ac:dyDescent="0.3">
      <c r="C631" s="29"/>
    </row>
    <row r="632" spans="3:3" ht="13" x14ac:dyDescent="0.3">
      <c r="C632" s="29"/>
    </row>
    <row r="633" spans="3:3" ht="13" x14ac:dyDescent="0.3">
      <c r="C633" s="29"/>
    </row>
    <row r="634" spans="3:3" ht="13" x14ac:dyDescent="0.3">
      <c r="C634" s="29"/>
    </row>
    <row r="635" spans="3:3" ht="13" x14ac:dyDescent="0.3">
      <c r="C635" s="29"/>
    </row>
    <row r="636" spans="3:3" ht="13" x14ac:dyDescent="0.3">
      <c r="C636" s="29"/>
    </row>
    <row r="637" spans="3:3" ht="13" x14ac:dyDescent="0.3">
      <c r="C637" s="29"/>
    </row>
    <row r="638" spans="3:3" ht="13" x14ac:dyDescent="0.3">
      <c r="C638" s="29"/>
    </row>
    <row r="639" spans="3:3" ht="13" x14ac:dyDescent="0.3">
      <c r="C639" s="29"/>
    </row>
    <row r="640" spans="3:3" ht="13" x14ac:dyDescent="0.3">
      <c r="C640" s="29"/>
    </row>
    <row r="641" spans="3:3" ht="13" x14ac:dyDescent="0.3">
      <c r="C641" s="29"/>
    </row>
    <row r="642" spans="3:3" ht="13" x14ac:dyDescent="0.3">
      <c r="C642" s="29"/>
    </row>
    <row r="643" spans="3:3" ht="13" x14ac:dyDescent="0.3">
      <c r="C643" s="29"/>
    </row>
    <row r="644" spans="3:3" ht="13" x14ac:dyDescent="0.3">
      <c r="C644" s="29"/>
    </row>
    <row r="645" spans="3:3" ht="13" x14ac:dyDescent="0.3">
      <c r="C645" s="29"/>
    </row>
    <row r="646" spans="3:3" ht="13" x14ac:dyDescent="0.3">
      <c r="C646" s="29"/>
    </row>
    <row r="647" spans="3:3" ht="13" x14ac:dyDescent="0.3">
      <c r="C647" s="29"/>
    </row>
    <row r="648" spans="3:3" ht="13" x14ac:dyDescent="0.3">
      <c r="C648" s="29"/>
    </row>
    <row r="649" spans="3:3" ht="13" x14ac:dyDescent="0.3">
      <c r="C649" s="29"/>
    </row>
    <row r="650" spans="3:3" ht="13" x14ac:dyDescent="0.3">
      <c r="C650" s="29"/>
    </row>
    <row r="651" spans="3:3" ht="13" x14ac:dyDescent="0.3">
      <c r="C651" s="29"/>
    </row>
    <row r="652" spans="3:3" ht="13" x14ac:dyDescent="0.3">
      <c r="C652" s="29"/>
    </row>
    <row r="653" spans="3:3" ht="13" x14ac:dyDescent="0.3">
      <c r="C653" s="29"/>
    </row>
    <row r="654" spans="3:3" ht="13" x14ac:dyDescent="0.3">
      <c r="C654" s="29"/>
    </row>
    <row r="655" spans="3:3" ht="13" x14ac:dyDescent="0.3">
      <c r="C655" s="29"/>
    </row>
    <row r="656" spans="3:3" ht="13" x14ac:dyDescent="0.3">
      <c r="C656" s="29"/>
    </row>
    <row r="657" spans="3:3" ht="13" x14ac:dyDescent="0.3">
      <c r="C657" s="29"/>
    </row>
    <row r="658" spans="3:3" ht="13" x14ac:dyDescent="0.3">
      <c r="C658" s="29"/>
    </row>
    <row r="659" spans="3:3" ht="13" x14ac:dyDescent="0.3">
      <c r="C659" s="29"/>
    </row>
    <row r="660" spans="3:3" ht="13" x14ac:dyDescent="0.3">
      <c r="C660" s="29"/>
    </row>
    <row r="661" spans="3:3" ht="13" x14ac:dyDescent="0.3">
      <c r="C661" s="29"/>
    </row>
    <row r="662" spans="3:3" ht="13" x14ac:dyDescent="0.3">
      <c r="C662" s="29"/>
    </row>
    <row r="663" spans="3:3" ht="13" x14ac:dyDescent="0.3">
      <c r="C663" s="29"/>
    </row>
    <row r="664" spans="3:3" ht="13" x14ac:dyDescent="0.3">
      <c r="C664" s="29"/>
    </row>
    <row r="665" spans="3:3" ht="13" x14ac:dyDescent="0.3">
      <c r="C665" s="29"/>
    </row>
    <row r="666" spans="3:3" ht="13" x14ac:dyDescent="0.3">
      <c r="C666" s="29"/>
    </row>
    <row r="667" spans="3:3" ht="13" x14ac:dyDescent="0.3">
      <c r="C667" s="29"/>
    </row>
    <row r="668" spans="3:3" ht="13" x14ac:dyDescent="0.3">
      <c r="C668" s="29"/>
    </row>
    <row r="669" spans="3:3" ht="13" x14ac:dyDescent="0.3">
      <c r="C669" s="29"/>
    </row>
    <row r="670" spans="3:3" ht="13" x14ac:dyDescent="0.3">
      <c r="C670" s="29"/>
    </row>
    <row r="671" spans="3:3" ht="13" x14ac:dyDescent="0.3">
      <c r="C671" s="29"/>
    </row>
    <row r="672" spans="3:3" ht="13" x14ac:dyDescent="0.3">
      <c r="C672" s="29"/>
    </row>
    <row r="673" spans="3:3" ht="13" x14ac:dyDescent="0.3">
      <c r="C673" s="29"/>
    </row>
    <row r="674" spans="3:3" ht="13" x14ac:dyDescent="0.3">
      <c r="C674" s="29"/>
    </row>
    <row r="675" spans="3:3" ht="13" x14ac:dyDescent="0.3">
      <c r="C675" s="29"/>
    </row>
    <row r="676" spans="3:3" ht="13" x14ac:dyDescent="0.3">
      <c r="C676" s="29"/>
    </row>
    <row r="677" spans="3:3" ht="13" x14ac:dyDescent="0.3">
      <c r="C677" s="29"/>
    </row>
    <row r="678" spans="3:3" ht="13" x14ac:dyDescent="0.3">
      <c r="C678" s="29"/>
    </row>
    <row r="679" spans="3:3" ht="13" x14ac:dyDescent="0.3">
      <c r="C679" s="29"/>
    </row>
    <row r="680" spans="3:3" ht="13" x14ac:dyDescent="0.3">
      <c r="C680" s="29"/>
    </row>
    <row r="681" spans="3:3" ht="13" x14ac:dyDescent="0.3">
      <c r="C681" s="29"/>
    </row>
    <row r="682" spans="3:3" ht="13" x14ac:dyDescent="0.3">
      <c r="C682" s="29"/>
    </row>
    <row r="683" spans="3:3" ht="13" x14ac:dyDescent="0.3">
      <c r="C683" s="29"/>
    </row>
    <row r="684" spans="3:3" ht="13" x14ac:dyDescent="0.3">
      <c r="C684" s="29"/>
    </row>
    <row r="685" spans="3:3" ht="13" x14ac:dyDescent="0.3">
      <c r="C685" s="29"/>
    </row>
    <row r="686" spans="3:3" ht="13" x14ac:dyDescent="0.3">
      <c r="C686" s="29"/>
    </row>
    <row r="687" spans="3:3" ht="13" x14ac:dyDescent="0.3">
      <c r="C687" s="29"/>
    </row>
    <row r="688" spans="3:3" ht="13" x14ac:dyDescent="0.3">
      <c r="C688" s="29"/>
    </row>
    <row r="689" spans="3:3" ht="13" x14ac:dyDescent="0.3">
      <c r="C689" s="29"/>
    </row>
    <row r="690" spans="3:3" ht="13" x14ac:dyDescent="0.3">
      <c r="C690" s="29"/>
    </row>
    <row r="691" spans="3:3" ht="13" x14ac:dyDescent="0.3">
      <c r="C691" s="29"/>
    </row>
    <row r="692" spans="3:3" ht="13" x14ac:dyDescent="0.3">
      <c r="C692" s="29"/>
    </row>
    <row r="693" spans="3:3" ht="13" x14ac:dyDescent="0.3">
      <c r="C693" s="29"/>
    </row>
    <row r="694" spans="3:3" ht="13" x14ac:dyDescent="0.3">
      <c r="C694" s="29"/>
    </row>
    <row r="695" spans="3:3" ht="13" x14ac:dyDescent="0.3">
      <c r="C695" s="29"/>
    </row>
    <row r="696" spans="3:3" ht="13" x14ac:dyDescent="0.3">
      <c r="C696" s="29"/>
    </row>
    <row r="697" spans="3:3" ht="13" x14ac:dyDescent="0.3">
      <c r="C697" s="29"/>
    </row>
    <row r="698" spans="3:3" ht="13" x14ac:dyDescent="0.3">
      <c r="C698" s="29"/>
    </row>
    <row r="699" spans="3:3" ht="13" x14ac:dyDescent="0.3">
      <c r="C699" s="29"/>
    </row>
    <row r="700" spans="3:3" ht="13" x14ac:dyDescent="0.3">
      <c r="C700" s="29"/>
    </row>
    <row r="701" spans="3:3" ht="13" x14ac:dyDescent="0.3">
      <c r="C701" s="29"/>
    </row>
    <row r="702" spans="3:3" ht="13" x14ac:dyDescent="0.3">
      <c r="C702" s="29"/>
    </row>
    <row r="703" spans="3:3" ht="13" x14ac:dyDescent="0.3">
      <c r="C703" s="29"/>
    </row>
    <row r="704" spans="3:3" ht="13" x14ac:dyDescent="0.3">
      <c r="C704" s="29"/>
    </row>
    <row r="705" spans="3:3" ht="13" x14ac:dyDescent="0.3">
      <c r="C705" s="29"/>
    </row>
    <row r="706" spans="3:3" ht="13" x14ac:dyDescent="0.3">
      <c r="C706" s="29"/>
    </row>
    <row r="707" spans="3:3" ht="13" x14ac:dyDescent="0.3">
      <c r="C707" s="29"/>
    </row>
    <row r="708" spans="3:3" ht="13" x14ac:dyDescent="0.3">
      <c r="C708" s="29"/>
    </row>
    <row r="709" spans="3:3" ht="13" x14ac:dyDescent="0.3">
      <c r="C709" s="29"/>
    </row>
    <row r="710" spans="3:3" ht="13" x14ac:dyDescent="0.3">
      <c r="C710" s="29"/>
    </row>
    <row r="711" spans="3:3" ht="13" x14ac:dyDescent="0.3">
      <c r="C711" s="29"/>
    </row>
    <row r="712" spans="3:3" ht="13" x14ac:dyDescent="0.3">
      <c r="C712" s="29"/>
    </row>
    <row r="713" spans="3:3" ht="13" x14ac:dyDescent="0.3">
      <c r="C713" s="29"/>
    </row>
    <row r="714" spans="3:3" ht="13" x14ac:dyDescent="0.3">
      <c r="C714" s="29"/>
    </row>
    <row r="715" spans="3:3" ht="13" x14ac:dyDescent="0.3">
      <c r="C715" s="29"/>
    </row>
    <row r="716" spans="3:3" ht="13" x14ac:dyDescent="0.3">
      <c r="C716" s="29"/>
    </row>
    <row r="717" spans="3:3" ht="13" x14ac:dyDescent="0.3">
      <c r="C717" s="29"/>
    </row>
    <row r="718" spans="3:3" ht="13" x14ac:dyDescent="0.3">
      <c r="C718" s="29"/>
    </row>
    <row r="719" spans="3:3" ht="13" x14ac:dyDescent="0.3">
      <c r="C719" s="29"/>
    </row>
    <row r="720" spans="3:3" ht="13" x14ac:dyDescent="0.3">
      <c r="C720" s="29"/>
    </row>
    <row r="721" spans="3:3" ht="13" x14ac:dyDescent="0.3">
      <c r="C721" s="29"/>
    </row>
    <row r="722" spans="3:3" ht="13" x14ac:dyDescent="0.3">
      <c r="C722" s="29"/>
    </row>
    <row r="723" spans="3:3" ht="13" x14ac:dyDescent="0.3">
      <c r="C723" s="29"/>
    </row>
    <row r="724" spans="3:3" ht="13" x14ac:dyDescent="0.3">
      <c r="C724" s="29"/>
    </row>
    <row r="725" spans="3:3" ht="13" x14ac:dyDescent="0.3">
      <c r="C725" s="29"/>
    </row>
    <row r="726" spans="3:3" ht="13" x14ac:dyDescent="0.3">
      <c r="C726" s="29"/>
    </row>
    <row r="727" spans="3:3" ht="13" x14ac:dyDescent="0.3">
      <c r="C727" s="29"/>
    </row>
    <row r="728" spans="3:3" ht="13" x14ac:dyDescent="0.3">
      <c r="C728" s="29"/>
    </row>
    <row r="729" spans="3:3" ht="13" x14ac:dyDescent="0.3">
      <c r="C729" s="29"/>
    </row>
    <row r="730" spans="3:3" ht="13" x14ac:dyDescent="0.3">
      <c r="C730" s="29"/>
    </row>
    <row r="731" spans="3:3" ht="13" x14ac:dyDescent="0.3">
      <c r="C731" s="29"/>
    </row>
    <row r="732" spans="3:3" ht="13" x14ac:dyDescent="0.3">
      <c r="C732" s="29"/>
    </row>
    <row r="733" spans="3:3" ht="13" x14ac:dyDescent="0.3">
      <c r="C733" s="29"/>
    </row>
    <row r="734" spans="3:3" ht="13" x14ac:dyDescent="0.3">
      <c r="C734" s="29"/>
    </row>
    <row r="735" spans="3:3" ht="13" x14ac:dyDescent="0.3">
      <c r="C735" s="29"/>
    </row>
    <row r="736" spans="3:3" ht="13" x14ac:dyDescent="0.3">
      <c r="C736" s="29"/>
    </row>
    <row r="737" spans="3:3" ht="13" x14ac:dyDescent="0.3">
      <c r="C737" s="29"/>
    </row>
    <row r="738" spans="3:3" ht="13" x14ac:dyDescent="0.3">
      <c r="C738" s="29"/>
    </row>
    <row r="739" spans="3:3" ht="13" x14ac:dyDescent="0.3">
      <c r="C739" s="29"/>
    </row>
    <row r="740" spans="3:3" ht="13" x14ac:dyDescent="0.3">
      <c r="C740" s="29"/>
    </row>
    <row r="741" spans="3:3" ht="13" x14ac:dyDescent="0.3">
      <c r="C741" s="29"/>
    </row>
    <row r="742" spans="3:3" ht="13" x14ac:dyDescent="0.3">
      <c r="C742" s="29"/>
    </row>
    <row r="743" spans="3:3" ht="13" x14ac:dyDescent="0.3">
      <c r="C743" s="29"/>
    </row>
    <row r="744" spans="3:3" ht="13" x14ac:dyDescent="0.3">
      <c r="C744" s="29"/>
    </row>
    <row r="745" spans="3:3" ht="13" x14ac:dyDescent="0.3">
      <c r="C745" s="29"/>
    </row>
    <row r="746" spans="3:3" ht="13" x14ac:dyDescent="0.3">
      <c r="C746" s="29"/>
    </row>
    <row r="747" spans="3:3" ht="13" x14ac:dyDescent="0.3">
      <c r="C747" s="29"/>
    </row>
    <row r="748" spans="3:3" ht="13" x14ac:dyDescent="0.3">
      <c r="C748" s="29"/>
    </row>
    <row r="749" spans="3:3" ht="13" x14ac:dyDescent="0.3">
      <c r="C749" s="29"/>
    </row>
    <row r="750" spans="3:3" ht="13" x14ac:dyDescent="0.3">
      <c r="C750" s="29"/>
    </row>
    <row r="751" spans="3:3" ht="13" x14ac:dyDescent="0.3">
      <c r="C751" s="29"/>
    </row>
    <row r="752" spans="3:3" ht="13" x14ac:dyDescent="0.3">
      <c r="C752" s="29"/>
    </row>
    <row r="753" spans="3:3" ht="13" x14ac:dyDescent="0.3">
      <c r="C753" s="29"/>
    </row>
    <row r="754" spans="3:3" ht="13" x14ac:dyDescent="0.3">
      <c r="C754" s="29"/>
    </row>
    <row r="755" spans="3:3" ht="13" x14ac:dyDescent="0.3">
      <c r="C755" s="29"/>
    </row>
    <row r="756" spans="3:3" ht="13" x14ac:dyDescent="0.3">
      <c r="C756" s="29"/>
    </row>
    <row r="757" spans="3:3" ht="13" x14ac:dyDescent="0.3">
      <c r="C757" s="29"/>
    </row>
    <row r="758" spans="3:3" ht="13" x14ac:dyDescent="0.3">
      <c r="C758" s="29"/>
    </row>
    <row r="759" spans="3:3" ht="13" x14ac:dyDescent="0.3">
      <c r="C759" s="29"/>
    </row>
    <row r="760" spans="3:3" ht="13" x14ac:dyDescent="0.3">
      <c r="C760" s="29"/>
    </row>
    <row r="761" spans="3:3" ht="13" x14ac:dyDescent="0.3">
      <c r="C761" s="29"/>
    </row>
    <row r="762" spans="3:3" ht="13" x14ac:dyDescent="0.3">
      <c r="C762" s="29"/>
    </row>
    <row r="763" spans="3:3" ht="13" x14ac:dyDescent="0.3">
      <c r="C763" s="29"/>
    </row>
    <row r="764" spans="3:3" ht="13" x14ac:dyDescent="0.3">
      <c r="C764" s="29"/>
    </row>
    <row r="765" spans="3:3" ht="13" x14ac:dyDescent="0.3">
      <c r="C765" s="29"/>
    </row>
    <row r="766" spans="3:3" ht="13" x14ac:dyDescent="0.3">
      <c r="C766" s="29"/>
    </row>
    <row r="767" spans="3:3" ht="13" x14ac:dyDescent="0.3">
      <c r="C767" s="29"/>
    </row>
    <row r="768" spans="3:3" ht="13" x14ac:dyDescent="0.3">
      <c r="C768" s="29"/>
    </row>
    <row r="769" spans="3:3" ht="13" x14ac:dyDescent="0.3">
      <c r="C769" s="29"/>
    </row>
    <row r="770" spans="3:3" ht="13" x14ac:dyDescent="0.3">
      <c r="C770" s="29"/>
    </row>
    <row r="771" spans="3:3" ht="13" x14ac:dyDescent="0.3">
      <c r="C771" s="29"/>
    </row>
    <row r="772" spans="3:3" ht="13" x14ac:dyDescent="0.3">
      <c r="C772" s="29"/>
    </row>
    <row r="773" spans="3:3" ht="13" x14ac:dyDescent="0.3">
      <c r="C773" s="29"/>
    </row>
    <row r="774" spans="3:3" ht="13" x14ac:dyDescent="0.3">
      <c r="C774" s="29"/>
    </row>
    <row r="775" spans="3:3" ht="13" x14ac:dyDescent="0.3">
      <c r="C775" s="29"/>
    </row>
    <row r="776" spans="3:3" ht="13" x14ac:dyDescent="0.3">
      <c r="C776" s="29"/>
    </row>
    <row r="777" spans="3:3" ht="13" x14ac:dyDescent="0.3">
      <c r="C777" s="29"/>
    </row>
    <row r="778" spans="3:3" ht="13" x14ac:dyDescent="0.3">
      <c r="C778" s="29"/>
    </row>
    <row r="779" spans="3:3" ht="13" x14ac:dyDescent="0.3">
      <c r="C779" s="29"/>
    </row>
    <row r="780" spans="3:3" ht="13" x14ac:dyDescent="0.3">
      <c r="C780" s="29"/>
    </row>
    <row r="781" spans="3:3" ht="13" x14ac:dyDescent="0.3">
      <c r="C781" s="29"/>
    </row>
    <row r="782" spans="3:3" ht="13" x14ac:dyDescent="0.3">
      <c r="C782" s="29"/>
    </row>
    <row r="783" spans="3:3" ht="13" x14ac:dyDescent="0.3">
      <c r="C783" s="29"/>
    </row>
    <row r="784" spans="3:3" ht="13" x14ac:dyDescent="0.3">
      <c r="C784" s="29"/>
    </row>
    <row r="785" spans="3:3" ht="13" x14ac:dyDescent="0.3">
      <c r="C785" s="29"/>
    </row>
    <row r="786" spans="3:3" ht="13" x14ac:dyDescent="0.3">
      <c r="C786" s="29"/>
    </row>
    <row r="787" spans="3:3" ht="13" x14ac:dyDescent="0.3">
      <c r="C787" s="29"/>
    </row>
    <row r="788" spans="3:3" ht="13" x14ac:dyDescent="0.3">
      <c r="C788" s="29"/>
    </row>
    <row r="789" spans="3:3" ht="13" x14ac:dyDescent="0.3">
      <c r="C789" s="29"/>
    </row>
    <row r="790" spans="3:3" ht="13" x14ac:dyDescent="0.3">
      <c r="C790" s="29"/>
    </row>
    <row r="791" spans="3:3" ht="13" x14ac:dyDescent="0.3">
      <c r="C791" s="29"/>
    </row>
    <row r="792" spans="3:3" ht="13" x14ac:dyDescent="0.3">
      <c r="C792" s="29"/>
    </row>
    <row r="793" spans="3:3" ht="13" x14ac:dyDescent="0.3">
      <c r="C793" s="29"/>
    </row>
    <row r="794" spans="3:3" ht="13" x14ac:dyDescent="0.3">
      <c r="C794" s="29"/>
    </row>
    <row r="795" spans="3:3" ht="13" x14ac:dyDescent="0.3">
      <c r="C795" s="29"/>
    </row>
    <row r="796" spans="3:3" ht="13" x14ac:dyDescent="0.3">
      <c r="C796" s="29"/>
    </row>
    <row r="797" spans="3:3" ht="13" x14ac:dyDescent="0.3">
      <c r="C797" s="29"/>
    </row>
    <row r="798" spans="3:3" ht="13" x14ac:dyDescent="0.3">
      <c r="C798" s="29"/>
    </row>
    <row r="799" spans="3:3" ht="13" x14ac:dyDescent="0.3">
      <c r="C799" s="29"/>
    </row>
    <row r="800" spans="3:3" ht="13" x14ac:dyDescent="0.3">
      <c r="C800" s="29"/>
    </row>
    <row r="801" spans="3:3" ht="13" x14ac:dyDescent="0.3">
      <c r="C801" s="29"/>
    </row>
    <row r="802" spans="3:3" ht="13" x14ac:dyDescent="0.3">
      <c r="C802" s="29"/>
    </row>
    <row r="803" spans="3:3" ht="13" x14ac:dyDescent="0.3">
      <c r="C803" s="29"/>
    </row>
    <row r="804" spans="3:3" ht="13" x14ac:dyDescent="0.3">
      <c r="C804" s="29"/>
    </row>
    <row r="805" spans="3:3" ht="13" x14ac:dyDescent="0.3">
      <c r="C805" s="29"/>
    </row>
    <row r="806" spans="3:3" ht="13" x14ac:dyDescent="0.3">
      <c r="C806" s="29"/>
    </row>
    <row r="807" spans="3:3" ht="13" x14ac:dyDescent="0.3">
      <c r="C807" s="29"/>
    </row>
    <row r="808" spans="3:3" ht="13" x14ac:dyDescent="0.3">
      <c r="C808" s="29"/>
    </row>
    <row r="809" spans="3:3" ht="13" x14ac:dyDescent="0.3">
      <c r="C809" s="29"/>
    </row>
    <row r="810" spans="3:3" ht="13" x14ac:dyDescent="0.3">
      <c r="C810" s="29"/>
    </row>
    <row r="811" spans="3:3" ht="13" x14ac:dyDescent="0.3">
      <c r="C811" s="29"/>
    </row>
    <row r="812" spans="3:3" ht="13" x14ac:dyDescent="0.3">
      <c r="C812" s="29"/>
    </row>
    <row r="813" spans="3:3" ht="13" x14ac:dyDescent="0.3">
      <c r="C813" s="29"/>
    </row>
    <row r="814" spans="3:3" ht="13" x14ac:dyDescent="0.3">
      <c r="C814" s="29"/>
    </row>
    <row r="815" spans="3:3" ht="13" x14ac:dyDescent="0.3">
      <c r="C815" s="29"/>
    </row>
    <row r="816" spans="3:3" ht="13" x14ac:dyDescent="0.3">
      <c r="C816" s="29"/>
    </row>
    <row r="817" spans="3:3" ht="13" x14ac:dyDescent="0.3">
      <c r="C817" s="29"/>
    </row>
    <row r="818" spans="3:3" ht="13" x14ac:dyDescent="0.3">
      <c r="C818" s="29"/>
    </row>
    <row r="819" spans="3:3" ht="13" x14ac:dyDescent="0.3">
      <c r="C819" s="29"/>
    </row>
    <row r="820" spans="3:3" ht="13" x14ac:dyDescent="0.3">
      <c r="C820" s="29"/>
    </row>
    <row r="821" spans="3:3" ht="13" x14ac:dyDescent="0.3">
      <c r="C821" s="29"/>
    </row>
    <row r="822" spans="3:3" ht="13" x14ac:dyDescent="0.3">
      <c r="C822" s="29"/>
    </row>
    <row r="823" spans="3:3" ht="13" x14ac:dyDescent="0.3">
      <c r="C823" s="29"/>
    </row>
    <row r="824" spans="3:3" ht="13" x14ac:dyDescent="0.3">
      <c r="C824" s="29"/>
    </row>
    <row r="825" spans="3:3" ht="13" x14ac:dyDescent="0.3">
      <c r="C825" s="29"/>
    </row>
    <row r="826" spans="3:3" ht="13" x14ac:dyDescent="0.3">
      <c r="C826" s="29"/>
    </row>
    <row r="827" spans="3:3" ht="13" x14ac:dyDescent="0.3">
      <c r="C827" s="29"/>
    </row>
    <row r="828" spans="3:3" ht="13" x14ac:dyDescent="0.3">
      <c r="C828" s="29"/>
    </row>
    <row r="829" spans="3:3" ht="13" x14ac:dyDescent="0.3">
      <c r="C829" s="29"/>
    </row>
    <row r="830" spans="3:3" ht="13" x14ac:dyDescent="0.3">
      <c r="C830" s="29"/>
    </row>
    <row r="831" spans="3:3" ht="13" x14ac:dyDescent="0.3">
      <c r="C831" s="29"/>
    </row>
    <row r="832" spans="3:3" ht="13" x14ac:dyDescent="0.3">
      <c r="C832" s="29"/>
    </row>
    <row r="833" spans="3:3" ht="13" x14ac:dyDescent="0.3">
      <c r="C833" s="29"/>
    </row>
    <row r="834" spans="3:3" ht="13" x14ac:dyDescent="0.3">
      <c r="C834" s="29"/>
    </row>
    <row r="835" spans="3:3" ht="13" x14ac:dyDescent="0.3">
      <c r="C835" s="29"/>
    </row>
    <row r="836" spans="3:3" ht="13" x14ac:dyDescent="0.3">
      <c r="C836" s="29"/>
    </row>
    <row r="837" spans="3:3" ht="13" x14ac:dyDescent="0.3">
      <c r="C837" s="29"/>
    </row>
    <row r="838" spans="3:3" ht="13" x14ac:dyDescent="0.3">
      <c r="C838" s="29"/>
    </row>
    <row r="839" spans="3:3" ht="13" x14ac:dyDescent="0.3">
      <c r="C839" s="29"/>
    </row>
    <row r="840" spans="3:3" ht="13" x14ac:dyDescent="0.3">
      <c r="C840" s="29"/>
    </row>
    <row r="841" spans="3:3" ht="13" x14ac:dyDescent="0.3">
      <c r="C841" s="29"/>
    </row>
    <row r="842" spans="3:3" ht="13" x14ac:dyDescent="0.3">
      <c r="C842" s="29"/>
    </row>
    <row r="843" spans="3:3" ht="13" x14ac:dyDescent="0.3">
      <c r="C843" s="29"/>
    </row>
    <row r="844" spans="3:3" ht="13" x14ac:dyDescent="0.3">
      <c r="C844" s="29"/>
    </row>
    <row r="845" spans="3:3" ht="13" x14ac:dyDescent="0.3">
      <c r="C845" s="29"/>
    </row>
    <row r="846" spans="3:3" ht="13" x14ac:dyDescent="0.3">
      <c r="C846" s="29"/>
    </row>
    <row r="847" spans="3:3" ht="13" x14ac:dyDescent="0.3">
      <c r="C847" s="29"/>
    </row>
    <row r="848" spans="3:3" ht="13" x14ac:dyDescent="0.3">
      <c r="C848" s="29"/>
    </row>
    <row r="849" spans="3:3" ht="13" x14ac:dyDescent="0.3">
      <c r="C849" s="29"/>
    </row>
    <row r="850" spans="3:3" ht="13" x14ac:dyDescent="0.3">
      <c r="C850" s="29"/>
    </row>
    <row r="851" spans="3:3" ht="13" x14ac:dyDescent="0.3">
      <c r="C851" s="29"/>
    </row>
    <row r="852" spans="3:3" ht="13" x14ac:dyDescent="0.3">
      <c r="C852" s="29"/>
    </row>
    <row r="853" spans="3:3" ht="13" x14ac:dyDescent="0.3">
      <c r="C853" s="29"/>
    </row>
    <row r="854" spans="3:3" ht="13" x14ac:dyDescent="0.3">
      <c r="C854" s="29"/>
    </row>
    <row r="855" spans="3:3" ht="13" x14ac:dyDescent="0.3">
      <c r="C855" s="29"/>
    </row>
    <row r="856" spans="3:3" ht="13" x14ac:dyDescent="0.3">
      <c r="C856" s="29"/>
    </row>
    <row r="857" spans="3:3" ht="13" x14ac:dyDescent="0.3">
      <c r="C857" s="29"/>
    </row>
    <row r="858" spans="3:3" ht="13" x14ac:dyDescent="0.3">
      <c r="C858" s="29"/>
    </row>
    <row r="859" spans="3:3" ht="13" x14ac:dyDescent="0.3">
      <c r="C859" s="29"/>
    </row>
    <row r="860" spans="3:3" ht="13" x14ac:dyDescent="0.3">
      <c r="C860" s="29"/>
    </row>
    <row r="861" spans="3:3" ht="13" x14ac:dyDescent="0.3">
      <c r="C861" s="29"/>
    </row>
    <row r="862" spans="3:3" ht="13" x14ac:dyDescent="0.3">
      <c r="C862" s="29"/>
    </row>
    <row r="863" spans="3:3" ht="13" x14ac:dyDescent="0.3">
      <c r="C863" s="29"/>
    </row>
    <row r="864" spans="3:3" ht="13" x14ac:dyDescent="0.3">
      <c r="C864" s="29"/>
    </row>
    <row r="865" spans="3:3" ht="13" x14ac:dyDescent="0.3">
      <c r="C865" s="29"/>
    </row>
    <row r="866" spans="3:3" ht="13" x14ac:dyDescent="0.3">
      <c r="C866" s="29"/>
    </row>
    <row r="867" spans="3:3" ht="13" x14ac:dyDescent="0.3">
      <c r="C867" s="29"/>
    </row>
    <row r="868" spans="3:3" ht="13" x14ac:dyDescent="0.3">
      <c r="C868" s="29"/>
    </row>
    <row r="869" spans="3:3" ht="13" x14ac:dyDescent="0.3">
      <c r="C869" s="29"/>
    </row>
    <row r="870" spans="3:3" ht="13" x14ac:dyDescent="0.3">
      <c r="C870" s="29"/>
    </row>
    <row r="871" spans="3:3" ht="13" x14ac:dyDescent="0.3">
      <c r="C871" s="29"/>
    </row>
    <row r="872" spans="3:3" ht="13" x14ac:dyDescent="0.3">
      <c r="C872" s="29"/>
    </row>
    <row r="873" spans="3:3" ht="13" x14ac:dyDescent="0.3">
      <c r="C873" s="29"/>
    </row>
    <row r="874" spans="3:3" ht="13" x14ac:dyDescent="0.3">
      <c r="C874" s="29"/>
    </row>
    <row r="875" spans="3:3" ht="13" x14ac:dyDescent="0.3">
      <c r="C875" s="29"/>
    </row>
    <row r="876" spans="3:3" ht="13" x14ac:dyDescent="0.3">
      <c r="C876" s="29"/>
    </row>
    <row r="877" spans="3:3" ht="13" x14ac:dyDescent="0.3">
      <c r="C877" s="29"/>
    </row>
    <row r="878" spans="3:3" ht="13" x14ac:dyDescent="0.3">
      <c r="C878" s="29"/>
    </row>
    <row r="879" spans="3:3" ht="13" x14ac:dyDescent="0.3">
      <c r="C879" s="29"/>
    </row>
    <row r="880" spans="3:3" ht="13" x14ac:dyDescent="0.3">
      <c r="C880" s="29"/>
    </row>
    <row r="881" spans="3:3" ht="13" x14ac:dyDescent="0.3">
      <c r="C881" s="29"/>
    </row>
    <row r="882" spans="3:3" ht="13" x14ac:dyDescent="0.3">
      <c r="C882" s="29"/>
    </row>
    <row r="883" spans="3:3" ht="13" x14ac:dyDescent="0.3">
      <c r="C883" s="29"/>
    </row>
    <row r="884" spans="3:3" ht="13" x14ac:dyDescent="0.3">
      <c r="C884" s="29"/>
    </row>
    <row r="885" spans="3:3" ht="13" x14ac:dyDescent="0.3">
      <c r="C885" s="29"/>
    </row>
    <row r="886" spans="3:3" ht="13" x14ac:dyDescent="0.3">
      <c r="C886" s="29"/>
    </row>
    <row r="887" spans="3:3" ht="13" x14ac:dyDescent="0.3">
      <c r="C887" s="29"/>
    </row>
    <row r="888" spans="3:3" ht="13" x14ac:dyDescent="0.3">
      <c r="C888" s="29"/>
    </row>
    <row r="889" spans="3:3" ht="13" x14ac:dyDescent="0.3">
      <c r="C889" s="29"/>
    </row>
    <row r="890" spans="3:3" ht="13" x14ac:dyDescent="0.3">
      <c r="C890" s="29"/>
    </row>
    <row r="891" spans="3:3" ht="13" x14ac:dyDescent="0.3">
      <c r="C891" s="29"/>
    </row>
    <row r="892" spans="3:3" ht="13" x14ac:dyDescent="0.3">
      <c r="C892" s="29"/>
    </row>
    <row r="893" spans="3:3" ht="13" x14ac:dyDescent="0.3">
      <c r="C893" s="29"/>
    </row>
    <row r="894" spans="3:3" ht="13" x14ac:dyDescent="0.3">
      <c r="C894" s="29"/>
    </row>
    <row r="895" spans="3:3" ht="13" x14ac:dyDescent="0.3">
      <c r="C895" s="29"/>
    </row>
    <row r="896" spans="3:3" ht="13" x14ac:dyDescent="0.3">
      <c r="C896" s="29"/>
    </row>
    <row r="897" spans="3:3" ht="13" x14ac:dyDescent="0.3">
      <c r="C897" s="29"/>
    </row>
    <row r="898" spans="3:3" ht="13" x14ac:dyDescent="0.3">
      <c r="C898" s="29"/>
    </row>
    <row r="899" spans="3:3" ht="13" x14ac:dyDescent="0.3">
      <c r="C899" s="29"/>
    </row>
    <row r="900" spans="3:3" ht="13" x14ac:dyDescent="0.3">
      <c r="C900" s="29"/>
    </row>
    <row r="901" spans="3:3" ht="13" x14ac:dyDescent="0.3">
      <c r="C901" s="29"/>
    </row>
    <row r="902" spans="3:3" ht="13" x14ac:dyDescent="0.3">
      <c r="C902" s="29"/>
    </row>
    <row r="903" spans="3:3" ht="13" x14ac:dyDescent="0.3">
      <c r="C903" s="29"/>
    </row>
    <row r="904" spans="3:3" ht="13" x14ac:dyDescent="0.3">
      <c r="C904" s="29"/>
    </row>
    <row r="905" spans="3:3" ht="13" x14ac:dyDescent="0.3">
      <c r="C905" s="29"/>
    </row>
    <row r="906" spans="3:3" ht="13" x14ac:dyDescent="0.3">
      <c r="C906" s="29"/>
    </row>
    <row r="907" spans="3:3" ht="13" x14ac:dyDescent="0.3">
      <c r="C907" s="29"/>
    </row>
    <row r="908" spans="3:3" ht="13" x14ac:dyDescent="0.3">
      <c r="C908" s="29"/>
    </row>
    <row r="909" spans="3:3" ht="13" x14ac:dyDescent="0.3">
      <c r="C909" s="29"/>
    </row>
    <row r="910" spans="3:3" ht="13" x14ac:dyDescent="0.3">
      <c r="C910" s="29"/>
    </row>
    <row r="911" spans="3:3" ht="13" x14ac:dyDescent="0.3">
      <c r="C911" s="29"/>
    </row>
    <row r="912" spans="3:3" ht="13" x14ac:dyDescent="0.3">
      <c r="C912" s="29"/>
    </row>
    <row r="913" spans="3:3" ht="13" x14ac:dyDescent="0.3">
      <c r="C913" s="29"/>
    </row>
    <row r="914" spans="3:3" ht="13" x14ac:dyDescent="0.3">
      <c r="C914" s="29"/>
    </row>
    <row r="915" spans="3:3" ht="13" x14ac:dyDescent="0.3">
      <c r="C915" s="29"/>
    </row>
    <row r="916" spans="3:3" ht="13" x14ac:dyDescent="0.3">
      <c r="C916" s="29"/>
    </row>
    <row r="917" spans="3:3" ht="13" x14ac:dyDescent="0.3">
      <c r="C917" s="29"/>
    </row>
    <row r="918" spans="3:3" ht="13" x14ac:dyDescent="0.3">
      <c r="C918" s="29"/>
    </row>
    <row r="919" spans="3:3" ht="13" x14ac:dyDescent="0.3">
      <c r="C919" s="29"/>
    </row>
    <row r="920" spans="3:3" ht="13" x14ac:dyDescent="0.3">
      <c r="C920" s="29"/>
    </row>
    <row r="921" spans="3:3" ht="13" x14ac:dyDescent="0.3">
      <c r="C921" s="29"/>
    </row>
    <row r="922" spans="3:3" ht="13" x14ac:dyDescent="0.3">
      <c r="C922" s="29"/>
    </row>
    <row r="923" spans="3:3" ht="13" x14ac:dyDescent="0.3">
      <c r="C923" s="29"/>
    </row>
    <row r="924" spans="3:3" ht="13" x14ac:dyDescent="0.3">
      <c r="C924" s="29"/>
    </row>
    <row r="925" spans="3:3" ht="13" x14ac:dyDescent="0.3">
      <c r="C925" s="29"/>
    </row>
    <row r="926" spans="3:3" ht="13" x14ac:dyDescent="0.3">
      <c r="C926" s="29"/>
    </row>
    <row r="927" spans="3:3" ht="13" x14ac:dyDescent="0.3">
      <c r="C927" s="29"/>
    </row>
    <row r="928" spans="3:3" ht="13" x14ac:dyDescent="0.3">
      <c r="C928" s="29"/>
    </row>
    <row r="929" spans="3:3" ht="13" x14ac:dyDescent="0.3">
      <c r="C929" s="29"/>
    </row>
    <row r="930" spans="3:3" ht="13" x14ac:dyDescent="0.3">
      <c r="C930" s="29"/>
    </row>
    <row r="931" spans="3:3" ht="13" x14ac:dyDescent="0.3">
      <c r="C931" s="29"/>
    </row>
    <row r="932" spans="3:3" ht="13" x14ac:dyDescent="0.3">
      <c r="C932" s="29"/>
    </row>
    <row r="933" spans="3:3" ht="13" x14ac:dyDescent="0.3">
      <c r="C933" s="29"/>
    </row>
    <row r="934" spans="3:3" ht="13" x14ac:dyDescent="0.3">
      <c r="C934" s="29"/>
    </row>
    <row r="935" spans="3:3" ht="13" x14ac:dyDescent="0.3">
      <c r="C935" s="29"/>
    </row>
    <row r="936" spans="3:3" ht="13" x14ac:dyDescent="0.3">
      <c r="C936" s="29"/>
    </row>
    <row r="937" spans="3:3" ht="13" x14ac:dyDescent="0.3">
      <c r="C937" s="29"/>
    </row>
    <row r="938" spans="3:3" ht="13" x14ac:dyDescent="0.3">
      <c r="C938" s="29"/>
    </row>
    <row r="939" spans="3:3" ht="13" x14ac:dyDescent="0.3">
      <c r="C939" s="29"/>
    </row>
    <row r="940" spans="3:3" ht="13" x14ac:dyDescent="0.3">
      <c r="C940" s="29"/>
    </row>
    <row r="941" spans="3:3" ht="13" x14ac:dyDescent="0.3">
      <c r="C941" s="29"/>
    </row>
    <row r="942" spans="3:3" ht="13" x14ac:dyDescent="0.3">
      <c r="C942" s="29"/>
    </row>
    <row r="943" spans="3:3" ht="13" x14ac:dyDescent="0.3">
      <c r="C943" s="29"/>
    </row>
    <row r="944" spans="3:3" ht="13" x14ac:dyDescent="0.3">
      <c r="C944" s="29"/>
    </row>
    <row r="945" spans="3:3" ht="13" x14ac:dyDescent="0.3">
      <c r="C945" s="29"/>
    </row>
    <row r="946" spans="3:3" ht="13" x14ac:dyDescent="0.3">
      <c r="C946" s="29"/>
    </row>
    <row r="947" spans="3:3" ht="13" x14ac:dyDescent="0.3">
      <c r="C947" s="29"/>
    </row>
    <row r="948" spans="3:3" ht="13" x14ac:dyDescent="0.3">
      <c r="C948" s="29"/>
    </row>
    <row r="949" spans="3:3" ht="13" x14ac:dyDescent="0.3">
      <c r="C949" s="29"/>
    </row>
    <row r="950" spans="3:3" ht="13" x14ac:dyDescent="0.3">
      <c r="C950" s="29"/>
    </row>
    <row r="951" spans="3:3" ht="13" x14ac:dyDescent="0.3">
      <c r="C951" s="29"/>
    </row>
    <row r="952" spans="3:3" ht="13" x14ac:dyDescent="0.3">
      <c r="C952" s="29"/>
    </row>
    <row r="953" spans="3:3" ht="13" x14ac:dyDescent="0.3">
      <c r="C953" s="29"/>
    </row>
    <row r="954" spans="3:3" ht="13" x14ac:dyDescent="0.3">
      <c r="C954" s="29"/>
    </row>
    <row r="955" spans="3:3" ht="13" x14ac:dyDescent="0.3">
      <c r="C955" s="29"/>
    </row>
    <row r="956" spans="3:3" ht="13" x14ac:dyDescent="0.3">
      <c r="C956" s="29"/>
    </row>
    <row r="957" spans="3:3" ht="13" x14ac:dyDescent="0.3">
      <c r="C957" s="29"/>
    </row>
    <row r="958" spans="3:3" ht="13" x14ac:dyDescent="0.3">
      <c r="C958" s="29"/>
    </row>
    <row r="959" spans="3:3" ht="13" x14ac:dyDescent="0.3">
      <c r="C959" s="29"/>
    </row>
    <row r="960" spans="3:3" ht="13" x14ac:dyDescent="0.3">
      <c r="C960" s="29"/>
    </row>
    <row r="961" spans="3:3" ht="13" x14ac:dyDescent="0.3">
      <c r="C961" s="29"/>
    </row>
    <row r="962" spans="3:3" ht="13" x14ac:dyDescent="0.3">
      <c r="C962" s="29"/>
    </row>
    <row r="963" spans="3:3" ht="13" x14ac:dyDescent="0.3">
      <c r="C963" s="29"/>
    </row>
    <row r="964" spans="3:3" ht="13" x14ac:dyDescent="0.3">
      <c r="C964" s="29"/>
    </row>
    <row r="965" spans="3:3" ht="13" x14ac:dyDescent="0.3">
      <c r="C965" s="29"/>
    </row>
    <row r="966" spans="3:3" ht="13" x14ac:dyDescent="0.3">
      <c r="C966" s="29"/>
    </row>
    <row r="967" spans="3:3" ht="13" x14ac:dyDescent="0.3">
      <c r="C967" s="29"/>
    </row>
    <row r="968" spans="3:3" ht="13" x14ac:dyDescent="0.3">
      <c r="C968" s="29"/>
    </row>
    <row r="969" spans="3:3" ht="13" x14ac:dyDescent="0.3">
      <c r="C969" s="29"/>
    </row>
    <row r="970" spans="3:3" ht="13" x14ac:dyDescent="0.3">
      <c r="C970" s="29"/>
    </row>
    <row r="971" spans="3:3" ht="13" x14ac:dyDescent="0.3">
      <c r="C971" s="29"/>
    </row>
    <row r="972" spans="3:3" ht="13" x14ac:dyDescent="0.3">
      <c r="C972" s="29"/>
    </row>
    <row r="973" spans="3:3" ht="13" x14ac:dyDescent="0.3">
      <c r="C973" s="29"/>
    </row>
    <row r="974" spans="3:3" ht="13" x14ac:dyDescent="0.3">
      <c r="C974" s="29"/>
    </row>
    <row r="975" spans="3:3" ht="13" x14ac:dyDescent="0.3">
      <c r="C975" s="29"/>
    </row>
    <row r="976" spans="3:3" ht="13" x14ac:dyDescent="0.3">
      <c r="C976" s="29"/>
    </row>
    <row r="977" spans="3:3" ht="13" x14ac:dyDescent="0.3">
      <c r="C977" s="29"/>
    </row>
    <row r="978" spans="3:3" ht="13" x14ac:dyDescent="0.3">
      <c r="C978" s="29"/>
    </row>
    <row r="979" spans="3:3" ht="13" x14ac:dyDescent="0.3">
      <c r="C979" s="29"/>
    </row>
    <row r="980" spans="3:3" ht="13" x14ac:dyDescent="0.3">
      <c r="C980" s="29"/>
    </row>
    <row r="981" spans="3:3" ht="13" x14ac:dyDescent="0.3">
      <c r="C981" s="29"/>
    </row>
    <row r="982" spans="3:3" ht="13" x14ac:dyDescent="0.3">
      <c r="C982" s="29"/>
    </row>
    <row r="983" spans="3:3" ht="13" x14ac:dyDescent="0.3">
      <c r="C983" s="29"/>
    </row>
    <row r="984" spans="3:3" ht="13" x14ac:dyDescent="0.3">
      <c r="C984" s="29"/>
    </row>
    <row r="985" spans="3:3" ht="13" x14ac:dyDescent="0.3">
      <c r="C985" s="29"/>
    </row>
    <row r="986" spans="3:3" ht="13" x14ac:dyDescent="0.3">
      <c r="C986" s="29"/>
    </row>
    <row r="987" spans="3:3" ht="13" x14ac:dyDescent="0.3">
      <c r="C987" s="29"/>
    </row>
    <row r="988" spans="3:3" ht="13" x14ac:dyDescent="0.3">
      <c r="C988" s="29"/>
    </row>
    <row r="989" spans="3:3" ht="13" x14ac:dyDescent="0.3">
      <c r="C989" s="29"/>
    </row>
    <row r="990" spans="3:3" ht="13" x14ac:dyDescent="0.3">
      <c r="C990" s="29"/>
    </row>
    <row r="991" spans="3:3" ht="13" x14ac:dyDescent="0.3">
      <c r="C991" s="29"/>
    </row>
    <row r="992" spans="3:3" ht="13" x14ac:dyDescent="0.3">
      <c r="C992" s="29"/>
    </row>
    <row r="993" spans="3:3" ht="13" x14ac:dyDescent="0.3">
      <c r="C993" s="29"/>
    </row>
    <row r="994" spans="3:3" ht="13" x14ac:dyDescent="0.3">
      <c r="C994" s="29"/>
    </row>
    <row r="995" spans="3:3" ht="13" x14ac:dyDescent="0.3">
      <c r="C995" s="29"/>
    </row>
    <row r="996" spans="3:3" ht="13" x14ac:dyDescent="0.3">
      <c r="C996" s="29"/>
    </row>
    <row r="997" spans="3:3" ht="13" x14ac:dyDescent="0.3">
      <c r="C997" s="29"/>
    </row>
    <row r="998" spans="3:3" ht="13" x14ac:dyDescent="0.3">
      <c r="C998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345F-93E2-4C87-9E7B-4ABA45210851}">
  <dimension ref="A1:P49"/>
  <sheetViews>
    <sheetView topLeftCell="B1" zoomScale="81" workbookViewId="0">
      <selection activeCell="O8" sqref="O8"/>
    </sheetView>
  </sheetViews>
  <sheetFormatPr defaultRowHeight="13" x14ac:dyDescent="0.3"/>
  <cols>
    <col min="1" max="1" width="42.296875" style="52" bestFit="1" customWidth="1"/>
    <col min="2" max="2" width="7.09765625" style="52" bestFit="1" customWidth="1"/>
    <col min="3" max="3" width="9.5" style="52" bestFit="1" customWidth="1"/>
    <col min="4" max="4" width="7.69921875" style="52" bestFit="1" customWidth="1"/>
    <col min="5" max="5" width="11.19921875" style="52" bestFit="1" customWidth="1"/>
    <col min="6" max="6" width="14.19921875" style="52" bestFit="1" customWidth="1"/>
    <col min="7" max="7" width="18.69921875" style="52" bestFit="1" customWidth="1"/>
    <col min="8" max="8" width="8.3984375" style="52" bestFit="1" customWidth="1"/>
    <col min="9" max="9" width="12.69921875" style="52" bestFit="1" customWidth="1"/>
    <col min="10" max="10" width="12.3984375" style="52" bestFit="1" customWidth="1"/>
    <col min="11" max="11" width="11.8984375" style="52" bestFit="1" customWidth="1"/>
    <col min="12" max="12" width="13.296875" style="52" bestFit="1" customWidth="1"/>
    <col min="13" max="13" width="16.296875" style="52" bestFit="1" customWidth="1"/>
    <col min="14" max="15" width="15.09765625" style="52" bestFit="1" customWidth="1"/>
    <col min="16" max="16" width="7.796875" style="52" bestFit="1" customWidth="1"/>
    <col min="17" max="16384" width="8.796875" style="52"/>
  </cols>
  <sheetData>
    <row r="1" spans="1:16" ht="26" x14ac:dyDescent="0.3">
      <c r="G1" s="50" t="s">
        <v>197</v>
      </c>
      <c r="H1" s="53"/>
      <c r="I1" s="50" t="s">
        <v>198</v>
      </c>
      <c r="J1" s="50" t="s">
        <v>199</v>
      </c>
      <c r="L1" s="61" t="s">
        <v>200</v>
      </c>
      <c r="M1" s="54">
        <v>7.4999999999999997E-2</v>
      </c>
      <c r="O1" s="57">
        <v>50792.9</v>
      </c>
      <c r="P1" s="48" t="s">
        <v>230</v>
      </c>
    </row>
    <row r="2" spans="1:16" ht="26" x14ac:dyDescent="0.3">
      <c r="G2" s="53"/>
      <c r="H2" s="74" t="s">
        <v>202</v>
      </c>
      <c r="I2" s="78">
        <v>65000</v>
      </c>
      <c r="J2" s="75">
        <f>I2/85</f>
        <v>764.70588235294122</v>
      </c>
      <c r="L2" s="61" t="s">
        <v>203</v>
      </c>
      <c r="M2" s="54">
        <v>0.17499999999999999</v>
      </c>
      <c r="O2" s="76">
        <f>M1*O1</f>
        <v>3809.4674999999997</v>
      </c>
      <c r="P2" s="55" t="s">
        <v>201</v>
      </c>
    </row>
    <row r="3" spans="1:16" x14ac:dyDescent="0.3">
      <c r="G3" s="53"/>
      <c r="H3" s="53"/>
      <c r="I3" s="60" t="s">
        <v>205</v>
      </c>
      <c r="J3" s="51">
        <v>45000</v>
      </c>
      <c r="L3" s="61" t="s">
        <v>232</v>
      </c>
      <c r="M3" s="54">
        <v>0.25</v>
      </c>
      <c r="O3" s="76">
        <f>M2*O1</f>
        <v>8888.7574999999997</v>
      </c>
      <c r="P3" s="55" t="s">
        <v>204</v>
      </c>
    </row>
    <row r="4" spans="1:16" x14ac:dyDescent="0.3">
      <c r="A4" s="49" t="s">
        <v>56</v>
      </c>
      <c r="B4" s="53"/>
      <c r="C4" s="53"/>
      <c r="D4" s="53"/>
      <c r="E4" s="53"/>
      <c r="F4" s="53"/>
      <c r="G4" s="53"/>
      <c r="O4" s="76">
        <f>I2-SUM(O1,O2:O3)</f>
        <v>1508.875</v>
      </c>
      <c r="P4" s="55" t="s">
        <v>206</v>
      </c>
    </row>
    <row r="5" spans="1:16" ht="26" x14ac:dyDescent="0.3">
      <c r="A5" s="64" t="s">
        <v>90</v>
      </c>
      <c r="B5" s="64" t="s">
        <v>83</v>
      </c>
      <c r="C5" s="64" t="s">
        <v>208</v>
      </c>
      <c r="D5" s="64" t="s">
        <v>128</v>
      </c>
      <c r="E5" s="64" t="s">
        <v>209</v>
      </c>
      <c r="F5" s="65" t="s">
        <v>210</v>
      </c>
      <c r="G5" s="64" t="s">
        <v>211</v>
      </c>
      <c r="J5" s="63" t="s">
        <v>212</v>
      </c>
      <c r="K5" s="63" t="s">
        <v>213</v>
      </c>
      <c r="O5" s="73">
        <f>O4/I2</f>
        <v>2.3213461538461537E-2</v>
      </c>
      <c r="P5" s="56" t="s">
        <v>207</v>
      </c>
    </row>
    <row r="6" spans="1:16" ht="15" customHeight="1" x14ac:dyDescent="0.3">
      <c r="A6" s="66" t="s">
        <v>91</v>
      </c>
      <c r="B6" s="67"/>
      <c r="C6" s="68">
        <f>FactorsFreq!C4</f>
        <v>4.0000000000000001E-3</v>
      </c>
      <c r="D6" s="69">
        <f>FactorsFreq!D4/FactorsFreq!$D$4</f>
        <v>1</v>
      </c>
      <c r="E6" s="70">
        <f>C6*D6</f>
        <v>4.0000000000000001E-3</v>
      </c>
      <c r="F6" s="71">
        <v>0.63829844954859238</v>
      </c>
      <c r="G6" s="79">
        <v>500000</v>
      </c>
      <c r="J6" s="76">
        <f>$G$6*E6</f>
        <v>2000</v>
      </c>
      <c r="K6" s="76">
        <f>J6</f>
        <v>2000</v>
      </c>
      <c r="M6" s="63" t="s">
        <v>214</v>
      </c>
    </row>
    <row r="7" spans="1:16" x14ac:dyDescent="0.3">
      <c r="A7" s="66" t="s">
        <v>92</v>
      </c>
      <c r="B7" s="67"/>
      <c r="C7" s="68">
        <f>FactorsFreq!C5</f>
        <v>5.1675000000000002E-3</v>
      </c>
      <c r="D7" s="69">
        <f>FactorsFreq!D5/FactorsFreq!$D$4</f>
        <v>0.04</v>
      </c>
      <c r="E7" s="70">
        <f t="shared" ref="E7:E17" si="0">C7*D7</f>
        <v>2.0670000000000001E-4</v>
      </c>
      <c r="F7" s="71">
        <v>1.7748178995130187E-3</v>
      </c>
      <c r="G7" s="66" t="s">
        <v>216</v>
      </c>
      <c r="J7" s="76">
        <f t="shared" ref="J7:J16" si="1">$G$6*E7</f>
        <v>103.35000000000001</v>
      </c>
      <c r="K7" s="76">
        <f t="shared" ref="K7:K26" si="2">J7</f>
        <v>103.35000000000001</v>
      </c>
      <c r="M7" s="77">
        <f>SUMIF(B6:B49,"",J6:J49)</f>
        <v>4042.283556000531</v>
      </c>
      <c r="O7" s="76">
        <f>J2*J3</f>
        <v>34411764.705882356</v>
      </c>
      <c r="P7" s="48" t="s">
        <v>215</v>
      </c>
    </row>
    <row r="8" spans="1:16" ht="13.5" customHeight="1" x14ac:dyDescent="0.3">
      <c r="A8" s="66" t="s">
        <v>93</v>
      </c>
      <c r="B8" s="67"/>
      <c r="C8" s="68">
        <f>FactorsFreq!C6</f>
        <v>2.7560000000000002E-3</v>
      </c>
      <c r="D8" s="69">
        <f>FactorsFreq!D6/FactorsFreq!$D$4</f>
        <v>0.4</v>
      </c>
      <c r="E8" s="70">
        <f t="shared" si="0"/>
        <v>1.1024000000000001E-3</v>
      </c>
      <c r="F8" s="71">
        <v>1.7748178995130187E-3</v>
      </c>
      <c r="G8" s="66" t="s">
        <v>216</v>
      </c>
      <c r="J8" s="76">
        <f t="shared" si="1"/>
        <v>551.20000000000005</v>
      </c>
      <c r="K8" s="76">
        <f t="shared" si="2"/>
        <v>551.20000000000005</v>
      </c>
      <c r="M8" s="63" t="s">
        <v>217</v>
      </c>
      <c r="O8" s="58">
        <f>SUMIF(B6:B49,"",C6:C49)</f>
        <v>7.271626862498784E-2</v>
      </c>
      <c r="P8" s="48" t="s">
        <v>208</v>
      </c>
    </row>
    <row r="9" spans="1:16" x14ac:dyDescent="0.3">
      <c r="A9" s="66" t="s">
        <v>94</v>
      </c>
      <c r="B9" s="67"/>
      <c r="C9" s="68">
        <f>FactorsFreq!C7</f>
        <v>6.2009999999999995E-4</v>
      </c>
      <c r="D9" s="69">
        <f>FactorsFreq!D7/FactorsFreq!$D$4</f>
        <v>1.2E-2</v>
      </c>
      <c r="E9" s="70">
        <f t="shared" si="0"/>
        <v>7.4411999999999992E-6</v>
      </c>
      <c r="F9" s="71">
        <v>2.6549939988299749E-3</v>
      </c>
      <c r="G9" s="66" t="s">
        <v>216</v>
      </c>
      <c r="J9" s="76">
        <f t="shared" si="1"/>
        <v>3.7205999999999997</v>
      </c>
      <c r="K9" s="76">
        <f t="shared" si="2"/>
        <v>3.7205999999999997</v>
      </c>
      <c r="M9" s="77">
        <f>SUMIF(B6:B49,"",K6:K49)</f>
        <v>3780.7094599999996</v>
      </c>
      <c r="O9" s="57">
        <f>O8*J3</f>
        <v>3272.2320881244527</v>
      </c>
      <c r="P9" s="48" t="s">
        <v>227</v>
      </c>
    </row>
    <row r="10" spans="1:16" x14ac:dyDescent="0.3">
      <c r="A10" s="66" t="s">
        <v>95</v>
      </c>
      <c r="B10" s="67"/>
      <c r="C10" s="68">
        <f>FactorsFreq!C8</f>
        <v>3.7895000000000003E-3</v>
      </c>
      <c r="D10" s="69">
        <f>FactorsFreq!D8/FactorsFreq!$D$4</f>
        <v>0.02</v>
      </c>
      <c r="E10" s="70">
        <f t="shared" si="0"/>
        <v>7.5790000000000005E-5</v>
      </c>
      <c r="F10" s="71"/>
      <c r="G10" s="66" t="s">
        <v>216</v>
      </c>
      <c r="J10" s="76">
        <f t="shared" si="1"/>
        <v>37.895000000000003</v>
      </c>
      <c r="K10" s="76">
        <f t="shared" si="2"/>
        <v>37.895000000000003</v>
      </c>
      <c r="P10" s="48"/>
    </row>
    <row r="11" spans="1:16" x14ac:dyDescent="0.3">
      <c r="A11" s="66" t="s">
        <v>96</v>
      </c>
      <c r="B11" s="67"/>
      <c r="C11" s="68">
        <f>FactorsFreq!C9</f>
        <v>5.0000000000000001E-3</v>
      </c>
      <c r="D11" s="69">
        <f>FactorsFreq!D9/FactorsFreq!$D$4</f>
        <v>4.8000000000000001E-2</v>
      </c>
      <c r="E11" s="70">
        <f t="shared" si="0"/>
        <v>2.4000000000000001E-4</v>
      </c>
      <c r="F11" s="71"/>
      <c r="G11" s="66" t="s">
        <v>216</v>
      </c>
      <c r="J11" s="76">
        <f t="shared" si="1"/>
        <v>120</v>
      </c>
      <c r="K11" s="76">
        <f t="shared" si="2"/>
        <v>120</v>
      </c>
      <c r="O11" s="76">
        <f>O9*M7</f>
        <v>13227289.961242756</v>
      </c>
      <c r="P11" s="48" t="s">
        <v>228</v>
      </c>
    </row>
    <row r="12" spans="1:16" x14ac:dyDescent="0.3">
      <c r="A12" s="66" t="s">
        <v>97</v>
      </c>
      <c r="B12" s="67" t="s">
        <v>115</v>
      </c>
      <c r="C12" s="68">
        <f>FactorsFreq!C10</f>
        <v>1.0334999999999999E-3</v>
      </c>
      <c r="D12" s="69">
        <f>FactorsFreq!D10/FactorsFreq!$D$4</f>
        <v>0.4</v>
      </c>
      <c r="E12" s="70">
        <f t="shared" si="0"/>
        <v>4.1339999999999997E-4</v>
      </c>
      <c r="F12" s="71">
        <v>1.9221151015301847E-3</v>
      </c>
      <c r="G12" s="66" t="s">
        <v>216</v>
      </c>
      <c r="J12" s="76">
        <f>$G$6*E12</f>
        <v>206.7</v>
      </c>
      <c r="K12" s="76">
        <f t="shared" si="2"/>
        <v>206.7</v>
      </c>
      <c r="O12" s="76">
        <f>O9*M9</f>
        <v>12371358.81088767</v>
      </c>
      <c r="P12" s="48" t="s">
        <v>229</v>
      </c>
    </row>
    <row r="13" spans="1:16" x14ac:dyDescent="0.3">
      <c r="A13" s="66" t="s">
        <v>98</v>
      </c>
      <c r="B13" s="67"/>
      <c r="C13" s="68">
        <v>0.01</v>
      </c>
      <c r="D13" s="69">
        <f>FactorsFreq!D11/FactorsFreq!$D$4</f>
        <v>0.04</v>
      </c>
      <c r="E13" s="70">
        <f>C13*D13</f>
        <v>4.0000000000000002E-4</v>
      </c>
      <c r="F13" s="71"/>
      <c r="G13" s="66" t="s">
        <v>216</v>
      </c>
      <c r="J13" s="76">
        <f>$G$6*E13</f>
        <v>200</v>
      </c>
      <c r="K13" s="76">
        <f t="shared" si="2"/>
        <v>200</v>
      </c>
    </row>
    <row r="14" spans="1:16" x14ac:dyDescent="0.3">
      <c r="A14" s="66" t="s">
        <v>99</v>
      </c>
      <c r="B14" s="67"/>
      <c r="C14" s="68">
        <f>FactorsFreq!C12</f>
        <v>1.6870165000000001E-3</v>
      </c>
      <c r="D14" s="69">
        <f>FactorsFreq!D12/FactorsFreq!$D$4</f>
        <v>0.48</v>
      </c>
      <c r="E14" s="70">
        <f t="shared" si="0"/>
        <v>8.0976791999999998E-4</v>
      </c>
      <c r="F14" s="71">
        <v>1.6165535079211123E-4</v>
      </c>
      <c r="G14" s="66" t="s">
        <v>216</v>
      </c>
      <c r="J14" s="76">
        <f t="shared" si="1"/>
        <v>404.88396</v>
      </c>
      <c r="K14" s="76">
        <f t="shared" si="2"/>
        <v>404.88396</v>
      </c>
      <c r="N14" s="62" t="s">
        <v>218</v>
      </c>
      <c r="O14" s="62" t="s">
        <v>219</v>
      </c>
    </row>
    <row r="15" spans="1:16" x14ac:dyDescent="0.3">
      <c r="A15" s="66" t="s">
        <v>100</v>
      </c>
      <c r="B15" s="67"/>
      <c r="C15" s="68">
        <f>FactorsFreq!C13</f>
        <v>5.1675000000000002E-3</v>
      </c>
      <c r="D15" s="69">
        <f>FactorsFreq!D13/FactorsFreq!$D$4</f>
        <v>9.6000000000000002E-2</v>
      </c>
      <c r="E15" s="70">
        <f t="shared" si="0"/>
        <v>4.9607999999999998E-4</v>
      </c>
      <c r="F15" s="71"/>
      <c r="G15" s="66" t="s">
        <v>216</v>
      </c>
      <c r="J15" s="76">
        <f t="shared" si="1"/>
        <v>248.04</v>
      </c>
      <c r="K15" s="76">
        <f t="shared" si="2"/>
        <v>248.04</v>
      </c>
      <c r="M15" s="48" t="s">
        <v>220</v>
      </c>
      <c r="N15" s="76">
        <f>O7/2</f>
        <v>17205882.352941178</v>
      </c>
      <c r="O15" s="59">
        <f>($O$11+$O$12*0)/N15</f>
        <v>0.76876557039701476</v>
      </c>
    </row>
    <row r="16" spans="1:16" x14ac:dyDescent="0.3">
      <c r="A16" s="66" t="s">
        <v>101</v>
      </c>
      <c r="B16" s="67" t="s">
        <v>115</v>
      </c>
      <c r="C16" s="68">
        <f>FactorsFreq!C14</f>
        <v>4.1339999999999997E-3</v>
      </c>
      <c r="D16" s="69">
        <f>FactorsFreq!D14/FactorsFreq!$D$4</f>
        <v>0.32</v>
      </c>
      <c r="E16" s="70">
        <f>C16*D16</f>
        <v>1.32288E-3</v>
      </c>
      <c r="F16" s="71"/>
      <c r="G16" s="66" t="s">
        <v>216</v>
      </c>
      <c r="J16" s="76">
        <f t="shared" si="1"/>
        <v>661.44</v>
      </c>
      <c r="K16" s="76">
        <f t="shared" si="2"/>
        <v>661.44</v>
      </c>
      <c r="M16" s="48" t="s">
        <v>221</v>
      </c>
      <c r="N16" s="76">
        <f>N15*2</f>
        <v>34411764.705882356</v>
      </c>
      <c r="O16" s="59">
        <f>($O$11+$O$12*1)/N16</f>
        <v>0.74389235748071314</v>
      </c>
      <c r="P16" s="48" t="s">
        <v>231</v>
      </c>
    </row>
    <row r="17" spans="1:15" x14ac:dyDescent="0.3">
      <c r="A17" s="66" t="s">
        <v>102</v>
      </c>
      <c r="B17" s="67"/>
      <c r="C17" s="68">
        <f>FactorsFreq!C15</f>
        <v>2.4115000000000004E-3</v>
      </c>
      <c r="D17" s="69">
        <f>FactorsFreq!D15/FactorsFreq!$D$4</f>
        <v>2.8000000000000001E-2</v>
      </c>
      <c r="E17" s="70">
        <f t="shared" si="0"/>
        <v>6.7522000000000008E-5</v>
      </c>
      <c r="F17" s="71"/>
      <c r="G17" s="66" t="s">
        <v>216</v>
      </c>
      <c r="J17" s="76">
        <f>$G$6*E17</f>
        <v>33.761000000000003</v>
      </c>
      <c r="K17" s="76">
        <f t="shared" si="2"/>
        <v>33.761000000000003</v>
      </c>
      <c r="M17" s="48" t="s">
        <v>223</v>
      </c>
      <c r="N17" s="76">
        <f>$N$15+N16</f>
        <v>51617647.058823533</v>
      </c>
      <c r="O17" s="59">
        <f>($O$11+$O$12*2)/N17</f>
        <v>0.73560128650861256</v>
      </c>
    </row>
    <row r="18" spans="1:15" x14ac:dyDescent="0.3">
      <c r="A18" s="66" t="s">
        <v>103</v>
      </c>
      <c r="B18" s="67"/>
      <c r="C18" s="68">
        <f>FactorsFreq!C16</f>
        <v>4.0000000000000003E-5</v>
      </c>
      <c r="D18" s="69"/>
      <c r="E18" s="70"/>
      <c r="F18" s="71"/>
      <c r="G18" s="79">
        <v>50000</v>
      </c>
      <c r="J18" s="76">
        <f>C18*G18</f>
        <v>2</v>
      </c>
      <c r="K18" s="76">
        <f t="shared" si="2"/>
        <v>2</v>
      </c>
      <c r="M18" s="48" t="s">
        <v>224</v>
      </c>
      <c r="N18" s="76">
        <f>$N$15+N17</f>
        <v>68823529.411764711</v>
      </c>
      <c r="O18" s="59">
        <f>($O$11+$O$12*3)/N18</f>
        <v>0.73145575102256233</v>
      </c>
    </row>
    <row r="19" spans="1:15" x14ac:dyDescent="0.3">
      <c r="A19" s="66" t="s">
        <v>61</v>
      </c>
      <c r="B19" s="67"/>
      <c r="C19" s="68">
        <f>FactorsFreq!C17</f>
        <v>3.4450000000000003E-4</v>
      </c>
      <c r="D19" s="69"/>
      <c r="E19" s="70"/>
      <c r="F19" s="71">
        <v>1.2555318302600498E-2</v>
      </c>
      <c r="G19" s="80"/>
      <c r="J19" s="76"/>
      <c r="K19" s="76">
        <f t="shared" si="2"/>
        <v>0</v>
      </c>
      <c r="M19" s="48" t="s">
        <v>225</v>
      </c>
      <c r="N19" s="76">
        <f>$N$15+N18</f>
        <v>86029411.764705896</v>
      </c>
      <c r="O19" s="59">
        <f>($O$11+$O$12*4)/N19</f>
        <v>0.72896842973093212</v>
      </c>
    </row>
    <row r="20" spans="1:15" x14ac:dyDescent="0.3">
      <c r="A20" s="66" t="s">
        <v>104</v>
      </c>
      <c r="B20" s="67"/>
      <c r="C20" s="68">
        <f>FactorsFreq!C18</f>
        <v>7.5790000000000007E-3</v>
      </c>
      <c r="D20" s="69"/>
      <c r="E20" s="70"/>
      <c r="F20" s="71">
        <v>6.140056151878316E-4</v>
      </c>
      <c r="G20" s="79">
        <v>500</v>
      </c>
      <c r="J20" s="76">
        <f t="shared" ref="J20:J49" si="3">C20*G20</f>
        <v>3.7895000000000003</v>
      </c>
      <c r="K20" s="76">
        <f t="shared" si="2"/>
        <v>3.7895000000000003</v>
      </c>
    </row>
    <row r="21" spans="1:15" x14ac:dyDescent="0.3">
      <c r="A21" s="66" t="s">
        <v>64</v>
      </c>
      <c r="B21" s="67"/>
      <c r="C21" s="68">
        <f>FactorsFreq!C19</f>
        <v>1.7225000000000001E-4</v>
      </c>
      <c r="D21" s="69"/>
      <c r="E21" s="70"/>
      <c r="F21" s="71">
        <v>0.10323310701584223</v>
      </c>
      <c r="G21" s="79">
        <v>25000</v>
      </c>
      <c r="J21" s="76">
        <f t="shared" si="3"/>
        <v>4.3062500000000004</v>
      </c>
      <c r="K21" s="76">
        <f t="shared" si="2"/>
        <v>4.3062500000000004</v>
      </c>
    </row>
    <row r="22" spans="1:15" x14ac:dyDescent="0.3">
      <c r="A22" s="66" t="s">
        <v>105</v>
      </c>
      <c r="B22" s="72"/>
      <c r="C22" s="68">
        <f>FactorsFreq!C20</f>
        <v>1.3780000000000001E-3</v>
      </c>
      <c r="D22" s="69"/>
      <c r="E22" s="70"/>
      <c r="F22" s="71">
        <v>1.9467372683382649E-4</v>
      </c>
      <c r="G22" s="79">
        <v>700</v>
      </c>
      <c r="J22" s="76">
        <f t="shared" si="3"/>
        <v>0.96460000000000012</v>
      </c>
      <c r="K22" s="76">
        <f t="shared" si="2"/>
        <v>0.96460000000000012</v>
      </c>
    </row>
    <row r="23" spans="1:15" x14ac:dyDescent="0.3">
      <c r="A23" s="66" t="s">
        <v>106</v>
      </c>
      <c r="B23" s="67" t="s">
        <v>115</v>
      </c>
      <c r="C23" s="68">
        <f>FactorsFreq!C21</f>
        <v>1.593063583815029E-4</v>
      </c>
      <c r="D23" s="69"/>
      <c r="E23" s="70"/>
      <c r="F23" s="71"/>
      <c r="G23" s="79">
        <v>500</v>
      </c>
      <c r="J23" s="76">
        <f t="shared" si="3"/>
        <v>7.9653179190751447E-2</v>
      </c>
      <c r="K23" s="76">
        <f t="shared" si="2"/>
        <v>7.9653179190751447E-2</v>
      </c>
    </row>
    <row r="24" spans="1:15" x14ac:dyDescent="0.3">
      <c r="A24" s="66" t="s">
        <v>108</v>
      </c>
      <c r="B24" s="67" t="s">
        <v>115</v>
      </c>
      <c r="C24" s="68">
        <f>FactorsFreq!C22</f>
        <v>3.5821257643283585E-6</v>
      </c>
      <c r="D24" s="69"/>
      <c r="E24" s="70"/>
      <c r="F24" s="71">
        <v>0</v>
      </c>
      <c r="G24" s="79">
        <v>500</v>
      </c>
      <c r="J24" s="76">
        <f t="shared" si="3"/>
        <v>1.7910628821641793E-3</v>
      </c>
      <c r="K24" s="76">
        <f t="shared" si="2"/>
        <v>1.7910628821641793E-3</v>
      </c>
    </row>
    <row r="25" spans="1:15" x14ac:dyDescent="0.3">
      <c r="A25" s="66" t="s">
        <v>109</v>
      </c>
      <c r="B25" s="67"/>
      <c r="C25" s="68">
        <f>FactorsFreq!C23</f>
        <v>5.1675000000000002E-3</v>
      </c>
      <c r="D25" s="69"/>
      <c r="E25" s="70"/>
      <c r="F25" s="71"/>
      <c r="G25" s="79">
        <v>5000</v>
      </c>
      <c r="J25" s="76">
        <f t="shared" si="3"/>
        <v>25.837500000000002</v>
      </c>
      <c r="K25" s="76">
        <f t="shared" si="2"/>
        <v>25.837500000000002</v>
      </c>
    </row>
    <row r="26" spans="1:15" x14ac:dyDescent="0.3">
      <c r="A26" s="66" t="s">
        <v>110</v>
      </c>
      <c r="B26" s="67" t="s">
        <v>115</v>
      </c>
      <c r="C26" s="68">
        <f>FactorsFreq!C24</f>
        <v>1.7225000000000001E-3</v>
      </c>
      <c r="D26" s="69"/>
      <c r="E26" s="70"/>
      <c r="F26" s="71"/>
      <c r="G26" s="79">
        <v>1500</v>
      </c>
      <c r="J26" s="76">
        <f t="shared" si="3"/>
        <v>2.5837500000000002</v>
      </c>
      <c r="K26" s="76">
        <f t="shared" si="2"/>
        <v>2.5837500000000002</v>
      </c>
    </row>
    <row r="27" spans="1:15" x14ac:dyDescent="0.3">
      <c r="A27" s="64" t="s">
        <v>111</v>
      </c>
      <c r="B27" s="67"/>
      <c r="C27" s="68">
        <f>FactorsFreq!C25</f>
        <v>0</v>
      </c>
      <c r="D27" s="69"/>
      <c r="E27" s="70"/>
      <c r="F27" s="71"/>
      <c r="G27" s="80"/>
      <c r="J27" s="76"/>
      <c r="K27" s="76"/>
    </row>
    <row r="28" spans="1:15" x14ac:dyDescent="0.3">
      <c r="A28" s="66" t="s">
        <v>65</v>
      </c>
      <c r="B28" s="67"/>
      <c r="C28" s="68">
        <f>FactorsFreq!C26</f>
        <v>2.0670000000000001E-4</v>
      </c>
      <c r="D28" s="69"/>
      <c r="E28" s="70"/>
      <c r="F28" s="71">
        <v>1.7676711067253939E-3</v>
      </c>
      <c r="G28" s="79">
        <v>2000</v>
      </c>
      <c r="J28" s="76">
        <f t="shared" si="3"/>
        <v>0.41340000000000005</v>
      </c>
      <c r="K28" s="76"/>
    </row>
    <row r="29" spans="1:15" x14ac:dyDescent="0.3">
      <c r="A29" s="66" t="s">
        <v>112</v>
      </c>
      <c r="B29" s="67"/>
      <c r="C29" s="68">
        <f>FactorsFreq!C27</f>
        <v>3.0000000000000001E-3</v>
      </c>
      <c r="D29" s="69"/>
      <c r="E29" s="70"/>
      <c r="F29" s="71">
        <v>2.3360847220059181E-4</v>
      </c>
      <c r="G29" s="79">
        <v>200</v>
      </c>
      <c r="J29" s="76">
        <f t="shared" si="3"/>
        <v>0.6</v>
      </c>
      <c r="K29" s="76"/>
    </row>
    <row r="30" spans="1:15" x14ac:dyDescent="0.3">
      <c r="A30" s="66" t="s">
        <v>66</v>
      </c>
      <c r="B30" s="67"/>
      <c r="C30" s="68">
        <f>FactorsFreq!C28</f>
        <v>5.1741863242759038E-3</v>
      </c>
      <c r="D30" s="69"/>
      <c r="E30" s="70"/>
      <c r="F30" s="71">
        <v>5.1900000000000002E-2</v>
      </c>
      <c r="G30" s="79">
        <v>50000</v>
      </c>
      <c r="J30" s="76">
        <f t="shared" si="3"/>
        <v>258.7093162137952</v>
      </c>
      <c r="K30" s="76"/>
    </row>
    <row r="31" spans="1:15" x14ac:dyDescent="0.3">
      <c r="A31" s="66" t="s">
        <v>113</v>
      </c>
      <c r="B31" s="67"/>
      <c r="C31" s="68">
        <f>FactorsFreq!C29</f>
        <v>3.4450000000000001E-3</v>
      </c>
      <c r="D31" s="69"/>
      <c r="E31" s="70"/>
      <c r="F31" s="71"/>
      <c r="G31" s="79">
        <v>500</v>
      </c>
      <c r="J31" s="76">
        <f t="shared" si="3"/>
        <v>1.7225000000000001</v>
      </c>
      <c r="K31" s="76"/>
    </row>
    <row r="32" spans="1:15" x14ac:dyDescent="0.3">
      <c r="A32" s="66" t="s">
        <v>69</v>
      </c>
      <c r="B32" s="67"/>
      <c r="C32" s="68">
        <f>FactorsFreq!C30</f>
        <v>0</v>
      </c>
      <c r="D32" s="69"/>
      <c r="E32" s="70"/>
      <c r="F32" s="71">
        <v>9.6081573019775532E-3</v>
      </c>
      <c r="G32" s="79">
        <v>6000</v>
      </c>
      <c r="J32" s="76"/>
      <c r="K32" s="76"/>
    </row>
    <row r="33" spans="1:11" x14ac:dyDescent="0.3">
      <c r="A33" s="66" t="s">
        <v>114</v>
      </c>
      <c r="B33" s="67" t="s">
        <v>115</v>
      </c>
      <c r="C33" s="68">
        <f>FactorsFreq!C31</f>
        <v>6.8900000000000005E-4</v>
      </c>
      <c r="D33" s="69"/>
      <c r="E33" s="70"/>
      <c r="F33" s="71"/>
      <c r="G33" s="79">
        <v>1000</v>
      </c>
      <c r="J33" s="76">
        <f t="shared" si="3"/>
        <v>0.68900000000000006</v>
      </c>
      <c r="K33" s="76"/>
    </row>
    <row r="34" spans="1:11" x14ac:dyDescent="0.3">
      <c r="A34" s="66" t="s">
        <v>116</v>
      </c>
      <c r="B34" s="67"/>
      <c r="C34" s="68">
        <f>FactorsFreq!C32</f>
        <v>4.4249558177310526E-8</v>
      </c>
      <c r="D34" s="69"/>
      <c r="E34" s="70"/>
      <c r="F34" s="71"/>
      <c r="G34" s="79">
        <v>1000</v>
      </c>
      <c r="J34" s="76">
        <f t="shared" si="3"/>
        <v>4.4249558177310527E-5</v>
      </c>
      <c r="K34" s="76"/>
    </row>
    <row r="35" spans="1:11" x14ac:dyDescent="0.3">
      <c r="A35" s="66" t="s">
        <v>117</v>
      </c>
      <c r="B35" s="67"/>
      <c r="C35" s="68">
        <f>FactorsFreq!C33</f>
        <v>3.4450000000000003E-4</v>
      </c>
      <c r="D35" s="69"/>
      <c r="E35" s="70"/>
      <c r="F35" s="71">
        <v>2.7029638904304707E-4</v>
      </c>
      <c r="G35" s="79">
        <v>200</v>
      </c>
      <c r="J35" s="76">
        <f t="shared" si="3"/>
        <v>6.8900000000000003E-2</v>
      </c>
      <c r="K35" s="76"/>
    </row>
    <row r="36" spans="1:11" x14ac:dyDescent="0.3">
      <c r="A36" s="66" t="s">
        <v>118</v>
      </c>
      <c r="B36" s="67"/>
      <c r="C36" s="68">
        <f>FactorsFreq!C34</f>
        <v>9.7971551153774219E-5</v>
      </c>
      <c r="D36" s="69"/>
      <c r="E36" s="70"/>
      <c r="F36" s="71"/>
      <c r="G36" s="79">
        <v>611.76470589999997</v>
      </c>
      <c r="J36" s="76">
        <f t="shared" si="3"/>
        <v>5.9935537178155487E-2</v>
      </c>
      <c r="K36" s="76"/>
    </row>
    <row r="37" spans="1:11" x14ac:dyDescent="0.3">
      <c r="A37" s="66" t="s">
        <v>119</v>
      </c>
      <c r="B37" s="67" t="s">
        <v>115</v>
      </c>
      <c r="C37" s="68">
        <f>FactorsFreq!C35</f>
        <v>6.8900000000000005E-4</v>
      </c>
      <c r="D37" s="69"/>
      <c r="E37" s="70"/>
      <c r="F37" s="71"/>
      <c r="G37" s="79">
        <v>382.35294119999998</v>
      </c>
      <c r="J37" s="76">
        <f t="shared" si="3"/>
        <v>0.26344117648679999</v>
      </c>
      <c r="K37" s="76"/>
    </row>
    <row r="38" spans="1:11" x14ac:dyDescent="0.3">
      <c r="A38" s="64" t="s">
        <v>120</v>
      </c>
      <c r="B38" s="67"/>
      <c r="C38" s="68">
        <f>FactorsFreq!C36</f>
        <v>0</v>
      </c>
      <c r="D38" s="69"/>
      <c r="E38" s="70"/>
      <c r="F38" s="71"/>
      <c r="G38" s="80"/>
      <c r="J38" s="76"/>
      <c r="K38" s="76"/>
    </row>
    <row r="39" spans="1:11" x14ac:dyDescent="0.3">
      <c r="A39" s="66" t="s">
        <v>121</v>
      </c>
      <c r="B39" s="67" t="s">
        <v>115</v>
      </c>
      <c r="C39" s="68">
        <f>FactorsFreq!C37</f>
        <v>3.4450000000000003E-4</v>
      </c>
      <c r="D39" s="69"/>
      <c r="E39" s="70"/>
      <c r="F39" s="71"/>
      <c r="G39" s="79">
        <v>1000</v>
      </c>
      <c r="J39" s="76">
        <f t="shared" si="3"/>
        <v>0.34450000000000003</v>
      </c>
      <c r="K39" s="76">
        <f t="shared" ref="K39:K49" si="4">J39</f>
        <v>0.34450000000000003</v>
      </c>
    </row>
    <row r="40" spans="1:11" x14ac:dyDescent="0.3">
      <c r="A40" s="66" t="s">
        <v>67</v>
      </c>
      <c r="B40" s="67"/>
      <c r="C40" s="68">
        <f>FactorsFreq!C38</f>
        <v>3.4450000000000003E-4</v>
      </c>
      <c r="D40" s="69"/>
      <c r="E40" s="70"/>
      <c r="F40" s="71"/>
      <c r="G40" s="79">
        <v>100000</v>
      </c>
      <c r="J40" s="76">
        <f t="shared" si="3"/>
        <v>34.450000000000003</v>
      </c>
      <c r="K40" s="76">
        <f t="shared" si="4"/>
        <v>34.450000000000003</v>
      </c>
    </row>
    <row r="41" spans="1:11" x14ac:dyDescent="0.3">
      <c r="A41" s="66" t="s">
        <v>68</v>
      </c>
      <c r="B41" s="67"/>
      <c r="C41" s="68">
        <f>FactorsFreq!C39</f>
        <v>1.7225000000000001E-4</v>
      </c>
      <c r="D41" s="69"/>
      <c r="E41" s="70"/>
      <c r="F41" s="71">
        <v>0.13489532080040648</v>
      </c>
      <c r="G41" s="79">
        <v>3000</v>
      </c>
      <c r="J41" s="76">
        <f t="shared" si="3"/>
        <v>0.51675000000000004</v>
      </c>
      <c r="K41" s="76">
        <f t="shared" si="4"/>
        <v>0.51675000000000004</v>
      </c>
    </row>
    <row r="42" spans="1:11" x14ac:dyDescent="0.3">
      <c r="A42" s="66" t="s">
        <v>71</v>
      </c>
      <c r="B42" s="67" t="s">
        <v>115</v>
      </c>
      <c r="C42" s="68">
        <f>FactorsFreq!C40</f>
        <v>3.4450000000000004E-5</v>
      </c>
      <c r="D42" s="69"/>
      <c r="E42" s="70"/>
      <c r="F42" s="71">
        <v>4.8932183978421988E-3</v>
      </c>
      <c r="G42" s="79">
        <v>10000</v>
      </c>
      <c r="J42" s="76">
        <f t="shared" si="3"/>
        <v>0.34450000000000003</v>
      </c>
      <c r="K42" s="76">
        <f t="shared" si="4"/>
        <v>0.34450000000000003</v>
      </c>
    </row>
    <row r="43" spans="1:11" x14ac:dyDescent="0.3">
      <c r="A43" s="66" t="s">
        <v>122</v>
      </c>
      <c r="B43" s="67" t="s">
        <v>115</v>
      </c>
      <c r="C43" s="68">
        <f>FactorsFreq!C41</f>
        <v>1.5361368255687008E-4</v>
      </c>
      <c r="D43" s="69"/>
      <c r="E43" s="70"/>
      <c r="F43" s="71">
        <v>1.7129772827519967E-2</v>
      </c>
      <c r="G43" s="79" t="s">
        <v>226</v>
      </c>
      <c r="J43" s="76"/>
      <c r="K43" s="76">
        <f t="shared" si="4"/>
        <v>0</v>
      </c>
    </row>
    <row r="44" spans="1:11" x14ac:dyDescent="0.3">
      <c r="A44" s="66" t="s">
        <v>123</v>
      </c>
      <c r="B44" s="67"/>
      <c r="C44" s="68">
        <f>FactorsFreq!C42</f>
        <v>0</v>
      </c>
      <c r="D44" s="69"/>
      <c r="E44" s="70"/>
      <c r="F44" s="71"/>
      <c r="G44" s="80"/>
      <c r="J44" s="76"/>
      <c r="K44" s="76">
        <f t="shared" si="4"/>
        <v>0</v>
      </c>
    </row>
    <row r="45" spans="1:11" x14ac:dyDescent="0.3">
      <c r="A45" s="66" t="s">
        <v>124</v>
      </c>
      <c r="B45" s="67"/>
      <c r="C45" s="68">
        <f>FactorsFreq!C43</f>
        <v>0</v>
      </c>
      <c r="D45" s="69"/>
      <c r="E45" s="70"/>
      <c r="F45" s="71"/>
      <c r="G45" s="80"/>
      <c r="J45" s="76"/>
      <c r="K45" s="76">
        <f t="shared" si="4"/>
        <v>0</v>
      </c>
    </row>
    <row r="46" spans="1:11" x14ac:dyDescent="0.3">
      <c r="A46" s="66" t="s">
        <v>70</v>
      </c>
      <c r="B46" s="67"/>
      <c r="C46" s="68">
        <f>FactorsFreq!C44</f>
        <v>5.1674999999999996E-4</v>
      </c>
      <c r="D46" s="69"/>
      <c r="E46" s="70"/>
      <c r="F46" s="71"/>
      <c r="G46" s="79">
        <v>10000</v>
      </c>
      <c r="J46" s="76">
        <f t="shared" si="3"/>
        <v>5.1674999999999995</v>
      </c>
      <c r="K46" s="76">
        <f t="shared" si="4"/>
        <v>5.1674999999999995</v>
      </c>
    </row>
    <row r="47" spans="1:11" x14ac:dyDescent="0.3">
      <c r="A47" s="66" t="s">
        <v>125</v>
      </c>
      <c r="B47" s="67" t="s">
        <v>115</v>
      </c>
      <c r="C47" s="68">
        <f>FactorsFreq!C45</f>
        <v>3.4450000000000001E-3</v>
      </c>
      <c r="D47" s="69"/>
      <c r="E47" s="70"/>
      <c r="F47" s="71">
        <v>1.6156404193350835E-2</v>
      </c>
      <c r="G47" s="79">
        <v>200</v>
      </c>
      <c r="J47" s="76">
        <f t="shared" si="3"/>
        <v>0.68900000000000006</v>
      </c>
      <c r="K47" s="76">
        <f t="shared" si="4"/>
        <v>0.68900000000000006</v>
      </c>
    </row>
    <row r="48" spans="1:11" x14ac:dyDescent="0.3">
      <c r="A48" s="66" t="s">
        <v>126</v>
      </c>
      <c r="B48" s="67"/>
      <c r="C48" s="68">
        <f>FactorsFreq!C46</f>
        <v>4.1339999999999997E-3</v>
      </c>
      <c r="D48" s="69"/>
      <c r="E48" s="70"/>
      <c r="F48" s="71" t="s">
        <v>222</v>
      </c>
      <c r="G48" s="79">
        <v>200</v>
      </c>
      <c r="J48" s="76">
        <f t="shared" si="3"/>
        <v>0.82679999999999998</v>
      </c>
      <c r="K48" s="76">
        <f t="shared" si="4"/>
        <v>0.82679999999999998</v>
      </c>
    </row>
    <row r="49" spans="1:11" x14ac:dyDescent="0.3">
      <c r="A49" s="66" t="s">
        <v>127</v>
      </c>
      <c r="B49" s="67" t="s">
        <v>115</v>
      </c>
      <c r="C49" s="68">
        <f>FactorsFreq!C47</f>
        <v>1.0024950000000002E-6</v>
      </c>
      <c r="D49" s="69"/>
      <c r="E49" s="70"/>
      <c r="F49" s="71" t="s">
        <v>222</v>
      </c>
      <c r="G49" s="79">
        <v>100000</v>
      </c>
      <c r="J49" s="76">
        <f t="shared" si="3"/>
        <v>0.10024950000000002</v>
      </c>
      <c r="K49" s="76">
        <f t="shared" si="4"/>
        <v>0.10024950000000002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E2D4-3644-45EA-B074-B245013E9D1A}">
  <dimension ref="A1:P49"/>
  <sheetViews>
    <sheetView topLeftCell="B2" zoomScale="92" workbookViewId="0">
      <selection activeCell="O9" sqref="O9"/>
    </sheetView>
  </sheetViews>
  <sheetFormatPr defaultRowHeight="13" x14ac:dyDescent="0.3"/>
  <cols>
    <col min="1" max="1" width="42.296875" style="52" bestFit="1" customWidth="1"/>
    <col min="2" max="2" width="7.09765625" style="52" bestFit="1" customWidth="1"/>
    <col min="3" max="3" width="9.5" style="52" bestFit="1" customWidth="1"/>
    <col min="4" max="4" width="7.69921875" style="52" bestFit="1" customWidth="1"/>
    <col min="5" max="5" width="11.19921875" style="52" bestFit="1" customWidth="1"/>
    <col min="6" max="6" width="14.19921875" style="52" bestFit="1" customWidth="1"/>
    <col min="7" max="7" width="18.69921875" style="52" bestFit="1" customWidth="1"/>
    <col min="8" max="8" width="8.3984375" style="52" bestFit="1" customWidth="1"/>
    <col min="9" max="9" width="12.69921875" style="52" bestFit="1" customWidth="1"/>
    <col min="10" max="10" width="12.3984375" style="52" bestFit="1" customWidth="1"/>
    <col min="11" max="11" width="11.8984375" style="52" bestFit="1" customWidth="1"/>
    <col min="12" max="12" width="13.296875" style="52" bestFit="1" customWidth="1"/>
    <col min="13" max="13" width="16.296875" style="52" bestFit="1" customWidth="1"/>
    <col min="14" max="14" width="16.09765625" style="52" bestFit="1" customWidth="1"/>
    <col min="15" max="15" width="15.09765625" style="52" bestFit="1" customWidth="1"/>
    <col min="16" max="16" width="7.796875" style="52" bestFit="1" customWidth="1"/>
    <col min="17" max="16384" width="8.796875" style="52"/>
  </cols>
  <sheetData>
    <row r="1" spans="1:16" ht="26" x14ac:dyDescent="0.3">
      <c r="G1" s="50" t="s">
        <v>197</v>
      </c>
      <c r="H1" s="53"/>
      <c r="I1" s="50" t="s">
        <v>198</v>
      </c>
      <c r="J1" s="50" t="s">
        <v>199</v>
      </c>
      <c r="L1" s="61" t="s">
        <v>200</v>
      </c>
      <c r="M1" s="54">
        <v>7.4999999999999997E-2</v>
      </c>
      <c r="O1" s="57">
        <f>'Base Plan Pricing'!O1*(1+0.1+'Add-on Plan Pricing'!F12+F24+0.01+0.01+0.05+0.05+0.02+0.03+0.01+0.1)</f>
        <v>70191.831800140542</v>
      </c>
      <c r="P1" s="48" t="s">
        <v>230</v>
      </c>
    </row>
    <row r="2" spans="1:16" ht="26" x14ac:dyDescent="0.3">
      <c r="G2" s="53"/>
      <c r="H2" s="74" t="s">
        <v>202</v>
      </c>
      <c r="I2" s="78">
        <v>90262.135622478818</v>
      </c>
      <c r="J2" s="75">
        <f>I2/85</f>
        <v>1061.9074779115156</v>
      </c>
      <c r="L2" s="61" t="s">
        <v>203</v>
      </c>
      <c r="M2" s="54">
        <v>0.17499999999999999</v>
      </c>
      <c r="O2" s="76">
        <f>M1*O1</f>
        <v>5264.3873850105401</v>
      </c>
      <c r="P2" s="55" t="s">
        <v>201</v>
      </c>
    </row>
    <row r="3" spans="1:16" x14ac:dyDescent="0.3">
      <c r="G3" s="53"/>
      <c r="H3" s="53"/>
      <c r="I3" s="60" t="s">
        <v>205</v>
      </c>
      <c r="J3" s="51">
        <v>45000</v>
      </c>
      <c r="L3" s="61" t="s">
        <v>232</v>
      </c>
      <c r="M3" s="54">
        <v>0.25</v>
      </c>
      <c r="O3" s="76">
        <f>M2*O1</f>
        <v>12283.570565024595</v>
      </c>
      <c r="P3" s="55" t="s">
        <v>204</v>
      </c>
    </row>
    <row r="4" spans="1:16" x14ac:dyDescent="0.3">
      <c r="A4" s="49" t="s">
        <v>56</v>
      </c>
      <c r="B4" s="53"/>
      <c r="C4" s="53"/>
      <c r="D4" s="53"/>
      <c r="E4" s="53"/>
      <c r="F4" s="53"/>
      <c r="G4" s="53"/>
      <c r="O4" s="76">
        <f>I2-SUM(O1,O2:O3)</f>
        <v>2522.3458723031363</v>
      </c>
      <c r="P4" s="55" t="s">
        <v>206</v>
      </c>
    </row>
    <row r="5" spans="1:16" ht="26" x14ac:dyDescent="0.3">
      <c r="A5" s="64" t="s">
        <v>90</v>
      </c>
      <c r="B5" s="64" t="s">
        <v>83</v>
      </c>
      <c r="C5" s="64" t="s">
        <v>208</v>
      </c>
      <c r="D5" s="64" t="s">
        <v>128</v>
      </c>
      <c r="E5" s="64" t="s">
        <v>209</v>
      </c>
      <c r="F5" s="65" t="s">
        <v>210</v>
      </c>
      <c r="G5" s="64" t="s">
        <v>211</v>
      </c>
      <c r="J5" s="63" t="s">
        <v>212</v>
      </c>
      <c r="K5" s="63" t="s">
        <v>213</v>
      </c>
      <c r="O5" s="73">
        <f>O4/I2</f>
        <v>2.7944673089199245E-2</v>
      </c>
      <c r="P5" s="56" t="s">
        <v>207</v>
      </c>
    </row>
    <row r="6" spans="1:16" ht="15" customHeight="1" x14ac:dyDescent="0.3">
      <c r="A6" s="66" t="s">
        <v>91</v>
      </c>
      <c r="B6" s="67"/>
      <c r="C6" s="68">
        <f>FactorsFreq!C4</f>
        <v>4.0000000000000001E-3</v>
      </c>
      <c r="D6" s="69">
        <f>FactorsFreq!D4/FactorsFreq!$D$4</f>
        <v>1</v>
      </c>
      <c r="E6" s="70">
        <f>C6*D6</f>
        <v>4.0000000000000001E-3</v>
      </c>
      <c r="F6" s="71">
        <v>0.63829844954859238</v>
      </c>
      <c r="G6" s="79">
        <v>500000</v>
      </c>
      <c r="J6" s="76">
        <f>$G$6*E6</f>
        <v>2000</v>
      </c>
      <c r="K6" s="76">
        <f>J6</f>
        <v>2000</v>
      </c>
      <c r="M6" s="63" t="s">
        <v>214</v>
      </c>
    </row>
    <row r="7" spans="1:16" x14ac:dyDescent="0.3">
      <c r="A7" s="66" t="s">
        <v>92</v>
      </c>
      <c r="B7" s="67"/>
      <c r="C7" s="68">
        <f>FactorsFreq!C5</f>
        <v>5.1675000000000002E-3</v>
      </c>
      <c r="D7" s="69">
        <f>FactorsFreq!D5/FactorsFreq!$D$4</f>
        <v>0.04</v>
      </c>
      <c r="E7" s="70">
        <f t="shared" ref="E7:E17" si="0">C7*D7</f>
        <v>2.0670000000000001E-4</v>
      </c>
      <c r="F7" s="71">
        <v>1.7748178995130187E-3</v>
      </c>
      <c r="G7" s="66" t="s">
        <v>216</v>
      </c>
      <c r="J7" s="76">
        <f t="shared" ref="J7:J16" si="1">$G$6*E7</f>
        <v>103.35000000000001</v>
      </c>
      <c r="K7" s="76">
        <f t="shared" ref="K7:K26" si="2">J7</f>
        <v>103.35000000000001</v>
      </c>
      <c r="M7" s="77">
        <f>SUM(J6:J49)</f>
        <v>4792.5639459190925</v>
      </c>
      <c r="O7" s="76">
        <f>J2*J3</f>
        <v>47785836.506018199</v>
      </c>
      <c r="P7" s="48" t="s">
        <v>215</v>
      </c>
    </row>
    <row r="8" spans="1:16" ht="13.5" customHeight="1" x14ac:dyDescent="0.3">
      <c r="A8" s="66" t="s">
        <v>93</v>
      </c>
      <c r="B8" s="67"/>
      <c r="C8" s="68">
        <f>FactorsFreq!C6</f>
        <v>2.7560000000000002E-3</v>
      </c>
      <c r="D8" s="69">
        <f>FactorsFreq!D6/FactorsFreq!$D$4</f>
        <v>0.4</v>
      </c>
      <c r="E8" s="70">
        <f t="shared" si="0"/>
        <v>1.1024000000000001E-3</v>
      </c>
      <c r="F8" s="71">
        <v>1.7748178995130187E-3</v>
      </c>
      <c r="G8" s="66" t="s">
        <v>216</v>
      </c>
      <c r="J8" s="76">
        <f t="shared" si="1"/>
        <v>551.20000000000005</v>
      </c>
      <c r="K8" s="76">
        <f t="shared" si="2"/>
        <v>551.20000000000005</v>
      </c>
      <c r="M8" s="63" t="s">
        <v>217</v>
      </c>
      <c r="O8" s="58">
        <f>SUM(C6:C49)</f>
        <v>8.5125723286690547E-2</v>
      </c>
      <c r="P8" s="48" t="s">
        <v>208</v>
      </c>
    </row>
    <row r="9" spans="1:16" x14ac:dyDescent="0.3">
      <c r="A9" s="66" t="s">
        <v>94</v>
      </c>
      <c r="B9" s="67"/>
      <c r="C9" s="68">
        <f>FactorsFreq!C7</f>
        <v>6.2009999999999995E-4</v>
      </c>
      <c r="D9" s="69">
        <f>FactorsFreq!D7/FactorsFreq!$D$4</f>
        <v>1.2E-2</v>
      </c>
      <c r="E9" s="70">
        <f t="shared" si="0"/>
        <v>7.4411999999999992E-6</v>
      </c>
      <c r="F9" s="71">
        <v>2.6549939988299749E-3</v>
      </c>
      <c r="G9" s="66" t="s">
        <v>216</v>
      </c>
      <c r="J9" s="76">
        <f t="shared" si="1"/>
        <v>3.7205999999999997</v>
      </c>
      <c r="K9" s="76">
        <f t="shared" si="2"/>
        <v>3.7205999999999997</v>
      </c>
      <c r="M9" s="77">
        <f>SUM(K6:K49)</f>
        <v>4530.0374087420732</v>
      </c>
      <c r="O9" s="57">
        <f>O8*J3</f>
        <v>3830.6575479010744</v>
      </c>
      <c r="P9" s="48" t="s">
        <v>227</v>
      </c>
    </row>
    <row r="10" spans="1:16" x14ac:dyDescent="0.3">
      <c r="A10" s="66" t="s">
        <v>95</v>
      </c>
      <c r="B10" s="67"/>
      <c r="C10" s="68">
        <f>FactorsFreq!C8</f>
        <v>3.7895000000000003E-3</v>
      </c>
      <c r="D10" s="69">
        <f>FactorsFreq!D8/FactorsFreq!$D$4</f>
        <v>0.02</v>
      </c>
      <c r="E10" s="70">
        <f t="shared" si="0"/>
        <v>7.5790000000000005E-5</v>
      </c>
      <c r="F10" s="71"/>
      <c r="G10" s="66" t="s">
        <v>216</v>
      </c>
      <c r="J10" s="76">
        <f t="shared" si="1"/>
        <v>37.895000000000003</v>
      </c>
      <c r="K10" s="76">
        <f t="shared" si="2"/>
        <v>37.895000000000003</v>
      </c>
      <c r="P10" s="48"/>
    </row>
    <row r="11" spans="1:16" x14ac:dyDescent="0.3">
      <c r="A11" s="66" t="s">
        <v>96</v>
      </c>
      <c r="B11" s="67"/>
      <c r="C11" s="68">
        <f>FactorsFreq!C9</f>
        <v>5.0000000000000001E-3</v>
      </c>
      <c r="D11" s="69">
        <f>FactorsFreq!D9/FactorsFreq!$D$4</f>
        <v>4.8000000000000001E-2</v>
      </c>
      <c r="E11" s="70">
        <f t="shared" si="0"/>
        <v>2.4000000000000001E-4</v>
      </c>
      <c r="F11" s="71"/>
      <c r="G11" s="66" t="s">
        <v>216</v>
      </c>
      <c r="J11" s="76">
        <f t="shared" si="1"/>
        <v>120</v>
      </c>
      <c r="K11" s="76">
        <f t="shared" si="2"/>
        <v>120</v>
      </c>
      <c r="O11" s="76">
        <f>O9*M7</f>
        <v>18358671.25323353</v>
      </c>
      <c r="P11" s="48" t="s">
        <v>228</v>
      </c>
    </row>
    <row r="12" spans="1:16" x14ac:dyDescent="0.3">
      <c r="A12" s="66" t="s">
        <v>97</v>
      </c>
      <c r="B12" s="67" t="s">
        <v>115</v>
      </c>
      <c r="C12" s="68">
        <f>FactorsFreq!C10</f>
        <v>1.0334999999999999E-3</v>
      </c>
      <c r="D12" s="69">
        <f>FactorsFreq!D10/FactorsFreq!$D$4</f>
        <v>0.4</v>
      </c>
      <c r="E12" s="70">
        <f t="shared" si="0"/>
        <v>4.1339999999999997E-4</v>
      </c>
      <c r="F12" s="71">
        <v>1.9221151015301847E-3</v>
      </c>
      <c r="G12" s="66" t="s">
        <v>216</v>
      </c>
      <c r="J12" s="76">
        <f>$G$6*E12</f>
        <v>206.7</v>
      </c>
      <c r="K12" s="76">
        <f t="shared" si="2"/>
        <v>206.7</v>
      </c>
      <c r="O12" s="76">
        <f>O9*M9</f>
        <v>17353021.992072046</v>
      </c>
      <c r="P12" s="48" t="s">
        <v>229</v>
      </c>
    </row>
    <row r="13" spans="1:16" x14ac:dyDescent="0.3">
      <c r="A13" s="66" t="s">
        <v>98</v>
      </c>
      <c r="B13" s="67"/>
      <c r="C13" s="68">
        <v>0.01</v>
      </c>
      <c r="D13" s="69">
        <f>FactorsFreq!D11/FactorsFreq!$D$4</f>
        <v>0.04</v>
      </c>
      <c r="E13" s="70">
        <f>C13*D13</f>
        <v>4.0000000000000002E-4</v>
      </c>
      <c r="F13" s="71"/>
      <c r="G13" s="66" t="s">
        <v>216</v>
      </c>
      <c r="J13" s="76">
        <f>$G$6*E13</f>
        <v>200</v>
      </c>
      <c r="K13" s="76">
        <f t="shared" si="2"/>
        <v>200</v>
      </c>
    </row>
    <row r="14" spans="1:16" x14ac:dyDescent="0.3">
      <c r="A14" s="66" t="s">
        <v>99</v>
      </c>
      <c r="B14" s="67"/>
      <c r="C14" s="68">
        <f>FactorsFreq!C12</f>
        <v>1.6870165000000001E-3</v>
      </c>
      <c r="D14" s="69">
        <f>FactorsFreq!D12/FactorsFreq!$D$4-0.06</f>
        <v>0.42</v>
      </c>
      <c r="E14" s="70">
        <f t="shared" si="0"/>
        <v>7.0854692999999997E-4</v>
      </c>
      <c r="F14" s="71">
        <v>1.6165535079211123E-4</v>
      </c>
      <c r="G14" s="66" t="s">
        <v>216</v>
      </c>
      <c r="J14" s="76">
        <f t="shared" si="1"/>
        <v>354.27346499999999</v>
      </c>
      <c r="K14" s="76">
        <f t="shared" si="2"/>
        <v>354.27346499999999</v>
      </c>
      <c r="N14" s="62" t="s">
        <v>218</v>
      </c>
      <c r="O14" s="62" t="s">
        <v>219</v>
      </c>
    </row>
    <row r="15" spans="1:16" x14ac:dyDescent="0.3">
      <c r="A15" s="66" t="s">
        <v>100</v>
      </c>
      <c r="B15" s="67"/>
      <c r="C15" s="68">
        <f>FactorsFreq!C13</f>
        <v>5.1675000000000002E-3</v>
      </c>
      <c r="D15" s="69">
        <f>FactorsFreq!D13/FactorsFreq!$D$4</f>
        <v>9.6000000000000002E-2</v>
      </c>
      <c r="E15" s="70">
        <f t="shared" si="0"/>
        <v>4.9607999999999998E-4</v>
      </c>
      <c r="F15" s="71"/>
      <c r="G15" s="66" t="s">
        <v>216</v>
      </c>
      <c r="J15" s="76">
        <f t="shared" si="1"/>
        <v>248.04</v>
      </c>
      <c r="K15" s="76">
        <f t="shared" si="2"/>
        <v>248.04</v>
      </c>
      <c r="M15" s="48" t="s">
        <v>220</v>
      </c>
      <c r="N15" s="76">
        <f>O7/2</f>
        <v>23892918.2530091</v>
      </c>
      <c r="O15" s="59">
        <f>($O$11+$O$12*0)/N15</f>
        <v>0.76837291530604135</v>
      </c>
    </row>
    <row r="16" spans="1:16" x14ac:dyDescent="0.3">
      <c r="A16" s="66" t="s">
        <v>101</v>
      </c>
      <c r="B16" s="67" t="s">
        <v>115</v>
      </c>
      <c r="C16" s="68">
        <f>FactorsFreq!C14</f>
        <v>4.1339999999999997E-3</v>
      </c>
      <c r="D16" s="69">
        <f>FactorsFreq!D14/FactorsFreq!$D$4- 0.07</f>
        <v>0.25</v>
      </c>
      <c r="E16" s="70">
        <f>C16*D16</f>
        <v>1.0334999999999999E-3</v>
      </c>
      <c r="F16" s="71"/>
      <c r="G16" s="66" t="s">
        <v>216</v>
      </c>
      <c r="J16" s="76">
        <f t="shared" si="1"/>
        <v>516.75</v>
      </c>
      <c r="K16" s="76">
        <f t="shared" si="2"/>
        <v>516.75</v>
      </c>
      <c r="M16" s="48" t="s">
        <v>221</v>
      </c>
      <c r="N16" s="76">
        <f>N15*2</f>
        <v>47785836.506018199</v>
      </c>
      <c r="O16" s="59">
        <f>($O$11+$O$12*1)/N16</f>
        <v>0.74732799206744049</v>
      </c>
      <c r="P16" s="48"/>
    </row>
    <row r="17" spans="1:15" x14ac:dyDescent="0.3">
      <c r="A17" s="66" t="s">
        <v>102</v>
      </c>
      <c r="B17" s="67"/>
      <c r="C17" s="68">
        <f>FactorsFreq!C15</f>
        <v>2.4115000000000004E-3</v>
      </c>
      <c r="D17" s="69">
        <f>FactorsFreq!D15/FactorsFreq!$D$4</f>
        <v>2.8000000000000001E-2</v>
      </c>
      <c r="E17" s="70">
        <f t="shared" si="0"/>
        <v>6.7522000000000008E-5</v>
      </c>
      <c r="F17" s="71"/>
      <c r="G17" s="66" t="s">
        <v>216</v>
      </c>
      <c r="J17" s="76">
        <f>$G$6*E17</f>
        <v>33.761000000000003</v>
      </c>
      <c r="K17" s="76">
        <f t="shared" si="2"/>
        <v>33.761000000000003</v>
      </c>
      <c r="M17" s="48" t="s">
        <v>223</v>
      </c>
      <c r="N17" s="76">
        <f>$N$15+N16</f>
        <v>71678754.759027302</v>
      </c>
      <c r="O17" s="59">
        <f>($O$11+$O$12*2)/N17</f>
        <v>0.74031301765457347</v>
      </c>
    </row>
    <row r="18" spans="1:15" x14ac:dyDescent="0.3">
      <c r="A18" s="66" t="s">
        <v>103</v>
      </c>
      <c r="B18" s="67"/>
      <c r="C18" s="68">
        <f>FactorsFreq!C16</f>
        <v>4.0000000000000003E-5</v>
      </c>
      <c r="D18" s="69"/>
      <c r="E18" s="70"/>
      <c r="F18" s="71"/>
      <c r="G18" s="79">
        <v>50000</v>
      </c>
      <c r="J18" s="76">
        <f>C18*G18</f>
        <v>2</v>
      </c>
      <c r="K18" s="76">
        <f t="shared" si="2"/>
        <v>2</v>
      </c>
      <c r="M18" s="48" t="s">
        <v>224</v>
      </c>
      <c r="N18" s="76">
        <f>$N$15+N17</f>
        <v>95571673.012036398</v>
      </c>
      <c r="O18" s="59">
        <f>($O$11+$O$12*3)/N18</f>
        <v>0.7368055304481399</v>
      </c>
    </row>
    <row r="19" spans="1:15" x14ac:dyDescent="0.3">
      <c r="A19" s="66" t="s">
        <v>61</v>
      </c>
      <c r="B19" s="67"/>
      <c r="C19" s="68">
        <f>FactorsFreq!C17</f>
        <v>3.4450000000000003E-4</v>
      </c>
      <c r="D19" s="69">
        <v>0.42</v>
      </c>
      <c r="E19" s="70">
        <f>C19*D19</f>
        <v>1.4469E-4</v>
      </c>
      <c r="F19" s="71">
        <v>1.2555318302600498E-2</v>
      </c>
      <c r="G19" s="66" t="s">
        <v>216</v>
      </c>
      <c r="J19" s="76">
        <f>$G$6*E19</f>
        <v>72.344999999999999</v>
      </c>
      <c r="K19" s="76">
        <f t="shared" si="2"/>
        <v>72.344999999999999</v>
      </c>
      <c r="M19" s="48" t="s">
        <v>225</v>
      </c>
      <c r="N19" s="76">
        <f>$N$15+N18</f>
        <v>119464591.26504549</v>
      </c>
      <c r="O19" s="59">
        <f>($O$11+$O$12*4)/N19</f>
        <v>0.73470103812427989</v>
      </c>
    </row>
    <row r="20" spans="1:15" x14ac:dyDescent="0.3">
      <c r="A20" s="66" t="s">
        <v>104</v>
      </c>
      <c r="B20" s="67"/>
      <c r="C20" s="68">
        <f>FactorsFreq!C18</f>
        <v>7.5790000000000007E-3</v>
      </c>
      <c r="D20" s="69"/>
      <c r="E20" s="70"/>
      <c r="F20" s="71">
        <v>6.140056151878316E-4</v>
      </c>
      <c r="G20" s="79">
        <v>500</v>
      </c>
      <c r="J20" s="76">
        <f t="shared" ref="J20:J49" si="3">C20*G20</f>
        <v>3.7895000000000003</v>
      </c>
      <c r="K20" s="76">
        <f t="shared" si="2"/>
        <v>3.7895000000000003</v>
      </c>
    </row>
    <row r="21" spans="1:15" x14ac:dyDescent="0.3">
      <c r="A21" s="66" t="s">
        <v>64</v>
      </c>
      <c r="B21" s="67"/>
      <c r="C21" s="68">
        <f>FactorsFreq!C19</f>
        <v>1.7225000000000001E-4</v>
      </c>
      <c r="D21" s="69"/>
      <c r="E21" s="70"/>
      <c r="F21" s="71">
        <v>0.10323310701584223</v>
      </c>
      <c r="G21" s="79">
        <v>25000</v>
      </c>
      <c r="J21" s="76">
        <f t="shared" si="3"/>
        <v>4.3062500000000004</v>
      </c>
      <c r="K21" s="76">
        <f t="shared" si="2"/>
        <v>4.3062500000000004</v>
      </c>
    </row>
    <row r="22" spans="1:15" x14ac:dyDescent="0.3">
      <c r="A22" s="66" t="s">
        <v>105</v>
      </c>
      <c r="B22" s="72"/>
      <c r="C22" s="68">
        <f>FactorsFreq!C20</f>
        <v>1.3780000000000001E-3</v>
      </c>
      <c r="D22" s="69"/>
      <c r="E22" s="70"/>
      <c r="F22" s="71">
        <v>1.9467372683382649E-4</v>
      </c>
      <c r="G22" s="79">
        <v>700</v>
      </c>
      <c r="J22" s="76">
        <f t="shared" si="3"/>
        <v>0.96460000000000012</v>
      </c>
      <c r="K22" s="76">
        <f t="shared" si="2"/>
        <v>0.96460000000000012</v>
      </c>
    </row>
    <row r="23" spans="1:15" x14ac:dyDescent="0.3">
      <c r="A23" s="66" t="s">
        <v>106</v>
      </c>
      <c r="B23" s="67" t="s">
        <v>115</v>
      </c>
      <c r="C23" s="68">
        <f>FactorsFreq!C21</f>
        <v>1.593063583815029E-4</v>
      </c>
      <c r="D23" s="69"/>
      <c r="E23" s="70"/>
      <c r="F23" s="71"/>
      <c r="G23" s="79">
        <v>500</v>
      </c>
      <c r="J23" s="76">
        <f t="shared" si="3"/>
        <v>7.9653179190751447E-2</v>
      </c>
      <c r="K23" s="76">
        <f t="shared" si="2"/>
        <v>7.9653179190751447E-2</v>
      </c>
    </row>
    <row r="24" spans="1:15" x14ac:dyDescent="0.3">
      <c r="A24" s="66" t="s">
        <v>108</v>
      </c>
      <c r="B24" s="67" t="s">
        <v>115</v>
      </c>
      <c r="C24" s="68">
        <f>FactorsFreq!C22</f>
        <v>3.5821257643283585E-6</v>
      </c>
      <c r="D24" s="69"/>
      <c r="E24" s="70"/>
      <c r="F24" s="71">
        <v>0</v>
      </c>
      <c r="G24" s="79">
        <v>500</v>
      </c>
      <c r="J24" s="76">
        <f t="shared" si="3"/>
        <v>1.7910628821641793E-3</v>
      </c>
      <c r="K24" s="76">
        <f t="shared" si="2"/>
        <v>1.7910628821641793E-3</v>
      </c>
    </row>
    <row r="25" spans="1:15" x14ac:dyDescent="0.3">
      <c r="A25" s="66" t="s">
        <v>109</v>
      </c>
      <c r="B25" s="67"/>
      <c r="C25" s="68">
        <f>FactorsFreq!C23</f>
        <v>5.1675000000000002E-3</v>
      </c>
      <c r="D25" s="69"/>
      <c r="E25" s="70"/>
      <c r="F25" s="71"/>
      <c r="G25" s="79">
        <v>5000</v>
      </c>
      <c r="J25" s="76">
        <f t="shared" si="3"/>
        <v>25.837500000000002</v>
      </c>
      <c r="K25" s="76">
        <f t="shared" si="2"/>
        <v>25.837500000000002</v>
      </c>
    </row>
    <row r="26" spans="1:15" x14ac:dyDescent="0.3">
      <c r="A26" s="66" t="s">
        <v>110</v>
      </c>
      <c r="B26" s="67" t="s">
        <v>115</v>
      </c>
      <c r="C26" s="68">
        <f>FactorsFreq!C24</f>
        <v>1.7225000000000001E-3</v>
      </c>
      <c r="D26" s="69"/>
      <c r="E26" s="70"/>
      <c r="F26" s="71"/>
      <c r="G26" s="79">
        <v>1500</v>
      </c>
      <c r="J26" s="76">
        <f t="shared" si="3"/>
        <v>2.5837500000000002</v>
      </c>
      <c r="K26" s="76">
        <f t="shared" si="2"/>
        <v>2.5837500000000002</v>
      </c>
    </row>
    <row r="27" spans="1:15" x14ac:dyDescent="0.3">
      <c r="A27" s="64" t="s">
        <v>111</v>
      </c>
      <c r="B27" s="67"/>
      <c r="C27" s="68">
        <f>FactorsFreq!C25</f>
        <v>0</v>
      </c>
      <c r="D27" s="69"/>
      <c r="E27" s="70"/>
      <c r="F27" s="71"/>
      <c r="G27" s="80"/>
      <c r="J27" s="76"/>
      <c r="K27" s="76"/>
    </row>
    <row r="28" spans="1:15" x14ac:dyDescent="0.3">
      <c r="A28" s="66" t="s">
        <v>65</v>
      </c>
      <c r="B28" s="67"/>
      <c r="C28" s="68">
        <f>FactorsFreq!C26</f>
        <v>2.0670000000000001E-4</v>
      </c>
      <c r="D28" s="69"/>
      <c r="E28" s="70"/>
      <c r="F28" s="71">
        <v>1.7676711067253939E-3</v>
      </c>
      <c r="G28" s="79">
        <v>2000</v>
      </c>
      <c r="J28" s="76">
        <f t="shared" si="3"/>
        <v>0.41340000000000005</v>
      </c>
      <c r="K28" s="76"/>
    </row>
    <row r="29" spans="1:15" x14ac:dyDescent="0.3">
      <c r="A29" s="66" t="s">
        <v>112</v>
      </c>
      <c r="B29" s="67"/>
      <c r="C29" s="68">
        <f>FactorsFreq!C27</f>
        <v>3.0000000000000001E-3</v>
      </c>
      <c r="D29" s="69"/>
      <c r="E29" s="70"/>
      <c r="F29" s="71">
        <v>2.3360847220059181E-4</v>
      </c>
      <c r="G29" s="79">
        <v>200</v>
      </c>
      <c r="J29" s="76">
        <f t="shared" si="3"/>
        <v>0.6</v>
      </c>
      <c r="K29" s="76"/>
    </row>
    <row r="30" spans="1:15" x14ac:dyDescent="0.3">
      <c r="A30" s="66" t="s">
        <v>66</v>
      </c>
      <c r="B30" s="67"/>
      <c r="C30" s="68">
        <f>FactorsFreq!C28</f>
        <v>5.1741863242759038E-3</v>
      </c>
      <c r="D30" s="69"/>
      <c r="E30" s="70"/>
      <c r="F30" s="71">
        <v>5.1900000000000002E-2</v>
      </c>
      <c r="G30" s="79">
        <v>50000</v>
      </c>
      <c r="J30" s="76">
        <f t="shared" si="3"/>
        <v>258.7093162137952</v>
      </c>
      <c r="K30" s="76"/>
    </row>
    <row r="31" spans="1:15" x14ac:dyDescent="0.3">
      <c r="A31" s="66" t="s">
        <v>113</v>
      </c>
      <c r="B31" s="67"/>
      <c r="C31" s="68">
        <f>FactorsFreq!C29</f>
        <v>3.4450000000000001E-3</v>
      </c>
      <c r="D31" s="69"/>
      <c r="E31" s="70"/>
      <c r="F31" s="71"/>
      <c r="G31" s="79">
        <v>500</v>
      </c>
      <c r="J31" s="76">
        <f t="shared" si="3"/>
        <v>1.7225000000000001</v>
      </c>
      <c r="K31" s="76"/>
    </row>
    <row r="32" spans="1:15" x14ac:dyDescent="0.3">
      <c r="A32" s="66" t="s">
        <v>69</v>
      </c>
      <c r="B32" s="67"/>
      <c r="C32" s="68">
        <f>FactorsFreq!C30</f>
        <v>0</v>
      </c>
      <c r="D32" s="69"/>
      <c r="E32" s="70"/>
      <c r="F32" s="71">
        <v>9.6081573019775532E-3</v>
      </c>
      <c r="G32" s="79">
        <v>6000</v>
      </c>
      <c r="J32" s="76"/>
      <c r="K32" s="76"/>
    </row>
    <row r="33" spans="1:11" x14ac:dyDescent="0.3">
      <c r="A33" s="66" t="s">
        <v>114</v>
      </c>
      <c r="B33" s="67" t="s">
        <v>115</v>
      </c>
      <c r="C33" s="68">
        <f>FactorsFreq!C31</f>
        <v>6.8900000000000005E-4</v>
      </c>
      <c r="D33" s="69"/>
      <c r="E33" s="70"/>
      <c r="F33" s="71"/>
      <c r="G33" s="79">
        <v>1000</v>
      </c>
      <c r="J33" s="76">
        <f t="shared" si="3"/>
        <v>0.68900000000000006</v>
      </c>
      <c r="K33" s="76"/>
    </row>
    <row r="34" spans="1:11" x14ac:dyDescent="0.3">
      <c r="A34" s="66" t="s">
        <v>116</v>
      </c>
      <c r="B34" s="67"/>
      <c r="C34" s="68">
        <f>FactorsFreq!C32</f>
        <v>4.4249558177310526E-8</v>
      </c>
      <c r="D34" s="69"/>
      <c r="E34" s="70"/>
      <c r="F34" s="71"/>
      <c r="G34" s="79">
        <v>1000</v>
      </c>
      <c r="J34" s="76">
        <f t="shared" si="3"/>
        <v>4.4249558177310527E-5</v>
      </c>
      <c r="K34" s="76"/>
    </row>
    <row r="35" spans="1:11" x14ac:dyDescent="0.3">
      <c r="A35" s="66" t="s">
        <v>117</v>
      </c>
      <c r="B35" s="67"/>
      <c r="C35" s="68">
        <f>FactorsFreq!C33</f>
        <v>3.4450000000000003E-4</v>
      </c>
      <c r="D35" s="69"/>
      <c r="E35" s="70"/>
      <c r="F35" s="71">
        <v>2.7029638904304707E-4</v>
      </c>
      <c r="G35" s="79">
        <v>200</v>
      </c>
      <c r="J35" s="76">
        <f t="shared" si="3"/>
        <v>6.8900000000000003E-2</v>
      </c>
      <c r="K35" s="76"/>
    </row>
    <row r="36" spans="1:11" x14ac:dyDescent="0.3">
      <c r="A36" s="66" t="s">
        <v>118</v>
      </c>
      <c r="B36" s="67"/>
      <c r="C36" s="68">
        <f>FactorsFreq!C34</f>
        <v>9.7971551153774219E-5</v>
      </c>
      <c r="D36" s="69"/>
      <c r="E36" s="70"/>
      <c r="F36" s="71"/>
      <c r="G36" s="79">
        <v>611.76470589999997</v>
      </c>
      <c r="J36" s="76">
        <f t="shared" si="3"/>
        <v>5.9935537178155487E-2</v>
      </c>
      <c r="K36" s="76"/>
    </row>
    <row r="37" spans="1:11" x14ac:dyDescent="0.3">
      <c r="A37" s="66" t="s">
        <v>119</v>
      </c>
      <c r="B37" s="67" t="s">
        <v>115</v>
      </c>
      <c r="C37" s="68">
        <f>FactorsFreq!C35</f>
        <v>6.8900000000000005E-4</v>
      </c>
      <c r="D37" s="69"/>
      <c r="E37" s="70"/>
      <c r="F37" s="71"/>
      <c r="G37" s="79">
        <v>382.35294119999998</v>
      </c>
      <c r="J37" s="76">
        <f t="shared" si="3"/>
        <v>0.26344117648679999</v>
      </c>
      <c r="K37" s="76"/>
    </row>
    <row r="38" spans="1:11" x14ac:dyDescent="0.3">
      <c r="A38" s="64" t="s">
        <v>120</v>
      </c>
      <c r="B38" s="67"/>
      <c r="C38" s="68">
        <f>FactorsFreq!C36</f>
        <v>0</v>
      </c>
      <c r="D38" s="69"/>
      <c r="E38" s="70"/>
      <c r="F38" s="71"/>
      <c r="G38" s="80"/>
      <c r="J38" s="76"/>
      <c r="K38" s="76"/>
    </row>
    <row r="39" spans="1:11" x14ac:dyDescent="0.3">
      <c r="A39" s="66" t="s">
        <v>121</v>
      </c>
      <c r="B39" s="67" t="s">
        <v>115</v>
      </c>
      <c r="C39" s="68">
        <f>FactorsFreq!C37</f>
        <v>3.4450000000000003E-4</v>
      </c>
      <c r="D39" s="69"/>
      <c r="E39" s="70"/>
      <c r="F39" s="71"/>
      <c r="G39" s="79">
        <v>1000</v>
      </c>
      <c r="J39" s="76">
        <f t="shared" si="3"/>
        <v>0.34450000000000003</v>
      </c>
      <c r="K39" s="76">
        <f t="shared" ref="K39:K49" si="4">J39</f>
        <v>0.34450000000000003</v>
      </c>
    </row>
    <row r="40" spans="1:11" x14ac:dyDescent="0.3">
      <c r="A40" s="66" t="s">
        <v>67</v>
      </c>
      <c r="B40" s="67"/>
      <c r="C40" s="68">
        <f>FactorsFreq!C38</f>
        <v>3.4450000000000003E-4</v>
      </c>
      <c r="D40" s="69"/>
      <c r="E40" s="70"/>
      <c r="F40" s="71"/>
      <c r="G40" s="79">
        <v>100000</v>
      </c>
      <c r="J40" s="76">
        <f t="shared" si="3"/>
        <v>34.450000000000003</v>
      </c>
      <c r="K40" s="76">
        <f t="shared" si="4"/>
        <v>34.450000000000003</v>
      </c>
    </row>
    <row r="41" spans="1:11" x14ac:dyDescent="0.3">
      <c r="A41" s="66" t="s">
        <v>68</v>
      </c>
      <c r="B41" s="67"/>
      <c r="C41" s="68">
        <f>FactorsFreq!C39</f>
        <v>1.7225000000000001E-4</v>
      </c>
      <c r="D41" s="69"/>
      <c r="E41" s="70"/>
      <c r="F41" s="71">
        <v>0.13489532080040648</v>
      </c>
      <c r="G41" s="79">
        <v>3000</v>
      </c>
      <c r="J41" s="76">
        <f t="shared" si="3"/>
        <v>0.51675000000000004</v>
      </c>
      <c r="K41" s="76">
        <f t="shared" si="4"/>
        <v>0.51675000000000004</v>
      </c>
    </row>
    <row r="42" spans="1:11" x14ac:dyDescent="0.3">
      <c r="A42" s="66" t="s">
        <v>71</v>
      </c>
      <c r="B42" s="67" t="s">
        <v>115</v>
      </c>
      <c r="C42" s="68">
        <f>FactorsFreq!C40</f>
        <v>3.4450000000000004E-5</v>
      </c>
      <c r="D42" s="69"/>
      <c r="E42" s="70"/>
      <c r="F42" s="71">
        <v>4.8932183978421988E-3</v>
      </c>
      <c r="G42" s="79">
        <v>10000</v>
      </c>
      <c r="J42" s="76">
        <f t="shared" si="3"/>
        <v>0.34450000000000003</v>
      </c>
      <c r="K42" s="76">
        <f t="shared" si="4"/>
        <v>0.34450000000000003</v>
      </c>
    </row>
    <row r="43" spans="1:11" x14ac:dyDescent="0.3">
      <c r="A43" s="66" t="s">
        <v>122</v>
      </c>
      <c r="B43" s="67" t="s">
        <v>115</v>
      </c>
      <c r="C43" s="68">
        <f>FactorsFreq!C41</f>
        <v>1.5361368255687008E-4</v>
      </c>
      <c r="D43" s="69"/>
      <c r="E43" s="70"/>
      <c r="F43" s="71">
        <v>1.7129772827519967E-2</v>
      </c>
      <c r="G43" s="79" t="s">
        <v>226</v>
      </c>
      <c r="J43" s="76"/>
      <c r="K43" s="76">
        <f t="shared" si="4"/>
        <v>0</v>
      </c>
    </row>
    <row r="44" spans="1:11" x14ac:dyDescent="0.3">
      <c r="A44" s="66" t="s">
        <v>123</v>
      </c>
      <c r="B44" s="67"/>
      <c r="C44" s="68">
        <f>FactorsFreq!C42</f>
        <v>0</v>
      </c>
      <c r="D44" s="69"/>
      <c r="E44" s="70"/>
      <c r="F44" s="71"/>
      <c r="G44" s="80"/>
      <c r="J44" s="76"/>
      <c r="K44" s="76">
        <f t="shared" si="4"/>
        <v>0</v>
      </c>
    </row>
    <row r="45" spans="1:11" x14ac:dyDescent="0.3">
      <c r="A45" s="66" t="s">
        <v>124</v>
      </c>
      <c r="B45" s="67"/>
      <c r="C45" s="68">
        <f>FactorsFreq!C43</f>
        <v>0</v>
      </c>
      <c r="D45" s="69"/>
      <c r="E45" s="70"/>
      <c r="F45" s="71"/>
      <c r="G45" s="80"/>
      <c r="J45" s="76"/>
      <c r="K45" s="76">
        <f t="shared" si="4"/>
        <v>0</v>
      </c>
    </row>
    <row r="46" spans="1:11" x14ac:dyDescent="0.3">
      <c r="A46" s="66" t="s">
        <v>70</v>
      </c>
      <c r="B46" s="67"/>
      <c r="C46" s="68">
        <f>FactorsFreq!C44</f>
        <v>5.1674999999999996E-4</v>
      </c>
      <c r="D46" s="69"/>
      <c r="E46" s="70"/>
      <c r="F46" s="71"/>
      <c r="G46" s="79">
        <v>10000</v>
      </c>
      <c r="J46" s="76">
        <f t="shared" si="3"/>
        <v>5.1674999999999995</v>
      </c>
      <c r="K46" s="76">
        <f t="shared" si="4"/>
        <v>5.1674999999999995</v>
      </c>
    </row>
    <row r="47" spans="1:11" x14ac:dyDescent="0.3">
      <c r="A47" s="66" t="s">
        <v>125</v>
      </c>
      <c r="B47" s="67" t="s">
        <v>115</v>
      </c>
      <c r="C47" s="68">
        <f>FactorsFreq!C45</f>
        <v>3.4450000000000001E-3</v>
      </c>
      <c r="D47" s="69"/>
      <c r="E47" s="70"/>
      <c r="F47" s="71">
        <v>1.6156404193350835E-2</v>
      </c>
      <c r="G47" s="79">
        <v>200</v>
      </c>
      <c r="J47" s="76">
        <f t="shared" si="3"/>
        <v>0.68900000000000006</v>
      </c>
      <c r="K47" s="76">
        <f t="shared" si="4"/>
        <v>0.68900000000000006</v>
      </c>
    </row>
    <row r="48" spans="1:11" x14ac:dyDescent="0.3">
      <c r="A48" s="66" t="s">
        <v>126</v>
      </c>
      <c r="B48" s="67"/>
      <c r="C48" s="68">
        <f>FactorsFreq!C46</f>
        <v>4.1339999999999997E-3</v>
      </c>
      <c r="D48" s="69"/>
      <c r="E48" s="70"/>
      <c r="F48" s="71" t="s">
        <v>222</v>
      </c>
      <c r="G48" s="79">
        <v>200</v>
      </c>
      <c r="J48" s="76">
        <f t="shared" si="3"/>
        <v>0.82679999999999998</v>
      </c>
      <c r="K48" s="76">
        <f t="shared" si="4"/>
        <v>0.82679999999999998</v>
      </c>
    </row>
    <row r="49" spans="1:11" x14ac:dyDescent="0.3">
      <c r="A49" s="66" t="s">
        <v>127</v>
      </c>
      <c r="B49" s="67" t="s">
        <v>115</v>
      </c>
      <c r="C49" s="68">
        <f>FactorsFreq!C47</f>
        <v>1.0024950000000002E-6</v>
      </c>
      <c r="D49" s="69"/>
      <c r="E49" s="70"/>
      <c r="F49" s="71" t="s">
        <v>222</v>
      </c>
      <c r="G49" s="79">
        <v>100000</v>
      </c>
      <c r="J49" s="76">
        <f t="shared" si="3"/>
        <v>0.10024950000000002</v>
      </c>
      <c r="K49" s="76">
        <f t="shared" si="4"/>
        <v>0.10024950000000002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7A49-0F0F-43EC-BC91-090247970CEC}">
  <sheetPr>
    <outlinePr summaryBelow="0" summaryRight="0"/>
  </sheetPr>
  <dimension ref="A1:K993"/>
  <sheetViews>
    <sheetView zoomScale="83" workbookViewId="0">
      <selection activeCell="C11" sqref="C11"/>
    </sheetView>
  </sheetViews>
  <sheetFormatPr defaultColWidth="12.69921875" defaultRowHeight="15.75" customHeight="1" x14ac:dyDescent="0.3"/>
  <cols>
    <col min="1" max="1" width="37.19921875" customWidth="1"/>
    <col min="3" max="3" width="18.8984375" customWidth="1"/>
  </cols>
  <sheetData>
    <row r="1" spans="1:11" ht="13" x14ac:dyDescent="0.3">
      <c r="E1" s="2"/>
      <c r="F1" s="2" t="s">
        <v>82</v>
      </c>
    </row>
    <row r="2" spans="1:11" ht="13" x14ac:dyDescent="0.3">
      <c r="A2" s="41" t="s">
        <v>56</v>
      </c>
      <c r="B2" s="41" t="s">
        <v>83</v>
      </c>
      <c r="C2" s="41" t="s">
        <v>84</v>
      </c>
      <c r="D2" s="41" t="s">
        <v>85</v>
      </c>
      <c r="E2" s="41"/>
      <c r="F2" s="41" t="s">
        <v>54</v>
      </c>
      <c r="G2" s="41" t="s">
        <v>86</v>
      </c>
      <c r="H2" s="41" t="s">
        <v>87</v>
      </c>
      <c r="I2" s="41" t="s">
        <v>88</v>
      </c>
      <c r="J2" s="48"/>
      <c r="K2" s="41" t="s">
        <v>89</v>
      </c>
    </row>
    <row r="3" spans="1:11" ht="13" x14ac:dyDescent="0.3">
      <c r="A3" s="2" t="s">
        <v>90</v>
      </c>
      <c r="C3" s="28"/>
    </row>
    <row r="4" spans="1:11" ht="13" x14ac:dyDescent="0.3">
      <c r="A4" s="27" t="s">
        <v>91</v>
      </c>
      <c r="B4" s="29"/>
      <c r="C4" s="28">
        <v>4.0000000000000001E-3</v>
      </c>
      <c r="D4" s="27">
        <v>25000</v>
      </c>
      <c r="E4" s="28"/>
      <c r="F4" s="28">
        <f>[1]Reliance!D2</f>
        <v>0.70254320640719403</v>
      </c>
      <c r="G4" s="28">
        <v>0.65</v>
      </c>
      <c r="H4" s="28">
        <f>'[1]TATA &amp; Care'!O3</f>
        <v>0.43755059178717537</v>
      </c>
      <c r="I4" s="28">
        <v>0.7631</v>
      </c>
      <c r="K4" s="28">
        <f t="shared" ref="K4:K27" si="0">IFERROR(AVERAGE(F4:I4),)</f>
        <v>0.63829844954859238</v>
      </c>
    </row>
    <row r="5" spans="1:11" ht="13" x14ac:dyDescent="0.3">
      <c r="A5" s="27" t="s">
        <v>92</v>
      </c>
      <c r="B5" s="29"/>
      <c r="C5" s="28">
        <f>15%*B57</f>
        <v>5.1675000000000002E-3</v>
      </c>
      <c r="D5" s="27">
        <v>1000</v>
      </c>
      <c r="E5" s="28"/>
      <c r="F5" s="28"/>
      <c r="G5" s="28">
        <f>'[1]TATA &amp; Care'!H17</f>
        <v>3.2331070158422245E-3</v>
      </c>
      <c r="H5" s="28">
        <f>'[1]TATA &amp; Care'!O17</f>
        <v>1.3126517753615263E-3</v>
      </c>
      <c r="I5" s="28">
        <f>'[1]HDFC ergo'!D26/2</f>
        <v>7.7869490733530598E-4</v>
      </c>
      <c r="K5" s="28">
        <f t="shared" si="0"/>
        <v>1.7748178995130187E-3</v>
      </c>
    </row>
    <row r="6" spans="1:11" ht="13" x14ac:dyDescent="0.3">
      <c r="A6" s="27" t="s">
        <v>93</v>
      </c>
      <c r="B6" s="29"/>
      <c r="C6" s="28">
        <f>0.08*B57</f>
        <v>2.7560000000000002E-3</v>
      </c>
      <c r="D6" s="27">
        <v>10000</v>
      </c>
      <c r="E6" s="28"/>
      <c r="F6" s="28"/>
      <c r="G6" s="28">
        <f>'[1]TATA &amp; Care'!H18</f>
        <v>3.2331070158422245E-3</v>
      </c>
      <c r="H6" s="28">
        <f>'[1]TATA &amp; Care'!O18</f>
        <v>1.3126517753615263E-3</v>
      </c>
      <c r="I6" s="28">
        <f>I5</f>
        <v>7.7869490733530598E-4</v>
      </c>
      <c r="K6" s="28">
        <f t="shared" si="0"/>
        <v>1.7748178995130187E-3</v>
      </c>
    </row>
    <row r="7" spans="1:11" ht="13" x14ac:dyDescent="0.3">
      <c r="A7" s="27" t="s">
        <v>94</v>
      </c>
      <c r="B7" s="29"/>
      <c r="C7" s="28">
        <f>0.018*B57</f>
        <v>6.2009999999999995E-4</v>
      </c>
      <c r="D7" s="27">
        <v>300</v>
      </c>
      <c r="E7" s="28"/>
      <c r="F7" s="28"/>
      <c r="G7" s="28">
        <v>3.0999999999999999E-3</v>
      </c>
      <c r="H7" s="28">
        <f>'[1]TATA &amp; Care'!O22</f>
        <v>1.7502023671487016E-3</v>
      </c>
      <c r="I7" s="28">
        <f>'[1]HDFC ergo'!D28</f>
        <v>3.1147796293412239E-3</v>
      </c>
      <c r="K7" s="28">
        <f t="shared" si="0"/>
        <v>2.6549939988299749E-3</v>
      </c>
    </row>
    <row r="8" spans="1:11" ht="13" x14ac:dyDescent="0.3">
      <c r="A8" s="27" t="s">
        <v>95</v>
      </c>
      <c r="B8" s="29"/>
      <c r="C8" s="28">
        <f>11%*B57</f>
        <v>3.7895000000000003E-3</v>
      </c>
      <c r="D8" s="27">
        <v>500</v>
      </c>
      <c r="E8" s="28"/>
      <c r="F8" s="28"/>
      <c r="G8" s="28"/>
      <c r="H8" s="28"/>
      <c r="I8" s="28"/>
      <c r="K8" s="28">
        <f t="shared" si="0"/>
        <v>0</v>
      </c>
    </row>
    <row r="9" spans="1:11" ht="13" x14ac:dyDescent="0.3">
      <c r="A9" s="27" t="s">
        <v>96</v>
      </c>
      <c r="B9" s="29"/>
      <c r="C9" s="28">
        <v>5.0000000000000001E-3</v>
      </c>
      <c r="D9" s="27">
        <v>1200</v>
      </c>
      <c r="E9" s="28"/>
      <c r="F9" s="28"/>
      <c r="G9" s="28"/>
      <c r="H9" s="28"/>
      <c r="I9" s="28"/>
      <c r="K9" s="28">
        <f t="shared" si="0"/>
        <v>0</v>
      </c>
    </row>
    <row r="10" spans="1:11" ht="13" x14ac:dyDescent="0.3">
      <c r="A10" s="27" t="s">
        <v>97</v>
      </c>
      <c r="B10" s="29"/>
      <c r="C10" s="28">
        <f>3%*B57</f>
        <v>1.0334999999999999E-3</v>
      </c>
      <c r="D10" s="27">
        <v>10000</v>
      </c>
      <c r="E10" s="28"/>
      <c r="F10" s="28">
        <v>0</v>
      </c>
      <c r="G10" s="28">
        <f>'[1]TATA &amp; Care'!H19+'[1]TATA &amp; Care'!H23</f>
        <v>5.8195926285160042E-3</v>
      </c>
      <c r="H10" s="28">
        <f>'[1]TATA &amp; Care'!O19+'[1]TATA &amp; Care'!O23</f>
        <v>0</v>
      </c>
      <c r="I10" s="28">
        <f>'[1]HDFC ergo'!D24+'[1]HDFC ergo'!D23</f>
        <v>1.8688677776047345E-3</v>
      </c>
      <c r="K10" s="28">
        <f t="shared" si="0"/>
        <v>1.9221151015301847E-3</v>
      </c>
    </row>
    <row r="11" spans="1:11" ht="13" x14ac:dyDescent="0.3">
      <c r="A11" s="27" t="s">
        <v>98</v>
      </c>
      <c r="B11" s="29"/>
      <c r="C11" s="28">
        <f>0.045*B57</f>
        <v>1.55025E-3</v>
      </c>
      <c r="D11" s="27">
        <v>1000</v>
      </c>
      <c r="E11" s="28"/>
      <c r="F11" s="28"/>
      <c r="G11" s="28"/>
      <c r="H11" s="28"/>
      <c r="I11" s="28"/>
      <c r="K11" s="28">
        <f t="shared" si="0"/>
        <v>0</v>
      </c>
    </row>
    <row r="12" spans="1:11" ht="13" x14ac:dyDescent="0.3">
      <c r="A12" s="27" t="s">
        <v>99</v>
      </c>
      <c r="B12" s="29"/>
      <c r="C12" s="28">
        <f>B62*59%*B57</f>
        <v>1.6870165000000001E-3</v>
      </c>
      <c r="D12" s="27">
        <v>12000</v>
      </c>
      <c r="E12" s="28"/>
      <c r="F12" s="28">
        <v>0</v>
      </c>
      <c r="G12" s="28">
        <f>'[1]TATA &amp; Care'!H16</f>
        <v>6.4662140316844492E-4</v>
      </c>
      <c r="H12" s="28">
        <v>0</v>
      </c>
      <c r="I12" s="28">
        <v>0</v>
      </c>
      <c r="K12" s="28">
        <f t="shared" si="0"/>
        <v>1.6165535079211123E-4</v>
      </c>
    </row>
    <row r="13" spans="1:11" ht="13" x14ac:dyDescent="0.3">
      <c r="A13" s="27" t="s">
        <v>100</v>
      </c>
      <c r="B13" s="29"/>
      <c r="C13" s="28">
        <f>15%*B57</f>
        <v>5.1675000000000002E-3</v>
      </c>
      <c r="D13" s="27">
        <v>2400</v>
      </c>
      <c r="E13" s="28"/>
      <c r="F13" s="28"/>
      <c r="G13" s="28"/>
      <c r="H13" s="28"/>
      <c r="I13" s="28"/>
      <c r="K13" s="28">
        <f t="shared" si="0"/>
        <v>0</v>
      </c>
    </row>
    <row r="14" spans="1:11" ht="13" x14ac:dyDescent="0.3">
      <c r="A14" s="27" t="s">
        <v>101</v>
      </c>
      <c r="B14" s="29"/>
      <c r="C14" s="28">
        <f>12%*B57</f>
        <v>4.1339999999999997E-3</v>
      </c>
      <c r="D14" s="27">
        <v>8000</v>
      </c>
      <c r="E14" s="28"/>
      <c r="F14" s="28"/>
      <c r="G14" s="28"/>
      <c r="H14" s="28"/>
      <c r="I14" s="28"/>
      <c r="K14" s="28">
        <f t="shared" si="0"/>
        <v>0</v>
      </c>
    </row>
    <row r="15" spans="1:11" ht="13" x14ac:dyDescent="0.3">
      <c r="A15" s="27" t="s">
        <v>102</v>
      </c>
      <c r="B15" s="29"/>
      <c r="C15" s="28">
        <f>7%*B57</f>
        <v>2.4115000000000004E-3</v>
      </c>
      <c r="D15" s="27">
        <v>700</v>
      </c>
      <c r="E15" s="28"/>
      <c r="F15" s="28"/>
      <c r="G15" s="28"/>
      <c r="H15" s="28"/>
      <c r="I15" s="28"/>
      <c r="K15" s="28">
        <f t="shared" si="0"/>
        <v>0</v>
      </c>
    </row>
    <row r="16" spans="1:11" ht="13" x14ac:dyDescent="0.3">
      <c r="A16" s="27" t="s">
        <v>103</v>
      </c>
      <c r="B16" s="29"/>
      <c r="C16" s="28">
        <f>C4*0.01</f>
        <v>4.0000000000000003E-5</v>
      </c>
      <c r="E16" s="28"/>
      <c r="F16" s="28"/>
      <c r="G16" s="28"/>
      <c r="H16" s="28"/>
      <c r="I16" s="28"/>
      <c r="K16" s="28">
        <f t="shared" si="0"/>
        <v>0</v>
      </c>
    </row>
    <row r="17" spans="1:11" ht="13" x14ac:dyDescent="0.3">
      <c r="A17" s="27" t="s">
        <v>61</v>
      </c>
      <c r="B17" s="29"/>
      <c r="C17" s="28">
        <f>1%*B57</f>
        <v>3.4450000000000003E-4</v>
      </c>
      <c r="E17" s="28"/>
      <c r="F17" s="28">
        <v>0</v>
      </c>
      <c r="G17" s="28">
        <f>'[1]TATA &amp; Care'!H4</f>
        <v>6.466214031684449E-3</v>
      </c>
      <c r="H17" s="28">
        <f>'[1]TATA &amp; Care'!O4</f>
        <v>4.375505917871754E-2</v>
      </c>
      <c r="I17" s="28">
        <v>0</v>
      </c>
      <c r="K17" s="28">
        <f t="shared" si="0"/>
        <v>1.2555318302600498E-2</v>
      </c>
    </row>
    <row r="18" spans="1:11" ht="13" x14ac:dyDescent="0.3">
      <c r="A18" s="27" t="s">
        <v>104</v>
      </c>
      <c r="B18" s="29"/>
      <c r="C18" s="28">
        <f>0.22*B57</f>
        <v>7.5790000000000007E-3</v>
      </c>
      <c r="D18" s="27">
        <v>203</v>
      </c>
      <c r="E18" s="28"/>
      <c r="F18" s="28">
        <f>[1]Reliance!D3</f>
        <v>7.0254320640719399E-4</v>
      </c>
      <c r="G18" s="28">
        <f>'[1]TATA &amp; Care'!H5</f>
        <v>6.4662140316844492E-4</v>
      </c>
      <c r="H18" s="28">
        <f>'[1]TATA &amp; Care'!O5</f>
        <v>3.2816294384038156E-4</v>
      </c>
      <c r="I18" s="28">
        <f>'[1]HDFC ergo'!D4</f>
        <v>7.7869490733530598E-4</v>
      </c>
      <c r="K18" s="28">
        <f t="shared" si="0"/>
        <v>6.140056151878316E-4</v>
      </c>
    </row>
    <row r="19" spans="1:11" ht="13" x14ac:dyDescent="0.3">
      <c r="A19" s="27" t="s">
        <v>64</v>
      </c>
      <c r="B19" s="29"/>
      <c r="C19" s="28">
        <f>0.5%*B57</f>
        <v>1.7225000000000001E-4</v>
      </c>
      <c r="E19" s="28"/>
      <c r="F19" s="28">
        <v>0</v>
      </c>
      <c r="G19" s="28">
        <f>'[1]TATA &amp; Care'!H6</f>
        <v>1.2932428063368898E-2</v>
      </c>
      <c r="H19" s="28">
        <v>0.4</v>
      </c>
      <c r="I19" s="28">
        <v>0</v>
      </c>
      <c r="K19" s="28">
        <f t="shared" si="0"/>
        <v>0.10323310701584223</v>
      </c>
    </row>
    <row r="20" spans="1:11" ht="13" x14ac:dyDescent="0.3">
      <c r="A20" s="27" t="s">
        <v>105</v>
      </c>
      <c r="C20" s="28">
        <f>0.04*B57</f>
        <v>1.3780000000000001E-3</v>
      </c>
      <c r="E20" s="28"/>
      <c r="F20" s="28">
        <v>0</v>
      </c>
      <c r="G20" s="28">
        <v>0</v>
      </c>
      <c r="H20" s="28">
        <v>0</v>
      </c>
      <c r="I20" s="28">
        <f>'[1]HDFC ergo'!D29</f>
        <v>7.7869490733530598E-4</v>
      </c>
      <c r="K20" s="28">
        <f t="shared" si="0"/>
        <v>1.9467372683382649E-4</v>
      </c>
    </row>
    <row r="21" spans="1:11" ht="13" x14ac:dyDescent="0.3">
      <c r="A21" s="27" t="s">
        <v>106</v>
      </c>
      <c r="B21" s="29" t="s">
        <v>107</v>
      </c>
      <c r="C21" s="28">
        <f>1.6/346*B57</f>
        <v>1.593063583815029E-4</v>
      </c>
      <c r="E21" s="28"/>
      <c r="F21" s="28"/>
      <c r="G21" s="28"/>
      <c r="H21" s="28"/>
      <c r="I21" s="28"/>
      <c r="K21" s="28">
        <f t="shared" si="0"/>
        <v>0</v>
      </c>
    </row>
    <row r="22" spans="1:11" ht="13" x14ac:dyDescent="0.3">
      <c r="A22" s="27" t="s">
        <v>108</v>
      </c>
      <c r="B22" s="29" t="s">
        <v>107</v>
      </c>
      <c r="C22" s="28">
        <f>36/346219*B57</f>
        <v>3.5821257643283585E-6</v>
      </c>
      <c r="E22" s="28"/>
      <c r="F22" s="28">
        <v>0</v>
      </c>
      <c r="G22" s="28">
        <v>0</v>
      </c>
      <c r="H22" s="28">
        <v>0</v>
      </c>
      <c r="I22" s="28">
        <v>0</v>
      </c>
      <c r="K22" s="28">
        <f t="shared" si="0"/>
        <v>0</v>
      </c>
    </row>
    <row r="23" spans="1:11" ht="13" x14ac:dyDescent="0.3">
      <c r="A23" s="27" t="s">
        <v>109</v>
      </c>
      <c r="B23" s="29"/>
      <c r="C23" s="28">
        <f>15%*B57</f>
        <v>5.1675000000000002E-3</v>
      </c>
      <c r="D23" s="27">
        <v>5000</v>
      </c>
      <c r="E23" s="28"/>
      <c r="F23" s="28"/>
      <c r="G23" s="28"/>
      <c r="H23" s="28"/>
      <c r="I23" s="28"/>
      <c r="K23" s="28">
        <f t="shared" si="0"/>
        <v>0</v>
      </c>
    </row>
    <row r="24" spans="1:11" ht="13" x14ac:dyDescent="0.3">
      <c r="A24" s="27" t="s">
        <v>110</v>
      </c>
      <c r="B24" s="29" t="s">
        <v>107</v>
      </c>
      <c r="C24" s="28">
        <f>5%*B57</f>
        <v>1.7225000000000001E-3</v>
      </c>
      <c r="E24" s="28"/>
      <c r="F24" s="28"/>
      <c r="G24" s="28"/>
      <c r="H24" s="28"/>
      <c r="I24" s="28"/>
      <c r="K24" s="28">
        <f t="shared" si="0"/>
        <v>0</v>
      </c>
    </row>
    <row r="25" spans="1:11" ht="13" x14ac:dyDescent="0.3">
      <c r="A25" s="2" t="s">
        <v>111</v>
      </c>
      <c r="B25" s="29"/>
      <c r="C25" s="28"/>
      <c r="E25" s="28"/>
      <c r="F25" s="28"/>
      <c r="G25" s="28"/>
      <c r="H25" s="28"/>
      <c r="I25" s="28"/>
      <c r="K25" s="28">
        <f t="shared" si="0"/>
        <v>0</v>
      </c>
    </row>
    <row r="26" spans="1:11" ht="13" x14ac:dyDescent="0.3">
      <c r="A26" s="27" t="s">
        <v>65</v>
      </c>
      <c r="B26" s="29"/>
      <c r="C26" s="27">
        <f>0.6%*B57</f>
        <v>2.0670000000000001E-4</v>
      </c>
      <c r="E26" s="28"/>
      <c r="F26" s="28">
        <f>[1]Reliance!D5</f>
        <v>1.405086412814388E-3</v>
      </c>
      <c r="G26" s="28">
        <f>'[1]TATA &amp; Care'!H7</f>
        <v>3.2331070158422245E-3</v>
      </c>
      <c r="H26" s="28">
        <f>'[1]TATA &amp; Care'!O7</f>
        <v>8.751011835743508E-4</v>
      </c>
      <c r="I26" s="28">
        <f>'[1]HDFC ergo'!D13</f>
        <v>1.557389814670612E-3</v>
      </c>
      <c r="K26" s="28">
        <f t="shared" si="0"/>
        <v>1.7676711067253939E-3</v>
      </c>
    </row>
    <row r="27" spans="1:11" ht="13" x14ac:dyDescent="0.3">
      <c r="A27" s="27" t="s">
        <v>112</v>
      </c>
      <c r="B27" s="29"/>
      <c r="C27" s="28">
        <v>3.0000000000000001E-3</v>
      </c>
      <c r="E27" s="28"/>
      <c r="F27" s="28"/>
      <c r="G27" s="28"/>
      <c r="H27" s="28"/>
      <c r="I27" s="28">
        <f>'[1]HDFC ergo'!D14</f>
        <v>2.3360847220059181E-4</v>
      </c>
      <c r="K27" s="28">
        <f t="shared" si="0"/>
        <v>2.3360847220059181E-4</v>
      </c>
    </row>
    <row r="28" spans="1:11" ht="13" x14ac:dyDescent="0.3">
      <c r="A28" s="27" t="s">
        <v>66</v>
      </c>
      <c r="B28" s="29"/>
      <c r="C28" s="28">
        <f>(24.8+25.5)/334.9*B57</f>
        <v>5.1741863242759038E-3</v>
      </c>
      <c r="E28" s="28"/>
      <c r="F28" s="28">
        <f>[1]Reliance!D6+[1]Reliance!D7</f>
        <v>3.8639876352395672E-2</v>
      </c>
      <c r="G28" s="28">
        <f>'[1]TATA &amp; Care'!H8</f>
        <v>9.6993210475266725E-2</v>
      </c>
      <c r="H28" s="28">
        <f>'[1]TATA &amp; Care'!O8</f>
        <v>1.3126517753615261E-2</v>
      </c>
      <c r="I28" s="28">
        <f>'[1]HDFC ergo'!D10+'[1]HDFC ergo'!D11</f>
        <v>2.725432175673571E-2</v>
      </c>
      <c r="K28" s="28">
        <v>5.1900000000000002E-2</v>
      </c>
    </row>
    <row r="29" spans="1:11" ht="13" x14ac:dyDescent="0.3">
      <c r="A29" s="27" t="s">
        <v>113</v>
      </c>
      <c r="B29" s="29"/>
      <c r="C29" s="28">
        <f>1/10*B57</f>
        <v>3.4450000000000001E-3</v>
      </c>
      <c r="E29" s="28"/>
      <c r="F29" s="28"/>
      <c r="G29" s="28"/>
      <c r="H29" s="28"/>
      <c r="I29" s="28"/>
      <c r="K29" s="28">
        <f t="shared" ref="K29:K44" si="1">IFERROR(AVERAGE(F29:I29),)</f>
        <v>0</v>
      </c>
    </row>
    <row r="30" spans="1:11" ht="13" x14ac:dyDescent="0.3">
      <c r="A30" s="27" t="s">
        <v>69</v>
      </c>
      <c r="B30" s="29"/>
      <c r="C30" s="28"/>
      <c r="E30" s="28"/>
      <c r="F30" s="28">
        <f>[1]Reliance!D12</f>
        <v>1.053814809610791E-2</v>
      </c>
      <c r="G30" s="28">
        <f>'[1]TATA &amp; Care'!H11</f>
        <v>1.2932428063368898E-2</v>
      </c>
      <c r="H30" s="28">
        <f>'[1]TATA &amp; Care'!O11</f>
        <v>3.2816294384038153E-3</v>
      </c>
      <c r="I30" s="28">
        <f>'[1]HDFC ergo'!D19</f>
        <v>1.168042361002959E-2</v>
      </c>
      <c r="K30" s="28">
        <f t="shared" si="1"/>
        <v>9.6081573019775532E-3</v>
      </c>
    </row>
    <row r="31" spans="1:11" ht="13" x14ac:dyDescent="0.3">
      <c r="A31" s="27" t="s">
        <v>114</v>
      </c>
      <c r="B31" s="29" t="s">
        <v>115</v>
      </c>
      <c r="C31" s="28">
        <f>2%*B57</f>
        <v>6.8900000000000005E-4</v>
      </c>
      <c r="E31" s="28"/>
      <c r="F31" s="28"/>
      <c r="G31" s="28"/>
      <c r="H31" s="28"/>
      <c r="I31" s="28"/>
      <c r="K31" s="28">
        <f t="shared" si="1"/>
        <v>0</v>
      </c>
    </row>
    <row r="32" spans="1:11" ht="13" x14ac:dyDescent="0.3">
      <c r="A32" s="27" t="s">
        <v>116</v>
      </c>
      <c r="B32" s="29"/>
      <c r="C32" s="28">
        <f>B106</f>
        <v>4.4249558177310526E-8</v>
      </c>
      <c r="E32" s="28"/>
      <c r="F32" s="28"/>
      <c r="G32" s="28"/>
      <c r="H32" s="28"/>
      <c r="I32" s="28"/>
      <c r="K32" s="28">
        <f t="shared" si="1"/>
        <v>0</v>
      </c>
    </row>
    <row r="33" spans="1:11" ht="13" x14ac:dyDescent="0.3">
      <c r="A33" s="27" t="s">
        <v>117</v>
      </c>
      <c r="B33" s="29"/>
      <c r="C33" s="28">
        <f>1%*B57</f>
        <v>3.4450000000000003E-4</v>
      </c>
      <c r="E33" s="28"/>
      <c r="F33" s="28">
        <f>[1]Reliance!D4</f>
        <v>2.8101728256287761E-4</v>
      </c>
      <c r="G33" s="28">
        <f>'[1]TATA &amp; Care'!H14</f>
        <v>3.2331070158422246E-4</v>
      </c>
      <c r="H33" s="28">
        <f>'[1]TATA &amp; Care'!O14</f>
        <v>8.751011835743508E-5</v>
      </c>
      <c r="I33" s="28">
        <f>'[1]HDFC ergo'!D15</f>
        <v>3.8934745366765299E-4</v>
      </c>
      <c r="K33" s="28">
        <f t="shared" si="1"/>
        <v>2.7029638904304707E-4</v>
      </c>
    </row>
    <row r="34" spans="1:11" ht="13" x14ac:dyDescent="0.3">
      <c r="A34" s="27" t="s">
        <v>118</v>
      </c>
      <c r="B34" s="29"/>
      <c r="C34" s="28">
        <f>B96*B57</f>
        <v>9.7971551153774219E-5</v>
      </c>
      <c r="E34" s="28"/>
      <c r="F34" s="28"/>
      <c r="G34" s="28"/>
      <c r="H34" s="28"/>
      <c r="I34" s="28"/>
      <c r="K34" s="28">
        <f t="shared" si="1"/>
        <v>0</v>
      </c>
    </row>
    <row r="35" spans="1:11" ht="13" x14ac:dyDescent="0.3">
      <c r="A35" s="27" t="s">
        <v>119</v>
      </c>
      <c r="B35" s="29" t="s">
        <v>115</v>
      </c>
      <c r="C35" s="28">
        <f>2%*B57</f>
        <v>6.8900000000000005E-4</v>
      </c>
      <c r="E35" s="28"/>
      <c r="F35" s="28"/>
      <c r="G35" s="28"/>
      <c r="H35" s="28"/>
      <c r="I35" s="28"/>
      <c r="K35" s="28">
        <f t="shared" si="1"/>
        <v>0</v>
      </c>
    </row>
    <row r="36" spans="1:11" ht="13" x14ac:dyDescent="0.3">
      <c r="A36" s="2" t="s">
        <v>120</v>
      </c>
      <c r="B36" s="29"/>
      <c r="C36" s="28"/>
      <c r="E36" s="28"/>
      <c r="F36" s="28"/>
      <c r="G36" s="28"/>
      <c r="H36" s="28"/>
      <c r="I36" s="28"/>
      <c r="K36" s="28">
        <f t="shared" si="1"/>
        <v>0</v>
      </c>
    </row>
    <row r="37" spans="1:11" ht="13" x14ac:dyDescent="0.3">
      <c r="A37" s="27" t="s">
        <v>121</v>
      </c>
      <c r="B37" s="29" t="s">
        <v>107</v>
      </c>
      <c r="C37" s="28">
        <f>1%*B57</f>
        <v>3.4450000000000003E-4</v>
      </c>
      <c r="E37" s="28"/>
      <c r="F37" s="28"/>
      <c r="G37" s="28"/>
      <c r="H37" s="28"/>
      <c r="I37" s="28"/>
      <c r="K37" s="28">
        <f t="shared" si="1"/>
        <v>0</v>
      </c>
    </row>
    <row r="38" spans="1:11" ht="13" x14ac:dyDescent="0.3">
      <c r="A38" s="27" t="s">
        <v>67</v>
      </c>
      <c r="B38" s="29"/>
      <c r="C38" s="28">
        <f>1%*B57</f>
        <v>3.4450000000000003E-4</v>
      </c>
      <c r="E38" s="28"/>
      <c r="F38" s="28">
        <f>[1]Reliance!D8</f>
        <v>0.21076296192215821</v>
      </c>
      <c r="G38" s="28">
        <f>'[1]TATA &amp; Care'!H9</f>
        <v>0.12932428063368898</v>
      </c>
      <c r="H38" s="28">
        <f>'[1]TATA &amp; Care'!O9</f>
        <v>4.375505917871754E-2</v>
      </c>
      <c r="I38" s="28">
        <f>'[1]HDFC ergo'!D21</f>
        <v>0.15573898146706119</v>
      </c>
      <c r="K38" s="28">
        <f t="shared" si="1"/>
        <v>0.13489532080040648</v>
      </c>
    </row>
    <row r="39" spans="1:11" ht="13" x14ac:dyDescent="0.3">
      <c r="A39" s="27" t="s">
        <v>68</v>
      </c>
      <c r="B39" s="29"/>
      <c r="C39" s="28">
        <f>0.5%*B57</f>
        <v>1.7225000000000001E-4</v>
      </c>
      <c r="E39" s="28"/>
      <c r="F39" s="28">
        <f>[1]Reliance!D9</f>
        <v>7.0254320640719403E-3</v>
      </c>
      <c r="G39" s="28">
        <f>'[1]TATA &amp; Care'!H10</f>
        <v>6.466214031684449E-3</v>
      </c>
      <c r="H39" s="28">
        <f>'[1]TATA &amp; Care'!O10</f>
        <v>2.1877529589358772E-3</v>
      </c>
      <c r="I39" s="28">
        <f>'[1]HDFC ergo'!D20</f>
        <v>3.8934745366765301E-3</v>
      </c>
      <c r="K39" s="28">
        <f t="shared" si="1"/>
        <v>4.8932183978421988E-3</v>
      </c>
    </row>
    <row r="40" spans="1:11" ht="13" x14ac:dyDescent="0.3">
      <c r="A40" s="27" t="s">
        <v>71</v>
      </c>
      <c r="B40" s="29" t="s">
        <v>115</v>
      </c>
      <c r="C40" s="28">
        <f>0.1%*B57</f>
        <v>3.4450000000000004E-5</v>
      </c>
      <c r="E40" s="28"/>
      <c r="F40" s="28">
        <f>[1]Reliance!D11</f>
        <v>1.4050864128143881E-2</v>
      </c>
      <c r="G40" s="28">
        <f>'[1]TATA &amp; Care'!H13</f>
        <v>3.2331070158422244E-2</v>
      </c>
      <c r="H40" s="28">
        <f>'[1]TATA &amp; Care'!O13</f>
        <v>6.5632588768076306E-3</v>
      </c>
      <c r="I40" s="28">
        <f>'[1]HDFC ergo'!D18</f>
        <v>1.557389814670612E-2</v>
      </c>
      <c r="K40" s="28">
        <f t="shared" si="1"/>
        <v>1.7129772827519967E-2</v>
      </c>
    </row>
    <row r="41" spans="1:11" ht="13" x14ac:dyDescent="0.3">
      <c r="A41" s="27" t="s">
        <v>122</v>
      </c>
      <c r="B41" s="29" t="s">
        <v>107</v>
      </c>
      <c r="C41" s="28">
        <f>B73</f>
        <v>1.5361368255687008E-4</v>
      </c>
      <c r="E41" s="28"/>
      <c r="F41" s="28"/>
      <c r="G41" s="28"/>
      <c r="H41" s="28"/>
      <c r="I41" s="28"/>
      <c r="K41" s="28">
        <f t="shared" si="1"/>
        <v>0</v>
      </c>
    </row>
    <row r="42" spans="1:11" ht="13" x14ac:dyDescent="0.3">
      <c r="A42" s="27" t="s">
        <v>123</v>
      </c>
      <c r="B42" s="29"/>
      <c r="C42" s="28"/>
      <c r="E42" s="28"/>
      <c r="F42" s="28"/>
      <c r="G42" s="28"/>
      <c r="H42" s="28"/>
      <c r="I42" s="28"/>
      <c r="K42" s="28">
        <f t="shared" si="1"/>
        <v>0</v>
      </c>
    </row>
    <row r="43" spans="1:11" ht="13" x14ac:dyDescent="0.3">
      <c r="A43" s="27" t="s">
        <v>124</v>
      </c>
      <c r="B43" s="29"/>
      <c r="C43" s="28"/>
      <c r="E43" s="28"/>
      <c r="F43" s="28"/>
      <c r="G43" s="28"/>
      <c r="H43" s="28"/>
      <c r="I43" s="28"/>
      <c r="K43" s="28">
        <f t="shared" si="1"/>
        <v>0</v>
      </c>
    </row>
    <row r="44" spans="1:11" ht="13" x14ac:dyDescent="0.3">
      <c r="A44" s="27" t="s">
        <v>70</v>
      </c>
      <c r="B44" s="29"/>
      <c r="C44" s="27">
        <f>1.5%*B57</f>
        <v>5.1674999999999996E-4</v>
      </c>
      <c r="E44" s="28"/>
      <c r="F44" s="28">
        <f>[1]Reliance!D10</f>
        <v>1.4050864128143881E-2</v>
      </c>
      <c r="G44" s="28">
        <f>'[1]TATA &amp; Care'!H12</f>
        <v>3.2331070158422244E-2</v>
      </c>
      <c r="H44" s="28">
        <f>'[1]TATA &amp; Care'!O12</f>
        <v>6.5632588768076306E-3</v>
      </c>
      <c r="I44" s="28">
        <f>'[1]HDFC ergo'!D17</f>
        <v>1.168042361002959E-2</v>
      </c>
      <c r="K44" s="28">
        <f t="shared" si="1"/>
        <v>1.6156404193350835E-2</v>
      </c>
    </row>
    <row r="45" spans="1:11" ht="13" x14ac:dyDescent="0.3">
      <c r="A45" s="27" t="s">
        <v>125</v>
      </c>
      <c r="B45" s="29" t="s">
        <v>107</v>
      </c>
      <c r="C45" s="28">
        <f>10%*B57</f>
        <v>3.4450000000000001E-3</v>
      </c>
      <c r="E45" s="28"/>
      <c r="F45" s="28"/>
      <c r="G45" s="28"/>
      <c r="H45" s="28"/>
      <c r="I45" s="28"/>
    </row>
    <row r="46" spans="1:11" ht="13" x14ac:dyDescent="0.3">
      <c r="A46" s="27" t="s">
        <v>126</v>
      </c>
      <c r="B46" s="29"/>
      <c r="C46" s="28">
        <f>12%*B57</f>
        <v>4.1339999999999997E-3</v>
      </c>
      <c r="E46" s="28"/>
      <c r="F46" s="28"/>
      <c r="G46" s="28"/>
      <c r="H46" s="28"/>
      <c r="I46" s="28"/>
    </row>
    <row r="47" spans="1:11" ht="13" x14ac:dyDescent="0.3">
      <c r="A47" s="27" t="s">
        <v>127</v>
      </c>
      <c r="B47" s="29" t="s">
        <v>107</v>
      </c>
      <c r="C47" s="28">
        <f>2.91/100000*B57</f>
        <v>1.0024950000000002E-6</v>
      </c>
      <c r="E47" s="28"/>
      <c r="F47" s="28"/>
      <c r="G47" s="28"/>
      <c r="H47" s="28"/>
      <c r="I47" s="28"/>
    </row>
    <row r="48" spans="1:11" ht="13" x14ac:dyDescent="0.3">
      <c r="C48" s="28"/>
      <c r="E48" s="28"/>
      <c r="F48" s="28"/>
      <c r="G48" s="28"/>
      <c r="H48" s="28"/>
      <c r="I48" s="28"/>
    </row>
    <row r="49" spans="1:9" ht="13" x14ac:dyDescent="0.3">
      <c r="C49" s="28"/>
      <c r="E49" s="28"/>
      <c r="F49" s="28"/>
      <c r="G49" s="28"/>
      <c r="H49" s="28"/>
      <c r="I49" s="28"/>
    </row>
    <row r="50" spans="1:9" ht="13" x14ac:dyDescent="0.3">
      <c r="C50" s="28"/>
      <c r="E50" s="28"/>
      <c r="F50" s="28"/>
      <c r="G50" s="28"/>
      <c r="H50" s="28"/>
      <c r="I50" s="28"/>
    </row>
    <row r="51" spans="1:9" ht="13" x14ac:dyDescent="0.3">
      <c r="C51" s="28"/>
      <c r="E51" s="28"/>
      <c r="F51" s="28"/>
      <c r="G51" s="28"/>
      <c r="H51" s="28"/>
      <c r="I51" s="28"/>
    </row>
    <row r="52" spans="1:9" ht="13" x14ac:dyDescent="0.3">
      <c r="C52" s="28"/>
      <c r="E52" s="28"/>
      <c r="F52" s="28"/>
      <c r="G52" s="28"/>
      <c r="H52" s="28"/>
      <c r="I52" s="28"/>
    </row>
    <row r="53" spans="1:9" ht="13" x14ac:dyDescent="0.3">
      <c r="C53" s="28"/>
      <c r="E53" s="28"/>
      <c r="F53" s="28"/>
      <c r="G53" s="28"/>
      <c r="H53" s="28"/>
      <c r="I53" s="28"/>
    </row>
    <row r="54" spans="1:9" ht="13" x14ac:dyDescent="0.3">
      <c r="C54" s="28"/>
      <c r="E54" s="28"/>
      <c r="F54" s="28"/>
      <c r="G54" s="28"/>
      <c r="H54" s="28"/>
      <c r="I54" s="28"/>
    </row>
    <row r="55" spans="1:9" ht="13" x14ac:dyDescent="0.3">
      <c r="A55" s="27" t="s">
        <v>128</v>
      </c>
      <c r="B55" s="30">
        <v>0.65</v>
      </c>
      <c r="C55" s="28"/>
      <c r="E55" s="28"/>
      <c r="F55" s="28"/>
      <c r="G55" s="28"/>
      <c r="H55" s="28"/>
      <c r="I55" s="28"/>
    </row>
    <row r="56" spans="1:9" ht="13" x14ac:dyDescent="0.3">
      <c r="A56" s="27" t="s">
        <v>129</v>
      </c>
      <c r="B56" s="30">
        <v>5.2999999999999999E-2</v>
      </c>
      <c r="C56" s="28"/>
      <c r="E56" s="28"/>
      <c r="F56" s="28"/>
      <c r="G56" s="28"/>
      <c r="H56" s="28"/>
      <c r="I56" s="28"/>
    </row>
    <row r="57" spans="1:9" ht="13" x14ac:dyDescent="0.3">
      <c r="A57" s="27" t="s">
        <v>130</v>
      </c>
      <c r="B57" s="30">
        <f>B55*B56</f>
        <v>3.4450000000000001E-2</v>
      </c>
      <c r="C57" s="28"/>
      <c r="E57" s="28"/>
      <c r="F57" s="28"/>
      <c r="G57" s="28"/>
      <c r="H57" s="28"/>
      <c r="I57" s="28"/>
    </row>
    <row r="58" spans="1:9" ht="13" x14ac:dyDescent="0.3">
      <c r="E58" s="28"/>
      <c r="F58" s="28"/>
      <c r="G58" s="28"/>
      <c r="H58" s="28"/>
      <c r="I58" s="28"/>
    </row>
    <row r="59" spans="1:9" ht="13" x14ac:dyDescent="0.3">
      <c r="A59" s="27" t="s">
        <v>131</v>
      </c>
      <c r="B59" s="28">
        <v>6.6000000000000003E-2</v>
      </c>
      <c r="C59" s="28"/>
      <c r="E59" s="28"/>
      <c r="F59" s="28"/>
      <c r="G59" s="28"/>
      <c r="H59" s="28"/>
      <c r="I59" s="28"/>
    </row>
    <row r="60" spans="1:9" ht="13" x14ac:dyDescent="0.3">
      <c r="A60" s="31" t="s">
        <v>132</v>
      </c>
      <c r="C60" s="28"/>
      <c r="E60" s="28"/>
      <c r="F60" s="28"/>
      <c r="G60" s="28"/>
      <c r="H60" s="28"/>
      <c r="I60" s="28"/>
    </row>
    <row r="61" spans="1:9" ht="13" x14ac:dyDescent="0.3">
      <c r="A61" s="27" t="s">
        <v>133</v>
      </c>
      <c r="B61" s="28">
        <v>0.21099999999999999</v>
      </c>
      <c r="C61" s="28"/>
      <c r="E61" s="28"/>
      <c r="F61" s="28"/>
      <c r="G61" s="28"/>
      <c r="H61" s="28"/>
      <c r="I61" s="28"/>
    </row>
    <row r="62" spans="1:9" ht="13" x14ac:dyDescent="0.3">
      <c r="A62" s="27" t="s">
        <v>134</v>
      </c>
      <c r="B62" s="28">
        <v>8.3000000000000004E-2</v>
      </c>
      <c r="C62" s="28"/>
      <c r="E62" s="28"/>
      <c r="F62" s="28"/>
      <c r="G62" s="28"/>
      <c r="H62" s="28"/>
      <c r="I62" s="28"/>
    </row>
    <row r="63" spans="1:9" ht="13" x14ac:dyDescent="0.3">
      <c r="A63" s="31" t="s">
        <v>135</v>
      </c>
      <c r="C63" s="28"/>
      <c r="E63" s="28"/>
      <c r="F63" s="28"/>
      <c r="G63" s="28"/>
      <c r="H63" s="28"/>
      <c r="I63" s="28"/>
    </row>
    <row r="64" spans="1:9" ht="13" x14ac:dyDescent="0.3">
      <c r="C64" s="28"/>
      <c r="E64" s="28"/>
      <c r="F64" s="28"/>
      <c r="G64" s="28"/>
      <c r="H64" s="28"/>
      <c r="I64" s="28"/>
    </row>
    <row r="65" spans="1:9" ht="13" x14ac:dyDescent="0.3">
      <c r="A65" s="27" t="s">
        <v>136</v>
      </c>
      <c r="B65" s="27" t="s">
        <v>137</v>
      </c>
      <c r="C65" s="28"/>
      <c r="E65" s="28"/>
      <c r="F65" s="28"/>
      <c r="G65" s="28"/>
      <c r="H65" s="28"/>
      <c r="I65" s="28"/>
    </row>
    <row r="66" spans="1:9" ht="13" x14ac:dyDescent="0.3">
      <c r="C66" s="28"/>
      <c r="E66" s="28"/>
      <c r="F66" s="28"/>
      <c r="G66" s="28"/>
      <c r="H66" s="28"/>
      <c r="I66" s="28"/>
    </row>
    <row r="67" spans="1:9" ht="13" x14ac:dyDescent="0.3">
      <c r="A67" s="27" t="s">
        <v>138</v>
      </c>
      <c r="C67" s="27" t="s">
        <v>139</v>
      </c>
      <c r="E67" s="28"/>
      <c r="F67" s="28"/>
      <c r="G67" s="28"/>
      <c r="H67" s="28"/>
      <c r="I67" s="28"/>
    </row>
    <row r="68" spans="1:9" ht="13" x14ac:dyDescent="0.3">
      <c r="A68" s="27" t="s">
        <v>140</v>
      </c>
      <c r="B68" s="27" t="s">
        <v>141</v>
      </c>
      <c r="C68" s="28">
        <v>3.0000000000000001E-3</v>
      </c>
      <c r="E68" s="28"/>
      <c r="F68" s="28"/>
      <c r="G68" s="28"/>
      <c r="H68" s="28"/>
      <c r="I68" s="28"/>
    </row>
    <row r="69" spans="1:9" ht="13" x14ac:dyDescent="0.3">
      <c r="A69" s="27" t="s">
        <v>142</v>
      </c>
      <c r="B69" s="27" t="s">
        <v>143</v>
      </c>
      <c r="C69" s="28">
        <v>7.0000000000000001E-3</v>
      </c>
      <c r="E69" s="28"/>
      <c r="F69" s="28"/>
      <c r="G69" s="28"/>
      <c r="H69" s="28"/>
      <c r="I69" s="28"/>
    </row>
    <row r="70" spans="1:9" ht="13" x14ac:dyDescent="0.3">
      <c r="A70" s="27" t="s">
        <v>144</v>
      </c>
      <c r="B70" s="27">
        <v>25000</v>
      </c>
      <c r="C70" s="28"/>
      <c r="E70" s="28"/>
      <c r="F70" s="28"/>
      <c r="G70" s="28"/>
      <c r="H70" s="28"/>
      <c r="I70" s="28"/>
    </row>
    <row r="71" spans="1:9" ht="13" x14ac:dyDescent="0.3">
      <c r="A71" s="27" t="s">
        <v>145</v>
      </c>
      <c r="B71" s="27">
        <v>520000</v>
      </c>
      <c r="C71" s="28"/>
      <c r="E71" s="28"/>
      <c r="F71" s="28"/>
      <c r="G71" s="28"/>
      <c r="H71" s="28"/>
      <c r="I71" s="28"/>
    </row>
    <row r="72" spans="1:9" ht="13" x14ac:dyDescent="0.3">
      <c r="A72" s="27" t="s">
        <v>146</v>
      </c>
      <c r="B72" s="27">
        <v>1126690</v>
      </c>
      <c r="C72" s="28"/>
      <c r="E72" s="28"/>
      <c r="F72" s="28"/>
      <c r="G72" s="28"/>
      <c r="H72" s="28"/>
      <c r="I72" s="28"/>
    </row>
    <row r="73" spans="1:9" ht="13" x14ac:dyDescent="0.3">
      <c r="A73" s="27" t="s">
        <v>147</v>
      </c>
      <c r="B73" s="27">
        <f>(13.79/1000*0.3 + 3.98/1000*0.7)*B70/B72</f>
        <v>1.5361368255687008E-4</v>
      </c>
      <c r="C73" s="28"/>
      <c r="E73" s="28"/>
      <c r="F73" s="28"/>
      <c r="G73" s="28"/>
      <c r="H73" s="28"/>
      <c r="I73" s="28"/>
    </row>
    <row r="74" spans="1:9" ht="13" x14ac:dyDescent="0.3">
      <c r="C74" s="28"/>
      <c r="E74" s="28"/>
      <c r="F74" s="28"/>
      <c r="G74" s="28"/>
      <c r="H74" s="28"/>
      <c r="I74" s="28"/>
    </row>
    <row r="75" spans="1:9" ht="15.75" customHeight="1" x14ac:dyDescent="0.35">
      <c r="A75" s="27" t="s">
        <v>148</v>
      </c>
      <c r="B75" s="85" t="s">
        <v>149</v>
      </c>
      <c r="C75" s="86"/>
      <c r="D75" s="86"/>
      <c r="E75" s="33"/>
      <c r="F75" s="33"/>
      <c r="G75" s="33"/>
      <c r="H75" s="33"/>
      <c r="I75" s="28"/>
    </row>
    <row r="76" spans="1:9" ht="15.75" customHeight="1" x14ac:dyDescent="0.35">
      <c r="A76" s="32"/>
      <c r="B76" s="32"/>
      <c r="C76" s="33"/>
      <c r="D76" s="32"/>
      <c r="E76" s="33"/>
      <c r="F76" s="33"/>
      <c r="G76" s="33"/>
      <c r="H76" s="33"/>
      <c r="I76" s="28"/>
    </row>
    <row r="77" spans="1:9" ht="15.75" customHeight="1" x14ac:dyDescent="0.35">
      <c r="A77" s="32" t="s">
        <v>150</v>
      </c>
      <c r="B77" s="34">
        <v>45313</v>
      </c>
      <c r="C77" s="34">
        <v>45344</v>
      </c>
      <c r="D77" s="34">
        <v>45373</v>
      </c>
      <c r="E77" s="34"/>
      <c r="F77" s="34">
        <v>45404</v>
      </c>
      <c r="G77" s="35">
        <v>45434</v>
      </c>
      <c r="H77" s="34">
        <v>45465</v>
      </c>
      <c r="I77" s="28"/>
    </row>
    <row r="78" spans="1:9" ht="15.75" customHeight="1" x14ac:dyDescent="0.35">
      <c r="A78" s="32" t="s">
        <v>151</v>
      </c>
      <c r="B78" s="36">
        <v>94.5</v>
      </c>
      <c r="C78" s="36">
        <v>94.1</v>
      </c>
      <c r="D78" s="36">
        <v>93</v>
      </c>
      <c r="E78" s="36"/>
      <c r="F78" s="36">
        <v>87.2</v>
      </c>
      <c r="G78" s="36">
        <v>71.8</v>
      </c>
      <c r="H78" s="36">
        <v>76</v>
      </c>
      <c r="I78" s="28"/>
    </row>
    <row r="79" spans="1:9" ht="15.75" customHeight="1" x14ac:dyDescent="0.35">
      <c r="A79" s="32" t="s">
        <v>152</v>
      </c>
      <c r="B79" s="36">
        <v>93.9</v>
      </c>
      <c r="C79" s="36">
        <v>95.4</v>
      </c>
      <c r="D79" s="36">
        <v>93.9</v>
      </c>
      <c r="E79" s="36"/>
      <c r="F79" s="36">
        <v>90.1</v>
      </c>
      <c r="G79" s="36">
        <v>82</v>
      </c>
      <c r="H79" s="36">
        <v>84.5</v>
      </c>
      <c r="I79" s="28"/>
    </row>
    <row r="80" spans="1:9" ht="15.75" customHeight="1" x14ac:dyDescent="0.35">
      <c r="A80" s="32" t="s">
        <v>153</v>
      </c>
      <c r="B80" s="36">
        <v>93.6</v>
      </c>
      <c r="C80" s="36">
        <v>90.9</v>
      </c>
      <c r="D80" s="36">
        <v>91.9</v>
      </c>
      <c r="E80" s="36"/>
      <c r="F80" s="36">
        <v>90.9</v>
      </c>
      <c r="G80" s="36">
        <v>87.5</v>
      </c>
      <c r="H80" s="36">
        <v>86.4</v>
      </c>
      <c r="I80" s="28"/>
    </row>
    <row r="81" spans="1:9" ht="15.75" customHeight="1" x14ac:dyDescent="0.35">
      <c r="A81" s="32" t="s">
        <v>154</v>
      </c>
      <c r="B81" s="36">
        <v>92.9</v>
      </c>
      <c r="C81" s="36">
        <v>89.8</v>
      </c>
      <c r="D81" s="36">
        <v>91.2</v>
      </c>
      <c r="E81" s="36"/>
      <c r="F81" s="36">
        <v>81.8</v>
      </c>
      <c r="G81" s="36">
        <v>81</v>
      </c>
      <c r="H81" s="36">
        <v>83.1</v>
      </c>
      <c r="I81" s="28"/>
    </row>
    <row r="82" spans="1:9" ht="15.75" customHeight="1" x14ac:dyDescent="0.35">
      <c r="A82" s="32" t="s">
        <v>155</v>
      </c>
      <c r="B82" s="36">
        <v>92</v>
      </c>
      <c r="C82" s="36">
        <v>88.5</v>
      </c>
      <c r="D82" s="36">
        <v>91.3</v>
      </c>
      <c r="E82" s="36"/>
      <c r="F82" s="36">
        <v>94.8</v>
      </c>
      <c r="G82" s="36">
        <v>90.8</v>
      </c>
      <c r="H82" s="36">
        <v>89.8</v>
      </c>
      <c r="I82" s="28"/>
    </row>
    <row r="83" spans="1:9" ht="15.75" customHeight="1" x14ac:dyDescent="0.35">
      <c r="A83" s="32" t="s">
        <v>156</v>
      </c>
      <c r="B83" s="36">
        <v>87.5</v>
      </c>
      <c r="C83" s="36">
        <v>90.9</v>
      </c>
      <c r="D83" s="36">
        <v>90.4</v>
      </c>
      <c r="E83" s="36"/>
      <c r="F83" s="36">
        <v>89.2</v>
      </c>
      <c r="G83" s="36">
        <v>70.900000000000006</v>
      </c>
      <c r="H83" s="36">
        <v>79.400000000000006</v>
      </c>
      <c r="I83" s="28"/>
    </row>
    <row r="84" spans="1:9" ht="15.75" customHeight="1" x14ac:dyDescent="0.35">
      <c r="A84" s="32" t="s">
        <v>157</v>
      </c>
      <c r="B84" s="36">
        <v>82.6</v>
      </c>
      <c r="C84" s="36">
        <v>84.9</v>
      </c>
      <c r="D84" s="36">
        <v>78.5</v>
      </c>
      <c r="E84" s="36"/>
      <c r="F84" s="36">
        <v>63</v>
      </c>
      <c r="G84" s="36">
        <v>67.7</v>
      </c>
      <c r="H84" s="36">
        <v>66.400000000000006</v>
      </c>
      <c r="I84" s="28"/>
    </row>
    <row r="85" spans="1:9" ht="15.75" customHeight="1" x14ac:dyDescent="0.35">
      <c r="A85" s="32" t="s">
        <v>158</v>
      </c>
      <c r="B85" s="36">
        <f t="shared" ref="B85:D85" si="2">AVERAGE(B78:B84)</f>
        <v>91</v>
      </c>
      <c r="C85" s="36">
        <f t="shared" si="2"/>
        <v>90.642857142857139</v>
      </c>
      <c r="D85" s="36">
        <f t="shared" si="2"/>
        <v>90.028571428571439</v>
      </c>
      <c r="E85" s="36"/>
      <c r="F85" s="36">
        <f t="shared" ref="F85:H85" si="3">AVERAGE(F78:F84)</f>
        <v>85.285714285714306</v>
      </c>
      <c r="G85" s="36">
        <f t="shared" si="3"/>
        <v>78.814285714285717</v>
      </c>
      <c r="H85" s="36">
        <f t="shared" si="3"/>
        <v>80.8</v>
      </c>
      <c r="I85" s="28"/>
    </row>
    <row r="86" spans="1:9" ht="15.75" customHeight="1" x14ac:dyDescent="0.35">
      <c r="A86" s="32" t="s">
        <v>159</v>
      </c>
      <c r="B86" s="32"/>
      <c r="C86" s="36">
        <f t="shared" ref="C86:D86" si="4">(B85-C85)/B85</f>
        <v>3.9246467817896837E-3</v>
      </c>
      <c r="D86" s="36">
        <f t="shared" si="4"/>
        <v>6.7769897557129989E-3</v>
      </c>
      <c r="E86" s="36"/>
      <c r="F86" s="36">
        <f>(D85-F85)/D85</f>
        <v>5.2681688352903724E-2</v>
      </c>
      <c r="G86" s="36">
        <f t="shared" ref="G86:H86" si="5">(F85-G85)/F85</f>
        <v>7.587939698492481E-2</v>
      </c>
      <c r="H86" s="36">
        <f t="shared" si="5"/>
        <v>-2.5194852274786954E-2</v>
      </c>
      <c r="I86" s="28"/>
    </row>
    <row r="87" spans="1:9" ht="15.75" customHeight="1" x14ac:dyDescent="0.35">
      <c r="A87" s="32" t="s">
        <v>160</v>
      </c>
      <c r="B87" s="36">
        <f>AVERAGE(C86:H86)</f>
        <v>2.2813573920108854E-2</v>
      </c>
      <c r="C87" s="33"/>
      <c r="D87" s="32"/>
      <c r="E87" s="33"/>
      <c r="F87" s="33"/>
      <c r="G87" s="33"/>
      <c r="H87" s="33"/>
      <c r="I87" s="28"/>
    </row>
    <row r="88" spans="1:9" ht="15.75" customHeight="1" x14ac:dyDescent="0.35">
      <c r="A88" s="37" t="s">
        <v>161</v>
      </c>
      <c r="B88" s="38">
        <f>1- (H85*(1+B87))/100</f>
        <v>0.17356663227255198</v>
      </c>
      <c r="C88" s="33"/>
      <c r="D88" s="32"/>
      <c r="E88" s="33"/>
      <c r="F88" s="33"/>
      <c r="G88" s="33"/>
      <c r="H88" s="33"/>
      <c r="I88" s="28"/>
    </row>
    <row r="89" spans="1:9" ht="13" x14ac:dyDescent="0.3">
      <c r="I89" s="28"/>
    </row>
    <row r="90" spans="1:9" ht="13" x14ac:dyDescent="0.3">
      <c r="C90" s="28"/>
      <c r="E90" s="28"/>
      <c r="F90" s="28"/>
      <c r="G90" s="28"/>
      <c r="H90" s="28"/>
      <c r="I90" s="28"/>
    </row>
    <row r="91" spans="1:9" ht="13" x14ac:dyDescent="0.3">
      <c r="A91" s="27" t="s">
        <v>118</v>
      </c>
      <c r="C91" s="28"/>
      <c r="E91" s="28"/>
      <c r="F91" s="28"/>
      <c r="G91" s="28"/>
      <c r="H91" s="28"/>
      <c r="I91" s="28"/>
    </row>
    <row r="92" spans="1:9" ht="13" x14ac:dyDescent="0.3">
      <c r="A92" s="27" t="s">
        <v>162</v>
      </c>
      <c r="B92" s="27">
        <v>25000</v>
      </c>
      <c r="C92" s="28"/>
      <c r="E92" s="28"/>
      <c r="F92" s="28"/>
      <c r="G92" s="28"/>
      <c r="H92" s="28"/>
      <c r="I92" s="28"/>
    </row>
    <row r="93" spans="1:9" ht="13" x14ac:dyDescent="0.3">
      <c r="A93" s="27" t="s">
        <v>163</v>
      </c>
      <c r="B93" s="27">
        <v>47630</v>
      </c>
      <c r="C93" s="28"/>
      <c r="E93" s="28"/>
      <c r="F93" s="28"/>
      <c r="G93" s="28"/>
      <c r="H93" s="28"/>
      <c r="I93" s="28"/>
    </row>
    <row r="94" spans="1:9" ht="13" x14ac:dyDescent="0.3">
      <c r="A94" s="27" t="s">
        <v>164</v>
      </c>
      <c r="B94" s="27">
        <v>7742</v>
      </c>
      <c r="C94" s="28"/>
      <c r="E94" s="28"/>
      <c r="F94" s="28"/>
      <c r="G94" s="28"/>
      <c r="H94" s="28"/>
      <c r="I94" s="28"/>
    </row>
    <row r="95" spans="1:9" ht="13" x14ac:dyDescent="0.3">
      <c r="A95" s="27" t="s">
        <v>165</v>
      </c>
      <c r="B95" s="27">
        <f>B94/B93*B92/B93</f>
        <v>8.5316299988772895E-2</v>
      </c>
      <c r="C95" s="28"/>
      <c r="E95" s="28"/>
      <c r="F95" s="28"/>
      <c r="G95" s="28"/>
      <c r="H95" s="28"/>
      <c r="I95" s="28"/>
    </row>
    <row r="96" spans="1:9" ht="13" x14ac:dyDescent="0.3">
      <c r="A96" s="27" t="s">
        <v>166</v>
      </c>
      <c r="B96" s="27">
        <f>B95/30</f>
        <v>2.84387666629243E-3</v>
      </c>
      <c r="C96" s="28"/>
      <c r="E96" s="28"/>
      <c r="F96" s="28"/>
      <c r="G96" s="28"/>
      <c r="H96" s="28"/>
      <c r="I96" s="28"/>
    </row>
    <row r="97" spans="1:9" ht="13" x14ac:dyDescent="0.3">
      <c r="C97" s="28"/>
      <c r="E97" s="28"/>
      <c r="F97" s="28"/>
      <c r="G97" s="28"/>
      <c r="H97" s="28"/>
      <c r="I97" s="28"/>
    </row>
    <row r="98" spans="1:9" ht="13" x14ac:dyDescent="0.3">
      <c r="A98" s="27" t="s">
        <v>167</v>
      </c>
      <c r="B98" s="27" t="s">
        <v>139</v>
      </c>
      <c r="C98" s="28"/>
      <c r="E98" s="28"/>
      <c r="F98" s="28"/>
      <c r="G98" s="28"/>
      <c r="H98" s="28"/>
      <c r="I98" s="28"/>
    </row>
    <row r="99" spans="1:9" ht="13" x14ac:dyDescent="0.3">
      <c r="A99" s="27">
        <f>B96*(1+B99)</f>
        <v>2.8580960496238919E-3</v>
      </c>
      <c r="B99" s="39">
        <v>5.0000000000000001E-3</v>
      </c>
      <c r="C99" s="28"/>
      <c r="E99" s="28"/>
      <c r="F99" s="28"/>
      <c r="G99" s="28"/>
      <c r="H99" s="28"/>
      <c r="I99" s="28"/>
    </row>
    <row r="100" spans="1:9" ht="13" x14ac:dyDescent="0.3">
      <c r="C100" s="28"/>
      <c r="E100" s="28"/>
      <c r="F100" s="28"/>
      <c r="G100" s="28"/>
      <c r="H100" s="28"/>
      <c r="I100" s="28"/>
    </row>
    <row r="101" spans="1:9" ht="13" x14ac:dyDescent="0.3">
      <c r="A101" s="27" t="s">
        <v>116</v>
      </c>
      <c r="C101" s="28"/>
      <c r="E101" s="28"/>
      <c r="F101" s="28"/>
      <c r="G101" s="28"/>
      <c r="H101" s="28"/>
      <c r="I101" s="28"/>
    </row>
    <row r="102" spans="1:9" ht="13" x14ac:dyDescent="0.3">
      <c r="A102" s="27" t="s">
        <v>168</v>
      </c>
      <c r="B102" s="27">
        <v>2015</v>
      </c>
      <c r="C102" s="27">
        <f t="shared" ref="C102:D102" si="6">B102+1</f>
        <v>2016</v>
      </c>
      <c r="D102" s="27">
        <f t="shared" si="6"/>
        <v>2017</v>
      </c>
      <c r="E102" s="27"/>
      <c r="F102" s="27">
        <f>D102+1</f>
        <v>2018</v>
      </c>
      <c r="G102" s="27">
        <f t="shared" ref="G102:I102" si="7">F102+1</f>
        <v>2019</v>
      </c>
      <c r="H102" s="27">
        <f t="shared" si="7"/>
        <v>2020</v>
      </c>
      <c r="I102" s="27">
        <f t="shared" si="7"/>
        <v>2021</v>
      </c>
    </row>
    <row r="103" spans="1:9" ht="13" x14ac:dyDescent="0.3">
      <c r="A103" s="27" t="s">
        <v>169</v>
      </c>
      <c r="B103" s="27">
        <v>0</v>
      </c>
      <c r="C103" s="27">
        <v>2</v>
      </c>
      <c r="D103" s="27">
        <v>0</v>
      </c>
      <c r="E103" s="27"/>
      <c r="F103" s="27">
        <v>1</v>
      </c>
      <c r="G103" s="27">
        <v>4</v>
      </c>
      <c r="H103" s="27">
        <v>0</v>
      </c>
      <c r="I103" s="27">
        <v>3</v>
      </c>
    </row>
    <row r="104" spans="1:9" ht="13" x14ac:dyDescent="0.3">
      <c r="A104" s="27" t="s">
        <v>170</v>
      </c>
      <c r="B104" s="40">
        <v>35000000</v>
      </c>
      <c r="C104" s="40">
        <v>35400000</v>
      </c>
      <c r="D104" s="40">
        <v>41900000</v>
      </c>
      <c r="E104" s="40"/>
      <c r="F104" s="40">
        <v>37800000</v>
      </c>
      <c r="G104" s="40">
        <v>38900000</v>
      </c>
      <c r="H104" s="40">
        <v>18300000</v>
      </c>
      <c r="I104" s="40">
        <v>24200000</v>
      </c>
    </row>
    <row r="105" spans="1:9" ht="13" x14ac:dyDescent="0.3">
      <c r="A105" s="27" t="s">
        <v>171</v>
      </c>
      <c r="B105" s="27">
        <f t="shared" ref="B105:D105" si="8">B103/B104</f>
        <v>0</v>
      </c>
      <c r="C105" s="27">
        <f t="shared" si="8"/>
        <v>5.6497175141242935E-8</v>
      </c>
      <c r="D105" s="27">
        <f t="shared" si="8"/>
        <v>0</v>
      </c>
      <c r="F105" s="27">
        <f t="shared" ref="F105:I105" si="9">F103/F104</f>
        <v>2.6455026455026456E-8</v>
      </c>
      <c r="G105" s="27">
        <f t="shared" si="9"/>
        <v>1.0282776349614396E-7</v>
      </c>
      <c r="H105" s="27">
        <f t="shared" si="9"/>
        <v>0</v>
      </c>
      <c r="I105" s="27">
        <f t="shared" si="9"/>
        <v>1.2396694214876034E-7</v>
      </c>
    </row>
    <row r="106" spans="1:9" ht="13" x14ac:dyDescent="0.3">
      <c r="A106" s="41" t="s">
        <v>172</v>
      </c>
      <c r="B106" s="41">
        <f>AVERAGE(B105:I105)</f>
        <v>4.4249558177310526E-8</v>
      </c>
      <c r="C106" s="28"/>
      <c r="E106" s="28"/>
      <c r="F106" s="28"/>
      <c r="G106" s="28"/>
      <c r="H106" s="28"/>
      <c r="I106" s="28"/>
    </row>
    <row r="107" spans="1:9" ht="13" x14ac:dyDescent="0.3">
      <c r="C107" s="28"/>
      <c r="E107" s="28"/>
      <c r="F107" s="28"/>
      <c r="G107" s="28"/>
      <c r="H107" s="28"/>
      <c r="I107" s="28"/>
    </row>
    <row r="108" spans="1:9" ht="13" x14ac:dyDescent="0.3">
      <c r="C108" s="28"/>
      <c r="E108" s="28"/>
      <c r="F108" s="28"/>
      <c r="G108" s="28"/>
      <c r="H108" s="28"/>
      <c r="I108" s="28"/>
    </row>
    <row r="109" spans="1:9" ht="13" x14ac:dyDescent="0.3">
      <c r="C109" s="28"/>
      <c r="E109" s="28"/>
      <c r="F109" s="28"/>
      <c r="G109" s="28"/>
      <c r="H109" s="28"/>
      <c r="I109" s="28"/>
    </row>
    <row r="110" spans="1:9" ht="13" x14ac:dyDescent="0.3">
      <c r="C110" s="28"/>
      <c r="E110" s="28"/>
      <c r="F110" s="28"/>
      <c r="G110" s="28"/>
      <c r="H110" s="28"/>
      <c r="I110" s="28"/>
    </row>
    <row r="111" spans="1:9" ht="13" x14ac:dyDescent="0.3">
      <c r="C111" s="28"/>
      <c r="E111" s="28"/>
      <c r="F111" s="28"/>
      <c r="G111" s="28"/>
      <c r="H111" s="28"/>
      <c r="I111" s="28"/>
    </row>
    <row r="112" spans="1:9" ht="13" x14ac:dyDescent="0.3">
      <c r="C112" s="28"/>
      <c r="E112" s="28"/>
      <c r="F112" s="28"/>
      <c r="G112" s="28"/>
      <c r="H112" s="28"/>
      <c r="I112" s="28"/>
    </row>
    <row r="113" spans="3:9" ht="13" x14ac:dyDescent="0.3">
      <c r="C113" s="28"/>
      <c r="E113" s="28"/>
      <c r="F113" s="28"/>
      <c r="G113" s="28"/>
      <c r="H113" s="28"/>
      <c r="I113" s="28"/>
    </row>
    <row r="114" spans="3:9" ht="13" x14ac:dyDescent="0.3">
      <c r="C114" s="28"/>
      <c r="E114" s="28"/>
      <c r="F114" s="28"/>
      <c r="G114" s="28"/>
      <c r="H114" s="28"/>
      <c r="I114" s="28"/>
    </row>
    <row r="115" spans="3:9" ht="13" x14ac:dyDescent="0.3">
      <c r="C115" s="28"/>
      <c r="E115" s="28"/>
      <c r="F115" s="28"/>
      <c r="G115" s="28"/>
      <c r="H115" s="28"/>
      <c r="I115" s="28"/>
    </row>
    <row r="116" spans="3:9" ht="13" x14ac:dyDescent="0.3">
      <c r="C116" s="28"/>
      <c r="E116" s="28"/>
      <c r="F116" s="28"/>
      <c r="G116" s="28"/>
      <c r="H116" s="28"/>
      <c r="I116" s="28"/>
    </row>
    <row r="117" spans="3:9" ht="13" x14ac:dyDescent="0.3">
      <c r="C117" s="28"/>
      <c r="E117" s="28"/>
      <c r="F117" s="28"/>
      <c r="G117" s="28"/>
      <c r="H117" s="28"/>
      <c r="I117" s="28"/>
    </row>
    <row r="118" spans="3:9" ht="13" x14ac:dyDescent="0.3">
      <c r="C118" s="28"/>
      <c r="E118" s="28"/>
      <c r="F118" s="28"/>
      <c r="G118" s="28"/>
      <c r="H118" s="28"/>
      <c r="I118" s="28"/>
    </row>
    <row r="119" spans="3:9" ht="13" x14ac:dyDescent="0.3">
      <c r="C119" s="28"/>
      <c r="E119" s="28"/>
      <c r="F119" s="28"/>
      <c r="G119" s="28"/>
      <c r="H119" s="28"/>
      <c r="I119" s="28"/>
    </row>
    <row r="120" spans="3:9" ht="13" x14ac:dyDescent="0.3">
      <c r="C120" s="28"/>
      <c r="E120" s="28"/>
      <c r="F120" s="28"/>
      <c r="G120" s="28"/>
      <c r="H120" s="28"/>
      <c r="I120" s="28"/>
    </row>
    <row r="121" spans="3:9" ht="13" x14ac:dyDescent="0.3">
      <c r="C121" s="28"/>
      <c r="E121" s="28"/>
      <c r="F121" s="28"/>
      <c r="G121" s="28"/>
      <c r="H121" s="28"/>
      <c r="I121" s="28"/>
    </row>
    <row r="122" spans="3:9" ht="13" x14ac:dyDescent="0.3">
      <c r="C122" s="28"/>
      <c r="E122" s="28"/>
      <c r="F122" s="28"/>
      <c r="G122" s="28"/>
      <c r="H122" s="28"/>
      <c r="I122" s="28"/>
    </row>
    <row r="123" spans="3:9" ht="13" x14ac:dyDescent="0.3">
      <c r="C123" s="28"/>
      <c r="E123" s="28"/>
      <c r="F123" s="28"/>
      <c r="G123" s="28"/>
      <c r="H123" s="28"/>
      <c r="I123" s="28"/>
    </row>
    <row r="124" spans="3:9" ht="13" x14ac:dyDescent="0.3">
      <c r="C124" s="28"/>
      <c r="E124" s="28"/>
      <c r="F124" s="28"/>
      <c r="G124" s="28"/>
      <c r="H124" s="28"/>
      <c r="I124" s="28"/>
    </row>
    <row r="125" spans="3:9" ht="13" x14ac:dyDescent="0.3">
      <c r="C125" s="28"/>
      <c r="E125" s="28"/>
      <c r="F125" s="28"/>
      <c r="G125" s="28"/>
      <c r="H125" s="28"/>
      <c r="I125" s="28"/>
    </row>
    <row r="126" spans="3:9" ht="13" x14ac:dyDescent="0.3">
      <c r="C126" s="28"/>
      <c r="E126" s="28"/>
      <c r="F126" s="28"/>
      <c r="G126" s="28"/>
      <c r="H126" s="28"/>
      <c r="I126" s="28"/>
    </row>
    <row r="127" spans="3:9" ht="13" x14ac:dyDescent="0.3">
      <c r="C127" s="28"/>
      <c r="E127" s="28"/>
      <c r="F127" s="28"/>
      <c r="G127" s="28"/>
      <c r="H127" s="28"/>
      <c r="I127" s="28"/>
    </row>
    <row r="128" spans="3:9" ht="13" x14ac:dyDescent="0.3">
      <c r="C128" s="28"/>
      <c r="E128" s="28"/>
      <c r="F128" s="28"/>
      <c r="G128" s="28"/>
      <c r="H128" s="28"/>
      <c r="I128" s="28"/>
    </row>
    <row r="129" spans="3:9" ht="13" x14ac:dyDescent="0.3">
      <c r="C129" s="28"/>
      <c r="E129" s="28"/>
      <c r="F129" s="28"/>
      <c r="G129" s="28"/>
      <c r="H129" s="28"/>
      <c r="I129" s="28"/>
    </row>
    <row r="130" spans="3:9" ht="13" x14ac:dyDescent="0.3">
      <c r="C130" s="28"/>
      <c r="E130" s="28"/>
      <c r="F130" s="28"/>
      <c r="G130" s="28"/>
      <c r="H130" s="28"/>
      <c r="I130" s="28"/>
    </row>
    <row r="131" spans="3:9" ht="13" x14ac:dyDescent="0.3">
      <c r="C131" s="28"/>
      <c r="E131" s="28"/>
      <c r="F131" s="28"/>
      <c r="G131" s="28"/>
      <c r="H131" s="28"/>
      <c r="I131" s="28"/>
    </row>
    <row r="132" spans="3:9" ht="13" x14ac:dyDescent="0.3">
      <c r="C132" s="28"/>
      <c r="E132" s="28"/>
      <c r="F132" s="28"/>
      <c r="G132" s="28"/>
      <c r="H132" s="28"/>
      <c r="I132" s="28"/>
    </row>
    <row r="133" spans="3:9" ht="13" x14ac:dyDescent="0.3">
      <c r="C133" s="28"/>
      <c r="E133" s="28"/>
      <c r="F133" s="28"/>
      <c r="G133" s="28"/>
      <c r="H133" s="28"/>
      <c r="I133" s="28"/>
    </row>
    <row r="134" spans="3:9" ht="13" x14ac:dyDescent="0.3">
      <c r="C134" s="28"/>
      <c r="E134" s="28"/>
      <c r="F134" s="28"/>
      <c r="G134" s="28"/>
      <c r="H134" s="28"/>
      <c r="I134" s="28"/>
    </row>
    <row r="135" spans="3:9" ht="13" x14ac:dyDescent="0.3">
      <c r="C135" s="28"/>
      <c r="E135" s="28"/>
      <c r="F135" s="28"/>
      <c r="G135" s="28"/>
      <c r="H135" s="28"/>
      <c r="I135" s="28"/>
    </row>
    <row r="136" spans="3:9" ht="13" x14ac:dyDescent="0.3">
      <c r="C136" s="28"/>
      <c r="E136" s="28"/>
      <c r="F136" s="28"/>
      <c r="G136" s="28"/>
      <c r="H136" s="28"/>
      <c r="I136" s="28"/>
    </row>
    <row r="137" spans="3:9" ht="13" x14ac:dyDescent="0.3">
      <c r="C137" s="28"/>
      <c r="E137" s="28"/>
      <c r="F137" s="28"/>
      <c r="G137" s="28"/>
      <c r="H137" s="28"/>
      <c r="I137" s="28"/>
    </row>
    <row r="138" spans="3:9" ht="13" x14ac:dyDescent="0.3">
      <c r="C138" s="28"/>
      <c r="E138" s="28"/>
      <c r="F138" s="28"/>
      <c r="G138" s="28"/>
      <c r="H138" s="28"/>
      <c r="I138" s="28"/>
    </row>
    <row r="139" spans="3:9" ht="13" x14ac:dyDescent="0.3">
      <c r="C139" s="28"/>
      <c r="E139" s="28"/>
      <c r="F139" s="28"/>
      <c r="G139" s="28"/>
      <c r="H139" s="28"/>
      <c r="I139" s="28"/>
    </row>
    <row r="140" spans="3:9" ht="13" x14ac:dyDescent="0.3">
      <c r="C140" s="28"/>
      <c r="E140" s="28"/>
      <c r="F140" s="28"/>
      <c r="G140" s="28"/>
      <c r="H140" s="28"/>
      <c r="I140" s="28"/>
    </row>
    <row r="141" spans="3:9" ht="13" x14ac:dyDescent="0.3">
      <c r="C141" s="28"/>
      <c r="E141" s="28"/>
      <c r="F141" s="28"/>
      <c r="G141" s="28"/>
      <c r="H141" s="28"/>
      <c r="I141" s="28"/>
    </row>
    <row r="142" spans="3:9" ht="13" x14ac:dyDescent="0.3">
      <c r="C142" s="28"/>
      <c r="E142" s="28"/>
      <c r="F142" s="28"/>
      <c r="G142" s="28"/>
      <c r="H142" s="28"/>
      <c r="I142" s="28"/>
    </row>
    <row r="143" spans="3:9" ht="13" x14ac:dyDescent="0.3">
      <c r="C143" s="28"/>
      <c r="E143" s="28"/>
      <c r="F143" s="28"/>
      <c r="G143" s="28"/>
      <c r="H143" s="28"/>
      <c r="I143" s="28"/>
    </row>
    <row r="144" spans="3:9" ht="13" x14ac:dyDescent="0.3">
      <c r="C144" s="28"/>
      <c r="E144" s="28"/>
      <c r="F144" s="28"/>
      <c r="G144" s="28"/>
      <c r="H144" s="28"/>
      <c r="I144" s="28"/>
    </row>
    <row r="145" spans="3:9" ht="13" x14ac:dyDescent="0.3">
      <c r="C145" s="28"/>
      <c r="E145" s="28"/>
      <c r="F145" s="28"/>
      <c r="G145" s="28"/>
      <c r="H145" s="28"/>
      <c r="I145" s="28"/>
    </row>
    <row r="146" spans="3:9" ht="13" x14ac:dyDescent="0.3">
      <c r="C146" s="28"/>
      <c r="E146" s="28"/>
      <c r="F146" s="28"/>
      <c r="G146" s="28"/>
      <c r="H146" s="28"/>
      <c r="I146" s="28"/>
    </row>
    <row r="147" spans="3:9" ht="13" x14ac:dyDescent="0.3">
      <c r="C147" s="28"/>
      <c r="E147" s="28"/>
      <c r="F147" s="28"/>
      <c r="G147" s="28"/>
      <c r="H147" s="28"/>
      <c r="I147" s="28"/>
    </row>
    <row r="148" spans="3:9" ht="13" x14ac:dyDescent="0.3">
      <c r="C148" s="28"/>
      <c r="E148" s="28"/>
      <c r="F148" s="28"/>
      <c r="G148" s="28"/>
      <c r="H148" s="28"/>
      <c r="I148" s="28"/>
    </row>
    <row r="149" spans="3:9" ht="13" x14ac:dyDescent="0.3">
      <c r="C149" s="28"/>
      <c r="E149" s="28"/>
      <c r="F149" s="28"/>
      <c r="G149" s="28"/>
      <c r="H149" s="28"/>
      <c r="I149" s="28"/>
    </row>
    <row r="150" spans="3:9" ht="13" x14ac:dyDescent="0.3">
      <c r="C150" s="28"/>
      <c r="E150" s="28"/>
      <c r="F150" s="28"/>
      <c r="G150" s="28"/>
      <c r="H150" s="28"/>
      <c r="I150" s="28"/>
    </row>
    <row r="151" spans="3:9" ht="13" x14ac:dyDescent="0.3">
      <c r="C151" s="28"/>
      <c r="E151" s="28"/>
      <c r="F151" s="28"/>
      <c r="G151" s="28"/>
      <c r="H151" s="28"/>
      <c r="I151" s="28"/>
    </row>
    <row r="152" spans="3:9" ht="13" x14ac:dyDescent="0.3">
      <c r="C152" s="28"/>
      <c r="E152" s="28"/>
      <c r="F152" s="28"/>
      <c r="G152" s="28"/>
      <c r="H152" s="28"/>
      <c r="I152" s="28"/>
    </row>
    <row r="153" spans="3:9" ht="13" x14ac:dyDescent="0.3">
      <c r="C153" s="28"/>
      <c r="E153" s="28"/>
      <c r="F153" s="28"/>
      <c r="G153" s="28"/>
      <c r="H153" s="28"/>
      <c r="I153" s="28"/>
    </row>
    <row r="154" spans="3:9" ht="13" x14ac:dyDescent="0.3">
      <c r="C154" s="28"/>
      <c r="E154" s="28"/>
      <c r="F154" s="28"/>
      <c r="G154" s="28"/>
      <c r="H154" s="28"/>
      <c r="I154" s="28"/>
    </row>
    <row r="155" spans="3:9" ht="13" x14ac:dyDescent="0.3">
      <c r="C155" s="28"/>
      <c r="E155" s="28"/>
      <c r="F155" s="28"/>
      <c r="G155" s="28"/>
      <c r="H155" s="28"/>
      <c r="I155" s="28"/>
    </row>
    <row r="156" spans="3:9" ht="13" x14ac:dyDescent="0.3">
      <c r="C156" s="28"/>
      <c r="E156" s="28"/>
      <c r="F156" s="28"/>
      <c r="G156" s="28"/>
      <c r="H156" s="28"/>
      <c r="I156" s="28"/>
    </row>
    <row r="157" spans="3:9" ht="13" x14ac:dyDescent="0.3">
      <c r="C157" s="28"/>
      <c r="E157" s="28"/>
      <c r="F157" s="28"/>
      <c r="G157" s="28"/>
      <c r="H157" s="28"/>
      <c r="I157" s="28"/>
    </row>
    <row r="158" spans="3:9" ht="13" x14ac:dyDescent="0.3">
      <c r="C158" s="28"/>
      <c r="E158" s="28"/>
      <c r="F158" s="28"/>
      <c r="G158" s="28"/>
      <c r="H158" s="28"/>
      <c r="I158" s="28"/>
    </row>
    <row r="159" spans="3:9" ht="13" x14ac:dyDescent="0.3">
      <c r="C159" s="28"/>
      <c r="E159" s="28"/>
      <c r="F159" s="28"/>
      <c r="G159" s="28"/>
      <c r="H159" s="28"/>
      <c r="I159" s="28"/>
    </row>
    <row r="160" spans="3:9" ht="13" x14ac:dyDescent="0.3">
      <c r="C160" s="28"/>
      <c r="E160" s="28"/>
      <c r="F160" s="28"/>
      <c r="G160" s="28"/>
      <c r="H160" s="28"/>
      <c r="I160" s="28"/>
    </row>
    <row r="161" spans="3:9" ht="13" x14ac:dyDescent="0.3">
      <c r="C161" s="28"/>
      <c r="E161" s="28"/>
      <c r="F161" s="28"/>
      <c r="G161" s="28"/>
      <c r="H161" s="28"/>
      <c r="I161" s="28"/>
    </row>
    <row r="162" spans="3:9" ht="13" x14ac:dyDescent="0.3">
      <c r="C162" s="28"/>
      <c r="E162" s="28"/>
      <c r="F162" s="28"/>
      <c r="G162" s="28"/>
      <c r="H162" s="28"/>
      <c r="I162" s="28"/>
    </row>
    <row r="163" spans="3:9" ht="13" x14ac:dyDescent="0.3">
      <c r="C163" s="28"/>
      <c r="E163" s="28"/>
      <c r="F163" s="28"/>
      <c r="G163" s="28"/>
      <c r="H163" s="28"/>
      <c r="I163" s="28"/>
    </row>
    <row r="164" spans="3:9" ht="13" x14ac:dyDescent="0.3">
      <c r="C164" s="28"/>
      <c r="E164" s="28"/>
      <c r="F164" s="28"/>
      <c r="G164" s="28"/>
      <c r="H164" s="28"/>
      <c r="I164" s="28"/>
    </row>
    <row r="165" spans="3:9" ht="13" x14ac:dyDescent="0.3">
      <c r="C165" s="28"/>
      <c r="E165" s="28"/>
      <c r="F165" s="28"/>
      <c r="G165" s="28"/>
      <c r="H165" s="28"/>
      <c r="I165" s="28"/>
    </row>
    <row r="166" spans="3:9" ht="13" x14ac:dyDescent="0.3">
      <c r="C166" s="28"/>
      <c r="E166" s="28"/>
      <c r="F166" s="28"/>
      <c r="G166" s="28"/>
      <c r="H166" s="28"/>
      <c r="I166" s="28"/>
    </row>
    <row r="167" spans="3:9" ht="13" x14ac:dyDescent="0.3">
      <c r="C167" s="28"/>
      <c r="E167" s="28"/>
      <c r="F167" s="28"/>
      <c r="G167" s="28"/>
      <c r="H167" s="28"/>
      <c r="I167" s="28"/>
    </row>
    <row r="168" spans="3:9" ht="13" x14ac:dyDescent="0.3">
      <c r="C168" s="28"/>
      <c r="E168" s="28"/>
      <c r="F168" s="28"/>
      <c r="G168" s="28"/>
      <c r="H168" s="28"/>
      <c r="I168" s="28"/>
    </row>
    <row r="169" spans="3:9" ht="13" x14ac:dyDescent="0.3">
      <c r="C169" s="28"/>
      <c r="E169" s="28"/>
      <c r="F169" s="28"/>
      <c r="G169" s="28"/>
      <c r="H169" s="28"/>
      <c r="I169" s="28"/>
    </row>
    <row r="170" spans="3:9" ht="13" x14ac:dyDescent="0.3">
      <c r="C170" s="28"/>
      <c r="E170" s="28"/>
      <c r="F170" s="28"/>
      <c r="G170" s="28"/>
      <c r="H170" s="28"/>
      <c r="I170" s="28"/>
    </row>
    <row r="171" spans="3:9" ht="13" x14ac:dyDescent="0.3">
      <c r="C171" s="28"/>
      <c r="E171" s="28"/>
      <c r="F171" s="28"/>
      <c r="G171" s="28"/>
      <c r="H171" s="28"/>
      <c r="I171" s="28"/>
    </row>
    <row r="172" spans="3:9" ht="13" x14ac:dyDescent="0.3">
      <c r="C172" s="28"/>
      <c r="E172" s="28"/>
      <c r="F172" s="28"/>
      <c r="G172" s="28"/>
      <c r="H172" s="28"/>
      <c r="I172" s="28"/>
    </row>
    <row r="173" spans="3:9" ht="13" x14ac:dyDescent="0.3">
      <c r="C173" s="28"/>
      <c r="E173" s="28"/>
      <c r="F173" s="28"/>
      <c r="G173" s="28"/>
      <c r="H173" s="28"/>
      <c r="I173" s="28"/>
    </row>
    <row r="174" spans="3:9" ht="13" x14ac:dyDescent="0.3">
      <c r="C174" s="28"/>
      <c r="E174" s="28"/>
      <c r="F174" s="28"/>
      <c r="G174" s="28"/>
      <c r="H174" s="28"/>
      <c r="I174" s="28"/>
    </row>
    <row r="175" spans="3:9" ht="13" x14ac:dyDescent="0.3">
      <c r="C175" s="28"/>
      <c r="E175" s="28"/>
      <c r="F175" s="28"/>
      <c r="G175" s="28"/>
      <c r="H175" s="28"/>
      <c r="I175" s="28"/>
    </row>
    <row r="176" spans="3:9" ht="13" x14ac:dyDescent="0.3">
      <c r="C176" s="28"/>
      <c r="E176" s="28"/>
      <c r="F176" s="28"/>
      <c r="G176" s="28"/>
      <c r="H176" s="28"/>
      <c r="I176" s="28"/>
    </row>
    <row r="177" spans="3:9" ht="13" x14ac:dyDescent="0.3">
      <c r="C177" s="28"/>
      <c r="E177" s="28"/>
      <c r="F177" s="28"/>
      <c r="G177" s="28"/>
      <c r="H177" s="28"/>
      <c r="I177" s="28"/>
    </row>
    <row r="178" spans="3:9" ht="13" x14ac:dyDescent="0.3">
      <c r="C178" s="28"/>
      <c r="E178" s="28"/>
      <c r="F178" s="28"/>
      <c r="G178" s="28"/>
      <c r="H178" s="28"/>
      <c r="I178" s="28"/>
    </row>
    <row r="179" spans="3:9" ht="13" x14ac:dyDescent="0.3">
      <c r="C179" s="28"/>
      <c r="E179" s="28"/>
      <c r="F179" s="28"/>
      <c r="G179" s="28"/>
      <c r="H179" s="28"/>
      <c r="I179" s="28"/>
    </row>
    <row r="180" spans="3:9" ht="13" x14ac:dyDescent="0.3">
      <c r="C180" s="28"/>
      <c r="E180" s="28"/>
      <c r="F180" s="28"/>
      <c r="G180" s="28"/>
      <c r="H180" s="28"/>
      <c r="I180" s="28"/>
    </row>
    <row r="181" spans="3:9" ht="13" x14ac:dyDescent="0.3">
      <c r="C181" s="28"/>
      <c r="E181" s="28"/>
      <c r="F181" s="28"/>
      <c r="G181" s="28"/>
      <c r="H181" s="28"/>
      <c r="I181" s="28"/>
    </row>
    <row r="182" spans="3:9" ht="13" x14ac:dyDescent="0.3">
      <c r="C182" s="28"/>
      <c r="E182" s="28"/>
      <c r="F182" s="28"/>
      <c r="G182" s="28"/>
      <c r="H182" s="28"/>
      <c r="I182" s="28"/>
    </row>
    <row r="183" spans="3:9" ht="13" x14ac:dyDescent="0.3">
      <c r="C183" s="28"/>
      <c r="E183" s="28"/>
      <c r="F183" s="28"/>
      <c r="G183" s="28"/>
      <c r="H183" s="28"/>
      <c r="I183" s="28"/>
    </row>
    <row r="184" spans="3:9" ht="13" x14ac:dyDescent="0.3">
      <c r="C184" s="28"/>
      <c r="E184" s="28"/>
      <c r="F184" s="28"/>
      <c r="G184" s="28"/>
      <c r="H184" s="28"/>
      <c r="I184" s="28"/>
    </row>
    <row r="185" spans="3:9" ht="13" x14ac:dyDescent="0.3">
      <c r="C185" s="28"/>
      <c r="E185" s="28"/>
      <c r="F185" s="28"/>
      <c r="G185" s="28"/>
      <c r="H185" s="28"/>
      <c r="I185" s="28"/>
    </row>
    <row r="186" spans="3:9" ht="13" x14ac:dyDescent="0.3">
      <c r="C186" s="28"/>
      <c r="E186" s="28"/>
      <c r="F186" s="28"/>
      <c r="G186" s="28"/>
      <c r="H186" s="28"/>
      <c r="I186" s="28"/>
    </row>
    <row r="187" spans="3:9" ht="13" x14ac:dyDescent="0.3">
      <c r="C187" s="28"/>
      <c r="E187" s="28"/>
      <c r="F187" s="28"/>
      <c r="G187" s="28"/>
      <c r="H187" s="28"/>
      <c r="I187" s="28"/>
    </row>
    <row r="188" spans="3:9" ht="13" x14ac:dyDescent="0.3">
      <c r="C188" s="28"/>
      <c r="E188" s="28"/>
      <c r="F188" s="28"/>
      <c r="G188" s="28"/>
      <c r="H188" s="28"/>
      <c r="I188" s="28"/>
    </row>
    <row r="189" spans="3:9" ht="13" x14ac:dyDescent="0.3">
      <c r="C189" s="28"/>
      <c r="E189" s="28"/>
      <c r="F189" s="28"/>
      <c r="G189" s="28"/>
      <c r="H189" s="28"/>
      <c r="I189" s="28"/>
    </row>
    <row r="190" spans="3:9" ht="13" x14ac:dyDescent="0.3">
      <c r="C190" s="28"/>
      <c r="E190" s="28"/>
      <c r="F190" s="28"/>
      <c r="G190" s="28"/>
      <c r="H190" s="28"/>
      <c r="I190" s="28"/>
    </row>
    <row r="191" spans="3:9" ht="13" x14ac:dyDescent="0.3">
      <c r="C191" s="28"/>
      <c r="E191" s="28"/>
      <c r="F191" s="28"/>
      <c r="G191" s="28"/>
      <c r="H191" s="28"/>
      <c r="I191" s="28"/>
    </row>
    <row r="192" spans="3:9" ht="13" x14ac:dyDescent="0.3">
      <c r="C192" s="28"/>
      <c r="E192" s="28"/>
      <c r="F192" s="28"/>
      <c r="G192" s="28"/>
      <c r="H192" s="28"/>
      <c r="I192" s="28"/>
    </row>
    <row r="193" spans="3:9" ht="13" x14ac:dyDescent="0.3">
      <c r="C193" s="28"/>
      <c r="E193" s="28"/>
      <c r="F193" s="28"/>
      <c r="G193" s="28"/>
      <c r="H193" s="28"/>
      <c r="I193" s="28"/>
    </row>
    <row r="194" spans="3:9" ht="13" x14ac:dyDescent="0.3">
      <c r="C194" s="28"/>
      <c r="E194" s="28"/>
      <c r="F194" s="28"/>
      <c r="G194" s="28"/>
      <c r="H194" s="28"/>
      <c r="I194" s="28"/>
    </row>
    <row r="195" spans="3:9" ht="13" x14ac:dyDescent="0.3">
      <c r="C195" s="28"/>
      <c r="E195" s="28"/>
      <c r="F195" s="28"/>
      <c r="G195" s="28"/>
      <c r="H195" s="28"/>
      <c r="I195" s="28"/>
    </row>
    <row r="196" spans="3:9" ht="13" x14ac:dyDescent="0.3">
      <c r="C196" s="28"/>
      <c r="E196" s="28"/>
      <c r="F196" s="28"/>
      <c r="G196" s="28"/>
      <c r="H196" s="28"/>
      <c r="I196" s="28"/>
    </row>
    <row r="197" spans="3:9" ht="13" x14ac:dyDescent="0.3">
      <c r="C197" s="28"/>
      <c r="E197" s="28"/>
      <c r="F197" s="28"/>
      <c r="G197" s="28"/>
      <c r="H197" s="28"/>
      <c r="I197" s="28"/>
    </row>
    <row r="198" spans="3:9" ht="13" x14ac:dyDescent="0.3">
      <c r="C198" s="28"/>
      <c r="E198" s="28"/>
      <c r="F198" s="28"/>
      <c r="G198" s="28"/>
      <c r="H198" s="28"/>
      <c r="I198" s="28"/>
    </row>
    <row r="199" spans="3:9" ht="13" x14ac:dyDescent="0.3">
      <c r="C199" s="28"/>
      <c r="E199" s="28"/>
      <c r="F199" s="28"/>
      <c r="G199" s="28"/>
      <c r="H199" s="28"/>
      <c r="I199" s="28"/>
    </row>
    <row r="200" spans="3:9" ht="13" x14ac:dyDescent="0.3">
      <c r="C200" s="28"/>
      <c r="E200" s="28"/>
      <c r="F200" s="28"/>
      <c r="G200" s="28"/>
      <c r="H200" s="28"/>
      <c r="I200" s="28"/>
    </row>
    <row r="201" spans="3:9" ht="13" x14ac:dyDescent="0.3">
      <c r="C201" s="28"/>
      <c r="E201" s="28"/>
      <c r="F201" s="28"/>
      <c r="G201" s="28"/>
      <c r="H201" s="28"/>
      <c r="I201" s="28"/>
    </row>
    <row r="202" spans="3:9" ht="13" x14ac:dyDescent="0.3">
      <c r="C202" s="28"/>
      <c r="E202" s="28"/>
      <c r="F202" s="28"/>
      <c r="G202" s="28"/>
      <c r="H202" s="28"/>
      <c r="I202" s="28"/>
    </row>
    <row r="203" spans="3:9" ht="13" x14ac:dyDescent="0.3">
      <c r="C203" s="28"/>
      <c r="E203" s="28"/>
      <c r="F203" s="28"/>
      <c r="G203" s="28"/>
      <c r="H203" s="28"/>
      <c r="I203" s="28"/>
    </row>
    <row r="204" spans="3:9" ht="13" x14ac:dyDescent="0.3">
      <c r="C204" s="28"/>
      <c r="E204" s="28"/>
      <c r="F204" s="28"/>
      <c r="G204" s="28"/>
      <c r="H204" s="28"/>
      <c r="I204" s="28"/>
    </row>
    <row r="205" spans="3:9" ht="13" x14ac:dyDescent="0.3">
      <c r="C205" s="28"/>
      <c r="E205" s="28"/>
      <c r="F205" s="28"/>
      <c r="G205" s="28"/>
      <c r="H205" s="28"/>
      <c r="I205" s="28"/>
    </row>
    <row r="206" spans="3:9" ht="13" x14ac:dyDescent="0.3">
      <c r="C206" s="28"/>
      <c r="E206" s="28"/>
      <c r="F206" s="28"/>
      <c r="G206" s="28"/>
      <c r="H206" s="28"/>
      <c r="I206" s="28"/>
    </row>
    <row r="207" spans="3:9" ht="13" x14ac:dyDescent="0.3">
      <c r="C207" s="28"/>
      <c r="E207" s="28"/>
      <c r="F207" s="28"/>
      <c r="G207" s="28"/>
      <c r="H207" s="28"/>
      <c r="I207" s="28"/>
    </row>
    <row r="208" spans="3:9" ht="13" x14ac:dyDescent="0.3">
      <c r="C208" s="28"/>
      <c r="E208" s="28"/>
      <c r="F208" s="28"/>
      <c r="G208" s="28"/>
      <c r="H208" s="28"/>
      <c r="I208" s="28"/>
    </row>
    <row r="209" spans="3:9" ht="13" x14ac:dyDescent="0.3">
      <c r="C209" s="28"/>
      <c r="E209" s="28"/>
      <c r="F209" s="28"/>
      <c r="G209" s="28"/>
      <c r="H209" s="28"/>
      <c r="I209" s="28"/>
    </row>
    <row r="210" spans="3:9" ht="13" x14ac:dyDescent="0.3">
      <c r="C210" s="28"/>
      <c r="E210" s="28"/>
      <c r="F210" s="28"/>
      <c r="G210" s="28"/>
      <c r="H210" s="28"/>
      <c r="I210" s="28"/>
    </row>
    <row r="211" spans="3:9" ht="13" x14ac:dyDescent="0.3">
      <c r="C211" s="28"/>
      <c r="E211" s="28"/>
      <c r="F211" s="28"/>
      <c r="G211" s="28"/>
      <c r="H211" s="28"/>
      <c r="I211" s="28"/>
    </row>
    <row r="212" spans="3:9" ht="13" x14ac:dyDescent="0.3">
      <c r="C212" s="28"/>
      <c r="E212" s="28"/>
      <c r="F212" s="28"/>
      <c r="G212" s="28"/>
      <c r="H212" s="28"/>
      <c r="I212" s="28"/>
    </row>
    <row r="213" spans="3:9" ht="13" x14ac:dyDescent="0.3">
      <c r="C213" s="28"/>
      <c r="E213" s="28"/>
      <c r="F213" s="28"/>
      <c r="G213" s="28"/>
      <c r="H213" s="28"/>
      <c r="I213" s="28"/>
    </row>
    <row r="214" spans="3:9" ht="13" x14ac:dyDescent="0.3">
      <c r="C214" s="28"/>
      <c r="E214" s="28"/>
      <c r="F214" s="28"/>
      <c r="G214" s="28"/>
      <c r="H214" s="28"/>
      <c r="I214" s="28"/>
    </row>
    <row r="215" spans="3:9" ht="13" x14ac:dyDescent="0.3">
      <c r="C215" s="28"/>
      <c r="E215" s="28"/>
      <c r="F215" s="28"/>
      <c r="G215" s="28"/>
      <c r="H215" s="28"/>
      <c r="I215" s="28"/>
    </row>
    <row r="216" spans="3:9" ht="13" x14ac:dyDescent="0.3">
      <c r="C216" s="28"/>
      <c r="E216" s="28"/>
      <c r="F216" s="28"/>
      <c r="G216" s="28"/>
      <c r="H216" s="28"/>
      <c r="I216" s="28"/>
    </row>
    <row r="217" spans="3:9" ht="13" x14ac:dyDescent="0.3">
      <c r="C217" s="28"/>
      <c r="E217" s="28"/>
      <c r="F217" s="28"/>
      <c r="G217" s="28"/>
      <c r="H217" s="28"/>
      <c r="I217" s="28"/>
    </row>
    <row r="218" spans="3:9" ht="13" x14ac:dyDescent="0.3">
      <c r="C218" s="28"/>
      <c r="E218" s="28"/>
      <c r="F218" s="28"/>
      <c r="G218" s="28"/>
      <c r="H218" s="28"/>
      <c r="I218" s="28"/>
    </row>
    <row r="219" spans="3:9" ht="13" x14ac:dyDescent="0.3">
      <c r="C219" s="28"/>
      <c r="E219" s="28"/>
      <c r="F219" s="28"/>
      <c r="G219" s="28"/>
      <c r="H219" s="28"/>
      <c r="I219" s="28"/>
    </row>
    <row r="220" spans="3:9" ht="13" x14ac:dyDescent="0.3">
      <c r="C220" s="28"/>
      <c r="E220" s="28"/>
      <c r="F220" s="28"/>
      <c r="G220" s="28"/>
      <c r="H220" s="28"/>
      <c r="I220" s="28"/>
    </row>
    <row r="221" spans="3:9" ht="13" x14ac:dyDescent="0.3">
      <c r="C221" s="28"/>
      <c r="E221" s="28"/>
      <c r="F221" s="28"/>
      <c r="G221" s="28"/>
      <c r="H221" s="28"/>
      <c r="I221" s="28"/>
    </row>
    <row r="222" spans="3:9" ht="13" x14ac:dyDescent="0.3">
      <c r="C222" s="28"/>
      <c r="E222" s="28"/>
      <c r="F222" s="28"/>
      <c r="G222" s="28"/>
      <c r="H222" s="28"/>
      <c r="I222" s="28"/>
    </row>
    <row r="223" spans="3:9" ht="13" x14ac:dyDescent="0.3">
      <c r="C223" s="28"/>
      <c r="E223" s="28"/>
      <c r="F223" s="28"/>
      <c r="G223" s="28"/>
      <c r="H223" s="28"/>
      <c r="I223" s="28"/>
    </row>
    <row r="224" spans="3:9" ht="13" x14ac:dyDescent="0.3">
      <c r="C224" s="28"/>
      <c r="E224" s="28"/>
      <c r="F224" s="28"/>
      <c r="G224" s="28"/>
      <c r="H224" s="28"/>
      <c r="I224" s="28"/>
    </row>
    <row r="225" spans="3:9" ht="13" x14ac:dyDescent="0.3">
      <c r="C225" s="28"/>
      <c r="E225" s="28"/>
      <c r="F225" s="28"/>
      <c r="G225" s="28"/>
      <c r="H225" s="28"/>
      <c r="I225" s="28"/>
    </row>
    <row r="226" spans="3:9" ht="13" x14ac:dyDescent="0.3">
      <c r="C226" s="28"/>
      <c r="E226" s="28"/>
      <c r="F226" s="28"/>
      <c r="G226" s="28"/>
      <c r="H226" s="28"/>
      <c r="I226" s="28"/>
    </row>
    <row r="227" spans="3:9" ht="13" x14ac:dyDescent="0.3">
      <c r="C227" s="28"/>
      <c r="E227" s="28"/>
      <c r="F227" s="28"/>
      <c r="G227" s="28"/>
      <c r="H227" s="28"/>
      <c r="I227" s="28"/>
    </row>
    <row r="228" spans="3:9" ht="13" x14ac:dyDescent="0.3">
      <c r="C228" s="28"/>
      <c r="E228" s="28"/>
      <c r="F228" s="28"/>
      <c r="G228" s="28"/>
      <c r="H228" s="28"/>
      <c r="I228" s="28"/>
    </row>
    <row r="229" spans="3:9" ht="13" x14ac:dyDescent="0.3">
      <c r="C229" s="28"/>
      <c r="E229" s="28"/>
      <c r="F229" s="28"/>
      <c r="G229" s="28"/>
      <c r="H229" s="28"/>
      <c r="I229" s="28"/>
    </row>
    <row r="230" spans="3:9" ht="13" x14ac:dyDescent="0.3">
      <c r="C230" s="28"/>
      <c r="E230" s="28"/>
      <c r="F230" s="28"/>
      <c r="G230" s="28"/>
      <c r="H230" s="28"/>
      <c r="I230" s="28"/>
    </row>
    <row r="231" spans="3:9" ht="13" x14ac:dyDescent="0.3">
      <c r="C231" s="28"/>
      <c r="E231" s="28"/>
      <c r="F231" s="28"/>
      <c r="G231" s="28"/>
      <c r="H231" s="28"/>
      <c r="I231" s="28"/>
    </row>
    <row r="232" spans="3:9" ht="13" x14ac:dyDescent="0.3">
      <c r="C232" s="28"/>
      <c r="E232" s="28"/>
      <c r="F232" s="28"/>
      <c r="G232" s="28"/>
      <c r="H232" s="28"/>
      <c r="I232" s="28"/>
    </row>
    <row r="233" spans="3:9" ht="13" x14ac:dyDescent="0.3">
      <c r="C233" s="28"/>
      <c r="E233" s="28"/>
      <c r="F233" s="28"/>
      <c r="G233" s="28"/>
      <c r="H233" s="28"/>
      <c r="I233" s="28"/>
    </row>
    <row r="234" spans="3:9" ht="13" x14ac:dyDescent="0.3">
      <c r="C234" s="28"/>
      <c r="E234" s="28"/>
      <c r="F234" s="28"/>
      <c r="G234" s="28"/>
      <c r="H234" s="28"/>
      <c r="I234" s="28"/>
    </row>
    <row r="235" spans="3:9" ht="13" x14ac:dyDescent="0.3">
      <c r="C235" s="28"/>
      <c r="E235" s="28"/>
      <c r="F235" s="28"/>
      <c r="G235" s="28"/>
      <c r="H235" s="28"/>
      <c r="I235" s="28"/>
    </row>
    <row r="236" spans="3:9" ht="13" x14ac:dyDescent="0.3">
      <c r="C236" s="28"/>
      <c r="E236" s="28"/>
      <c r="F236" s="28"/>
      <c r="G236" s="28"/>
      <c r="H236" s="28"/>
      <c r="I236" s="28"/>
    </row>
    <row r="237" spans="3:9" ht="13" x14ac:dyDescent="0.3">
      <c r="C237" s="28"/>
      <c r="E237" s="28"/>
      <c r="F237" s="28"/>
      <c r="G237" s="28"/>
      <c r="H237" s="28"/>
      <c r="I237" s="28"/>
    </row>
    <row r="238" spans="3:9" ht="13" x14ac:dyDescent="0.3">
      <c r="C238" s="28"/>
      <c r="E238" s="28"/>
      <c r="F238" s="28"/>
      <c r="G238" s="28"/>
      <c r="H238" s="28"/>
      <c r="I238" s="28"/>
    </row>
    <row r="239" spans="3:9" ht="13" x14ac:dyDescent="0.3">
      <c r="C239" s="28"/>
      <c r="E239" s="28"/>
      <c r="F239" s="28"/>
      <c r="G239" s="28"/>
      <c r="H239" s="28"/>
      <c r="I239" s="28"/>
    </row>
    <row r="240" spans="3:9" ht="13" x14ac:dyDescent="0.3">
      <c r="C240" s="28"/>
      <c r="E240" s="28"/>
      <c r="F240" s="28"/>
      <c r="G240" s="28"/>
      <c r="H240" s="28"/>
      <c r="I240" s="28"/>
    </row>
    <row r="241" spans="3:9" ht="13" x14ac:dyDescent="0.3">
      <c r="C241" s="28"/>
      <c r="E241" s="28"/>
      <c r="F241" s="28"/>
      <c r="G241" s="28"/>
      <c r="H241" s="28"/>
      <c r="I241" s="28"/>
    </row>
    <row r="242" spans="3:9" ht="13" x14ac:dyDescent="0.3">
      <c r="C242" s="28"/>
      <c r="E242" s="28"/>
      <c r="F242" s="28"/>
      <c r="G242" s="28"/>
      <c r="H242" s="28"/>
      <c r="I242" s="28"/>
    </row>
    <row r="243" spans="3:9" ht="13" x14ac:dyDescent="0.3">
      <c r="C243" s="28"/>
      <c r="E243" s="28"/>
      <c r="F243" s="28"/>
      <c r="G243" s="28"/>
      <c r="H243" s="28"/>
      <c r="I243" s="28"/>
    </row>
    <row r="244" spans="3:9" ht="13" x14ac:dyDescent="0.3">
      <c r="C244" s="28"/>
      <c r="E244" s="28"/>
      <c r="F244" s="28"/>
      <c r="G244" s="28"/>
      <c r="H244" s="28"/>
      <c r="I244" s="28"/>
    </row>
    <row r="245" spans="3:9" ht="13" x14ac:dyDescent="0.3">
      <c r="C245" s="28"/>
      <c r="E245" s="28"/>
      <c r="F245" s="28"/>
      <c r="G245" s="28"/>
      <c r="H245" s="28"/>
      <c r="I245" s="28"/>
    </row>
    <row r="246" spans="3:9" ht="13" x14ac:dyDescent="0.3">
      <c r="C246" s="28"/>
      <c r="E246" s="28"/>
      <c r="F246" s="28"/>
      <c r="G246" s="28"/>
      <c r="H246" s="28"/>
      <c r="I246" s="28"/>
    </row>
    <row r="247" spans="3:9" ht="13" x14ac:dyDescent="0.3">
      <c r="C247" s="28"/>
      <c r="E247" s="28"/>
      <c r="F247" s="28"/>
      <c r="G247" s="28"/>
      <c r="H247" s="28"/>
      <c r="I247" s="28"/>
    </row>
    <row r="248" spans="3:9" ht="13" x14ac:dyDescent="0.3">
      <c r="C248" s="28"/>
      <c r="E248" s="28"/>
      <c r="F248" s="28"/>
      <c r="G248" s="28"/>
      <c r="H248" s="28"/>
      <c r="I248" s="28"/>
    </row>
    <row r="249" spans="3:9" ht="13" x14ac:dyDescent="0.3">
      <c r="C249" s="28"/>
      <c r="E249" s="28"/>
      <c r="F249" s="28"/>
      <c r="G249" s="28"/>
      <c r="H249" s="28"/>
      <c r="I249" s="28"/>
    </row>
    <row r="250" spans="3:9" ht="13" x14ac:dyDescent="0.3">
      <c r="C250" s="28"/>
      <c r="E250" s="28"/>
      <c r="F250" s="28"/>
      <c r="G250" s="28"/>
      <c r="H250" s="28"/>
      <c r="I250" s="28"/>
    </row>
    <row r="251" spans="3:9" ht="13" x14ac:dyDescent="0.3">
      <c r="C251" s="28"/>
      <c r="E251" s="28"/>
      <c r="F251" s="28"/>
      <c r="G251" s="28"/>
      <c r="H251" s="28"/>
      <c r="I251" s="28"/>
    </row>
    <row r="252" spans="3:9" ht="13" x14ac:dyDescent="0.3">
      <c r="C252" s="28"/>
      <c r="E252" s="28"/>
      <c r="F252" s="28"/>
      <c r="G252" s="28"/>
      <c r="H252" s="28"/>
      <c r="I252" s="28"/>
    </row>
    <row r="253" spans="3:9" ht="13" x14ac:dyDescent="0.3">
      <c r="C253" s="28"/>
      <c r="E253" s="28"/>
      <c r="F253" s="28"/>
      <c r="G253" s="28"/>
      <c r="H253" s="28"/>
      <c r="I253" s="28"/>
    </row>
    <row r="254" spans="3:9" ht="13" x14ac:dyDescent="0.3">
      <c r="C254" s="28"/>
      <c r="E254" s="28"/>
      <c r="F254" s="28"/>
      <c r="G254" s="28"/>
      <c r="H254" s="28"/>
      <c r="I254" s="28"/>
    </row>
    <row r="255" spans="3:9" ht="13" x14ac:dyDescent="0.3">
      <c r="C255" s="28"/>
      <c r="E255" s="28"/>
      <c r="F255" s="28"/>
      <c r="G255" s="28"/>
      <c r="H255" s="28"/>
      <c r="I255" s="28"/>
    </row>
    <row r="256" spans="3:9" ht="13" x14ac:dyDescent="0.3">
      <c r="C256" s="28"/>
      <c r="E256" s="28"/>
      <c r="F256" s="28"/>
      <c r="G256" s="28"/>
      <c r="H256" s="28"/>
      <c r="I256" s="28"/>
    </row>
    <row r="257" spans="3:9" ht="13" x14ac:dyDescent="0.3">
      <c r="C257" s="28"/>
      <c r="E257" s="28"/>
      <c r="F257" s="28"/>
      <c r="G257" s="28"/>
      <c r="H257" s="28"/>
      <c r="I257" s="28"/>
    </row>
    <row r="258" spans="3:9" ht="13" x14ac:dyDescent="0.3">
      <c r="C258" s="28"/>
      <c r="E258" s="28"/>
      <c r="F258" s="28"/>
      <c r="G258" s="28"/>
      <c r="H258" s="28"/>
      <c r="I258" s="28"/>
    </row>
    <row r="259" spans="3:9" ht="13" x14ac:dyDescent="0.3">
      <c r="C259" s="28"/>
      <c r="E259" s="28"/>
      <c r="F259" s="28"/>
      <c r="G259" s="28"/>
      <c r="H259" s="28"/>
      <c r="I259" s="28"/>
    </row>
    <row r="260" spans="3:9" ht="13" x14ac:dyDescent="0.3">
      <c r="C260" s="28"/>
      <c r="E260" s="28"/>
      <c r="F260" s="28"/>
      <c r="G260" s="28"/>
      <c r="H260" s="28"/>
      <c r="I260" s="28"/>
    </row>
    <row r="261" spans="3:9" ht="13" x14ac:dyDescent="0.3">
      <c r="C261" s="28"/>
      <c r="E261" s="28"/>
      <c r="F261" s="28"/>
      <c r="G261" s="28"/>
      <c r="H261" s="28"/>
      <c r="I261" s="28"/>
    </row>
    <row r="262" spans="3:9" ht="13" x14ac:dyDescent="0.3">
      <c r="C262" s="28"/>
      <c r="E262" s="28"/>
      <c r="F262" s="28"/>
      <c r="G262" s="28"/>
      <c r="H262" s="28"/>
      <c r="I262" s="28"/>
    </row>
    <row r="263" spans="3:9" ht="13" x14ac:dyDescent="0.3">
      <c r="C263" s="28"/>
      <c r="E263" s="28"/>
      <c r="F263" s="28"/>
      <c r="G263" s="28"/>
      <c r="H263" s="28"/>
      <c r="I263" s="28"/>
    </row>
    <row r="264" spans="3:9" ht="13" x14ac:dyDescent="0.3">
      <c r="C264" s="28"/>
      <c r="E264" s="28"/>
      <c r="F264" s="28"/>
      <c r="G264" s="28"/>
      <c r="H264" s="28"/>
      <c r="I264" s="28"/>
    </row>
    <row r="265" spans="3:9" ht="13" x14ac:dyDescent="0.3">
      <c r="C265" s="28"/>
      <c r="E265" s="28"/>
      <c r="F265" s="28"/>
      <c r="G265" s="28"/>
      <c r="H265" s="28"/>
      <c r="I265" s="28"/>
    </row>
    <row r="266" spans="3:9" ht="13" x14ac:dyDescent="0.3">
      <c r="C266" s="28"/>
      <c r="E266" s="28"/>
      <c r="F266" s="28"/>
      <c r="G266" s="28"/>
      <c r="H266" s="28"/>
      <c r="I266" s="28"/>
    </row>
    <row r="267" spans="3:9" ht="13" x14ac:dyDescent="0.3">
      <c r="C267" s="28"/>
      <c r="E267" s="28"/>
      <c r="F267" s="28"/>
      <c r="G267" s="28"/>
      <c r="H267" s="28"/>
      <c r="I267" s="28"/>
    </row>
    <row r="268" spans="3:9" ht="13" x14ac:dyDescent="0.3">
      <c r="C268" s="28"/>
      <c r="E268" s="28"/>
      <c r="F268" s="28"/>
      <c r="G268" s="28"/>
      <c r="H268" s="28"/>
      <c r="I268" s="28"/>
    </row>
    <row r="269" spans="3:9" ht="13" x14ac:dyDescent="0.3">
      <c r="C269" s="28"/>
      <c r="E269" s="28"/>
      <c r="F269" s="28"/>
      <c r="G269" s="28"/>
      <c r="H269" s="28"/>
      <c r="I269" s="28"/>
    </row>
    <row r="270" spans="3:9" ht="13" x14ac:dyDescent="0.3">
      <c r="C270" s="28"/>
      <c r="E270" s="28"/>
      <c r="F270" s="28"/>
      <c r="G270" s="28"/>
      <c r="H270" s="28"/>
      <c r="I270" s="28"/>
    </row>
    <row r="271" spans="3:9" ht="13" x14ac:dyDescent="0.3">
      <c r="C271" s="28"/>
      <c r="E271" s="28"/>
      <c r="F271" s="28"/>
      <c r="G271" s="28"/>
      <c r="H271" s="28"/>
      <c r="I271" s="28"/>
    </row>
    <row r="272" spans="3:9" ht="13" x14ac:dyDescent="0.3">
      <c r="C272" s="28"/>
      <c r="E272" s="28"/>
      <c r="F272" s="28"/>
      <c r="G272" s="28"/>
      <c r="H272" s="28"/>
      <c r="I272" s="28"/>
    </row>
    <row r="273" spans="3:9" ht="13" x14ac:dyDescent="0.3">
      <c r="C273" s="28"/>
      <c r="E273" s="28"/>
      <c r="F273" s="28"/>
      <c r="G273" s="28"/>
      <c r="H273" s="28"/>
      <c r="I273" s="28"/>
    </row>
    <row r="274" spans="3:9" ht="13" x14ac:dyDescent="0.3">
      <c r="C274" s="28"/>
      <c r="E274" s="28"/>
      <c r="F274" s="28"/>
      <c r="G274" s="28"/>
      <c r="H274" s="28"/>
      <c r="I274" s="28"/>
    </row>
    <row r="275" spans="3:9" ht="13" x14ac:dyDescent="0.3">
      <c r="C275" s="28"/>
      <c r="E275" s="28"/>
      <c r="F275" s="28"/>
      <c r="G275" s="28"/>
      <c r="H275" s="28"/>
      <c r="I275" s="28"/>
    </row>
    <row r="276" spans="3:9" ht="13" x14ac:dyDescent="0.3">
      <c r="C276" s="28"/>
      <c r="E276" s="28"/>
      <c r="F276" s="28"/>
      <c r="G276" s="28"/>
      <c r="H276" s="28"/>
      <c r="I276" s="28"/>
    </row>
    <row r="277" spans="3:9" ht="13" x14ac:dyDescent="0.3">
      <c r="C277" s="28"/>
      <c r="E277" s="28"/>
      <c r="F277" s="28"/>
      <c r="G277" s="28"/>
      <c r="H277" s="28"/>
      <c r="I277" s="28"/>
    </row>
    <row r="278" spans="3:9" ht="13" x14ac:dyDescent="0.3">
      <c r="C278" s="28"/>
      <c r="E278" s="28"/>
      <c r="F278" s="28"/>
      <c r="G278" s="28"/>
      <c r="H278" s="28"/>
      <c r="I278" s="28"/>
    </row>
    <row r="279" spans="3:9" ht="13" x14ac:dyDescent="0.3">
      <c r="C279" s="28"/>
      <c r="E279" s="28"/>
      <c r="F279" s="28"/>
      <c r="G279" s="28"/>
      <c r="H279" s="28"/>
      <c r="I279" s="28"/>
    </row>
    <row r="280" spans="3:9" ht="13" x14ac:dyDescent="0.3">
      <c r="C280" s="28"/>
      <c r="E280" s="28"/>
      <c r="F280" s="28"/>
      <c r="G280" s="28"/>
      <c r="H280" s="28"/>
      <c r="I280" s="28"/>
    </row>
    <row r="281" spans="3:9" ht="13" x14ac:dyDescent="0.3">
      <c r="C281" s="28"/>
      <c r="E281" s="28"/>
      <c r="F281" s="28"/>
      <c r="G281" s="28"/>
      <c r="H281" s="28"/>
      <c r="I281" s="28"/>
    </row>
    <row r="282" spans="3:9" ht="13" x14ac:dyDescent="0.3">
      <c r="C282" s="28"/>
      <c r="E282" s="28"/>
      <c r="F282" s="28"/>
      <c r="G282" s="28"/>
      <c r="H282" s="28"/>
      <c r="I282" s="28"/>
    </row>
    <row r="283" spans="3:9" ht="13" x14ac:dyDescent="0.3">
      <c r="C283" s="28"/>
      <c r="E283" s="28"/>
      <c r="F283" s="28"/>
      <c r="G283" s="28"/>
      <c r="H283" s="28"/>
      <c r="I283" s="28"/>
    </row>
    <row r="284" spans="3:9" ht="13" x14ac:dyDescent="0.3">
      <c r="C284" s="28"/>
      <c r="E284" s="28"/>
      <c r="F284" s="28"/>
      <c r="G284" s="28"/>
      <c r="H284" s="28"/>
      <c r="I284" s="28"/>
    </row>
    <row r="285" spans="3:9" ht="13" x14ac:dyDescent="0.3">
      <c r="C285" s="28"/>
      <c r="E285" s="28"/>
      <c r="F285" s="28"/>
      <c r="G285" s="28"/>
      <c r="H285" s="28"/>
      <c r="I285" s="28"/>
    </row>
    <row r="286" spans="3:9" ht="13" x14ac:dyDescent="0.3">
      <c r="C286" s="28"/>
      <c r="E286" s="28"/>
      <c r="F286" s="28"/>
      <c r="G286" s="28"/>
      <c r="H286" s="28"/>
      <c r="I286" s="28"/>
    </row>
    <row r="287" spans="3:9" ht="13" x14ac:dyDescent="0.3">
      <c r="C287" s="28"/>
      <c r="E287" s="28"/>
      <c r="F287" s="28"/>
      <c r="G287" s="28"/>
      <c r="H287" s="28"/>
      <c r="I287" s="28"/>
    </row>
    <row r="288" spans="3:9" ht="13" x14ac:dyDescent="0.3">
      <c r="C288" s="28"/>
      <c r="E288" s="28"/>
      <c r="F288" s="28"/>
      <c r="G288" s="28"/>
      <c r="H288" s="28"/>
      <c r="I288" s="28"/>
    </row>
    <row r="289" spans="3:9" ht="13" x14ac:dyDescent="0.3">
      <c r="C289" s="28"/>
      <c r="E289" s="28"/>
      <c r="F289" s="28"/>
      <c r="G289" s="28"/>
      <c r="H289" s="28"/>
      <c r="I289" s="28"/>
    </row>
    <row r="290" spans="3:9" ht="13" x14ac:dyDescent="0.3">
      <c r="C290" s="28"/>
      <c r="E290" s="28"/>
      <c r="F290" s="28"/>
      <c r="G290" s="28"/>
      <c r="H290" s="28"/>
      <c r="I290" s="28"/>
    </row>
    <row r="291" spans="3:9" ht="13" x14ac:dyDescent="0.3">
      <c r="C291" s="28"/>
      <c r="E291" s="28"/>
      <c r="F291" s="28"/>
      <c r="G291" s="28"/>
      <c r="H291" s="28"/>
      <c r="I291" s="28"/>
    </row>
    <row r="292" spans="3:9" ht="13" x14ac:dyDescent="0.3">
      <c r="C292" s="28"/>
      <c r="E292" s="28"/>
      <c r="F292" s="28"/>
      <c r="G292" s="28"/>
      <c r="H292" s="28"/>
      <c r="I292" s="28"/>
    </row>
    <row r="293" spans="3:9" ht="13" x14ac:dyDescent="0.3">
      <c r="C293" s="28"/>
      <c r="E293" s="28"/>
      <c r="F293" s="28"/>
      <c r="G293" s="28"/>
      <c r="H293" s="28"/>
      <c r="I293" s="28"/>
    </row>
    <row r="294" spans="3:9" ht="13" x14ac:dyDescent="0.3">
      <c r="C294" s="28"/>
      <c r="E294" s="28"/>
      <c r="F294" s="28"/>
      <c r="G294" s="28"/>
      <c r="H294" s="28"/>
      <c r="I294" s="28"/>
    </row>
    <row r="295" spans="3:9" ht="13" x14ac:dyDescent="0.3">
      <c r="C295" s="28"/>
      <c r="E295" s="28"/>
      <c r="F295" s="28"/>
      <c r="G295" s="28"/>
      <c r="H295" s="28"/>
      <c r="I295" s="28"/>
    </row>
    <row r="296" spans="3:9" ht="13" x14ac:dyDescent="0.3">
      <c r="C296" s="28"/>
      <c r="E296" s="28"/>
      <c r="F296" s="28"/>
      <c r="G296" s="28"/>
      <c r="H296" s="28"/>
      <c r="I296" s="28"/>
    </row>
    <row r="297" spans="3:9" ht="13" x14ac:dyDescent="0.3">
      <c r="C297" s="28"/>
      <c r="E297" s="28"/>
      <c r="F297" s="28"/>
      <c r="G297" s="28"/>
      <c r="H297" s="28"/>
      <c r="I297" s="28"/>
    </row>
    <row r="298" spans="3:9" ht="13" x14ac:dyDescent="0.3">
      <c r="C298" s="28"/>
      <c r="E298" s="28"/>
      <c r="F298" s="28"/>
      <c r="G298" s="28"/>
      <c r="H298" s="28"/>
      <c r="I298" s="28"/>
    </row>
    <row r="299" spans="3:9" ht="13" x14ac:dyDescent="0.3">
      <c r="C299" s="28"/>
      <c r="E299" s="28"/>
      <c r="F299" s="28"/>
      <c r="G299" s="28"/>
      <c r="H299" s="28"/>
      <c r="I299" s="28"/>
    </row>
    <row r="300" spans="3:9" ht="13" x14ac:dyDescent="0.3">
      <c r="C300" s="28"/>
      <c r="E300" s="28"/>
      <c r="F300" s="28"/>
      <c r="G300" s="28"/>
      <c r="H300" s="28"/>
      <c r="I300" s="28"/>
    </row>
    <row r="301" spans="3:9" ht="13" x14ac:dyDescent="0.3">
      <c r="C301" s="28"/>
      <c r="E301" s="28"/>
      <c r="F301" s="28"/>
      <c r="G301" s="28"/>
      <c r="H301" s="28"/>
      <c r="I301" s="28"/>
    </row>
    <row r="302" spans="3:9" ht="13" x14ac:dyDescent="0.3">
      <c r="C302" s="28"/>
      <c r="E302" s="28"/>
      <c r="F302" s="28"/>
      <c r="G302" s="28"/>
      <c r="H302" s="28"/>
      <c r="I302" s="28"/>
    </row>
    <row r="303" spans="3:9" ht="13" x14ac:dyDescent="0.3">
      <c r="C303" s="28"/>
      <c r="E303" s="28"/>
      <c r="F303" s="28"/>
      <c r="G303" s="28"/>
      <c r="H303" s="28"/>
      <c r="I303" s="28"/>
    </row>
    <row r="304" spans="3:9" ht="13" x14ac:dyDescent="0.3">
      <c r="C304" s="28"/>
      <c r="E304" s="28"/>
      <c r="F304" s="28"/>
      <c r="G304" s="28"/>
      <c r="H304" s="28"/>
      <c r="I304" s="28"/>
    </row>
    <row r="305" spans="3:9" ht="13" x14ac:dyDescent="0.3">
      <c r="C305" s="28"/>
      <c r="E305" s="28"/>
      <c r="F305" s="28"/>
      <c r="G305" s="28"/>
      <c r="H305" s="28"/>
      <c r="I305" s="28"/>
    </row>
    <row r="306" spans="3:9" ht="13" x14ac:dyDescent="0.3">
      <c r="C306" s="28"/>
      <c r="E306" s="28"/>
      <c r="F306" s="28"/>
      <c r="G306" s="28"/>
      <c r="H306" s="28"/>
      <c r="I306" s="28"/>
    </row>
    <row r="307" spans="3:9" ht="13" x14ac:dyDescent="0.3">
      <c r="C307" s="28"/>
      <c r="E307" s="28"/>
      <c r="F307" s="28"/>
      <c r="G307" s="28"/>
      <c r="H307" s="28"/>
      <c r="I307" s="28"/>
    </row>
    <row r="308" spans="3:9" ht="13" x14ac:dyDescent="0.3">
      <c r="C308" s="28"/>
      <c r="E308" s="28"/>
      <c r="F308" s="28"/>
      <c r="G308" s="28"/>
      <c r="H308" s="28"/>
      <c r="I308" s="28"/>
    </row>
    <row r="309" spans="3:9" ht="13" x14ac:dyDescent="0.3">
      <c r="C309" s="28"/>
      <c r="E309" s="28"/>
      <c r="F309" s="28"/>
      <c r="G309" s="28"/>
      <c r="H309" s="28"/>
      <c r="I309" s="28"/>
    </row>
    <row r="310" spans="3:9" ht="13" x14ac:dyDescent="0.3">
      <c r="C310" s="28"/>
      <c r="E310" s="28"/>
      <c r="F310" s="28"/>
      <c r="G310" s="28"/>
      <c r="H310" s="28"/>
      <c r="I310" s="28"/>
    </row>
    <row r="311" spans="3:9" ht="13" x14ac:dyDescent="0.3">
      <c r="C311" s="28"/>
      <c r="E311" s="28"/>
      <c r="F311" s="28"/>
      <c r="G311" s="28"/>
      <c r="H311" s="28"/>
      <c r="I311" s="28"/>
    </row>
    <row r="312" spans="3:9" ht="13" x14ac:dyDescent="0.3">
      <c r="C312" s="28"/>
      <c r="E312" s="28"/>
      <c r="F312" s="28"/>
      <c r="G312" s="28"/>
      <c r="H312" s="28"/>
      <c r="I312" s="28"/>
    </row>
    <row r="313" spans="3:9" ht="13" x14ac:dyDescent="0.3">
      <c r="C313" s="28"/>
      <c r="E313" s="28"/>
      <c r="F313" s="28"/>
      <c r="G313" s="28"/>
      <c r="H313" s="28"/>
      <c r="I313" s="28"/>
    </row>
    <row r="314" spans="3:9" ht="13" x14ac:dyDescent="0.3">
      <c r="C314" s="28"/>
      <c r="E314" s="28"/>
      <c r="F314" s="28"/>
      <c r="G314" s="28"/>
      <c r="H314" s="28"/>
      <c r="I314" s="28"/>
    </row>
    <row r="315" spans="3:9" ht="13" x14ac:dyDescent="0.3">
      <c r="C315" s="28"/>
      <c r="E315" s="28"/>
      <c r="F315" s="28"/>
      <c r="G315" s="28"/>
      <c r="H315" s="28"/>
      <c r="I315" s="28"/>
    </row>
    <row r="316" spans="3:9" ht="13" x14ac:dyDescent="0.3">
      <c r="C316" s="28"/>
      <c r="E316" s="28"/>
      <c r="F316" s="28"/>
      <c r="G316" s="28"/>
      <c r="H316" s="28"/>
      <c r="I316" s="28"/>
    </row>
    <row r="317" spans="3:9" ht="13" x14ac:dyDescent="0.3">
      <c r="C317" s="28"/>
      <c r="E317" s="28"/>
      <c r="F317" s="28"/>
      <c r="G317" s="28"/>
      <c r="H317" s="28"/>
      <c r="I317" s="28"/>
    </row>
    <row r="318" spans="3:9" ht="13" x14ac:dyDescent="0.3">
      <c r="C318" s="28"/>
      <c r="E318" s="28"/>
      <c r="F318" s="28"/>
      <c r="G318" s="28"/>
      <c r="H318" s="28"/>
      <c r="I318" s="28"/>
    </row>
    <row r="319" spans="3:9" ht="13" x14ac:dyDescent="0.3">
      <c r="C319" s="28"/>
      <c r="E319" s="28"/>
      <c r="F319" s="28"/>
      <c r="G319" s="28"/>
      <c r="H319" s="28"/>
      <c r="I319" s="28"/>
    </row>
    <row r="320" spans="3:9" ht="13" x14ac:dyDescent="0.3">
      <c r="C320" s="28"/>
      <c r="E320" s="28"/>
      <c r="F320" s="28"/>
      <c r="G320" s="28"/>
      <c r="H320" s="28"/>
      <c r="I320" s="28"/>
    </row>
    <row r="321" spans="3:9" ht="13" x14ac:dyDescent="0.3">
      <c r="C321" s="28"/>
      <c r="E321" s="28"/>
      <c r="F321" s="28"/>
      <c r="G321" s="28"/>
      <c r="H321" s="28"/>
      <c r="I321" s="28"/>
    </row>
    <row r="322" spans="3:9" ht="13" x14ac:dyDescent="0.3">
      <c r="C322" s="28"/>
      <c r="E322" s="28"/>
      <c r="F322" s="28"/>
      <c r="G322" s="28"/>
      <c r="H322" s="28"/>
      <c r="I322" s="28"/>
    </row>
    <row r="323" spans="3:9" ht="13" x14ac:dyDescent="0.3">
      <c r="C323" s="28"/>
      <c r="E323" s="28"/>
      <c r="F323" s="28"/>
      <c r="G323" s="28"/>
      <c r="H323" s="28"/>
      <c r="I323" s="28"/>
    </row>
    <row r="324" spans="3:9" ht="13" x14ac:dyDescent="0.3">
      <c r="C324" s="28"/>
      <c r="E324" s="28"/>
      <c r="F324" s="28"/>
      <c r="G324" s="28"/>
      <c r="H324" s="28"/>
      <c r="I324" s="28"/>
    </row>
    <row r="325" spans="3:9" ht="13" x14ac:dyDescent="0.3">
      <c r="C325" s="28"/>
      <c r="E325" s="28"/>
      <c r="F325" s="28"/>
      <c r="G325" s="28"/>
      <c r="H325" s="28"/>
      <c r="I325" s="28"/>
    </row>
    <row r="326" spans="3:9" ht="13" x14ac:dyDescent="0.3">
      <c r="C326" s="28"/>
      <c r="E326" s="28"/>
      <c r="F326" s="28"/>
      <c r="G326" s="28"/>
      <c r="H326" s="28"/>
      <c r="I326" s="28"/>
    </row>
    <row r="327" spans="3:9" ht="13" x14ac:dyDescent="0.3">
      <c r="C327" s="28"/>
      <c r="E327" s="28"/>
      <c r="F327" s="28"/>
      <c r="G327" s="28"/>
      <c r="H327" s="28"/>
      <c r="I327" s="28"/>
    </row>
    <row r="328" spans="3:9" ht="13" x14ac:dyDescent="0.3">
      <c r="C328" s="28"/>
      <c r="E328" s="28"/>
      <c r="F328" s="28"/>
      <c r="G328" s="28"/>
      <c r="H328" s="28"/>
      <c r="I328" s="28"/>
    </row>
    <row r="329" spans="3:9" ht="13" x14ac:dyDescent="0.3">
      <c r="C329" s="28"/>
      <c r="E329" s="28"/>
      <c r="F329" s="28"/>
      <c r="G329" s="28"/>
      <c r="H329" s="28"/>
      <c r="I329" s="28"/>
    </row>
    <row r="330" spans="3:9" ht="13" x14ac:dyDescent="0.3">
      <c r="C330" s="28"/>
      <c r="E330" s="28"/>
      <c r="F330" s="28"/>
      <c r="G330" s="28"/>
      <c r="H330" s="28"/>
      <c r="I330" s="28"/>
    </row>
    <row r="331" spans="3:9" ht="13" x14ac:dyDescent="0.3">
      <c r="C331" s="28"/>
      <c r="E331" s="28"/>
      <c r="F331" s="28"/>
      <c r="G331" s="28"/>
      <c r="H331" s="28"/>
      <c r="I331" s="28"/>
    </row>
    <row r="332" spans="3:9" ht="13" x14ac:dyDescent="0.3">
      <c r="C332" s="28"/>
      <c r="E332" s="28"/>
      <c r="F332" s="28"/>
      <c r="G332" s="28"/>
      <c r="H332" s="28"/>
      <c r="I332" s="28"/>
    </row>
    <row r="333" spans="3:9" ht="13" x14ac:dyDescent="0.3">
      <c r="C333" s="28"/>
      <c r="E333" s="28"/>
      <c r="F333" s="28"/>
      <c r="G333" s="28"/>
      <c r="H333" s="28"/>
      <c r="I333" s="28"/>
    </row>
    <row r="334" spans="3:9" ht="13" x14ac:dyDescent="0.3">
      <c r="C334" s="28"/>
      <c r="E334" s="28"/>
      <c r="F334" s="28"/>
      <c r="G334" s="28"/>
      <c r="H334" s="28"/>
      <c r="I334" s="28"/>
    </row>
    <row r="335" spans="3:9" ht="13" x14ac:dyDescent="0.3">
      <c r="C335" s="28"/>
      <c r="E335" s="28"/>
      <c r="F335" s="28"/>
      <c r="G335" s="28"/>
      <c r="H335" s="28"/>
      <c r="I335" s="28"/>
    </row>
    <row r="336" spans="3:9" ht="13" x14ac:dyDescent="0.3">
      <c r="C336" s="28"/>
      <c r="E336" s="28"/>
      <c r="F336" s="28"/>
      <c r="G336" s="28"/>
      <c r="H336" s="28"/>
      <c r="I336" s="28"/>
    </row>
    <row r="337" spans="3:9" ht="13" x14ac:dyDescent="0.3">
      <c r="C337" s="28"/>
      <c r="E337" s="28"/>
      <c r="F337" s="28"/>
      <c r="G337" s="28"/>
      <c r="H337" s="28"/>
      <c r="I337" s="28"/>
    </row>
    <row r="338" spans="3:9" ht="13" x14ac:dyDescent="0.3">
      <c r="C338" s="28"/>
      <c r="E338" s="28"/>
      <c r="F338" s="28"/>
      <c r="G338" s="28"/>
      <c r="H338" s="28"/>
      <c r="I338" s="28"/>
    </row>
    <row r="339" spans="3:9" ht="13" x14ac:dyDescent="0.3">
      <c r="C339" s="28"/>
      <c r="E339" s="28"/>
      <c r="F339" s="28"/>
      <c r="G339" s="28"/>
      <c r="H339" s="28"/>
      <c r="I339" s="28"/>
    </row>
    <row r="340" spans="3:9" ht="13" x14ac:dyDescent="0.3">
      <c r="C340" s="28"/>
      <c r="E340" s="28"/>
      <c r="F340" s="28"/>
      <c r="G340" s="28"/>
      <c r="H340" s="28"/>
      <c r="I340" s="28"/>
    </row>
    <row r="341" spans="3:9" ht="13" x14ac:dyDescent="0.3">
      <c r="C341" s="28"/>
      <c r="E341" s="28"/>
      <c r="F341" s="28"/>
      <c r="G341" s="28"/>
      <c r="H341" s="28"/>
      <c r="I341" s="28"/>
    </row>
    <row r="342" spans="3:9" ht="13" x14ac:dyDescent="0.3">
      <c r="C342" s="28"/>
      <c r="E342" s="28"/>
      <c r="F342" s="28"/>
      <c r="G342" s="28"/>
      <c r="H342" s="28"/>
      <c r="I342" s="28"/>
    </row>
    <row r="343" spans="3:9" ht="13" x14ac:dyDescent="0.3">
      <c r="C343" s="28"/>
      <c r="E343" s="28"/>
      <c r="F343" s="28"/>
      <c r="G343" s="28"/>
      <c r="H343" s="28"/>
      <c r="I343" s="28"/>
    </row>
    <row r="344" spans="3:9" ht="13" x14ac:dyDescent="0.3">
      <c r="C344" s="28"/>
      <c r="E344" s="28"/>
      <c r="F344" s="28"/>
      <c r="G344" s="28"/>
      <c r="H344" s="28"/>
      <c r="I344" s="28"/>
    </row>
    <row r="345" spans="3:9" ht="13" x14ac:dyDescent="0.3">
      <c r="C345" s="28"/>
      <c r="E345" s="28"/>
      <c r="F345" s="28"/>
      <c r="G345" s="28"/>
      <c r="H345" s="28"/>
      <c r="I345" s="28"/>
    </row>
    <row r="346" spans="3:9" ht="13" x14ac:dyDescent="0.3">
      <c r="C346" s="28"/>
      <c r="E346" s="28"/>
      <c r="F346" s="28"/>
      <c r="G346" s="28"/>
      <c r="H346" s="28"/>
      <c r="I346" s="28"/>
    </row>
    <row r="347" spans="3:9" ht="13" x14ac:dyDescent="0.3">
      <c r="C347" s="28"/>
      <c r="E347" s="28"/>
      <c r="F347" s="28"/>
      <c r="G347" s="28"/>
      <c r="H347" s="28"/>
      <c r="I347" s="28"/>
    </row>
    <row r="348" spans="3:9" ht="13" x14ac:dyDescent="0.3">
      <c r="C348" s="28"/>
      <c r="E348" s="28"/>
      <c r="F348" s="28"/>
      <c r="G348" s="28"/>
      <c r="H348" s="28"/>
      <c r="I348" s="28"/>
    </row>
    <row r="349" spans="3:9" ht="13" x14ac:dyDescent="0.3">
      <c r="C349" s="28"/>
      <c r="E349" s="28"/>
      <c r="F349" s="28"/>
      <c r="G349" s="28"/>
      <c r="H349" s="28"/>
      <c r="I349" s="28"/>
    </row>
    <row r="350" spans="3:9" ht="13" x14ac:dyDescent="0.3">
      <c r="C350" s="28"/>
      <c r="E350" s="28"/>
      <c r="F350" s="28"/>
      <c r="G350" s="28"/>
      <c r="H350" s="28"/>
      <c r="I350" s="28"/>
    </row>
    <row r="351" spans="3:9" ht="13" x14ac:dyDescent="0.3">
      <c r="C351" s="28"/>
      <c r="E351" s="28"/>
      <c r="F351" s="28"/>
      <c r="G351" s="28"/>
      <c r="H351" s="28"/>
      <c r="I351" s="28"/>
    </row>
    <row r="352" spans="3:9" ht="13" x14ac:dyDescent="0.3">
      <c r="C352" s="28"/>
      <c r="E352" s="28"/>
      <c r="F352" s="28"/>
      <c r="G352" s="28"/>
      <c r="H352" s="28"/>
      <c r="I352" s="28"/>
    </row>
    <row r="353" spans="3:9" ht="13" x14ac:dyDescent="0.3">
      <c r="C353" s="28"/>
      <c r="E353" s="28"/>
      <c r="F353" s="28"/>
      <c r="G353" s="28"/>
      <c r="H353" s="28"/>
      <c r="I353" s="28"/>
    </row>
    <row r="354" spans="3:9" ht="13" x14ac:dyDescent="0.3">
      <c r="C354" s="28"/>
      <c r="E354" s="28"/>
      <c r="F354" s="28"/>
      <c r="G354" s="28"/>
      <c r="H354" s="28"/>
      <c r="I354" s="28"/>
    </row>
    <row r="355" spans="3:9" ht="13" x14ac:dyDescent="0.3">
      <c r="C355" s="28"/>
      <c r="E355" s="28"/>
      <c r="F355" s="28"/>
      <c r="G355" s="28"/>
      <c r="H355" s="28"/>
      <c r="I355" s="28"/>
    </row>
    <row r="356" spans="3:9" ht="13" x14ac:dyDescent="0.3">
      <c r="C356" s="28"/>
      <c r="E356" s="28"/>
      <c r="F356" s="28"/>
      <c r="G356" s="28"/>
      <c r="H356" s="28"/>
      <c r="I356" s="28"/>
    </row>
    <row r="357" spans="3:9" ht="13" x14ac:dyDescent="0.3">
      <c r="C357" s="28"/>
      <c r="E357" s="28"/>
      <c r="F357" s="28"/>
      <c r="G357" s="28"/>
      <c r="H357" s="28"/>
      <c r="I357" s="28"/>
    </row>
    <row r="358" spans="3:9" ht="13" x14ac:dyDescent="0.3">
      <c r="C358" s="28"/>
      <c r="E358" s="28"/>
      <c r="F358" s="28"/>
      <c r="G358" s="28"/>
      <c r="H358" s="28"/>
      <c r="I358" s="28"/>
    </row>
    <row r="359" spans="3:9" ht="13" x14ac:dyDescent="0.3">
      <c r="C359" s="28"/>
      <c r="E359" s="28"/>
      <c r="F359" s="28"/>
      <c r="G359" s="28"/>
      <c r="H359" s="28"/>
      <c r="I359" s="28"/>
    </row>
    <row r="360" spans="3:9" ht="13" x14ac:dyDescent="0.3">
      <c r="C360" s="28"/>
      <c r="E360" s="28"/>
      <c r="F360" s="28"/>
      <c r="G360" s="28"/>
      <c r="H360" s="28"/>
      <c r="I360" s="28"/>
    </row>
    <row r="361" spans="3:9" ht="13" x14ac:dyDescent="0.3">
      <c r="C361" s="28"/>
      <c r="E361" s="28"/>
      <c r="F361" s="28"/>
      <c r="G361" s="28"/>
      <c r="H361" s="28"/>
      <c r="I361" s="28"/>
    </row>
    <row r="362" spans="3:9" ht="13" x14ac:dyDescent="0.3">
      <c r="C362" s="28"/>
      <c r="E362" s="28"/>
      <c r="F362" s="28"/>
      <c r="G362" s="28"/>
      <c r="H362" s="28"/>
      <c r="I362" s="28"/>
    </row>
    <row r="363" spans="3:9" ht="13" x14ac:dyDescent="0.3">
      <c r="C363" s="28"/>
      <c r="E363" s="28"/>
      <c r="F363" s="28"/>
      <c r="G363" s="28"/>
      <c r="H363" s="28"/>
      <c r="I363" s="28"/>
    </row>
    <row r="364" spans="3:9" ht="13" x14ac:dyDescent="0.3">
      <c r="C364" s="28"/>
      <c r="E364" s="28"/>
      <c r="F364" s="28"/>
      <c r="G364" s="28"/>
      <c r="H364" s="28"/>
      <c r="I364" s="28"/>
    </row>
    <row r="365" spans="3:9" ht="13" x14ac:dyDescent="0.3">
      <c r="C365" s="28"/>
      <c r="E365" s="28"/>
      <c r="F365" s="28"/>
      <c r="G365" s="28"/>
      <c r="H365" s="28"/>
      <c r="I365" s="28"/>
    </row>
    <row r="366" spans="3:9" ht="13" x14ac:dyDescent="0.3">
      <c r="C366" s="28"/>
      <c r="E366" s="28"/>
      <c r="F366" s="28"/>
      <c r="G366" s="28"/>
      <c r="H366" s="28"/>
      <c r="I366" s="28"/>
    </row>
    <row r="367" spans="3:9" ht="13" x14ac:dyDescent="0.3">
      <c r="C367" s="28"/>
      <c r="E367" s="28"/>
      <c r="F367" s="28"/>
      <c r="G367" s="28"/>
      <c r="H367" s="28"/>
      <c r="I367" s="28"/>
    </row>
    <row r="368" spans="3:9" ht="13" x14ac:dyDescent="0.3">
      <c r="C368" s="28"/>
      <c r="E368" s="28"/>
      <c r="F368" s="28"/>
      <c r="G368" s="28"/>
      <c r="H368" s="28"/>
      <c r="I368" s="28"/>
    </row>
    <row r="369" spans="3:9" ht="13" x14ac:dyDescent="0.3">
      <c r="C369" s="28"/>
      <c r="E369" s="28"/>
      <c r="F369" s="28"/>
      <c r="G369" s="28"/>
      <c r="H369" s="28"/>
      <c r="I369" s="28"/>
    </row>
    <row r="370" spans="3:9" ht="13" x14ac:dyDescent="0.3">
      <c r="C370" s="28"/>
      <c r="E370" s="28"/>
      <c r="F370" s="28"/>
      <c r="G370" s="28"/>
      <c r="H370" s="28"/>
      <c r="I370" s="28"/>
    </row>
    <row r="371" spans="3:9" ht="13" x14ac:dyDescent="0.3">
      <c r="C371" s="28"/>
      <c r="E371" s="28"/>
      <c r="F371" s="28"/>
      <c r="G371" s="28"/>
      <c r="H371" s="28"/>
      <c r="I371" s="28"/>
    </row>
    <row r="372" spans="3:9" ht="13" x14ac:dyDescent="0.3">
      <c r="C372" s="28"/>
      <c r="E372" s="28"/>
      <c r="F372" s="28"/>
      <c r="G372" s="28"/>
      <c r="H372" s="28"/>
      <c r="I372" s="28"/>
    </row>
    <row r="373" spans="3:9" ht="13" x14ac:dyDescent="0.3">
      <c r="C373" s="28"/>
      <c r="E373" s="28"/>
      <c r="F373" s="28"/>
      <c r="G373" s="28"/>
      <c r="H373" s="28"/>
      <c r="I373" s="28"/>
    </row>
    <row r="374" spans="3:9" ht="13" x14ac:dyDescent="0.3">
      <c r="C374" s="28"/>
      <c r="E374" s="28"/>
      <c r="F374" s="28"/>
      <c r="G374" s="28"/>
      <c r="H374" s="28"/>
      <c r="I374" s="28"/>
    </row>
    <row r="375" spans="3:9" ht="13" x14ac:dyDescent="0.3">
      <c r="C375" s="28"/>
      <c r="E375" s="28"/>
      <c r="F375" s="28"/>
      <c r="G375" s="28"/>
      <c r="H375" s="28"/>
      <c r="I375" s="28"/>
    </row>
    <row r="376" spans="3:9" ht="13" x14ac:dyDescent="0.3">
      <c r="C376" s="28"/>
      <c r="E376" s="28"/>
      <c r="F376" s="28"/>
      <c r="G376" s="28"/>
      <c r="H376" s="28"/>
      <c r="I376" s="28"/>
    </row>
    <row r="377" spans="3:9" ht="13" x14ac:dyDescent="0.3">
      <c r="C377" s="28"/>
      <c r="E377" s="28"/>
      <c r="F377" s="28"/>
      <c r="G377" s="28"/>
      <c r="H377" s="28"/>
      <c r="I377" s="28"/>
    </row>
    <row r="378" spans="3:9" ht="13" x14ac:dyDescent="0.3">
      <c r="C378" s="28"/>
      <c r="E378" s="28"/>
      <c r="F378" s="28"/>
      <c r="G378" s="28"/>
      <c r="H378" s="28"/>
      <c r="I378" s="28"/>
    </row>
    <row r="379" spans="3:9" ht="13" x14ac:dyDescent="0.3">
      <c r="C379" s="28"/>
      <c r="E379" s="28"/>
      <c r="F379" s="28"/>
      <c r="G379" s="28"/>
      <c r="H379" s="28"/>
      <c r="I379" s="28"/>
    </row>
    <row r="380" spans="3:9" ht="13" x14ac:dyDescent="0.3">
      <c r="C380" s="28"/>
      <c r="E380" s="28"/>
      <c r="F380" s="28"/>
      <c r="G380" s="28"/>
      <c r="H380" s="28"/>
      <c r="I380" s="28"/>
    </row>
    <row r="381" spans="3:9" ht="13" x14ac:dyDescent="0.3">
      <c r="C381" s="28"/>
      <c r="E381" s="28"/>
      <c r="F381" s="28"/>
      <c r="G381" s="28"/>
      <c r="H381" s="28"/>
      <c r="I381" s="28"/>
    </row>
    <row r="382" spans="3:9" ht="13" x14ac:dyDescent="0.3">
      <c r="C382" s="28"/>
      <c r="E382" s="28"/>
      <c r="F382" s="28"/>
      <c r="G382" s="28"/>
      <c r="H382" s="28"/>
      <c r="I382" s="28"/>
    </row>
    <row r="383" spans="3:9" ht="13" x14ac:dyDescent="0.3">
      <c r="C383" s="28"/>
      <c r="E383" s="28"/>
      <c r="F383" s="28"/>
      <c r="G383" s="28"/>
      <c r="H383" s="28"/>
      <c r="I383" s="28"/>
    </row>
    <row r="384" spans="3:9" ht="13" x14ac:dyDescent="0.3">
      <c r="C384" s="28"/>
      <c r="E384" s="28"/>
      <c r="F384" s="28"/>
      <c r="G384" s="28"/>
      <c r="H384" s="28"/>
      <c r="I384" s="28"/>
    </row>
    <row r="385" spans="3:9" ht="13" x14ac:dyDescent="0.3">
      <c r="C385" s="28"/>
      <c r="E385" s="28"/>
      <c r="F385" s="28"/>
      <c r="G385" s="28"/>
      <c r="H385" s="28"/>
      <c r="I385" s="28"/>
    </row>
    <row r="386" spans="3:9" ht="13" x14ac:dyDescent="0.3">
      <c r="C386" s="28"/>
      <c r="E386" s="28"/>
      <c r="F386" s="28"/>
      <c r="G386" s="28"/>
      <c r="H386" s="28"/>
      <c r="I386" s="28"/>
    </row>
    <row r="387" spans="3:9" ht="13" x14ac:dyDescent="0.3">
      <c r="C387" s="28"/>
      <c r="E387" s="28"/>
      <c r="F387" s="28"/>
      <c r="G387" s="28"/>
      <c r="H387" s="28"/>
      <c r="I387" s="28"/>
    </row>
    <row r="388" spans="3:9" ht="13" x14ac:dyDescent="0.3">
      <c r="C388" s="28"/>
      <c r="E388" s="28"/>
      <c r="F388" s="28"/>
      <c r="G388" s="28"/>
      <c r="H388" s="28"/>
      <c r="I388" s="28"/>
    </row>
    <row r="389" spans="3:9" ht="13" x14ac:dyDescent="0.3">
      <c r="C389" s="28"/>
      <c r="E389" s="28"/>
      <c r="F389" s="28"/>
      <c r="G389" s="28"/>
      <c r="H389" s="28"/>
      <c r="I389" s="28"/>
    </row>
    <row r="390" spans="3:9" ht="13" x14ac:dyDescent="0.3">
      <c r="C390" s="28"/>
      <c r="E390" s="28"/>
      <c r="F390" s="28"/>
      <c r="G390" s="28"/>
      <c r="H390" s="28"/>
      <c r="I390" s="28"/>
    </row>
    <row r="391" spans="3:9" ht="13" x14ac:dyDescent="0.3">
      <c r="C391" s="28"/>
      <c r="E391" s="28"/>
      <c r="F391" s="28"/>
      <c r="G391" s="28"/>
      <c r="H391" s="28"/>
      <c r="I391" s="28"/>
    </row>
    <row r="392" spans="3:9" ht="13" x14ac:dyDescent="0.3">
      <c r="C392" s="28"/>
      <c r="E392" s="28"/>
      <c r="F392" s="28"/>
      <c r="G392" s="28"/>
      <c r="H392" s="28"/>
      <c r="I392" s="28"/>
    </row>
    <row r="393" spans="3:9" ht="13" x14ac:dyDescent="0.3">
      <c r="C393" s="28"/>
      <c r="E393" s="28"/>
      <c r="F393" s="28"/>
      <c r="G393" s="28"/>
      <c r="H393" s="28"/>
      <c r="I393" s="28"/>
    </row>
    <row r="394" spans="3:9" ht="13" x14ac:dyDescent="0.3">
      <c r="C394" s="28"/>
      <c r="E394" s="28"/>
      <c r="F394" s="28"/>
      <c r="G394" s="28"/>
      <c r="H394" s="28"/>
      <c r="I394" s="28"/>
    </row>
    <row r="395" spans="3:9" ht="13" x14ac:dyDescent="0.3">
      <c r="C395" s="28"/>
      <c r="E395" s="28"/>
      <c r="F395" s="28"/>
      <c r="G395" s="28"/>
      <c r="H395" s="28"/>
      <c r="I395" s="28"/>
    </row>
    <row r="396" spans="3:9" ht="13" x14ac:dyDescent="0.3">
      <c r="C396" s="28"/>
      <c r="E396" s="28"/>
      <c r="F396" s="28"/>
      <c r="G396" s="28"/>
      <c r="H396" s="28"/>
      <c r="I396" s="28"/>
    </row>
    <row r="397" spans="3:9" ht="13" x14ac:dyDescent="0.3">
      <c r="C397" s="28"/>
      <c r="E397" s="28"/>
      <c r="F397" s="28"/>
      <c r="G397" s="28"/>
      <c r="H397" s="28"/>
      <c r="I397" s="28"/>
    </row>
    <row r="398" spans="3:9" ht="13" x14ac:dyDescent="0.3">
      <c r="C398" s="28"/>
      <c r="E398" s="28"/>
      <c r="F398" s="28"/>
      <c r="G398" s="28"/>
      <c r="H398" s="28"/>
      <c r="I398" s="28"/>
    </row>
    <row r="399" spans="3:9" ht="13" x14ac:dyDescent="0.3">
      <c r="C399" s="28"/>
      <c r="E399" s="28"/>
      <c r="F399" s="28"/>
      <c r="G399" s="28"/>
      <c r="H399" s="28"/>
      <c r="I399" s="28"/>
    </row>
    <row r="400" spans="3:9" ht="13" x14ac:dyDescent="0.3">
      <c r="C400" s="28"/>
      <c r="E400" s="28"/>
      <c r="F400" s="28"/>
      <c r="G400" s="28"/>
      <c r="H400" s="28"/>
      <c r="I400" s="28"/>
    </row>
    <row r="401" spans="3:9" ht="13" x14ac:dyDescent="0.3">
      <c r="C401" s="28"/>
      <c r="E401" s="28"/>
      <c r="F401" s="28"/>
      <c r="G401" s="28"/>
      <c r="H401" s="28"/>
      <c r="I401" s="28"/>
    </row>
    <row r="402" spans="3:9" ht="13" x14ac:dyDescent="0.3">
      <c r="C402" s="28"/>
      <c r="E402" s="28"/>
      <c r="F402" s="28"/>
      <c r="G402" s="28"/>
      <c r="H402" s="28"/>
      <c r="I402" s="28"/>
    </row>
    <row r="403" spans="3:9" ht="13" x14ac:dyDescent="0.3">
      <c r="C403" s="28"/>
      <c r="E403" s="28"/>
      <c r="F403" s="28"/>
      <c r="G403" s="28"/>
      <c r="H403" s="28"/>
      <c r="I403" s="28"/>
    </row>
    <row r="404" spans="3:9" ht="13" x14ac:dyDescent="0.3">
      <c r="C404" s="28"/>
      <c r="E404" s="28"/>
      <c r="F404" s="28"/>
      <c r="G404" s="28"/>
      <c r="H404" s="28"/>
      <c r="I404" s="28"/>
    </row>
    <row r="405" spans="3:9" ht="13" x14ac:dyDescent="0.3">
      <c r="C405" s="28"/>
      <c r="E405" s="28"/>
      <c r="F405" s="28"/>
      <c r="G405" s="28"/>
      <c r="H405" s="28"/>
      <c r="I405" s="28"/>
    </row>
    <row r="406" spans="3:9" ht="13" x14ac:dyDescent="0.3">
      <c r="C406" s="28"/>
      <c r="E406" s="28"/>
      <c r="F406" s="28"/>
      <c r="G406" s="28"/>
      <c r="H406" s="28"/>
      <c r="I406" s="28"/>
    </row>
    <row r="407" spans="3:9" ht="13" x14ac:dyDescent="0.3">
      <c r="C407" s="28"/>
      <c r="E407" s="28"/>
      <c r="F407" s="28"/>
      <c r="G407" s="28"/>
      <c r="H407" s="28"/>
      <c r="I407" s="28"/>
    </row>
    <row r="408" spans="3:9" ht="13" x14ac:dyDescent="0.3">
      <c r="C408" s="28"/>
      <c r="E408" s="28"/>
      <c r="F408" s="28"/>
      <c r="G408" s="28"/>
      <c r="H408" s="28"/>
      <c r="I408" s="28"/>
    </row>
    <row r="409" spans="3:9" ht="13" x14ac:dyDescent="0.3">
      <c r="C409" s="28"/>
      <c r="E409" s="28"/>
      <c r="F409" s="28"/>
      <c r="G409" s="28"/>
      <c r="H409" s="28"/>
      <c r="I409" s="28"/>
    </row>
    <row r="410" spans="3:9" ht="13" x14ac:dyDescent="0.3">
      <c r="C410" s="28"/>
      <c r="E410" s="28"/>
      <c r="F410" s="28"/>
      <c r="G410" s="28"/>
      <c r="H410" s="28"/>
      <c r="I410" s="28"/>
    </row>
    <row r="411" spans="3:9" ht="13" x14ac:dyDescent="0.3">
      <c r="C411" s="28"/>
      <c r="E411" s="28"/>
      <c r="F411" s="28"/>
      <c r="G411" s="28"/>
      <c r="H411" s="28"/>
      <c r="I411" s="28"/>
    </row>
    <row r="412" spans="3:9" ht="13" x14ac:dyDescent="0.3">
      <c r="C412" s="28"/>
      <c r="E412" s="28"/>
      <c r="F412" s="28"/>
      <c r="G412" s="28"/>
      <c r="H412" s="28"/>
      <c r="I412" s="28"/>
    </row>
    <row r="413" spans="3:9" ht="13" x14ac:dyDescent="0.3">
      <c r="C413" s="28"/>
      <c r="E413" s="28"/>
      <c r="F413" s="28"/>
      <c r="G413" s="28"/>
      <c r="H413" s="28"/>
      <c r="I413" s="28"/>
    </row>
    <row r="414" spans="3:9" ht="13" x14ac:dyDescent="0.3">
      <c r="C414" s="28"/>
      <c r="E414" s="28"/>
      <c r="F414" s="28"/>
      <c r="G414" s="28"/>
      <c r="H414" s="28"/>
      <c r="I414" s="28"/>
    </row>
    <row r="415" spans="3:9" ht="13" x14ac:dyDescent="0.3">
      <c r="C415" s="28"/>
      <c r="E415" s="28"/>
      <c r="F415" s="28"/>
      <c r="G415" s="28"/>
      <c r="H415" s="28"/>
      <c r="I415" s="28"/>
    </row>
    <row r="416" spans="3:9" ht="13" x14ac:dyDescent="0.3">
      <c r="C416" s="28"/>
      <c r="E416" s="28"/>
      <c r="F416" s="28"/>
      <c r="G416" s="28"/>
      <c r="H416" s="28"/>
      <c r="I416" s="28"/>
    </row>
    <row r="417" spans="3:9" ht="13" x14ac:dyDescent="0.3">
      <c r="C417" s="28"/>
      <c r="E417" s="28"/>
      <c r="F417" s="28"/>
      <c r="G417" s="28"/>
      <c r="H417" s="28"/>
      <c r="I417" s="28"/>
    </row>
    <row r="418" spans="3:9" ht="13" x14ac:dyDescent="0.3">
      <c r="C418" s="28"/>
      <c r="E418" s="28"/>
      <c r="F418" s="28"/>
      <c r="G418" s="28"/>
      <c r="H418" s="28"/>
      <c r="I418" s="28"/>
    </row>
    <row r="419" spans="3:9" ht="13" x14ac:dyDescent="0.3">
      <c r="C419" s="28"/>
      <c r="E419" s="28"/>
      <c r="F419" s="28"/>
      <c r="G419" s="28"/>
      <c r="H419" s="28"/>
      <c r="I419" s="28"/>
    </row>
    <row r="420" spans="3:9" ht="13" x14ac:dyDescent="0.3">
      <c r="C420" s="28"/>
      <c r="E420" s="28"/>
      <c r="F420" s="28"/>
      <c r="G420" s="28"/>
      <c r="H420" s="28"/>
      <c r="I420" s="28"/>
    </row>
    <row r="421" spans="3:9" ht="13" x14ac:dyDescent="0.3">
      <c r="C421" s="28"/>
      <c r="E421" s="28"/>
      <c r="F421" s="28"/>
      <c r="G421" s="28"/>
      <c r="H421" s="28"/>
      <c r="I421" s="28"/>
    </row>
    <row r="422" spans="3:9" ht="13" x14ac:dyDescent="0.3">
      <c r="C422" s="28"/>
      <c r="E422" s="28"/>
      <c r="F422" s="28"/>
      <c r="G422" s="28"/>
      <c r="H422" s="28"/>
      <c r="I422" s="28"/>
    </row>
    <row r="423" spans="3:9" ht="13" x14ac:dyDescent="0.3">
      <c r="C423" s="28"/>
      <c r="E423" s="28"/>
      <c r="F423" s="28"/>
      <c r="G423" s="28"/>
      <c r="H423" s="28"/>
      <c r="I423" s="28"/>
    </row>
    <row r="424" spans="3:9" ht="13" x14ac:dyDescent="0.3">
      <c r="C424" s="28"/>
      <c r="E424" s="28"/>
      <c r="F424" s="28"/>
      <c r="G424" s="28"/>
      <c r="H424" s="28"/>
      <c r="I424" s="28"/>
    </row>
    <row r="425" spans="3:9" ht="13" x14ac:dyDescent="0.3">
      <c r="C425" s="28"/>
      <c r="E425" s="28"/>
      <c r="F425" s="28"/>
      <c r="G425" s="28"/>
      <c r="H425" s="28"/>
      <c r="I425" s="28"/>
    </row>
    <row r="426" spans="3:9" ht="13" x14ac:dyDescent="0.3">
      <c r="C426" s="28"/>
      <c r="E426" s="28"/>
      <c r="F426" s="28"/>
      <c r="G426" s="28"/>
      <c r="H426" s="28"/>
      <c r="I426" s="28"/>
    </row>
    <row r="427" spans="3:9" ht="13" x14ac:dyDescent="0.3">
      <c r="C427" s="28"/>
      <c r="E427" s="28"/>
      <c r="F427" s="28"/>
      <c r="G427" s="28"/>
      <c r="H427" s="28"/>
      <c r="I427" s="28"/>
    </row>
    <row r="428" spans="3:9" ht="13" x14ac:dyDescent="0.3">
      <c r="C428" s="28"/>
      <c r="E428" s="28"/>
      <c r="F428" s="28"/>
      <c r="G428" s="28"/>
      <c r="H428" s="28"/>
      <c r="I428" s="28"/>
    </row>
    <row r="429" spans="3:9" ht="13" x14ac:dyDescent="0.3">
      <c r="C429" s="28"/>
      <c r="E429" s="28"/>
      <c r="F429" s="28"/>
      <c r="G429" s="28"/>
      <c r="H429" s="28"/>
      <c r="I429" s="28"/>
    </row>
    <row r="430" spans="3:9" ht="13" x14ac:dyDescent="0.3">
      <c r="C430" s="28"/>
      <c r="E430" s="28"/>
      <c r="F430" s="28"/>
      <c r="G430" s="28"/>
      <c r="H430" s="28"/>
      <c r="I430" s="28"/>
    </row>
    <row r="431" spans="3:9" ht="13" x14ac:dyDescent="0.3">
      <c r="C431" s="28"/>
      <c r="E431" s="28"/>
      <c r="F431" s="28"/>
      <c r="G431" s="28"/>
      <c r="H431" s="28"/>
      <c r="I431" s="28"/>
    </row>
    <row r="432" spans="3:9" ht="13" x14ac:dyDescent="0.3">
      <c r="C432" s="28"/>
      <c r="E432" s="28"/>
      <c r="F432" s="28"/>
      <c r="G432" s="28"/>
      <c r="H432" s="28"/>
      <c r="I432" s="28"/>
    </row>
    <row r="433" spans="3:9" ht="13" x14ac:dyDescent="0.3">
      <c r="C433" s="28"/>
      <c r="E433" s="28"/>
      <c r="F433" s="28"/>
      <c r="G433" s="28"/>
      <c r="H433" s="28"/>
      <c r="I433" s="28"/>
    </row>
    <row r="434" spans="3:9" ht="13" x14ac:dyDescent="0.3">
      <c r="C434" s="28"/>
      <c r="E434" s="28"/>
      <c r="F434" s="28"/>
      <c r="G434" s="28"/>
      <c r="H434" s="28"/>
      <c r="I434" s="28"/>
    </row>
    <row r="435" spans="3:9" ht="13" x14ac:dyDescent="0.3">
      <c r="C435" s="28"/>
      <c r="E435" s="28"/>
      <c r="F435" s="28"/>
      <c r="G435" s="28"/>
      <c r="H435" s="28"/>
      <c r="I435" s="28"/>
    </row>
    <row r="436" spans="3:9" ht="13" x14ac:dyDescent="0.3">
      <c r="C436" s="28"/>
      <c r="E436" s="28"/>
      <c r="F436" s="28"/>
      <c r="G436" s="28"/>
      <c r="H436" s="28"/>
      <c r="I436" s="28"/>
    </row>
    <row r="437" spans="3:9" ht="13" x14ac:dyDescent="0.3">
      <c r="C437" s="28"/>
      <c r="E437" s="28"/>
      <c r="F437" s="28"/>
      <c r="G437" s="28"/>
      <c r="H437" s="28"/>
      <c r="I437" s="28"/>
    </row>
    <row r="438" spans="3:9" ht="13" x14ac:dyDescent="0.3">
      <c r="C438" s="28"/>
      <c r="E438" s="28"/>
      <c r="F438" s="28"/>
      <c r="G438" s="28"/>
      <c r="H438" s="28"/>
      <c r="I438" s="28"/>
    </row>
    <row r="439" spans="3:9" ht="13" x14ac:dyDescent="0.3">
      <c r="C439" s="28"/>
      <c r="E439" s="28"/>
      <c r="F439" s="28"/>
      <c r="G439" s="28"/>
      <c r="H439" s="28"/>
      <c r="I439" s="28"/>
    </row>
    <row r="440" spans="3:9" ht="13" x14ac:dyDescent="0.3">
      <c r="C440" s="28"/>
      <c r="E440" s="28"/>
      <c r="F440" s="28"/>
      <c r="G440" s="28"/>
      <c r="H440" s="28"/>
      <c r="I440" s="28"/>
    </row>
    <row r="441" spans="3:9" ht="13" x14ac:dyDescent="0.3">
      <c r="C441" s="28"/>
      <c r="E441" s="28"/>
      <c r="F441" s="28"/>
      <c r="G441" s="28"/>
      <c r="H441" s="28"/>
      <c r="I441" s="28"/>
    </row>
    <row r="442" spans="3:9" ht="13" x14ac:dyDescent="0.3">
      <c r="C442" s="28"/>
      <c r="E442" s="28"/>
      <c r="F442" s="28"/>
      <c r="G442" s="28"/>
      <c r="H442" s="28"/>
      <c r="I442" s="28"/>
    </row>
    <row r="443" spans="3:9" ht="13" x14ac:dyDescent="0.3">
      <c r="C443" s="28"/>
      <c r="E443" s="28"/>
      <c r="F443" s="28"/>
      <c r="G443" s="28"/>
      <c r="H443" s="28"/>
      <c r="I443" s="28"/>
    </row>
    <row r="444" spans="3:9" ht="13" x14ac:dyDescent="0.3">
      <c r="C444" s="28"/>
      <c r="E444" s="28"/>
      <c r="F444" s="28"/>
      <c r="G444" s="28"/>
      <c r="H444" s="28"/>
      <c r="I444" s="28"/>
    </row>
    <row r="445" spans="3:9" ht="13" x14ac:dyDescent="0.3">
      <c r="C445" s="28"/>
      <c r="E445" s="28"/>
      <c r="F445" s="28"/>
      <c r="G445" s="28"/>
      <c r="H445" s="28"/>
      <c r="I445" s="28"/>
    </row>
    <row r="446" spans="3:9" ht="13" x14ac:dyDescent="0.3">
      <c r="C446" s="28"/>
      <c r="E446" s="28"/>
      <c r="F446" s="28"/>
      <c r="G446" s="28"/>
      <c r="H446" s="28"/>
      <c r="I446" s="28"/>
    </row>
    <row r="447" spans="3:9" ht="13" x14ac:dyDescent="0.3">
      <c r="C447" s="28"/>
      <c r="E447" s="28"/>
      <c r="F447" s="28"/>
      <c r="G447" s="28"/>
      <c r="H447" s="28"/>
      <c r="I447" s="28"/>
    </row>
    <row r="448" spans="3:9" ht="13" x14ac:dyDescent="0.3">
      <c r="C448" s="28"/>
      <c r="E448" s="28"/>
      <c r="F448" s="28"/>
      <c r="G448" s="28"/>
      <c r="H448" s="28"/>
      <c r="I448" s="28"/>
    </row>
    <row r="449" spans="3:9" ht="13" x14ac:dyDescent="0.3">
      <c r="C449" s="28"/>
      <c r="E449" s="28"/>
      <c r="F449" s="28"/>
      <c r="G449" s="28"/>
      <c r="H449" s="28"/>
      <c r="I449" s="28"/>
    </row>
    <row r="450" spans="3:9" ht="13" x14ac:dyDescent="0.3">
      <c r="C450" s="28"/>
      <c r="E450" s="28"/>
      <c r="F450" s="28"/>
      <c r="G450" s="28"/>
      <c r="H450" s="28"/>
      <c r="I450" s="28"/>
    </row>
    <row r="451" spans="3:9" ht="13" x14ac:dyDescent="0.3">
      <c r="C451" s="28"/>
      <c r="E451" s="28"/>
      <c r="F451" s="28"/>
      <c r="G451" s="28"/>
      <c r="H451" s="28"/>
      <c r="I451" s="28"/>
    </row>
    <row r="452" spans="3:9" ht="13" x14ac:dyDescent="0.3">
      <c r="C452" s="28"/>
      <c r="E452" s="28"/>
      <c r="F452" s="28"/>
      <c r="G452" s="28"/>
      <c r="H452" s="28"/>
      <c r="I452" s="28"/>
    </row>
    <row r="453" spans="3:9" ht="13" x14ac:dyDescent="0.3">
      <c r="C453" s="28"/>
      <c r="E453" s="28"/>
      <c r="F453" s="28"/>
      <c r="G453" s="28"/>
      <c r="H453" s="28"/>
      <c r="I453" s="28"/>
    </row>
    <row r="454" spans="3:9" ht="13" x14ac:dyDescent="0.3">
      <c r="C454" s="28"/>
      <c r="E454" s="28"/>
      <c r="F454" s="28"/>
      <c r="G454" s="28"/>
      <c r="H454" s="28"/>
      <c r="I454" s="28"/>
    </row>
    <row r="455" spans="3:9" ht="13" x14ac:dyDescent="0.3">
      <c r="C455" s="28"/>
      <c r="E455" s="28"/>
      <c r="F455" s="28"/>
      <c r="G455" s="28"/>
      <c r="H455" s="28"/>
      <c r="I455" s="28"/>
    </row>
    <row r="456" spans="3:9" ht="13" x14ac:dyDescent="0.3">
      <c r="C456" s="28"/>
      <c r="E456" s="28"/>
      <c r="F456" s="28"/>
      <c r="G456" s="28"/>
      <c r="H456" s="28"/>
      <c r="I456" s="28"/>
    </row>
    <row r="457" spans="3:9" ht="13" x14ac:dyDescent="0.3">
      <c r="C457" s="28"/>
      <c r="E457" s="28"/>
      <c r="F457" s="28"/>
      <c r="G457" s="28"/>
      <c r="H457" s="28"/>
      <c r="I457" s="28"/>
    </row>
    <row r="458" spans="3:9" ht="13" x14ac:dyDescent="0.3">
      <c r="C458" s="28"/>
      <c r="E458" s="28"/>
      <c r="F458" s="28"/>
      <c r="G458" s="28"/>
      <c r="H458" s="28"/>
      <c r="I458" s="28"/>
    </row>
    <row r="459" spans="3:9" ht="13" x14ac:dyDescent="0.3">
      <c r="C459" s="28"/>
      <c r="E459" s="28"/>
      <c r="F459" s="28"/>
      <c r="G459" s="28"/>
      <c r="H459" s="28"/>
      <c r="I459" s="28"/>
    </row>
    <row r="460" spans="3:9" ht="13" x14ac:dyDescent="0.3">
      <c r="C460" s="28"/>
      <c r="E460" s="28"/>
      <c r="F460" s="28"/>
      <c r="G460" s="28"/>
      <c r="H460" s="28"/>
      <c r="I460" s="28"/>
    </row>
    <row r="461" spans="3:9" ht="13" x14ac:dyDescent="0.3">
      <c r="C461" s="28"/>
      <c r="E461" s="28"/>
      <c r="F461" s="28"/>
      <c r="G461" s="28"/>
      <c r="H461" s="28"/>
      <c r="I461" s="28"/>
    </row>
    <row r="462" spans="3:9" ht="13" x14ac:dyDescent="0.3">
      <c r="C462" s="28"/>
      <c r="E462" s="28"/>
      <c r="F462" s="28"/>
      <c r="G462" s="28"/>
      <c r="H462" s="28"/>
      <c r="I462" s="28"/>
    </row>
    <row r="463" spans="3:9" ht="13" x14ac:dyDescent="0.3">
      <c r="C463" s="28"/>
      <c r="E463" s="28"/>
      <c r="F463" s="28"/>
      <c r="G463" s="28"/>
      <c r="H463" s="28"/>
      <c r="I463" s="28"/>
    </row>
    <row r="464" spans="3:9" ht="13" x14ac:dyDescent="0.3">
      <c r="C464" s="28"/>
      <c r="E464" s="28"/>
      <c r="F464" s="28"/>
      <c r="G464" s="28"/>
      <c r="H464" s="28"/>
      <c r="I464" s="28"/>
    </row>
    <row r="465" spans="3:9" ht="13" x14ac:dyDescent="0.3">
      <c r="C465" s="28"/>
      <c r="E465" s="28"/>
      <c r="F465" s="28"/>
      <c r="G465" s="28"/>
      <c r="H465" s="28"/>
      <c r="I465" s="28"/>
    </row>
    <row r="466" spans="3:9" ht="13" x14ac:dyDescent="0.3">
      <c r="C466" s="28"/>
      <c r="E466" s="28"/>
      <c r="F466" s="28"/>
      <c r="G466" s="28"/>
      <c r="H466" s="28"/>
      <c r="I466" s="28"/>
    </row>
    <row r="467" spans="3:9" ht="13" x14ac:dyDescent="0.3">
      <c r="C467" s="28"/>
      <c r="E467" s="28"/>
      <c r="F467" s="28"/>
      <c r="G467" s="28"/>
      <c r="H467" s="28"/>
      <c r="I467" s="28"/>
    </row>
    <row r="468" spans="3:9" ht="13" x14ac:dyDescent="0.3">
      <c r="C468" s="28"/>
      <c r="E468" s="28"/>
      <c r="F468" s="28"/>
      <c r="G468" s="28"/>
      <c r="H468" s="28"/>
      <c r="I468" s="28"/>
    </row>
    <row r="469" spans="3:9" ht="13" x14ac:dyDescent="0.3">
      <c r="C469" s="28"/>
      <c r="E469" s="28"/>
      <c r="F469" s="28"/>
      <c r="G469" s="28"/>
      <c r="H469" s="28"/>
      <c r="I469" s="28"/>
    </row>
    <row r="470" spans="3:9" ht="13" x14ac:dyDescent="0.3">
      <c r="C470" s="28"/>
      <c r="E470" s="28"/>
      <c r="F470" s="28"/>
      <c r="G470" s="28"/>
      <c r="H470" s="28"/>
      <c r="I470" s="28"/>
    </row>
    <row r="471" spans="3:9" ht="13" x14ac:dyDescent="0.3">
      <c r="C471" s="28"/>
      <c r="E471" s="28"/>
      <c r="F471" s="28"/>
      <c r="G471" s="28"/>
      <c r="H471" s="28"/>
      <c r="I471" s="28"/>
    </row>
    <row r="472" spans="3:9" ht="13" x14ac:dyDescent="0.3">
      <c r="C472" s="28"/>
      <c r="E472" s="28"/>
      <c r="F472" s="28"/>
      <c r="G472" s="28"/>
      <c r="H472" s="28"/>
      <c r="I472" s="28"/>
    </row>
    <row r="473" spans="3:9" ht="13" x14ac:dyDescent="0.3">
      <c r="C473" s="28"/>
      <c r="E473" s="28"/>
      <c r="F473" s="28"/>
      <c r="G473" s="28"/>
      <c r="H473" s="28"/>
      <c r="I473" s="28"/>
    </row>
    <row r="474" spans="3:9" ht="13" x14ac:dyDescent="0.3">
      <c r="C474" s="28"/>
      <c r="E474" s="28"/>
      <c r="F474" s="28"/>
      <c r="G474" s="28"/>
      <c r="H474" s="28"/>
      <c r="I474" s="28"/>
    </row>
    <row r="475" spans="3:9" ht="13" x14ac:dyDescent="0.3">
      <c r="C475" s="28"/>
      <c r="E475" s="28"/>
      <c r="F475" s="28"/>
      <c r="G475" s="28"/>
      <c r="H475" s="28"/>
      <c r="I475" s="28"/>
    </row>
    <row r="476" spans="3:9" ht="13" x14ac:dyDescent="0.3">
      <c r="C476" s="28"/>
      <c r="E476" s="28"/>
      <c r="F476" s="28"/>
      <c r="G476" s="28"/>
      <c r="H476" s="28"/>
      <c r="I476" s="28"/>
    </row>
    <row r="477" spans="3:9" ht="13" x14ac:dyDescent="0.3">
      <c r="C477" s="28"/>
      <c r="E477" s="28"/>
      <c r="F477" s="28"/>
      <c r="G477" s="28"/>
      <c r="H477" s="28"/>
      <c r="I477" s="28"/>
    </row>
    <row r="478" spans="3:9" ht="13" x14ac:dyDescent="0.3">
      <c r="C478" s="28"/>
      <c r="E478" s="28"/>
      <c r="F478" s="28"/>
      <c r="G478" s="28"/>
      <c r="H478" s="28"/>
      <c r="I478" s="28"/>
    </row>
    <row r="479" spans="3:9" ht="13" x14ac:dyDescent="0.3">
      <c r="C479" s="28"/>
      <c r="E479" s="28"/>
      <c r="F479" s="28"/>
      <c r="G479" s="28"/>
      <c r="H479" s="28"/>
      <c r="I479" s="28"/>
    </row>
    <row r="480" spans="3:9" ht="13" x14ac:dyDescent="0.3">
      <c r="C480" s="28"/>
      <c r="E480" s="28"/>
      <c r="F480" s="28"/>
      <c r="G480" s="28"/>
      <c r="H480" s="28"/>
      <c r="I480" s="28"/>
    </row>
    <row r="481" spans="3:9" ht="13" x14ac:dyDescent="0.3">
      <c r="C481" s="28"/>
      <c r="E481" s="28"/>
      <c r="F481" s="28"/>
      <c r="G481" s="28"/>
      <c r="H481" s="28"/>
      <c r="I481" s="28"/>
    </row>
    <row r="482" spans="3:9" ht="13" x14ac:dyDescent="0.3">
      <c r="C482" s="28"/>
      <c r="E482" s="28"/>
      <c r="F482" s="28"/>
      <c r="G482" s="28"/>
      <c r="H482" s="28"/>
      <c r="I482" s="28"/>
    </row>
    <row r="483" spans="3:9" ht="13" x14ac:dyDescent="0.3">
      <c r="C483" s="28"/>
      <c r="E483" s="28"/>
      <c r="F483" s="28"/>
      <c r="G483" s="28"/>
      <c r="H483" s="28"/>
      <c r="I483" s="28"/>
    </row>
    <row r="484" spans="3:9" ht="13" x14ac:dyDescent="0.3">
      <c r="C484" s="28"/>
      <c r="E484" s="28"/>
      <c r="F484" s="28"/>
      <c r="G484" s="28"/>
      <c r="H484" s="28"/>
      <c r="I484" s="28"/>
    </row>
    <row r="485" spans="3:9" ht="13" x14ac:dyDescent="0.3">
      <c r="C485" s="28"/>
      <c r="E485" s="28"/>
      <c r="F485" s="28"/>
      <c r="G485" s="28"/>
      <c r="H485" s="28"/>
      <c r="I485" s="28"/>
    </row>
    <row r="486" spans="3:9" ht="13" x14ac:dyDescent="0.3">
      <c r="C486" s="28"/>
      <c r="E486" s="28"/>
      <c r="F486" s="28"/>
      <c r="G486" s="28"/>
      <c r="H486" s="28"/>
      <c r="I486" s="28"/>
    </row>
    <row r="487" spans="3:9" ht="13" x14ac:dyDescent="0.3">
      <c r="C487" s="28"/>
      <c r="E487" s="28"/>
      <c r="F487" s="28"/>
      <c r="G487" s="28"/>
      <c r="H487" s="28"/>
      <c r="I487" s="28"/>
    </row>
    <row r="488" spans="3:9" ht="13" x14ac:dyDescent="0.3">
      <c r="C488" s="28"/>
      <c r="E488" s="28"/>
      <c r="F488" s="28"/>
      <c r="G488" s="28"/>
      <c r="H488" s="28"/>
      <c r="I488" s="28"/>
    </row>
    <row r="489" spans="3:9" ht="13" x14ac:dyDescent="0.3">
      <c r="C489" s="28"/>
      <c r="E489" s="28"/>
      <c r="F489" s="28"/>
      <c r="G489" s="28"/>
      <c r="H489" s="28"/>
      <c r="I489" s="28"/>
    </row>
    <row r="490" spans="3:9" ht="13" x14ac:dyDescent="0.3">
      <c r="C490" s="28"/>
      <c r="E490" s="28"/>
      <c r="F490" s="28"/>
      <c r="G490" s="28"/>
      <c r="H490" s="28"/>
      <c r="I490" s="28"/>
    </row>
    <row r="491" spans="3:9" ht="13" x14ac:dyDescent="0.3">
      <c r="C491" s="28"/>
      <c r="E491" s="28"/>
      <c r="F491" s="28"/>
      <c r="G491" s="28"/>
      <c r="H491" s="28"/>
      <c r="I491" s="28"/>
    </row>
    <row r="492" spans="3:9" ht="13" x14ac:dyDescent="0.3">
      <c r="C492" s="28"/>
      <c r="E492" s="28"/>
      <c r="F492" s="28"/>
      <c r="G492" s="28"/>
      <c r="H492" s="28"/>
      <c r="I492" s="28"/>
    </row>
    <row r="493" spans="3:9" ht="13" x14ac:dyDescent="0.3">
      <c r="C493" s="28"/>
      <c r="E493" s="28"/>
      <c r="F493" s="28"/>
      <c r="G493" s="28"/>
      <c r="H493" s="28"/>
      <c r="I493" s="28"/>
    </row>
    <row r="494" spans="3:9" ht="13" x14ac:dyDescent="0.3">
      <c r="C494" s="28"/>
      <c r="E494" s="28"/>
      <c r="F494" s="28"/>
      <c r="G494" s="28"/>
      <c r="H494" s="28"/>
      <c r="I494" s="28"/>
    </row>
    <row r="495" spans="3:9" ht="13" x14ac:dyDescent="0.3">
      <c r="C495" s="28"/>
      <c r="E495" s="28"/>
      <c r="F495" s="28"/>
      <c r="G495" s="28"/>
      <c r="H495" s="28"/>
      <c r="I495" s="28"/>
    </row>
    <row r="496" spans="3:9" ht="13" x14ac:dyDescent="0.3">
      <c r="C496" s="28"/>
      <c r="E496" s="28"/>
      <c r="F496" s="28"/>
      <c r="G496" s="28"/>
      <c r="H496" s="28"/>
      <c r="I496" s="28"/>
    </row>
    <row r="497" spans="3:9" ht="13" x14ac:dyDescent="0.3">
      <c r="C497" s="28"/>
      <c r="E497" s="28"/>
      <c r="F497" s="28"/>
      <c r="G497" s="28"/>
      <c r="H497" s="28"/>
      <c r="I497" s="28"/>
    </row>
    <row r="498" spans="3:9" ht="13" x14ac:dyDescent="0.3">
      <c r="C498" s="28"/>
      <c r="E498" s="28"/>
      <c r="F498" s="28"/>
      <c r="G498" s="28"/>
      <c r="H498" s="28"/>
      <c r="I498" s="28"/>
    </row>
    <row r="499" spans="3:9" ht="13" x14ac:dyDescent="0.3">
      <c r="C499" s="28"/>
      <c r="E499" s="28"/>
      <c r="F499" s="28"/>
      <c r="G499" s="28"/>
      <c r="H499" s="28"/>
      <c r="I499" s="28"/>
    </row>
    <row r="500" spans="3:9" ht="13" x14ac:dyDescent="0.3">
      <c r="C500" s="28"/>
      <c r="E500" s="28"/>
      <c r="F500" s="28"/>
      <c r="G500" s="28"/>
      <c r="H500" s="28"/>
      <c r="I500" s="28"/>
    </row>
    <row r="501" spans="3:9" ht="13" x14ac:dyDescent="0.3">
      <c r="C501" s="28"/>
      <c r="E501" s="28"/>
      <c r="F501" s="28"/>
      <c r="G501" s="28"/>
      <c r="H501" s="28"/>
      <c r="I501" s="28"/>
    </row>
    <row r="502" spans="3:9" ht="13" x14ac:dyDescent="0.3">
      <c r="C502" s="28"/>
      <c r="E502" s="28"/>
      <c r="F502" s="28"/>
      <c r="G502" s="28"/>
      <c r="H502" s="28"/>
      <c r="I502" s="28"/>
    </row>
    <row r="503" spans="3:9" ht="13" x14ac:dyDescent="0.3">
      <c r="C503" s="28"/>
      <c r="E503" s="28"/>
      <c r="F503" s="28"/>
      <c r="G503" s="28"/>
      <c r="H503" s="28"/>
      <c r="I503" s="28"/>
    </row>
    <row r="504" spans="3:9" ht="13" x14ac:dyDescent="0.3">
      <c r="C504" s="28"/>
      <c r="E504" s="28"/>
      <c r="F504" s="28"/>
      <c r="G504" s="28"/>
      <c r="H504" s="28"/>
      <c r="I504" s="28"/>
    </row>
    <row r="505" spans="3:9" ht="13" x14ac:dyDescent="0.3">
      <c r="C505" s="28"/>
      <c r="E505" s="28"/>
      <c r="F505" s="28"/>
      <c r="G505" s="28"/>
      <c r="H505" s="28"/>
      <c r="I505" s="28"/>
    </row>
    <row r="506" spans="3:9" ht="13" x14ac:dyDescent="0.3">
      <c r="C506" s="28"/>
      <c r="E506" s="28"/>
      <c r="F506" s="28"/>
      <c r="G506" s="28"/>
      <c r="H506" s="28"/>
      <c r="I506" s="28"/>
    </row>
    <row r="507" spans="3:9" ht="13" x14ac:dyDescent="0.3">
      <c r="C507" s="28"/>
      <c r="E507" s="28"/>
      <c r="F507" s="28"/>
      <c r="G507" s="28"/>
      <c r="H507" s="28"/>
      <c r="I507" s="28"/>
    </row>
    <row r="508" spans="3:9" ht="13" x14ac:dyDescent="0.3">
      <c r="C508" s="28"/>
      <c r="E508" s="28"/>
      <c r="F508" s="28"/>
      <c r="G508" s="28"/>
      <c r="H508" s="28"/>
      <c r="I508" s="28"/>
    </row>
    <row r="509" spans="3:9" ht="13" x14ac:dyDescent="0.3">
      <c r="C509" s="28"/>
      <c r="E509" s="28"/>
      <c r="F509" s="28"/>
      <c r="G509" s="28"/>
      <c r="H509" s="28"/>
      <c r="I509" s="28"/>
    </row>
    <row r="510" spans="3:9" ht="13" x14ac:dyDescent="0.3">
      <c r="C510" s="28"/>
      <c r="E510" s="28"/>
      <c r="F510" s="28"/>
      <c r="G510" s="28"/>
      <c r="H510" s="28"/>
      <c r="I510" s="28"/>
    </row>
    <row r="511" spans="3:9" ht="13" x14ac:dyDescent="0.3">
      <c r="C511" s="28"/>
      <c r="E511" s="28"/>
      <c r="F511" s="28"/>
      <c r="G511" s="28"/>
      <c r="H511" s="28"/>
      <c r="I511" s="28"/>
    </row>
    <row r="512" spans="3:9" ht="13" x14ac:dyDescent="0.3">
      <c r="C512" s="28"/>
      <c r="E512" s="28"/>
      <c r="F512" s="28"/>
      <c r="G512" s="28"/>
      <c r="H512" s="28"/>
      <c r="I512" s="28"/>
    </row>
    <row r="513" spans="3:9" ht="13" x14ac:dyDescent="0.3">
      <c r="C513" s="28"/>
      <c r="E513" s="28"/>
      <c r="F513" s="28"/>
      <c r="G513" s="28"/>
      <c r="H513" s="28"/>
      <c r="I513" s="28"/>
    </row>
    <row r="514" spans="3:9" ht="13" x14ac:dyDescent="0.3">
      <c r="C514" s="28"/>
      <c r="E514" s="28"/>
      <c r="F514" s="28"/>
      <c r="G514" s="28"/>
      <c r="H514" s="28"/>
      <c r="I514" s="28"/>
    </row>
    <row r="515" spans="3:9" ht="13" x14ac:dyDescent="0.3">
      <c r="C515" s="28"/>
      <c r="E515" s="28"/>
      <c r="F515" s="28"/>
      <c r="G515" s="28"/>
      <c r="H515" s="28"/>
      <c r="I515" s="28"/>
    </row>
    <row r="516" spans="3:9" ht="13" x14ac:dyDescent="0.3">
      <c r="C516" s="28"/>
      <c r="E516" s="28"/>
      <c r="F516" s="28"/>
      <c r="G516" s="28"/>
      <c r="H516" s="28"/>
      <c r="I516" s="28"/>
    </row>
    <row r="517" spans="3:9" ht="13" x14ac:dyDescent="0.3">
      <c r="C517" s="28"/>
      <c r="E517" s="28"/>
      <c r="F517" s="28"/>
      <c r="G517" s="28"/>
      <c r="H517" s="28"/>
      <c r="I517" s="28"/>
    </row>
    <row r="518" spans="3:9" ht="13" x14ac:dyDescent="0.3">
      <c r="C518" s="28"/>
      <c r="E518" s="28"/>
      <c r="F518" s="28"/>
      <c r="G518" s="28"/>
      <c r="H518" s="28"/>
      <c r="I518" s="28"/>
    </row>
    <row r="519" spans="3:9" ht="13" x14ac:dyDescent="0.3">
      <c r="C519" s="28"/>
      <c r="E519" s="28"/>
      <c r="F519" s="28"/>
      <c r="G519" s="28"/>
      <c r="H519" s="28"/>
      <c r="I519" s="28"/>
    </row>
    <row r="520" spans="3:9" ht="13" x14ac:dyDescent="0.3">
      <c r="C520" s="28"/>
      <c r="E520" s="28"/>
      <c r="F520" s="28"/>
      <c r="G520" s="28"/>
      <c r="H520" s="28"/>
      <c r="I520" s="28"/>
    </row>
    <row r="521" spans="3:9" ht="13" x14ac:dyDescent="0.3">
      <c r="C521" s="28"/>
      <c r="E521" s="28"/>
      <c r="F521" s="28"/>
      <c r="G521" s="28"/>
      <c r="H521" s="28"/>
      <c r="I521" s="28"/>
    </row>
    <row r="522" spans="3:9" ht="13" x14ac:dyDescent="0.3">
      <c r="C522" s="28"/>
      <c r="E522" s="28"/>
      <c r="F522" s="28"/>
      <c r="G522" s="28"/>
      <c r="H522" s="28"/>
      <c r="I522" s="28"/>
    </row>
    <row r="523" spans="3:9" ht="13" x14ac:dyDescent="0.3">
      <c r="C523" s="28"/>
      <c r="E523" s="28"/>
      <c r="F523" s="28"/>
      <c r="G523" s="28"/>
      <c r="H523" s="28"/>
      <c r="I523" s="28"/>
    </row>
    <row r="524" spans="3:9" ht="13" x14ac:dyDescent="0.3">
      <c r="C524" s="28"/>
      <c r="E524" s="28"/>
      <c r="F524" s="28"/>
      <c r="G524" s="28"/>
      <c r="H524" s="28"/>
      <c r="I524" s="28"/>
    </row>
    <row r="525" spans="3:9" ht="13" x14ac:dyDescent="0.3">
      <c r="C525" s="28"/>
      <c r="E525" s="28"/>
      <c r="F525" s="28"/>
      <c r="G525" s="28"/>
      <c r="H525" s="28"/>
      <c r="I525" s="28"/>
    </row>
    <row r="526" spans="3:9" ht="13" x14ac:dyDescent="0.3">
      <c r="C526" s="28"/>
      <c r="E526" s="28"/>
      <c r="F526" s="28"/>
      <c r="G526" s="28"/>
      <c r="H526" s="28"/>
      <c r="I526" s="28"/>
    </row>
    <row r="527" spans="3:9" ht="13" x14ac:dyDescent="0.3">
      <c r="C527" s="28"/>
      <c r="E527" s="28"/>
      <c r="F527" s="28"/>
      <c r="G527" s="28"/>
      <c r="H527" s="28"/>
      <c r="I527" s="28"/>
    </row>
    <row r="528" spans="3:9" ht="13" x14ac:dyDescent="0.3">
      <c r="C528" s="28"/>
      <c r="E528" s="28"/>
      <c r="F528" s="28"/>
      <c r="G528" s="28"/>
      <c r="H528" s="28"/>
      <c r="I528" s="28"/>
    </row>
    <row r="529" spans="3:9" ht="13" x14ac:dyDescent="0.3">
      <c r="C529" s="28"/>
      <c r="E529" s="28"/>
      <c r="F529" s="28"/>
      <c r="G529" s="28"/>
      <c r="H529" s="28"/>
      <c r="I529" s="28"/>
    </row>
    <row r="530" spans="3:9" ht="13" x14ac:dyDescent="0.3">
      <c r="C530" s="28"/>
      <c r="E530" s="28"/>
      <c r="F530" s="28"/>
      <c r="G530" s="28"/>
      <c r="H530" s="28"/>
      <c r="I530" s="28"/>
    </row>
    <row r="531" spans="3:9" ht="13" x14ac:dyDescent="0.3">
      <c r="C531" s="28"/>
      <c r="E531" s="28"/>
      <c r="F531" s="28"/>
      <c r="G531" s="28"/>
      <c r="H531" s="28"/>
      <c r="I531" s="28"/>
    </row>
    <row r="532" spans="3:9" ht="13" x14ac:dyDescent="0.3">
      <c r="C532" s="28"/>
      <c r="E532" s="28"/>
      <c r="F532" s="28"/>
      <c r="G532" s="28"/>
      <c r="H532" s="28"/>
      <c r="I532" s="28"/>
    </row>
    <row r="533" spans="3:9" ht="13" x14ac:dyDescent="0.3">
      <c r="C533" s="28"/>
      <c r="E533" s="28"/>
      <c r="F533" s="28"/>
      <c r="G533" s="28"/>
      <c r="H533" s="28"/>
      <c r="I533" s="28"/>
    </row>
    <row r="534" spans="3:9" ht="13" x14ac:dyDescent="0.3">
      <c r="C534" s="28"/>
      <c r="E534" s="28"/>
      <c r="F534" s="28"/>
      <c r="G534" s="28"/>
      <c r="H534" s="28"/>
      <c r="I534" s="28"/>
    </row>
    <row r="535" spans="3:9" ht="13" x14ac:dyDescent="0.3">
      <c r="C535" s="28"/>
      <c r="E535" s="28"/>
      <c r="F535" s="28"/>
      <c r="G535" s="28"/>
      <c r="H535" s="28"/>
      <c r="I535" s="28"/>
    </row>
    <row r="536" spans="3:9" ht="13" x14ac:dyDescent="0.3">
      <c r="C536" s="28"/>
      <c r="E536" s="28"/>
      <c r="F536" s="28"/>
      <c r="G536" s="28"/>
      <c r="H536" s="28"/>
      <c r="I536" s="28"/>
    </row>
    <row r="537" spans="3:9" ht="13" x14ac:dyDescent="0.3">
      <c r="C537" s="28"/>
      <c r="E537" s="28"/>
      <c r="F537" s="28"/>
      <c r="G537" s="28"/>
      <c r="H537" s="28"/>
      <c r="I537" s="28"/>
    </row>
    <row r="538" spans="3:9" ht="13" x14ac:dyDescent="0.3">
      <c r="C538" s="28"/>
      <c r="E538" s="28"/>
      <c r="F538" s="28"/>
      <c r="G538" s="28"/>
      <c r="H538" s="28"/>
      <c r="I538" s="28"/>
    </row>
    <row r="539" spans="3:9" ht="13" x14ac:dyDescent="0.3">
      <c r="C539" s="28"/>
      <c r="E539" s="28"/>
      <c r="F539" s="28"/>
      <c r="G539" s="28"/>
      <c r="H539" s="28"/>
      <c r="I539" s="28"/>
    </row>
    <row r="540" spans="3:9" ht="13" x14ac:dyDescent="0.3">
      <c r="C540" s="28"/>
      <c r="E540" s="28"/>
      <c r="F540" s="28"/>
      <c r="G540" s="28"/>
      <c r="H540" s="28"/>
      <c r="I540" s="28"/>
    </row>
    <row r="541" spans="3:9" ht="13" x14ac:dyDescent="0.3">
      <c r="C541" s="28"/>
      <c r="E541" s="28"/>
      <c r="F541" s="28"/>
      <c r="G541" s="28"/>
      <c r="H541" s="28"/>
      <c r="I541" s="28"/>
    </row>
    <row r="542" spans="3:9" ht="13" x14ac:dyDescent="0.3">
      <c r="C542" s="28"/>
      <c r="E542" s="28"/>
      <c r="F542" s="28"/>
      <c r="G542" s="28"/>
      <c r="H542" s="28"/>
      <c r="I542" s="28"/>
    </row>
    <row r="543" spans="3:9" ht="13" x14ac:dyDescent="0.3">
      <c r="C543" s="28"/>
      <c r="E543" s="28"/>
      <c r="F543" s="28"/>
      <c r="G543" s="28"/>
      <c r="H543" s="28"/>
      <c r="I543" s="28"/>
    </row>
    <row r="544" spans="3:9" ht="13" x14ac:dyDescent="0.3">
      <c r="C544" s="28"/>
      <c r="E544" s="28"/>
      <c r="F544" s="28"/>
      <c r="G544" s="28"/>
      <c r="H544" s="28"/>
      <c r="I544" s="28"/>
    </row>
    <row r="545" spans="3:9" ht="13" x14ac:dyDescent="0.3">
      <c r="C545" s="28"/>
      <c r="E545" s="28"/>
      <c r="F545" s="28"/>
      <c r="G545" s="28"/>
      <c r="H545" s="28"/>
      <c r="I545" s="28"/>
    </row>
    <row r="546" spans="3:9" ht="13" x14ac:dyDescent="0.3">
      <c r="C546" s="28"/>
      <c r="E546" s="28"/>
      <c r="F546" s="28"/>
      <c r="G546" s="28"/>
      <c r="H546" s="28"/>
      <c r="I546" s="28"/>
    </row>
    <row r="547" spans="3:9" ht="13" x14ac:dyDescent="0.3">
      <c r="C547" s="28"/>
      <c r="E547" s="28"/>
      <c r="F547" s="28"/>
      <c r="G547" s="28"/>
      <c r="H547" s="28"/>
      <c r="I547" s="28"/>
    </row>
    <row r="548" spans="3:9" ht="13" x14ac:dyDescent="0.3">
      <c r="C548" s="28"/>
      <c r="E548" s="28"/>
      <c r="F548" s="28"/>
      <c r="G548" s="28"/>
      <c r="H548" s="28"/>
      <c r="I548" s="28"/>
    </row>
    <row r="549" spans="3:9" ht="13" x14ac:dyDescent="0.3">
      <c r="C549" s="28"/>
      <c r="E549" s="28"/>
      <c r="F549" s="28"/>
      <c r="G549" s="28"/>
      <c r="H549" s="28"/>
      <c r="I549" s="28"/>
    </row>
    <row r="550" spans="3:9" ht="13" x14ac:dyDescent="0.3">
      <c r="C550" s="28"/>
      <c r="E550" s="28"/>
      <c r="F550" s="28"/>
      <c r="G550" s="28"/>
      <c r="H550" s="28"/>
      <c r="I550" s="28"/>
    </row>
    <row r="551" spans="3:9" ht="13" x14ac:dyDescent="0.3">
      <c r="C551" s="28"/>
      <c r="E551" s="28"/>
      <c r="F551" s="28"/>
      <c r="G551" s="28"/>
      <c r="H551" s="28"/>
      <c r="I551" s="28"/>
    </row>
    <row r="552" spans="3:9" ht="13" x14ac:dyDescent="0.3">
      <c r="C552" s="28"/>
      <c r="E552" s="28"/>
      <c r="F552" s="28"/>
      <c r="G552" s="28"/>
      <c r="H552" s="28"/>
      <c r="I552" s="28"/>
    </row>
    <row r="553" spans="3:9" ht="13" x14ac:dyDescent="0.3">
      <c r="C553" s="28"/>
      <c r="E553" s="28"/>
      <c r="F553" s="28"/>
      <c r="G553" s="28"/>
      <c r="H553" s="28"/>
      <c r="I553" s="28"/>
    </row>
    <row r="554" spans="3:9" ht="13" x14ac:dyDescent="0.3">
      <c r="C554" s="28"/>
      <c r="E554" s="28"/>
      <c r="F554" s="28"/>
      <c r="G554" s="28"/>
      <c r="H554" s="28"/>
      <c r="I554" s="28"/>
    </row>
    <row r="555" spans="3:9" ht="13" x14ac:dyDescent="0.3">
      <c r="C555" s="28"/>
      <c r="E555" s="28"/>
      <c r="F555" s="28"/>
      <c r="G555" s="28"/>
      <c r="H555" s="28"/>
      <c r="I555" s="28"/>
    </row>
    <row r="556" spans="3:9" ht="13" x14ac:dyDescent="0.3">
      <c r="C556" s="28"/>
      <c r="E556" s="28"/>
      <c r="F556" s="28"/>
      <c r="G556" s="28"/>
      <c r="H556" s="28"/>
      <c r="I556" s="28"/>
    </row>
    <row r="557" spans="3:9" ht="13" x14ac:dyDescent="0.3">
      <c r="C557" s="28"/>
      <c r="E557" s="28"/>
      <c r="F557" s="28"/>
      <c r="G557" s="28"/>
      <c r="H557" s="28"/>
      <c r="I557" s="28"/>
    </row>
    <row r="558" spans="3:9" ht="13" x14ac:dyDescent="0.3">
      <c r="C558" s="28"/>
      <c r="E558" s="28"/>
      <c r="F558" s="28"/>
      <c r="G558" s="28"/>
      <c r="H558" s="28"/>
      <c r="I558" s="28"/>
    </row>
    <row r="559" spans="3:9" ht="13" x14ac:dyDescent="0.3">
      <c r="C559" s="28"/>
      <c r="E559" s="28"/>
      <c r="F559" s="28"/>
      <c r="G559" s="28"/>
      <c r="H559" s="28"/>
      <c r="I559" s="28"/>
    </row>
    <row r="560" spans="3:9" ht="13" x14ac:dyDescent="0.3">
      <c r="C560" s="28"/>
      <c r="E560" s="28"/>
      <c r="F560" s="28"/>
      <c r="G560" s="28"/>
      <c r="H560" s="28"/>
      <c r="I560" s="28"/>
    </row>
    <row r="561" spans="3:9" ht="13" x14ac:dyDescent="0.3">
      <c r="C561" s="28"/>
      <c r="E561" s="28"/>
      <c r="F561" s="28"/>
      <c r="G561" s="28"/>
      <c r="H561" s="28"/>
      <c r="I561" s="28"/>
    </row>
    <row r="562" spans="3:9" ht="13" x14ac:dyDescent="0.3">
      <c r="C562" s="28"/>
      <c r="E562" s="28"/>
      <c r="F562" s="28"/>
      <c r="G562" s="28"/>
      <c r="H562" s="28"/>
      <c r="I562" s="28"/>
    </row>
    <row r="563" spans="3:9" ht="13" x14ac:dyDescent="0.3">
      <c r="C563" s="28"/>
      <c r="E563" s="28"/>
      <c r="F563" s="28"/>
      <c r="G563" s="28"/>
      <c r="H563" s="28"/>
      <c r="I563" s="28"/>
    </row>
    <row r="564" spans="3:9" ht="13" x14ac:dyDescent="0.3">
      <c r="C564" s="28"/>
      <c r="E564" s="28"/>
      <c r="F564" s="28"/>
      <c r="G564" s="28"/>
      <c r="H564" s="28"/>
      <c r="I564" s="28"/>
    </row>
    <row r="565" spans="3:9" ht="13" x14ac:dyDescent="0.3">
      <c r="C565" s="28"/>
      <c r="E565" s="28"/>
      <c r="F565" s="28"/>
      <c r="G565" s="28"/>
      <c r="H565" s="28"/>
      <c r="I565" s="28"/>
    </row>
    <row r="566" spans="3:9" ht="13" x14ac:dyDescent="0.3">
      <c r="C566" s="28"/>
      <c r="E566" s="28"/>
      <c r="F566" s="28"/>
      <c r="G566" s="28"/>
      <c r="H566" s="28"/>
      <c r="I566" s="28"/>
    </row>
    <row r="567" spans="3:9" ht="13" x14ac:dyDescent="0.3">
      <c r="C567" s="28"/>
      <c r="E567" s="28"/>
      <c r="F567" s="28"/>
      <c r="G567" s="28"/>
      <c r="H567" s="28"/>
      <c r="I567" s="28"/>
    </row>
    <row r="568" spans="3:9" ht="13" x14ac:dyDescent="0.3">
      <c r="C568" s="28"/>
      <c r="E568" s="28"/>
      <c r="F568" s="28"/>
      <c r="G568" s="28"/>
      <c r="H568" s="28"/>
      <c r="I568" s="28"/>
    </row>
    <row r="569" spans="3:9" ht="13" x14ac:dyDescent="0.3">
      <c r="C569" s="28"/>
      <c r="E569" s="28"/>
      <c r="F569" s="28"/>
      <c r="G569" s="28"/>
      <c r="H569" s="28"/>
      <c r="I569" s="28"/>
    </row>
    <row r="570" spans="3:9" ht="13" x14ac:dyDescent="0.3">
      <c r="C570" s="28"/>
      <c r="E570" s="28"/>
      <c r="F570" s="28"/>
      <c r="G570" s="28"/>
      <c r="H570" s="28"/>
      <c r="I570" s="28"/>
    </row>
    <row r="571" spans="3:9" ht="13" x14ac:dyDescent="0.3">
      <c r="C571" s="28"/>
      <c r="E571" s="28"/>
      <c r="F571" s="28"/>
      <c r="G571" s="28"/>
      <c r="H571" s="28"/>
      <c r="I571" s="28"/>
    </row>
    <row r="572" spans="3:9" ht="13" x14ac:dyDescent="0.3">
      <c r="C572" s="28"/>
      <c r="E572" s="28"/>
      <c r="F572" s="28"/>
      <c r="G572" s="28"/>
      <c r="H572" s="28"/>
      <c r="I572" s="28"/>
    </row>
    <row r="573" spans="3:9" ht="13" x14ac:dyDescent="0.3">
      <c r="C573" s="28"/>
      <c r="E573" s="28"/>
      <c r="F573" s="28"/>
      <c r="G573" s="28"/>
      <c r="H573" s="28"/>
      <c r="I573" s="28"/>
    </row>
    <row r="574" spans="3:9" ht="13" x14ac:dyDescent="0.3">
      <c r="C574" s="28"/>
      <c r="E574" s="28"/>
      <c r="F574" s="28"/>
      <c r="G574" s="28"/>
      <c r="H574" s="28"/>
      <c r="I574" s="28"/>
    </row>
    <row r="575" spans="3:9" ht="13" x14ac:dyDescent="0.3">
      <c r="C575" s="28"/>
      <c r="E575" s="28"/>
      <c r="F575" s="28"/>
      <c r="G575" s="28"/>
      <c r="H575" s="28"/>
      <c r="I575" s="28"/>
    </row>
    <row r="576" spans="3:9" ht="13" x14ac:dyDescent="0.3">
      <c r="C576" s="28"/>
      <c r="E576" s="28"/>
      <c r="F576" s="28"/>
      <c r="G576" s="28"/>
      <c r="H576" s="28"/>
      <c r="I576" s="28"/>
    </row>
    <row r="577" spans="3:9" ht="13" x14ac:dyDescent="0.3">
      <c r="C577" s="28"/>
      <c r="E577" s="28"/>
      <c r="F577" s="28"/>
      <c r="G577" s="28"/>
      <c r="H577" s="28"/>
      <c r="I577" s="28"/>
    </row>
    <row r="578" spans="3:9" ht="13" x14ac:dyDescent="0.3">
      <c r="C578" s="28"/>
      <c r="E578" s="28"/>
      <c r="F578" s="28"/>
      <c r="G578" s="28"/>
      <c r="H578" s="28"/>
      <c r="I578" s="28"/>
    </row>
    <row r="579" spans="3:9" ht="13" x14ac:dyDescent="0.3">
      <c r="C579" s="28"/>
      <c r="E579" s="28"/>
      <c r="F579" s="28"/>
      <c r="G579" s="28"/>
      <c r="H579" s="28"/>
      <c r="I579" s="28"/>
    </row>
    <row r="580" spans="3:9" ht="13" x14ac:dyDescent="0.3">
      <c r="C580" s="28"/>
      <c r="E580" s="28"/>
      <c r="F580" s="28"/>
      <c r="G580" s="28"/>
      <c r="H580" s="28"/>
      <c r="I580" s="28"/>
    </row>
    <row r="581" spans="3:9" ht="13" x14ac:dyDescent="0.3">
      <c r="C581" s="28"/>
      <c r="E581" s="28"/>
      <c r="F581" s="28"/>
      <c r="G581" s="28"/>
      <c r="H581" s="28"/>
      <c r="I581" s="28"/>
    </row>
    <row r="582" spans="3:9" ht="13" x14ac:dyDescent="0.3">
      <c r="C582" s="28"/>
      <c r="E582" s="28"/>
      <c r="F582" s="28"/>
      <c r="G582" s="28"/>
      <c r="H582" s="28"/>
      <c r="I582" s="28"/>
    </row>
    <row r="583" spans="3:9" ht="13" x14ac:dyDescent="0.3">
      <c r="C583" s="28"/>
      <c r="E583" s="28"/>
      <c r="F583" s="28"/>
      <c r="G583" s="28"/>
      <c r="H583" s="28"/>
      <c r="I583" s="28"/>
    </row>
    <row r="584" spans="3:9" ht="13" x14ac:dyDescent="0.3">
      <c r="C584" s="28"/>
      <c r="E584" s="28"/>
      <c r="F584" s="28"/>
      <c r="G584" s="28"/>
      <c r="H584" s="28"/>
      <c r="I584" s="28"/>
    </row>
    <row r="585" spans="3:9" ht="13" x14ac:dyDescent="0.3">
      <c r="C585" s="28"/>
      <c r="E585" s="28"/>
      <c r="F585" s="28"/>
      <c r="G585" s="28"/>
      <c r="H585" s="28"/>
      <c r="I585" s="28"/>
    </row>
    <row r="586" spans="3:9" ht="13" x14ac:dyDescent="0.3">
      <c r="C586" s="28"/>
      <c r="E586" s="28"/>
      <c r="F586" s="28"/>
      <c r="G586" s="28"/>
      <c r="H586" s="28"/>
      <c r="I586" s="28"/>
    </row>
    <row r="587" spans="3:9" ht="13" x14ac:dyDescent="0.3">
      <c r="C587" s="28"/>
      <c r="E587" s="28"/>
      <c r="F587" s="28"/>
      <c r="G587" s="28"/>
      <c r="H587" s="28"/>
      <c r="I587" s="28"/>
    </row>
    <row r="588" spans="3:9" ht="13" x14ac:dyDescent="0.3">
      <c r="C588" s="28"/>
      <c r="E588" s="28"/>
      <c r="F588" s="28"/>
      <c r="G588" s="28"/>
      <c r="H588" s="28"/>
      <c r="I588" s="28"/>
    </row>
    <row r="589" spans="3:9" ht="13" x14ac:dyDescent="0.3">
      <c r="C589" s="28"/>
      <c r="E589" s="28"/>
      <c r="F589" s="28"/>
      <c r="G589" s="28"/>
      <c r="H589" s="28"/>
      <c r="I589" s="28"/>
    </row>
    <row r="590" spans="3:9" ht="13" x14ac:dyDescent="0.3">
      <c r="C590" s="28"/>
      <c r="E590" s="28"/>
      <c r="F590" s="28"/>
      <c r="G590" s="28"/>
      <c r="H590" s="28"/>
      <c r="I590" s="28"/>
    </row>
    <row r="591" spans="3:9" ht="13" x14ac:dyDescent="0.3">
      <c r="C591" s="28"/>
      <c r="E591" s="28"/>
      <c r="F591" s="28"/>
      <c r="G591" s="28"/>
      <c r="H591" s="28"/>
      <c r="I591" s="28"/>
    </row>
    <row r="592" spans="3:9" ht="13" x14ac:dyDescent="0.3">
      <c r="C592" s="28"/>
      <c r="E592" s="28"/>
      <c r="F592" s="28"/>
      <c r="G592" s="28"/>
      <c r="H592" s="28"/>
      <c r="I592" s="28"/>
    </row>
    <row r="593" spans="3:9" ht="13" x14ac:dyDescent="0.3">
      <c r="C593" s="28"/>
      <c r="E593" s="28"/>
      <c r="F593" s="28"/>
      <c r="G593" s="28"/>
      <c r="H593" s="28"/>
      <c r="I593" s="28"/>
    </row>
    <row r="594" spans="3:9" ht="13" x14ac:dyDescent="0.3">
      <c r="C594" s="28"/>
      <c r="E594" s="28"/>
      <c r="F594" s="28"/>
      <c r="G594" s="28"/>
      <c r="H594" s="28"/>
      <c r="I594" s="28"/>
    </row>
    <row r="595" spans="3:9" ht="13" x14ac:dyDescent="0.3">
      <c r="C595" s="28"/>
      <c r="E595" s="28"/>
      <c r="F595" s="28"/>
      <c r="G595" s="28"/>
      <c r="H595" s="28"/>
      <c r="I595" s="28"/>
    </row>
    <row r="596" spans="3:9" ht="13" x14ac:dyDescent="0.3">
      <c r="C596" s="28"/>
      <c r="E596" s="28"/>
      <c r="F596" s="28"/>
      <c r="G596" s="28"/>
      <c r="H596" s="28"/>
      <c r="I596" s="28"/>
    </row>
    <row r="597" spans="3:9" ht="13" x14ac:dyDescent="0.3">
      <c r="C597" s="28"/>
      <c r="E597" s="28"/>
      <c r="F597" s="28"/>
      <c r="G597" s="28"/>
      <c r="H597" s="28"/>
      <c r="I597" s="28"/>
    </row>
    <row r="598" spans="3:9" ht="13" x14ac:dyDescent="0.3">
      <c r="C598" s="28"/>
      <c r="E598" s="28"/>
      <c r="F598" s="28"/>
      <c r="G598" s="28"/>
      <c r="H598" s="28"/>
      <c r="I598" s="28"/>
    </row>
    <row r="599" spans="3:9" ht="13" x14ac:dyDescent="0.3">
      <c r="C599" s="28"/>
      <c r="E599" s="28"/>
      <c r="F599" s="28"/>
      <c r="G599" s="28"/>
      <c r="H599" s="28"/>
      <c r="I599" s="28"/>
    </row>
    <row r="600" spans="3:9" ht="13" x14ac:dyDescent="0.3">
      <c r="C600" s="28"/>
      <c r="E600" s="28"/>
      <c r="F600" s="28"/>
      <c r="G600" s="28"/>
      <c r="H600" s="28"/>
      <c r="I600" s="28"/>
    </row>
    <row r="601" spans="3:9" ht="13" x14ac:dyDescent="0.3">
      <c r="C601" s="28"/>
      <c r="E601" s="28"/>
      <c r="F601" s="28"/>
      <c r="G601" s="28"/>
      <c r="H601" s="28"/>
      <c r="I601" s="28"/>
    </row>
    <row r="602" spans="3:9" ht="13" x14ac:dyDescent="0.3">
      <c r="C602" s="28"/>
      <c r="E602" s="28"/>
      <c r="F602" s="28"/>
      <c r="G602" s="28"/>
      <c r="H602" s="28"/>
      <c r="I602" s="28"/>
    </row>
    <row r="603" spans="3:9" ht="13" x14ac:dyDescent="0.3">
      <c r="C603" s="28"/>
      <c r="E603" s="28"/>
      <c r="F603" s="28"/>
      <c r="G603" s="28"/>
      <c r="H603" s="28"/>
      <c r="I603" s="28"/>
    </row>
    <row r="604" spans="3:9" ht="13" x14ac:dyDescent="0.3">
      <c r="C604" s="28"/>
      <c r="E604" s="28"/>
      <c r="F604" s="28"/>
      <c r="G604" s="28"/>
      <c r="H604" s="28"/>
      <c r="I604" s="28"/>
    </row>
    <row r="605" spans="3:9" ht="13" x14ac:dyDescent="0.3">
      <c r="C605" s="28"/>
      <c r="E605" s="28"/>
      <c r="F605" s="28"/>
      <c r="G605" s="28"/>
      <c r="H605" s="28"/>
      <c r="I605" s="28"/>
    </row>
    <row r="606" spans="3:9" ht="13" x14ac:dyDescent="0.3">
      <c r="C606" s="28"/>
      <c r="E606" s="28"/>
      <c r="F606" s="28"/>
      <c r="G606" s="28"/>
      <c r="H606" s="28"/>
      <c r="I606" s="28"/>
    </row>
    <row r="607" spans="3:9" ht="13" x14ac:dyDescent="0.3">
      <c r="C607" s="28"/>
      <c r="E607" s="28"/>
      <c r="F607" s="28"/>
      <c r="G607" s="28"/>
      <c r="H607" s="28"/>
      <c r="I607" s="28"/>
    </row>
    <row r="608" spans="3:9" ht="13" x14ac:dyDescent="0.3">
      <c r="C608" s="28"/>
      <c r="E608" s="28"/>
      <c r="F608" s="28"/>
      <c r="G608" s="28"/>
      <c r="H608" s="28"/>
      <c r="I608" s="28"/>
    </row>
    <row r="609" spans="3:9" ht="13" x14ac:dyDescent="0.3">
      <c r="C609" s="28"/>
      <c r="E609" s="28"/>
      <c r="F609" s="28"/>
      <c r="G609" s="28"/>
      <c r="H609" s="28"/>
      <c r="I609" s="28"/>
    </row>
    <row r="610" spans="3:9" ht="13" x14ac:dyDescent="0.3">
      <c r="C610" s="28"/>
      <c r="E610" s="28"/>
      <c r="F610" s="28"/>
      <c r="G610" s="28"/>
      <c r="H610" s="28"/>
      <c r="I610" s="28"/>
    </row>
    <row r="611" spans="3:9" ht="13" x14ac:dyDescent="0.3">
      <c r="C611" s="28"/>
      <c r="E611" s="28"/>
      <c r="F611" s="28"/>
      <c r="G611" s="28"/>
      <c r="H611" s="28"/>
      <c r="I611" s="28"/>
    </row>
    <row r="612" spans="3:9" ht="13" x14ac:dyDescent="0.3">
      <c r="C612" s="28"/>
      <c r="E612" s="28"/>
      <c r="F612" s="28"/>
      <c r="G612" s="28"/>
      <c r="H612" s="28"/>
      <c r="I612" s="28"/>
    </row>
    <row r="613" spans="3:9" ht="13" x14ac:dyDescent="0.3">
      <c r="C613" s="28"/>
      <c r="E613" s="28"/>
      <c r="F613" s="28"/>
      <c r="G613" s="28"/>
      <c r="H613" s="28"/>
      <c r="I613" s="28"/>
    </row>
    <row r="614" spans="3:9" ht="13" x14ac:dyDescent="0.3">
      <c r="C614" s="28"/>
      <c r="E614" s="28"/>
      <c r="F614" s="28"/>
      <c r="G614" s="28"/>
      <c r="H614" s="28"/>
      <c r="I614" s="28"/>
    </row>
    <row r="615" spans="3:9" ht="13" x14ac:dyDescent="0.3">
      <c r="C615" s="28"/>
      <c r="E615" s="28"/>
      <c r="F615" s="28"/>
      <c r="G615" s="28"/>
      <c r="H615" s="28"/>
      <c r="I615" s="28"/>
    </row>
    <row r="616" spans="3:9" ht="13" x14ac:dyDescent="0.3">
      <c r="C616" s="28"/>
      <c r="E616" s="28"/>
      <c r="F616" s="28"/>
      <c r="G616" s="28"/>
      <c r="H616" s="28"/>
      <c r="I616" s="28"/>
    </row>
    <row r="617" spans="3:9" ht="13" x14ac:dyDescent="0.3">
      <c r="C617" s="28"/>
      <c r="E617" s="28"/>
      <c r="F617" s="28"/>
      <c r="G617" s="28"/>
      <c r="H617" s="28"/>
      <c r="I617" s="28"/>
    </row>
    <row r="618" spans="3:9" ht="13" x14ac:dyDescent="0.3">
      <c r="C618" s="28"/>
      <c r="E618" s="28"/>
      <c r="F618" s="28"/>
      <c r="G618" s="28"/>
      <c r="H618" s="28"/>
      <c r="I618" s="28"/>
    </row>
    <row r="619" spans="3:9" ht="13" x14ac:dyDescent="0.3">
      <c r="C619" s="28"/>
      <c r="E619" s="28"/>
      <c r="F619" s="28"/>
      <c r="G619" s="28"/>
      <c r="H619" s="28"/>
      <c r="I619" s="28"/>
    </row>
    <row r="620" spans="3:9" ht="13" x14ac:dyDescent="0.3">
      <c r="C620" s="28"/>
      <c r="E620" s="28"/>
      <c r="F620" s="28"/>
      <c r="G620" s="28"/>
      <c r="H620" s="28"/>
      <c r="I620" s="28"/>
    </row>
    <row r="621" spans="3:9" ht="13" x14ac:dyDescent="0.3">
      <c r="C621" s="28"/>
      <c r="E621" s="28"/>
      <c r="F621" s="28"/>
      <c r="G621" s="28"/>
      <c r="H621" s="28"/>
      <c r="I621" s="28"/>
    </row>
    <row r="622" spans="3:9" ht="13" x14ac:dyDescent="0.3">
      <c r="C622" s="28"/>
      <c r="E622" s="28"/>
      <c r="F622" s="28"/>
      <c r="G622" s="28"/>
      <c r="H622" s="28"/>
      <c r="I622" s="28"/>
    </row>
    <row r="623" spans="3:9" ht="13" x14ac:dyDescent="0.3">
      <c r="C623" s="28"/>
      <c r="E623" s="28"/>
      <c r="F623" s="28"/>
      <c r="G623" s="28"/>
      <c r="H623" s="28"/>
      <c r="I623" s="28"/>
    </row>
    <row r="624" spans="3:9" ht="13" x14ac:dyDescent="0.3">
      <c r="C624" s="28"/>
      <c r="E624" s="28"/>
      <c r="F624" s="28"/>
      <c r="G624" s="28"/>
      <c r="H624" s="28"/>
      <c r="I624" s="28"/>
    </row>
    <row r="625" spans="3:9" ht="13" x14ac:dyDescent="0.3">
      <c r="C625" s="28"/>
      <c r="E625" s="28"/>
      <c r="F625" s="28"/>
      <c r="G625" s="28"/>
      <c r="H625" s="28"/>
      <c r="I625" s="28"/>
    </row>
    <row r="626" spans="3:9" ht="13" x14ac:dyDescent="0.3">
      <c r="C626" s="28"/>
      <c r="E626" s="28"/>
      <c r="F626" s="28"/>
      <c r="G626" s="28"/>
      <c r="H626" s="28"/>
      <c r="I626" s="28"/>
    </row>
    <row r="627" spans="3:9" ht="13" x14ac:dyDescent="0.3">
      <c r="C627" s="28"/>
      <c r="E627" s="28"/>
      <c r="F627" s="28"/>
      <c r="G627" s="28"/>
      <c r="H627" s="28"/>
      <c r="I627" s="28"/>
    </row>
    <row r="628" spans="3:9" ht="13" x14ac:dyDescent="0.3">
      <c r="C628" s="28"/>
      <c r="E628" s="28"/>
      <c r="F628" s="28"/>
      <c r="G628" s="28"/>
      <c r="H628" s="28"/>
      <c r="I628" s="28"/>
    </row>
    <row r="629" spans="3:9" ht="13" x14ac:dyDescent="0.3">
      <c r="C629" s="28"/>
      <c r="E629" s="28"/>
      <c r="F629" s="28"/>
      <c r="G629" s="28"/>
      <c r="H629" s="28"/>
      <c r="I629" s="28"/>
    </row>
    <row r="630" spans="3:9" ht="13" x14ac:dyDescent="0.3">
      <c r="C630" s="28"/>
      <c r="E630" s="28"/>
      <c r="F630" s="28"/>
      <c r="G630" s="28"/>
      <c r="H630" s="28"/>
      <c r="I630" s="28"/>
    </row>
    <row r="631" spans="3:9" ht="13" x14ac:dyDescent="0.3">
      <c r="C631" s="28"/>
      <c r="E631" s="28"/>
      <c r="F631" s="28"/>
      <c r="G631" s="28"/>
      <c r="H631" s="28"/>
      <c r="I631" s="28"/>
    </row>
    <row r="632" spans="3:9" ht="13" x14ac:dyDescent="0.3">
      <c r="C632" s="28"/>
      <c r="E632" s="28"/>
      <c r="F632" s="28"/>
      <c r="G632" s="28"/>
      <c r="H632" s="28"/>
      <c r="I632" s="28"/>
    </row>
    <row r="633" spans="3:9" ht="13" x14ac:dyDescent="0.3">
      <c r="C633" s="28"/>
      <c r="E633" s="28"/>
      <c r="F633" s="28"/>
      <c r="G633" s="28"/>
      <c r="H633" s="28"/>
      <c r="I633" s="28"/>
    </row>
    <row r="634" spans="3:9" ht="13" x14ac:dyDescent="0.3">
      <c r="C634" s="28"/>
      <c r="E634" s="28"/>
      <c r="F634" s="28"/>
      <c r="G634" s="28"/>
      <c r="H634" s="28"/>
      <c r="I634" s="28"/>
    </row>
    <row r="635" spans="3:9" ht="13" x14ac:dyDescent="0.3">
      <c r="C635" s="28"/>
      <c r="E635" s="28"/>
      <c r="F635" s="28"/>
      <c r="G635" s="28"/>
      <c r="H635" s="28"/>
      <c r="I635" s="28"/>
    </row>
    <row r="636" spans="3:9" ht="13" x14ac:dyDescent="0.3">
      <c r="C636" s="28"/>
      <c r="E636" s="28"/>
      <c r="F636" s="28"/>
      <c r="G636" s="28"/>
      <c r="H636" s="28"/>
      <c r="I636" s="28"/>
    </row>
    <row r="637" spans="3:9" ht="13" x14ac:dyDescent="0.3">
      <c r="C637" s="28"/>
      <c r="E637" s="28"/>
      <c r="F637" s="28"/>
      <c r="G637" s="28"/>
      <c r="H637" s="28"/>
      <c r="I637" s="28"/>
    </row>
    <row r="638" spans="3:9" ht="13" x14ac:dyDescent="0.3">
      <c r="C638" s="28"/>
      <c r="E638" s="28"/>
      <c r="F638" s="28"/>
      <c r="G638" s="28"/>
      <c r="H638" s="28"/>
      <c r="I638" s="28"/>
    </row>
    <row r="639" spans="3:9" ht="13" x14ac:dyDescent="0.3">
      <c r="C639" s="28"/>
      <c r="E639" s="28"/>
      <c r="F639" s="28"/>
      <c r="G639" s="28"/>
      <c r="H639" s="28"/>
      <c r="I639" s="28"/>
    </row>
    <row r="640" spans="3:9" ht="13" x14ac:dyDescent="0.3">
      <c r="C640" s="28"/>
      <c r="E640" s="28"/>
      <c r="F640" s="28"/>
      <c r="G640" s="28"/>
      <c r="H640" s="28"/>
      <c r="I640" s="28"/>
    </row>
    <row r="641" spans="3:9" ht="13" x14ac:dyDescent="0.3">
      <c r="C641" s="28"/>
      <c r="E641" s="28"/>
      <c r="F641" s="28"/>
      <c r="G641" s="28"/>
      <c r="H641" s="28"/>
      <c r="I641" s="28"/>
    </row>
    <row r="642" spans="3:9" ht="13" x14ac:dyDescent="0.3">
      <c r="C642" s="28"/>
      <c r="E642" s="28"/>
      <c r="F642" s="28"/>
      <c r="G642" s="28"/>
      <c r="H642" s="28"/>
      <c r="I642" s="28"/>
    </row>
    <row r="643" spans="3:9" ht="13" x14ac:dyDescent="0.3">
      <c r="C643" s="28"/>
      <c r="E643" s="28"/>
      <c r="F643" s="28"/>
      <c r="G643" s="28"/>
      <c r="H643" s="28"/>
      <c r="I643" s="28"/>
    </row>
    <row r="644" spans="3:9" ht="13" x14ac:dyDescent="0.3">
      <c r="C644" s="28"/>
      <c r="E644" s="28"/>
      <c r="F644" s="28"/>
      <c r="G644" s="28"/>
      <c r="H644" s="28"/>
      <c r="I644" s="28"/>
    </row>
    <row r="645" spans="3:9" ht="13" x14ac:dyDescent="0.3">
      <c r="C645" s="28"/>
      <c r="E645" s="28"/>
      <c r="F645" s="28"/>
      <c r="G645" s="28"/>
      <c r="H645" s="28"/>
      <c r="I645" s="28"/>
    </row>
    <row r="646" spans="3:9" ht="13" x14ac:dyDescent="0.3">
      <c r="C646" s="28"/>
      <c r="E646" s="28"/>
      <c r="F646" s="28"/>
      <c r="G646" s="28"/>
      <c r="H646" s="28"/>
      <c r="I646" s="28"/>
    </row>
    <row r="647" spans="3:9" ht="13" x14ac:dyDescent="0.3">
      <c r="C647" s="28"/>
      <c r="E647" s="28"/>
      <c r="F647" s="28"/>
      <c r="G647" s="28"/>
      <c r="H647" s="28"/>
      <c r="I647" s="28"/>
    </row>
    <row r="648" spans="3:9" ht="13" x14ac:dyDescent="0.3">
      <c r="C648" s="28"/>
      <c r="E648" s="28"/>
      <c r="F648" s="28"/>
      <c r="G648" s="28"/>
      <c r="H648" s="28"/>
      <c r="I648" s="28"/>
    </row>
    <row r="649" spans="3:9" ht="13" x14ac:dyDescent="0.3">
      <c r="C649" s="28"/>
      <c r="E649" s="28"/>
      <c r="F649" s="28"/>
      <c r="G649" s="28"/>
      <c r="H649" s="28"/>
      <c r="I649" s="28"/>
    </row>
    <row r="650" spans="3:9" ht="13" x14ac:dyDescent="0.3">
      <c r="C650" s="28"/>
      <c r="E650" s="28"/>
      <c r="F650" s="28"/>
      <c r="G650" s="28"/>
      <c r="H650" s="28"/>
      <c r="I650" s="28"/>
    </row>
    <row r="651" spans="3:9" ht="13" x14ac:dyDescent="0.3">
      <c r="C651" s="28"/>
      <c r="E651" s="28"/>
      <c r="F651" s="28"/>
      <c r="G651" s="28"/>
      <c r="H651" s="28"/>
      <c r="I651" s="28"/>
    </row>
    <row r="652" spans="3:9" ht="13" x14ac:dyDescent="0.3">
      <c r="C652" s="28"/>
      <c r="E652" s="28"/>
      <c r="F652" s="28"/>
      <c r="G652" s="28"/>
      <c r="H652" s="28"/>
      <c r="I652" s="28"/>
    </row>
    <row r="653" spans="3:9" ht="13" x14ac:dyDescent="0.3">
      <c r="C653" s="28"/>
      <c r="E653" s="28"/>
      <c r="F653" s="28"/>
      <c r="G653" s="28"/>
      <c r="H653" s="28"/>
      <c r="I653" s="28"/>
    </row>
    <row r="654" spans="3:9" ht="13" x14ac:dyDescent="0.3">
      <c r="C654" s="28"/>
      <c r="E654" s="28"/>
      <c r="F654" s="28"/>
      <c r="G654" s="28"/>
      <c r="H654" s="28"/>
      <c r="I654" s="28"/>
    </row>
    <row r="655" spans="3:9" ht="13" x14ac:dyDescent="0.3">
      <c r="C655" s="28"/>
      <c r="E655" s="28"/>
      <c r="F655" s="28"/>
      <c r="G655" s="28"/>
      <c r="H655" s="28"/>
      <c r="I655" s="28"/>
    </row>
    <row r="656" spans="3:9" ht="13" x14ac:dyDescent="0.3">
      <c r="C656" s="28"/>
      <c r="E656" s="28"/>
      <c r="F656" s="28"/>
      <c r="G656" s="28"/>
      <c r="H656" s="28"/>
      <c r="I656" s="28"/>
    </row>
    <row r="657" spans="3:9" ht="13" x14ac:dyDescent="0.3">
      <c r="C657" s="28"/>
      <c r="E657" s="28"/>
      <c r="F657" s="28"/>
      <c r="G657" s="28"/>
      <c r="H657" s="28"/>
      <c r="I657" s="28"/>
    </row>
    <row r="658" spans="3:9" ht="13" x14ac:dyDescent="0.3">
      <c r="C658" s="28"/>
      <c r="E658" s="28"/>
      <c r="F658" s="28"/>
      <c r="G658" s="28"/>
      <c r="H658" s="28"/>
      <c r="I658" s="28"/>
    </row>
    <row r="659" spans="3:9" ht="13" x14ac:dyDescent="0.3">
      <c r="C659" s="28"/>
      <c r="E659" s="28"/>
      <c r="F659" s="28"/>
      <c r="G659" s="28"/>
      <c r="H659" s="28"/>
      <c r="I659" s="28"/>
    </row>
    <row r="660" spans="3:9" ht="13" x14ac:dyDescent="0.3">
      <c r="C660" s="28"/>
      <c r="E660" s="28"/>
      <c r="F660" s="28"/>
      <c r="G660" s="28"/>
      <c r="H660" s="28"/>
      <c r="I660" s="28"/>
    </row>
    <row r="661" spans="3:9" ht="13" x14ac:dyDescent="0.3">
      <c r="C661" s="28"/>
      <c r="E661" s="28"/>
      <c r="F661" s="28"/>
      <c r="G661" s="28"/>
      <c r="H661" s="28"/>
      <c r="I661" s="28"/>
    </row>
    <row r="662" spans="3:9" ht="13" x14ac:dyDescent="0.3">
      <c r="C662" s="28"/>
      <c r="E662" s="28"/>
      <c r="F662" s="28"/>
      <c r="G662" s="28"/>
      <c r="H662" s="28"/>
      <c r="I662" s="28"/>
    </row>
    <row r="663" spans="3:9" ht="13" x14ac:dyDescent="0.3">
      <c r="C663" s="28"/>
      <c r="E663" s="28"/>
      <c r="F663" s="28"/>
      <c r="G663" s="28"/>
      <c r="H663" s="28"/>
      <c r="I663" s="28"/>
    </row>
    <row r="664" spans="3:9" ht="13" x14ac:dyDescent="0.3">
      <c r="C664" s="28"/>
      <c r="E664" s="28"/>
      <c r="F664" s="28"/>
      <c r="G664" s="28"/>
      <c r="H664" s="28"/>
      <c r="I664" s="28"/>
    </row>
    <row r="665" spans="3:9" ht="13" x14ac:dyDescent="0.3">
      <c r="C665" s="28"/>
      <c r="E665" s="28"/>
      <c r="F665" s="28"/>
      <c r="G665" s="28"/>
      <c r="H665" s="28"/>
      <c r="I665" s="28"/>
    </row>
    <row r="666" spans="3:9" ht="13" x14ac:dyDescent="0.3">
      <c r="C666" s="28"/>
      <c r="E666" s="28"/>
      <c r="F666" s="28"/>
      <c r="G666" s="28"/>
      <c r="H666" s="28"/>
      <c r="I666" s="28"/>
    </row>
    <row r="667" spans="3:9" ht="13" x14ac:dyDescent="0.3">
      <c r="C667" s="28"/>
      <c r="E667" s="28"/>
      <c r="F667" s="28"/>
      <c r="G667" s="28"/>
      <c r="H667" s="28"/>
      <c r="I667" s="28"/>
    </row>
    <row r="668" spans="3:9" ht="13" x14ac:dyDescent="0.3">
      <c r="C668" s="28"/>
      <c r="E668" s="28"/>
      <c r="F668" s="28"/>
      <c r="G668" s="28"/>
      <c r="H668" s="28"/>
      <c r="I668" s="28"/>
    </row>
    <row r="669" spans="3:9" ht="13" x14ac:dyDescent="0.3">
      <c r="C669" s="28"/>
      <c r="E669" s="28"/>
      <c r="F669" s="28"/>
      <c r="G669" s="28"/>
      <c r="H669" s="28"/>
      <c r="I669" s="28"/>
    </row>
    <row r="670" spans="3:9" ht="13" x14ac:dyDescent="0.3">
      <c r="C670" s="28"/>
      <c r="E670" s="28"/>
      <c r="F670" s="28"/>
      <c r="G670" s="28"/>
      <c r="H670" s="28"/>
      <c r="I670" s="28"/>
    </row>
    <row r="671" spans="3:9" ht="13" x14ac:dyDescent="0.3">
      <c r="C671" s="28"/>
      <c r="E671" s="28"/>
      <c r="F671" s="28"/>
      <c r="G671" s="28"/>
      <c r="H671" s="28"/>
      <c r="I671" s="28"/>
    </row>
    <row r="672" spans="3:9" ht="13" x14ac:dyDescent="0.3">
      <c r="C672" s="28"/>
      <c r="E672" s="28"/>
      <c r="F672" s="28"/>
      <c r="G672" s="28"/>
      <c r="H672" s="28"/>
      <c r="I672" s="28"/>
    </row>
    <row r="673" spans="3:9" ht="13" x14ac:dyDescent="0.3">
      <c r="C673" s="28"/>
      <c r="E673" s="28"/>
      <c r="F673" s="28"/>
      <c r="G673" s="28"/>
      <c r="H673" s="28"/>
      <c r="I673" s="28"/>
    </row>
    <row r="674" spans="3:9" ht="13" x14ac:dyDescent="0.3">
      <c r="C674" s="28"/>
      <c r="E674" s="28"/>
      <c r="F674" s="28"/>
      <c r="G674" s="28"/>
      <c r="H674" s="28"/>
      <c r="I674" s="28"/>
    </row>
    <row r="675" spans="3:9" ht="13" x14ac:dyDescent="0.3">
      <c r="C675" s="28"/>
      <c r="E675" s="28"/>
      <c r="F675" s="28"/>
      <c r="G675" s="28"/>
      <c r="H675" s="28"/>
      <c r="I675" s="28"/>
    </row>
    <row r="676" spans="3:9" ht="13" x14ac:dyDescent="0.3">
      <c r="C676" s="28"/>
      <c r="E676" s="28"/>
      <c r="F676" s="28"/>
      <c r="G676" s="28"/>
      <c r="H676" s="28"/>
      <c r="I676" s="28"/>
    </row>
    <row r="677" spans="3:9" ht="13" x14ac:dyDescent="0.3">
      <c r="C677" s="28"/>
      <c r="E677" s="28"/>
      <c r="F677" s="28"/>
      <c r="G677" s="28"/>
      <c r="H677" s="28"/>
      <c r="I677" s="28"/>
    </row>
    <row r="678" spans="3:9" ht="13" x14ac:dyDescent="0.3">
      <c r="C678" s="28"/>
      <c r="E678" s="28"/>
      <c r="F678" s="28"/>
      <c r="G678" s="28"/>
      <c r="H678" s="28"/>
      <c r="I678" s="28"/>
    </row>
    <row r="679" spans="3:9" ht="13" x14ac:dyDescent="0.3">
      <c r="C679" s="28"/>
      <c r="E679" s="28"/>
      <c r="F679" s="28"/>
      <c r="G679" s="28"/>
      <c r="H679" s="28"/>
      <c r="I679" s="28"/>
    </row>
    <row r="680" spans="3:9" ht="13" x14ac:dyDescent="0.3">
      <c r="C680" s="28"/>
      <c r="E680" s="28"/>
      <c r="F680" s="28"/>
      <c r="G680" s="28"/>
      <c r="H680" s="28"/>
      <c r="I680" s="28"/>
    </row>
    <row r="681" spans="3:9" ht="13" x14ac:dyDescent="0.3">
      <c r="C681" s="28"/>
      <c r="E681" s="28"/>
      <c r="F681" s="28"/>
      <c r="G681" s="28"/>
      <c r="H681" s="28"/>
      <c r="I681" s="28"/>
    </row>
    <row r="682" spans="3:9" ht="13" x14ac:dyDescent="0.3">
      <c r="C682" s="28"/>
      <c r="E682" s="28"/>
      <c r="F682" s="28"/>
      <c r="G682" s="28"/>
      <c r="H682" s="28"/>
      <c r="I682" s="28"/>
    </row>
    <row r="683" spans="3:9" ht="13" x14ac:dyDescent="0.3">
      <c r="C683" s="28"/>
      <c r="E683" s="28"/>
      <c r="F683" s="28"/>
      <c r="G683" s="28"/>
      <c r="H683" s="28"/>
      <c r="I683" s="28"/>
    </row>
    <row r="684" spans="3:9" ht="13" x14ac:dyDescent="0.3">
      <c r="C684" s="28"/>
      <c r="E684" s="28"/>
      <c r="F684" s="28"/>
      <c r="G684" s="28"/>
      <c r="H684" s="28"/>
      <c r="I684" s="28"/>
    </row>
    <row r="685" spans="3:9" ht="13" x14ac:dyDescent="0.3">
      <c r="C685" s="28"/>
      <c r="E685" s="28"/>
      <c r="F685" s="28"/>
      <c r="G685" s="28"/>
      <c r="H685" s="28"/>
      <c r="I685" s="28"/>
    </row>
    <row r="686" spans="3:9" ht="13" x14ac:dyDescent="0.3">
      <c r="C686" s="28"/>
      <c r="E686" s="28"/>
      <c r="F686" s="28"/>
      <c r="G686" s="28"/>
      <c r="H686" s="28"/>
      <c r="I686" s="28"/>
    </row>
    <row r="687" spans="3:9" ht="13" x14ac:dyDescent="0.3">
      <c r="C687" s="28"/>
      <c r="E687" s="28"/>
      <c r="F687" s="28"/>
      <c r="G687" s="28"/>
      <c r="H687" s="28"/>
      <c r="I687" s="28"/>
    </row>
    <row r="688" spans="3:9" ht="13" x14ac:dyDescent="0.3">
      <c r="C688" s="28"/>
      <c r="E688" s="28"/>
      <c r="F688" s="28"/>
      <c r="G688" s="28"/>
      <c r="H688" s="28"/>
      <c r="I688" s="28"/>
    </row>
    <row r="689" spans="3:9" ht="13" x14ac:dyDescent="0.3">
      <c r="C689" s="28"/>
      <c r="E689" s="28"/>
      <c r="F689" s="28"/>
      <c r="G689" s="28"/>
      <c r="H689" s="28"/>
      <c r="I689" s="28"/>
    </row>
    <row r="690" spans="3:9" ht="13" x14ac:dyDescent="0.3">
      <c r="C690" s="28"/>
      <c r="E690" s="28"/>
      <c r="F690" s="28"/>
      <c r="G690" s="28"/>
      <c r="H690" s="28"/>
      <c r="I690" s="28"/>
    </row>
    <row r="691" spans="3:9" ht="13" x14ac:dyDescent="0.3">
      <c r="C691" s="28"/>
      <c r="E691" s="28"/>
      <c r="F691" s="28"/>
      <c r="G691" s="28"/>
      <c r="H691" s="28"/>
      <c r="I691" s="28"/>
    </row>
    <row r="692" spans="3:9" ht="13" x14ac:dyDescent="0.3">
      <c r="C692" s="28"/>
      <c r="E692" s="28"/>
      <c r="F692" s="28"/>
      <c r="G692" s="28"/>
      <c r="H692" s="28"/>
      <c r="I692" s="28"/>
    </row>
    <row r="693" spans="3:9" ht="13" x14ac:dyDescent="0.3">
      <c r="C693" s="28"/>
      <c r="E693" s="28"/>
      <c r="F693" s="28"/>
      <c r="G693" s="28"/>
      <c r="H693" s="28"/>
      <c r="I693" s="28"/>
    </row>
    <row r="694" spans="3:9" ht="13" x14ac:dyDescent="0.3">
      <c r="C694" s="28"/>
      <c r="E694" s="28"/>
      <c r="F694" s="28"/>
      <c r="G694" s="28"/>
      <c r="H694" s="28"/>
      <c r="I694" s="28"/>
    </row>
    <row r="695" spans="3:9" ht="13" x14ac:dyDescent="0.3">
      <c r="C695" s="28"/>
      <c r="E695" s="28"/>
      <c r="F695" s="28"/>
      <c r="G695" s="28"/>
      <c r="H695" s="28"/>
      <c r="I695" s="28"/>
    </row>
    <row r="696" spans="3:9" ht="13" x14ac:dyDescent="0.3">
      <c r="C696" s="28"/>
      <c r="E696" s="28"/>
      <c r="F696" s="28"/>
      <c r="G696" s="28"/>
      <c r="H696" s="28"/>
      <c r="I696" s="28"/>
    </row>
    <row r="697" spans="3:9" ht="13" x14ac:dyDescent="0.3">
      <c r="C697" s="28"/>
      <c r="E697" s="28"/>
      <c r="F697" s="28"/>
      <c r="G697" s="28"/>
      <c r="H697" s="28"/>
      <c r="I697" s="28"/>
    </row>
    <row r="698" spans="3:9" ht="13" x14ac:dyDescent="0.3">
      <c r="C698" s="28"/>
      <c r="E698" s="28"/>
      <c r="F698" s="28"/>
      <c r="G698" s="28"/>
      <c r="H698" s="28"/>
      <c r="I698" s="28"/>
    </row>
    <row r="699" spans="3:9" ht="13" x14ac:dyDescent="0.3">
      <c r="C699" s="28"/>
      <c r="E699" s="28"/>
      <c r="F699" s="28"/>
      <c r="G699" s="28"/>
      <c r="H699" s="28"/>
      <c r="I699" s="28"/>
    </row>
    <row r="700" spans="3:9" ht="13" x14ac:dyDescent="0.3">
      <c r="C700" s="28"/>
      <c r="E700" s="28"/>
      <c r="F700" s="28"/>
      <c r="G700" s="28"/>
      <c r="H700" s="28"/>
      <c r="I700" s="28"/>
    </row>
    <row r="701" spans="3:9" ht="13" x14ac:dyDescent="0.3">
      <c r="C701" s="28"/>
      <c r="E701" s="28"/>
      <c r="F701" s="28"/>
      <c r="G701" s="28"/>
      <c r="H701" s="28"/>
      <c r="I701" s="28"/>
    </row>
    <row r="702" spans="3:9" ht="13" x14ac:dyDescent="0.3">
      <c r="C702" s="28"/>
      <c r="E702" s="28"/>
      <c r="F702" s="28"/>
      <c r="G702" s="28"/>
      <c r="H702" s="28"/>
      <c r="I702" s="28"/>
    </row>
    <row r="703" spans="3:9" ht="13" x14ac:dyDescent="0.3">
      <c r="C703" s="28"/>
      <c r="E703" s="28"/>
      <c r="F703" s="28"/>
      <c r="G703" s="28"/>
      <c r="H703" s="28"/>
      <c r="I703" s="28"/>
    </row>
    <row r="704" spans="3:9" ht="13" x14ac:dyDescent="0.3">
      <c r="C704" s="28"/>
      <c r="E704" s="28"/>
      <c r="F704" s="28"/>
      <c r="G704" s="28"/>
      <c r="H704" s="28"/>
      <c r="I704" s="28"/>
    </row>
    <row r="705" spans="3:9" ht="13" x14ac:dyDescent="0.3">
      <c r="C705" s="28"/>
      <c r="E705" s="28"/>
      <c r="F705" s="28"/>
      <c r="G705" s="28"/>
      <c r="H705" s="28"/>
      <c r="I705" s="28"/>
    </row>
    <row r="706" spans="3:9" ht="13" x14ac:dyDescent="0.3">
      <c r="C706" s="28"/>
      <c r="E706" s="28"/>
      <c r="F706" s="28"/>
      <c r="G706" s="28"/>
      <c r="H706" s="28"/>
      <c r="I706" s="28"/>
    </row>
    <row r="707" spans="3:9" ht="13" x14ac:dyDescent="0.3">
      <c r="C707" s="28"/>
      <c r="E707" s="28"/>
      <c r="F707" s="28"/>
      <c r="G707" s="28"/>
      <c r="H707" s="28"/>
      <c r="I707" s="28"/>
    </row>
    <row r="708" spans="3:9" ht="13" x14ac:dyDescent="0.3">
      <c r="C708" s="28"/>
      <c r="E708" s="28"/>
      <c r="F708" s="28"/>
      <c r="G708" s="28"/>
      <c r="H708" s="28"/>
      <c r="I708" s="28"/>
    </row>
    <row r="709" spans="3:9" ht="13" x14ac:dyDescent="0.3">
      <c r="C709" s="28"/>
      <c r="E709" s="28"/>
      <c r="F709" s="28"/>
      <c r="G709" s="28"/>
      <c r="H709" s="28"/>
      <c r="I709" s="28"/>
    </row>
    <row r="710" spans="3:9" ht="13" x14ac:dyDescent="0.3">
      <c r="C710" s="28"/>
      <c r="E710" s="28"/>
      <c r="F710" s="28"/>
      <c r="G710" s="28"/>
      <c r="H710" s="28"/>
      <c r="I710" s="28"/>
    </row>
    <row r="711" spans="3:9" ht="13" x14ac:dyDescent="0.3">
      <c r="C711" s="28"/>
      <c r="E711" s="28"/>
      <c r="F711" s="28"/>
      <c r="G711" s="28"/>
      <c r="H711" s="28"/>
      <c r="I711" s="28"/>
    </row>
    <row r="712" spans="3:9" ht="13" x14ac:dyDescent="0.3">
      <c r="C712" s="28"/>
      <c r="E712" s="28"/>
      <c r="F712" s="28"/>
      <c r="G712" s="28"/>
      <c r="H712" s="28"/>
      <c r="I712" s="28"/>
    </row>
    <row r="713" spans="3:9" ht="13" x14ac:dyDescent="0.3">
      <c r="C713" s="28"/>
      <c r="E713" s="28"/>
      <c r="F713" s="28"/>
      <c r="G713" s="28"/>
      <c r="H713" s="28"/>
      <c r="I713" s="28"/>
    </row>
    <row r="714" spans="3:9" ht="13" x14ac:dyDescent="0.3">
      <c r="C714" s="28"/>
      <c r="E714" s="28"/>
      <c r="F714" s="28"/>
      <c r="G714" s="28"/>
      <c r="H714" s="28"/>
      <c r="I714" s="28"/>
    </row>
    <row r="715" spans="3:9" ht="13" x14ac:dyDescent="0.3">
      <c r="C715" s="28"/>
      <c r="E715" s="28"/>
      <c r="F715" s="28"/>
      <c r="G715" s="28"/>
      <c r="H715" s="28"/>
      <c r="I715" s="28"/>
    </row>
    <row r="716" spans="3:9" ht="13" x14ac:dyDescent="0.3">
      <c r="C716" s="28"/>
      <c r="E716" s="28"/>
      <c r="F716" s="28"/>
      <c r="G716" s="28"/>
      <c r="H716" s="28"/>
      <c r="I716" s="28"/>
    </row>
    <row r="717" spans="3:9" ht="13" x14ac:dyDescent="0.3">
      <c r="C717" s="28"/>
      <c r="E717" s="28"/>
      <c r="F717" s="28"/>
      <c r="G717" s="28"/>
      <c r="H717" s="28"/>
      <c r="I717" s="28"/>
    </row>
    <row r="718" spans="3:9" ht="13" x14ac:dyDescent="0.3">
      <c r="C718" s="28"/>
      <c r="E718" s="28"/>
      <c r="F718" s="28"/>
      <c r="G718" s="28"/>
      <c r="H718" s="28"/>
      <c r="I718" s="28"/>
    </row>
    <row r="719" spans="3:9" ht="13" x14ac:dyDescent="0.3">
      <c r="C719" s="28"/>
      <c r="E719" s="28"/>
      <c r="F719" s="28"/>
      <c r="G719" s="28"/>
      <c r="H719" s="28"/>
      <c r="I719" s="28"/>
    </row>
    <row r="720" spans="3:9" ht="13" x14ac:dyDescent="0.3">
      <c r="C720" s="28"/>
      <c r="E720" s="28"/>
      <c r="F720" s="28"/>
      <c r="G720" s="28"/>
      <c r="H720" s="28"/>
      <c r="I720" s="28"/>
    </row>
    <row r="721" spans="3:9" ht="13" x14ac:dyDescent="0.3">
      <c r="C721" s="28"/>
      <c r="E721" s="28"/>
      <c r="F721" s="28"/>
      <c r="G721" s="28"/>
      <c r="H721" s="28"/>
      <c r="I721" s="28"/>
    </row>
    <row r="722" spans="3:9" ht="13" x14ac:dyDescent="0.3">
      <c r="C722" s="28"/>
      <c r="E722" s="28"/>
      <c r="F722" s="28"/>
      <c r="G722" s="28"/>
      <c r="H722" s="28"/>
      <c r="I722" s="28"/>
    </row>
    <row r="723" spans="3:9" ht="13" x14ac:dyDescent="0.3">
      <c r="C723" s="28"/>
      <c r="E723" s="28"/>
      <c r="F723" s="28"/>
      <c r="G723" s="28"/>
      <c r="H723" s="28"/>
      <c r="I723" s="28"/>
    </row>
    <row r="724" spans="3:9" ht="13" x14ac:dyDescent="0.3">
      <c r="C724" s="28"/>
      <c r="E724" s="28"/>
      <c r="F724" s="28"/>
      <c r="G724" s="28"/>
      <c r="H724" s="28"/>
      <c r="I724" s="28"/>
    </row>
    <row r="725" spans="3:9" ht="13" x14ac:dyDescent="0.3">
      <c r="C725" s="28"/>
      <c r="E725" s="28"/>
      <c r="F725" s="28"/>
      <c r="G725" s="28"/>
      <c r="H725" s="28"/>
      <c r="I725" s="28"/>
    </row>
    <row r="726" spans="3:9" ht="13" x14ac:dyDescent="0.3">
      <c r="C726" s="28"/>
      <c r="E726" s="28"/>
      <c r="F726" s="28"/>
      <c r="G726" s="28"/>
      <c r="H726" s="28"/>
      <c r="I726" s="28"/>
    </row>
    <row r="727" spans="3:9" ht="13" x14ac:dyDescent="0.3">
      <c r="C727" s="28"/>
      <c r="E727" s="28"/>
      <c r="F727" s="28"/>
      <c r="G727" s="28"/>
      <c r="H727" s="28"/>
      <c r="I727" s="28"/>
    </row>
    <row r="728" spans="3:9" ht="13" x14ac:dyDescent="0.3">
      <c r="C728" s="28"/>
      <c r="E728" s="28"/>
      <c r="F728" s="28"/>
      <c r="G728" s="28"/>
      <c r="H728" s="28"/>
      <c r="I728" s="28"/>
    </row>
    <row r="729" spans="3:9" ht="13" x14ac:dyDescent="0.3">
      <c r="C729" s="28"/>
      <c r="E729" s="28"/>
      <c r="F729" s="28"/>
      <c r="G729" s="28"/>
      <c r="H729" s="28"/>
      <c r="I729" s="28"/>
    </row>
    <row r="730" spans="3:9" ht="13" x14ac:dyDescent="0.3">
      <c r="C730" s="28"/>
      <c r="E730" s="28"/>
      <c r="F730" s="28"/>
      <c r="G730" s="28"/>
      <c r="H730" s="28"/>
      <c r="I730" s="28"/>
    </row>
    <row r="731" spans="3:9" ht="13" x14ac:dyDescent="0.3">
      <c r="C731" s="28"/>
      <c r="E731" s="28"/>
      <c r="F731" s="28"/>
      <c r="G731" s="28"/>
      <c r="H731" s="28"/>
      <c r="I731" s="28"/>
    </row>
    <row r="732" spans="3:9" ht="13" x14ac:dyDescent="0.3">
      <c r="C732" s="28"/>
      <c r="E732" s="28"/>
      <c r="F732" s="28"/>
      <c r="G732" s="28"/>
      <c r="H732" s="28"/>
      <c r="I732" s="28"/>
    </row>
    <row r="733" spans="3:9" ht="13" x14ac:dyDescent="0.3">
      <c r="C733" s="28"/>
      <c r="E733" s="28"/>
      <c r="F733" s="28"/>
      <c r="G733" s="28"/>
      <c r="H733" s="28"/>
      <c r="I733" s="28"/>
    </row>
    <row r="734" spans="3:9" ht="13" x14ac:dyDescent="0.3">
      <c r="C734" s="28"/>
      <c r="E734" s="28"/>
      <c r="F734" s="28"/>
      <c r="G734" s="28"/>
      <c r="H734" s="28"/>
      <c r="I734" s="28"/>
    </row>
    <row r="735" spans="3:9" ht="13" x14ac:dyDescent="0.3">
      <c r="C735" s="28"/>
      <c r="E735" s="28"/>
      <c r="F735" s="28"/>
      <c r="G735" s="28"/>
      <c r="H735" s="28"/>
      <c r="I735" s="28"/>
    </row>
    <row r="736" spans="3:9" ht="13" x14ac:dyDescent="0.3">
      <c r="C736" s="28"/>
      <c r="E736" s="28"/>
      <c r="F736" s="28"/>
      <c r="G736" s="28"/>
      <c r="H736" s="28"/>
      <c r="I736" s="28"/>
    </row>
    <row r="737" spans="3:9" ht="13" x14ac:dyDescent="0.3">
      <c r="C737" s="28"/>
      <c r="E737" s="28"/>
      <c r="F737" s="28"/>
      <c r="G737" s="28"/>
      <c r="H737" s="28"/>
      <c r="I737" s="28"/>
    </row>
    <row r="738" spans="3:9" ht="13" x14ac:dyDescent="0.3">
      <c r="C738" s="28"/>
      <c r="E738" s="28"/>
      <c r="F738" s="28"/>
      <c r="G738" s="28"/>
      <c r="H738" s="28"/>
      <c r="I738" s="28"/>
    </row>
    <row r="739" spans="3:9" ht="13" x14ac:dyDescent="0.3">
      <c r="C739" s="28"/>
      <c r="E739" s="28"/>
      <c r="F739" s="28"/>
      <c r="G739" s="28"/>
      <c r="H739" s="28"/>
      <c r="I739" s="28"/>
    </row>
    <row r="740" spans="3:9" ht="13" x14ac:dyDescent="0.3">
      <c r="C740" s="28"/>
      <c r="E740" s="28"/>
      <c r="F740" s="28"/>
      <c r="G740" s="28"/>
      <c r="H740" s="28"/>
      <c r="I740" s="28"/>
    </row>
    <row r="741" spans="3:9" ht="13" x14ac:dyDescent="0.3">
      <c r="C741" s="28"/>
      <c r="E741" s="28"/>
      <c r="F741" s="28"/>
      <c r="G741" s="28"/>
      <c r="H741" s="28"/>
      <c r="I741" s="28"/>
    </row>
    <row r="742" spans="3:9" ht="13" x14ac:dyDescent="0.3">
      <c r="C742" s="28"/>
      <c r="E742" s="28"/>
      <c r="F742" s="28"/>
      <c r="G742" s="28"/>
      <c r="H742" s="28"/>
      <c r="I742" s="28"/>
    </row>
    <row r="743" spans="3:9" ht="13" x14ac:dyDescent="0.3">
      <c r="C743" s="28"/>
      <c r="E743" s="28"/>
      <c r="F743" s="28"/>
      <c r="G743" s="28"/>
      <c r="H743" s="28"/>
      <c r="I743" s="28"/>
    </row>
    <row r="744" spans="3:9" ht="13" x14ac:dyDescent="0.3">
      <c r="C744" s="28"/>
      <c r="E744" s="28"/>
      <c r="F744" s="28"/>
      <c r="G744" s="28"/>
      <c r="H744" s="28"/>
      <c r="I744" s="28"/>
    </row>
    <row r="745" spans="3:9" ht="13" x14ac:dyDescent="0.3">
      <c r="C745" s="28"/>
      <c r="E745" s="28"/>
      <c r="F745" s="28"/>
      <c r="G745" s="28"/>
      <c r="H745" s="28"/>
      <c r="I745" s="28"/>
    </row>
    <row r="746" spans="3:9" ht="13" x14ac:dyDescent="0.3">
      <c r="C746" s="28"/>
      <c r="E746" s="28"/>
      <c r="F746" s="28"/>
      <c r="G746" s="28"/>
      <c r="H746" s="28"/>
      <c r="I746" s="28"/>
    </row>
    <row r="747" spans="3:9" ht="13" x14ac:dyDescent="0.3">
      <c r="C747" s="28"/>
      <c r="E747" s="28"/>
      <c r="F747" s="28"/>
      <c r="G747" s="28"/>
      <c r="H747" s="28"/>
      <c r="I747" s="28"/>
    </row>
    <row r="748" spans="3:9" ht="13" x14ac:dyDescent="0.3">
      <c r="C748" s="28"/>
      <c r="E748" s="28"/>
      <c r="F748" s="28"/>
      <c r="G748" s="28"/>
      <c r="H748" s="28"/>
      <c r="I748" s="28"/>
    </row>
    <row r="749" spans="3:9" ht="13" x14ac:dyDescent="0.3">
      <c r="C749" s="28"/>
      <c r="E749" s="28"/>
      <c r="F749" s="28"/>
      <c r="G749" s="28"/>
      <c r="H749" s="28"/>
      <c r="I749" s="28"/>
    </row>
    <row r="750" spans="3:9" ht="13" x14ac:dyDescent="0.3">
      <c r="C750" s="28"/>
      <c r="E750" s="28"/>
      <c r="F750" s="28"/>
      <c r="G750" s="28"/>
      <c r="H750" s="28"/>
      <c r="I750" s="28"/>
    </row>
    <row r="751" spans="3:9" ht="13" x14ac:dyDescent="0.3">
      <c r="C751" s="28"/>
      <c r="E751" s="28"/>
      <c r="F751" s="28"/>
      <c r="G751" s="28"/>
      <c r="H751" s="28"/>
      <c r="I751" s="28"/>
    </row>
    <row r="752" spans="3:9" ht="13" x14ac:dyDescent="0.3">
      <c r="C752" s="28"/>
      <c r="E752" s="28"/>
      <c r="F752" s="28"/>
      <c r="G752" s="28"/>
      <c r="H752" s="28"/>
      <c r="I752" s="28"/>
    </row>
    <row r="753" spans="3:9" ht="13" x14ac:dyDescent="0.3">
      <c r="C753" s="28"/>
      <c r="E753" s="28"/>
      <c r="F753" s="28"/>
      <c r="G753" s="28"/>
      <c r="H753" s="28"/>
      <c r="I753" s="28"/>
    </row>
    <row r="754" spans="3:9" ht="13" x14ac:dyDescent="0.3">
      <c r="C754" s="28"/>
      <c r="E754" s="28"/>
      <c r="F754" s="28"/>
      <c r="G754" s="28"/>
      <c r="H754" s="28"/>
      <c r="I754" s="28"/>
    </row>
    <row r="755" spans="3:9" ht="13" x14ac:dyDescent="0.3">
      <c r="C755" s="28"/>
      <c r="E755" s="28"/>
      <c r="F755" s="28"/>
      <c r="G755" s="28"/>
      <c r="H755" s="28"/>
      <c r="I755" s="28"/>
    </row>
    <row r="756" spans="3:9" ht="13" x14ac:dyDescent="0.3">
      <c r="C756" s="28"/>
      <c r="E756" s="28"/>
      <c r="F756" s="28"/>
      <c r="G756" s="28"/>
      <c r="H756" s="28"/>
      <c r="I756" s="28"/>
    </row>
    <row r="757" spans="3:9" ht="13" x14ac:dyDescent="0.3">
      <c r="C757" s="28"/>
      <c r="E757" s="28"/>
      <c r="F757" s="28"/>
      <c r="G757" s="28"/>
      <c r="H757" s="28"/>
      <c r="I757" s="28"/>
    </row>
    <row r="758" spans="3:9" ht="13" x14ac:dyDescent="0.3">
      <c r="C758" s="28"/>
      <c r="E758" s="28"/>
      <c r="F758" s="28"/>
      <c r="G758" s="28"/>
      <c r="H758" s="28"/>
      <c r="I758" s="28"/>
    </row>
    <row r="759" spans="3:9" ht="13" x14ac:dyDescent="0.3">
      <c r="C759" s="28"/>
      <c r="E759" s="28"/>
      <c r="F759" s="28"/>
      <c r="G759" s="28"/>
      <c r="H759" s="28"/>
      <c r="I759" s="28"/>
    </row>
    <row r="760" spans="3:9" ht="13" x14ac:dyDescent="0.3">
      <c r="C760" s="28"/>
      <c r="E760" s="28"/>
      <c r="F760" s="28"/>
      <c r="G760" s="28"/>
      <c r="H760" s="28"/>
      <c r="I760" s="28"/>
    </row>
    <row r="761" spans="3:9" ht="13" x14ac:dyDescent="0.3">
      <c r="C761" s="28"/>
      <c r="E761" s="28"/>
      <c r="F761" s="28"/>
      <c r="G761" s="28"/>
      <c r="H761" s="28"/>
      <c r="I761" s="28"/>
    </row>
    <row r="762" spans="3:9" ht="13" x14ac:dyDescent="0.3">
      <c r="C762" s="28"/>
      <c r="E762" s="28"/>
      <c r="F762" s="28"/>
      <c r="G762" s="28"/>
      <c r="H762" s="28"/>
      <c r="I762" s="28"/>
    </row>
    <row r="763" spans="3:9" ht="13" x14ac:dyDescent="0.3">
      <c r="C763" s="28"/>
      <c r="E763" s="28"/>
      <c r="F763" s="28"/>
      <c r="G763" s="28"/>
      <c r="H763" s="28"/>
      <c r="I763" s="28"/>
    </row>
    <row r="764" spans="3:9" ht="13" x14ac:dyDescent="0.3">
      <c r="C764" s="28"/>
      <c r="E764" s="28"/>
      <c r="F764" s="28"/>
      <c r="G764" s="28"/>
      <c r="H764" s="28"/>
      <c r="I764" s="28"/>
    </row>
    <row r="765" spans="3:9" ht="13" x14ac:dyDescent="0.3">
      <c r="C765" s="28"/>
      <c r="E765" s="28"/>
      <c r="F765" s="28"/>
      <c r="G765" s="28"/>
      <c r="H765" s="28"/>
      <c r="I765" s="28"/>
    </row>
    <row r="766" spans="3:9" ht="13" x14ac:dyDescent="0.3">
      <c r="C766" s="28"/>
      <c r="E766" s="28"/>
      <c r="F766" s="28"/>
      <c r="G766" s="28"/>
      <c r="H766" s="28"/>
      <c r="I766" s="28"/>
    </row>
    <row r="767" spans="3:9" ht="13" x14ac:dyDescent="0.3">
      <c r="C767" s="28"/>
      <c r="E767" s="28"/>
      <c r="F767" s="28"/>
      <c r="G767" s="28"/>
      <c r="H767" s="28"/>
      <c r="I767" s="28"/>
    </row>
    <row r="768" spans="3:9" ht="13" x14ac:dyDescent="0.3">
      <c r="C768" s="28"/>
      <c r="E768" s="28"/>
      <c r="F768" s="28"/>
      <c r="G768" s="28"/>
      <c r="H768" s="28"/>
      <c r="I768" s="28"/>
    </row>
    <row r="769" spans="3:9" ht="13" x14ac:dyDescent="0.3">
      <c r="C769" s="28"/>
      <c r="E769" s="28"/>
      <c r="F769" s="28"/>
      <c r="G769" s="28"/>
      <c r="H769" s="28"/>
      <c r="I769" s="28"/>
    </row>
    <row r="770" spans="3:9" ht="13" x14ac:dyDescent="0.3">
      <c r="C770" s="28"/>
      <c r="E770" s="28"/>
      <c r="F770" s="28"/>
      <c r="G770" s="28"/>
      <c r="H770" s="28"/>
      <c r="I770" s="28"/>
    </row>
    <row r="771" spans="3:9" ht="13" x14ac:dyDescent="0.3">
      <c r="C771" s="28"/>
      <c r="E771" s="28"/>
      <c r="F771" s="28"/>
      <c r="G771" s="28"/>
      <c r="H771" s="28"/>
      <c r="I771" s="28"/>
    </row>
    <row r="772" spans="3:9" ht="13" x14ac:dyDescent="0.3">
      <c r="C772" s="28"/>
      <c r="E772" s="28"/>
      <c r="F772" s="28"/>
      <c r="G772" s="28"/>
      <c r="H772" s="28"/>
      <c r="I772" s="28"/>
    </row>
    <row r="773" spans="3:9" ht="13" x14ac:dyDescent="0.3">
      <c r="C773" s="28"/>
      <c r="E773" s="28"/>
      <c r="F773" s="28"/>
      <c r="G773" s="28"/>
      <c r="H773" s="28"/>
      <c r="I773" s="28"/>
    </row>
    <row r="774" spans="3:9" ht="13" x14ac:dyDescent="0.3">
      <c r="C774" s="28"/>
      <c r="E774" s="28"/>
      <c r="F774" s="28"/>
      <c r="G774" s="28"/>
      <c r="H774" s="28"/>
      <c r="I774" s="28"/>
    </row>
    <row r="775" spans="3:9" ht="13" x14ac:dyDescent="0.3">
      <c r="C775" s="28"/>
      <c r="E775" s="28"/>
      <c r="F775" s="28"/>
      <c r="G775" s="28"/>
      <c r="H775" s="28"/>
      <c r="I775" s="28"/>
    </row>
    <row r="776" spans="3:9" ht="13" x14ac:dyDescent="0.3">
      <c r="C776" s="28"/>
      <c r="E776" s="28"/>
      <c r="F776" s="28"/>
      <c r="G776" s="28"/>
      <c r="H776" s="28"/>
      <c r="I776" s="28"/>
    </row>
    <row r="777" spans="3:9" ht="13" x14ac:dyDescent="0.3">
      <c r="C777" s="28"/>
      <c r="E777" s="28"/>
      <c r="F777" s="28"/>
      <c r="G777" s="28"/>
      <c r="H777" s="28"/>
      <c r="I777" s="28"/>
    </row>
    <row r="778" spans="3:9" ht="13" x14ac:dyDescent="0.3">
      <c r="C778" s="28"/>
      <c r="E778" s="28"/>
      <c r="F778" s="28"/>
      <c r="G778" s="28"/>
      <c r="H778" s="28"/>
      <c r="I778" s="28"/>
    </row>
    <row r="779" spans="3:9" ht="13" x14ac:dyDescent="0.3">
      <c r="C779" s="28"/>
      <c r="E779" s="28"/>
      <c r="F779" s="28"/>
      <c r="G779" s="28"/>
      <c r="H779" s="28"/>
      <c r="I779" s="28"/>
    </row>
    <row r="780" spans="3:9" ht="13" x14ac:dyDescent="0.3">
      <c r="C780" s="28"/>
      <c r="E780" s="28"/>
      <c r="F780" s="28"/>
      <c r="G780" s="28"/>
      <c r="H780" s="28"/>
      <c r="I780" s="28"/>
    </row>
    <row r="781" spans="3:9" ht="13" x14ac:dyDescent="0.3">
      <c r="C781" s="28"/>
      <c r="E781" s="28"/>
      <c r="F781" s="28"/>
      <c r="G781" s="28"/>
      <c r="H781" s="28"/>
      <c r="I781" s="28"/>
    </row>
    <row r="782" spans="3:9" ht="13" x14ac:dyDescent="0.3">
      <c r="C782" s="28"/>
      <c r="E782" s="28"/>
      <c r="F782" s="28"/>
      <c r="G782" s="28"/>
      <c r="H782" s="28"/>
      <c r="I782" s="28"/>
    </row>
    <row r="783" spans="3:9" ht="13" x14ac:dyDescent="0.3">
      <c r="C783" s="28"/>
      <c r="E783" s="28"/>
      <c r="F783" s="28"/>
      <c r="G783" s="28"/>
      <c r="H783" s="28"/>
      <c r="I783" s="28"/>
    </row>
    <row r="784" spans="3:9" ht="13" x14ac:dyDescent="0.3">
      <c r="C784" s="28"/>
      <c r="E784" s="28"/>
      <c r="F784" s="28"/>
      <c r="G784" s="28"/>
      <c r="H784" s="28"/>
      <c r="I784" s="28"/>
    </row>
    <row r="785" spans="3:9" ht="13" x14ac:dyDescent="0.3">
      <c r="C785" s="28"/>
      <c r="E785" s="28"/>
      <c r="F785" s="28"/>
      <c r="G785" s="28"/>
      <c r="H785" s="28"/>
      <c r="I785" s="28"/>
    </row>
    <row r="786" spans="3:9" ht="13" x14ac:dyDescent="0.3">
      <c r="C786" s="28"/>
      <c r="E786" s="28"/>
      <c r="F786" s="28"/>
      <c r="G786" s="28"/>
      <c r="H786" s="28"/>
      <c r="I786" s="28"/>
    </row>
    <row r="787" spans="3:9" ht="13" x14ac:dyDescent="0.3">
      <c r="C787" s="28"/>
      <c r="E787" s="28"/>
      <c r="F787" s="28"/>
      <c r="G787" s="28"/>
      <c r="H787" s="28"/>
      <c r="I787" s="28"/>
    </row>
    <row r="788" spans="3:9" ht="13" x14ac:dyDescent="0.3">
      <c r="C788" s="28"/>
      <c r="E788" s="28"/>
      <c r="F788" s="28"/>
      <c r="G788" s="28"/>
      <c r="H788" s="28"/>
      <c r="I788" s="28"/>
    </row>
    <row r="789" spans="3:9" ht="13" x14ac:dyDescent="0.3">
      <c r="C789" s="28"/>
      <c r="E789" s="28"/>
      <c r="F789" s="28"/>
      <c r="G789" s="28"/>
      <c r="H789" s="28"/>
      <c r="I789" s="28"/>
    </row>
    <row r="790" spans="3:9" ht="13" x14ac:dyDescent="0.3">
      <c r="C790" s="28"/>
      <c r="E790" s="28"/>
      <c r="F790" s="28"/>
      <c r="G790" s="28"/>
      <c r="H790" s="28"/>
      <c r="I790" s="28"/>
    </row>
    <row r="791" spans="3:9" ht="13" x14ac:dyDescent="0.3">
      <c r="C791" s="28"/>
      <c r="E791" s="28"/>
      <c r="F791" s="28"/>
      <c r="G791" s="28"/>
      <c r="H791" s="28"/>
      <c r="I791" s="28"/>
    </row>
    <row r="792" spans="3:9" ht="13" x14ac:dyDescent="0.3">
      <c r="C792" s="28"/>
      <c r="E792" s="28"/>
      <c r="F792" s="28"/>
      <c r="G792" s="28"/>
      <c r="H792" s="28"/>
      <c r="I792" s="28"/>
    </row>
    <row r="793" spans="3:9" ht="13" x14ac:dyDescent="0.3">
      <c r="C793" s="28"/>
      <c r="E793" s="28"/>
      <c r="F793" s="28"/>
      <c r="G793" s="28"/>
      <c r="H793" s="28"/>
      <c r="I793" s="28"/>
    </row>
    <row r="794" spans="3:9" ht="13" x14ac:dyDescent="0.3">
      <c r="C794" s="28"/>
      <c r="E794" s="28"/>
      <c r="F794" s="28"/>
      <c r="G794" s="28"/>
      <c r="H794" s="28"/>
      <c r="I794" s="28"/>
    </row>
    <row r="795" spans="3:9" ht="13" x14ac:dyDescent="0.3">
      <c r="C795" s="28"/>
      <c r="E795" s="28"/>
      <c r="F795" s="28"/>
      <c r="G795" s="28"/>
      <c r="H795" s="28"/>
      <c r="I795" s="28"/>
    </row>
    <row r="796" spans="3:9" ht="13" x14ac:dyDescent="0.3">
      <c r="C796" s="28"/>
      <c r="E796" s="28"/>
      <c r="F796" s="28"/>
      <c r="G796" s="28"/>
      <c r="H796" s="28"/>
      <c r="I796" s="28"/>
    </row>
    <row r="797" spans="3:9" ht="13" x14ac:dyDescent="0.3">
      <c r="C797" s="28"/>
      <c r="E797" s="28"/>
      <c r="F797" s="28"/>
      <c r="G797" s="28"/>
      <c r="H797" s="28"/>
      <c r="I797" s="28"/>
    </row>
    <row r="798" spans="3:9" ht="13" x14ac:dyDescent="0.3">
      <c r="C798" s="28"/>
      <c r="E798" s="28"/>
      <c r="F798" s="28"/>
      <c r="G798" s="28"/>
      <c r="H798" s="28"/>
      <c r="I798" s="28"/>
    </row>
    <row r="799" spans="3:9" ht="13" x14ac:dyDescent="0.3">
      <c r="C799" s="28"/>
      <c r="E799" s="28"/>
      <c r="F799" s="28"/>
      <c r="G799" s="28"/>
      <c r="H799" s="28"/>
      <c r="I799" s="28"/>
    </row>
    <row r="800" spans="3:9" ht="13" x14ac:dyDescent="0.3">
      <c r="C800" s="28"/>
      <c r="E800" s="28"/>
      <c r="F800" s="28"/>
      <c r="G800" s="28"/>
      <c r="H800" s="28"/>
      <c r="I800" s="28"/>
    </row>
    <row r="801" spans="3:9" ht="13" x14ac:dyDescent="0.3">
      <c r="C801" s="28"/>
      <c r="E801" s="28"/>
      <c r="F801" s="28"/>
      <c r="G801" s="28"/>
      <c r="H801" s="28"/>
      <c r="I801" s="28"/>
    </row>
    <row r="802" spans="3:9" ht="13" x14ac:dyDescent="0.3">
      <c r="C802" s="28"/>
      <c r="E802" s="28"/>
      <c r="F802" s="28"/>
      <c r="G802" s="28"/>
      <c r="H802" s="28"/>
      <c r="I802" s="28"/>
    </row>
    <row r="803" spans="3:9" ht="13" x14ac:dyDescent="0.3">
      <c r="C803" s="28"/>
      <c r="E803" s="28"/>
      <c r="F803" s="28"/>
      <c r="G803" s="28"/>
      <c r="H803" s="28"/>
      <c r="I803" s="28"/>
    </row>
    <row r="804" spans="3:9" ht="13" x14ac:dyDescent="0.3">
      <c r="C804" s="28"/>
      <c r="E804" s="28"/>
      <c r="F804" s="28"/>
      <c r="G804" s="28"/>
      <c r="H804" s="28"/>
      <c r="I804" s="28"/>
    </row>
    <row r="805" spans="3:9" ht="13" x14ac:dyDescent="0.3">
      <c r="C805" s="28"/>
      <c r="E805" s="28"/>
      <c r="F805" s="28"/>
      <c r="G805" s="28"/>
      <c r="H805" s="28"/>
      <c r="I805" s="28"/>
    </row>
    <row r="806" spans="3:9" ht="13" x14ac:dyDescent="0.3">
      <c r="C806" s="28"/>
      <c r="E806" s="28"/>
      <c r="F806" s="28"/>
      <c r="G806" s="28"/>
      <c r="H806" s="28"/>
      <c r="I806" s="28"/>
    </row>
    <row r="807" spans="3:9" ht="13" x14ac:dyDescent="0.3">
      <c r="C807" s="28"/>
      <c r="E807" s="28"/>
      <c r="F807" s="28"/>
      <c r="G807" s="28"/>
      <c r="H807" s="28"/>
      <c r="I807" s="28"/>
    </row>
    <row r="808" spans="3:9" ht="13" x14ac:dyDescent="0.3">
      <c r="C808" s="28"/>
      <c r="E808" s="28"/>
      <c r="F808" s="28"/>
      <c r="G808" s="28"/>
      <c r="H808" s="28"/>
      <c r="I808" s="28"/>
    </row>
    <row r="809" spans="3:9" ht="13" x14ac:dyDescent="0.3">
      <c r="C809" s="28"/>
      <c r="E809" s="28"/>
      <c r="F809" s="28"/>
      <c r="G809" s="28"/>
      <c r="H809" s="28"/>
      <c r="I809" s="28"/>
    </row>
    <row r="810" spans="3:9" ht="13" x14ac:dyDescent="0.3">
      <c r="C810" s="28"/>
      <c r="E810" s="28"/>
      <c r="F810" s="28"/>
      <c r="G810" s="28"/>
      <c r="H810" s="28"/>
      <c r="I810" s="28"/>
    </row>
    <row r="811" spans="3:9" ht="13" x14ac:dyDescent="0.3">
      <c r="C811" s="28"/>
      <c r="E811" s="28"/>
      <c r="F811" s="28"/>
      <c r="G811" s="28"/>
      <c r="H811" s="28"/>
      <c r="I811" s="28"/>
    </row>
    <row r="812" spans="3:9" ht="13" x14ac:dyDescent="0.3">
      <c r="C812" s="28"/>
      <c r="E812" s="28"/>
      <c r="F812" s="28"/>
      <c r="G812" s="28"/>
      <c r="H812" s="28"/>
      <c r="I812" s="28"/>
    </row>
    <row r="813" spans="3:9" ht="13" x14ac:dyDescent="0.3">
      <c r="C813" s="28"/>
      <c r="E813" s="28"/>
      <c r="F813" s="28"/>
      <c r="G813" s="28"/>
      <c r="H813" s="28"/>
      <c r="I813" s="28"/>
    </row>
    <row r="814" spans="3:9" ht="13" x14ac:dyDescent="0.3">
      <c r="C814" s="28"/>
      <c r="E814" s="28"/>
      <c r="F814" s="28"/>
      <c r="G814" s="28"/>
      <c r="H814" s="28"/>
      <c r="I814" s="28"/>
    </row>
    <row r="815" spans="3:9" ht="13" x14ac:dyDescent="0.3">
      <c r="C815" s="28"/>
      <c r="E815" s="28"/>
      <c r="F815" s="28"/>
      <c r="G815" s="28"/>
      <c r="H815" s="28"/>
      <c r="I815" s="28"/>
    </row>
    <row r="816" spans="3:9" ht="13" x14ac:dyDescent="0.3">
      <c r="C816" s="28"/>
      <c r="E816" s="28"/>
      <c r="F816" s="28"/>
      <c r="G816" s="28"/>
      <c r="H816" s="28"/>
      <c r="I816" s="28"/>
    </row>
    <row r="817" spans="3:9" ht="13" x14ac:dyDescent="0.3">
      <c r="C817" s="28"/>
      <c r="E817" s="28"/>
      <c r="F817" s="28"/>
      <c r="G817" s="28"/>
      <c r="H817" s="28"/>
      <c r="I817" s="28"/>
    </row>
    <row r="818" spans="3:9" ht="13" x14ac:dyDescent="0.3">
      <c r="C818" s="28"/>
      <c r="E818" s="28"/>
      <c r="F818" s="28"/>
      <c r="G818" s="28"/>
      <c r="H818" s="28"/>
      <c r="I818" s="28"/>
    </row>
    <row r="819" spans="3:9" ht="13" x14ac:dyDescent="0.3">
      <c r="C819" s="28"/>
      <c r="E819" s="28"/>
      <c r="F819" s="28"/>
      <c r="G819" s="28"/>
      <c r="H819" s="28"/>
      <c r="I819" s="28"/>
    </row>
    <row r="820" spans="3:9" ht="13" x14ac:dyDescent="0.3">
      <c r="C820" s="28"/>
      <c r="E820" s="28"/>
      <c r="F820" s="28"/>
      <c r="G820" s="28"/>
      <c r="H820" s="28"/>
      <c r="I820" s="28"/>
    </row>
    <row r="821" spans="3:9" ht="13" x14ac:dyDescent="0.3">
      <c r="C821" s="28"/>
      <c r="E821" s="28"/>
      <c r="F821" s="28"/>
      <c r="G821" s="28"/>
      <c r="H821" s="28"/>
      <c r="I821" s="28"/>
    </row>
    <row r="822" spans="3:9" ht="13" x14ac:dyDescent="0.3">
      <c r="C822" s="28"/>
      <c r="E822" s="28"/>
      <c r="F822" s="28"/>
      <c r="G822" s="28"/>
      <c r="H822" s="28"/>
      <c r="I822" s="28"/>
    </row>
    <row r="823" spans="3:9" ht="13" x14ac:dyDescent="0.3">
      <c r="C823" s="28"/>
      <c r="E823" s="28"/>
      <c r="F823" s="28"/>
      <c r="G823" s="28"/>
      <c r="H823" s="28"/>
      <c r="I823" s="28"/>
    </row>
    <row r="824" spans="3:9" ht="13" x14ac:dyDescent="0.3">
      <c r="C824" s="28"/>
      <c r="E824" s="28"/>
      <c r="F824" s="28"/>
      <c r="G824" s="28"/>
      <c r="H824" s="28"/>
      <c r="I824" s="28"/>
    </row>
    <row r="825" spans="3:9" ht="13" x14ac:dyDescent="0.3">
      <c r="C825" s="28"/>
      <c r="E825" s="28"/>
      <c r="F825" s="28"/>
      <c r="G825" s="28"/>
      <c r="H825" s="28"/>
      <c r="I825" s="28"/>
    </row>
    <row r="826" spans="3:9" ht="13" x14ac:dyDescent="0.3">
      <c r="C826" s="28"/>
      <c r="E826" s="28"/>
      <c r="F826" s="28"/>
      <c r="G826" s="28"/>
      <c r="H826" s="28"/>
      <c r="I826" s="28"/>
    </row>
    <row r="827" spans="3:9" ht="13" x14ac:dyDescent="0.3">
      <c r="C827" s="28"/>
      <c r="E827" s="28"/>
      <c r="F827" s="28"/>
      <c r="G827" s="28"/>
      <c r="H827" s="28"/>
      <c r="I827" s="28"/>
    </row>
    <row r="828" spans="3:9" ht="13" x14ac:dyDescent="0.3">
      <c r="C828" s="28"/>
      <c r="E828" s="28"/>
      <c r="F828" s="28"/>
      <c r="G828" s="28"/>
      <c r="H828" s="28"/>
      <c r="I828" s="28"/>
    </row>
    <row r="829" spans="3:9" ht="13" x14ac:dyDescent="0.3">
      <c r="C829" s="28"/>
      <c r="E829" s="28"/>
      <c r="F829" s="28"/>
      <c r="G829" s="28"/>
      <c r="H829" s="28"/>
      <c r="I829" s="28"/>
    </row>
    <row r="830" spans="3:9" ht="13" x14ac:dyDescent="0.3">
      <c r="C830" s="28"/>
      <c r="E830" s="28"/>
      <c r="F830" s="28"/>
      <c r="G830" s="28"/>
      <c r="H830" s="28"/>
      <c r="I830" s="28"/>
    </row>
    <row r="831" spans="3:9" ht="13" x14ac:dyDescent="0.3">
      <c r="C831" s="28"/>
      <c r="E831" s="28"/>
      <c r="F831" s="28"/>
      <c r="G831" s="28"/>
      <c r="H831" s="28"/>
      <c r="I831" s="28"/>
    </row>
    <row r="832" spans="3:9" ht="13" x14ac:dyDescent="0.3">
      <c r="C832" s="28"/>
      <c r="E832" s="28"/>
      <c r="F832" s="28"/>
      <c r="G832" s="28"/>
      <c r="H832" s="28"/>
      <c r="I832" s="28"/>
    </row>
    <row r="833" spans="3:9" ht="13" x14ac:dyDescent="0.3">
      <c r="C833" s="28"/>
      <c r="E833" s="28"/>
      <c r="F833" s="28"/>
      <c r="G833" s="28"/>
      <c r="H833" s="28"/>
      <c r="I833" s="28"/>
    </row>
    <row r="834" spans="3:9" ht="13" x14ac:dyDescent="0.3">
      <c r="C834" s="28"/>
      <c r="E834" s="28"/>
      <c r="F834" s="28"/>
      <c r="G834" s="28"/>
      <c r="H834" s="28"/>
      <c r="I834" s="28"/>
    </row>
    <row r="835" spans="3:9" ht="13" x14ac:dyDescent="0.3">
      <c r="C835" s="28"/>
      <c r="E835" s="28"/>
      <c r="F835" s="28"/>
      <c r="G835" s="28"/>
      <c r="H835" s="28"/>
      <c r="I835" s="28"/>
    </row>
    <row r="836" spans="3:9" ht="13" x14ac:dyDescent="0.3">
      <c r="C836" s="28"/>
      <c r="E836" s="28"/>
      <c r="F836" s="28"/>
      <c r="G836" s="28"/>
      <c r="H836" s="28"/>
      <c r="I836" s="28"/>
    </row>
    <row r="837" spans="3:9" ht="13" x14ac:dyDescent="0.3">
      <c r="C837" s="28"/>
      <c r="E837" s="28"/>
      <c r="F837" s="28"/>
      <c r="G837" s="28"/>
      <c r="H837" s="28"/>
      <c r="I837" s="28"/>
    </row>
    <row r="838" spans="3:9" ht="13" x14ac:dyDescent="0.3">
      <c r="C838" s="28"/>
      <c r="E838" s="28"/>
      <c r="F838" s="28"/>
      <c r="G838" s="28"/>
      <c r="H838" s="28"/>
      <c r="I838" s="28"/>
    </row>
    <row r="839" spans="3:9" ht="13" x14ac:dyDescent="0.3">
      <c r="C839" s="28"/>
      <c r="E839" s="28"/>
      <c r="F839" s="28"/>
      <c r="G839" s="28"/>
      <c r="H839" s="28"/>
      <c r="I839" s="28"/>
    </row>
    <row r="840" spans="3:9" ht="13" x14ac:dyDescent="0.3">
      <c r="C840" s="28"/>
      <c r="E840" s="28"/>
      <c r="F840" s="28"/>
      <c r="G840" s="28"/>
      <c r="H840" s="28"/>
      <c r="I840" s="28"/>
    </row>
    <row r="841" spans="3:9" ht="13" x14ac:dyDescent="0.3">
      <c r="C841" s="28"/>
      <c r="E841" s="28"/>
      <c r="F841" s="28"/>
      <c r="G841" s="28"/>
      <c r="H841" s="28"/>
      <c r="I841" s="28"/>
    </row>
    <row r="842" spans="3:9" ht="13" x14ac:dyDescent="0.3">
      <c r="C842" s="28"/>
      <c r="E842" s="28"/>
      <c r="F842" s="28"/>
      <c r="G842" s="28"/>
      <c r="H842" s="28"/>
      <c r="I842" s="28"/>
    </row>
    <row r="843" spans="3:9" ht="13" x14ac:dyDescent="0.3">
      <c r="C843" s="28"/>
      <c r="E843" s="28"/>
      <c r="F843" s="28"/>
      <c r="G843" s="28"/>
      <c r="H843" s="28"/>
      <c r="I843" s="28"/>
    </row>
    <row r="844" spans="3:9" ht="13" x14ac:dyDescent="0.3">
      <c r="C844" s="28"/>
      <c r="E844" s="28"/>
      <c r="F844" s="28"/>
      <c r="G844" s="28"/>
      <c r="H844" s="28"/>
      <c r="I844" s="28"/>
    </row>
    <row r="845" spans="3:9" ht="13" x14ac:dyDescent="0.3">
      <c r="C845" s="28"/>
      <c r="E845" s="28"/>
      <c r="F845" s="28"/>
      <c r="G845" s="28"/>
      <c r="H845" s="28"/>
      <c r="I845" s="28"/>
    </row>
    <row r="846" spans="3:9" ht="13" x14ac:dyDescent="0.3">
      <c r="C846" s="28"/>
      <c r="E846" s="28"/>
      <c r="F846" s="28"/>
      <c r="G846" s="28"/>
      <c r="H846" s="28"/>
      <c r="I846" s="28"/>
    </row>
    <row r="847" spans="3:9" ht="13" x14ac:dyDescent="0.3">
      <c r="C847" s="28"/>
      <c r="E847" s="28"/>
      <c r="F847" s="28"/>
      <c r="G847" s="28"/>
      <c r="H847" s="28"/>
      <c r="I847" s="28"/>
    </row>
    <row r="848" spans="3:9" ht="13" x14ac:dyDescent="0.3">
      <c r="C848" s="28"/>
      <c r="E848" s="28"/>
      <c r="F848" s="28"/>
      <c r="G848" s="28"/>
      <c r="H848" s="28"/>
      <c r="I848" s="28"/>
    </row>
    <row r="849" spans="3:9" ht="13" x14ac:dyDescent="0.3">
      <c r="C849" s="28"/>
      <c r="E849" s="28"/>
      <c r="F849" s="28"/>
      <c r="G849" s="28"/>
      <c r="H849" s="28"/>
      <c r="I849" s="28"/>
    </row>
    <row r="850" spans="3:9" ht="13" x14ac:dyDescent="0.3">
      <c r="C850" s="28"/>
      <c r="E850" s="28"/>
      <c r="F850" s="28"/>
      <c r="G850" s="28"/>
      <c r="H850" s="28"/>
      <c r="I850" s="28"/>
    </row>
    <row r="851" spans="3:9" ht="13" x14ac:dyDescent="0.3">
      <c r="C851" s="28"/>
      <c r="E851" s="28"/>
      <c r="F851" s="28"/>
      <c r="G851" s="28"/>
      <c r="H851" s="28"/>
      <c r="I851" s="28"/>
    </row>
    <row r="852" spans="3:9" ht="13" x14ac:dyDescent="0.3">
      <c r="C852" s="28"/>
      <c r="E852" s="28"/>
      <c r="F852" s="28"/>
      <c r="G852" s="28"/>
      <c r="H852" s="28"/>
      <c r="I852" s="28"/>
    </row>
    <row r="853" spans="3:9" ht="13" x14ac:dyDescent="0.3">
      <c r="C853" s="28"/>
      <c r="E853" s="28"/>
      <c r="F853" s="28"/>
      <c r="G853" s="28"/>
      <c r="H853" s="28"/>
      <c r="I853" s="28"/>
    </row>
    <row r="854" spans="3:9" ht="13" x14ac:dyDescent="0.3">
      <c r="C854" s="28"/>
      <c r="E854" s="28"/>
      <c r="F854" s="28"/>
      <c r="G854" s="28"/>
      <c r="H854" s="28"/>
      <c r="I854" s="28"/>
    </row>
    <row r="855" spans="3:9" ht="13" x14ac:dyDescent="0.3">
      <c r="C855" s="28"/>
      <c r="E855" s="28"/>
      <c r="F855" s="28"/>
      <c r="G855" s="28"/>
      <c r="H855" s="28"/>
      <c r="I855" s="28"/>
    </row>
    <row r="856" spans="3:9" ht="13" x14ac:dyDescent="0.3">
      <c r="C856" s="28"/>
      <c r="E856" s="28"/>
      <c r="F856" s="28"/>
      <c r="G856" s="28"/>
      <c r="H856" s="28"/>
      <c r="I856" s="28"/>
    </row>
    <row r="857" spans="3:9" ht="13" x14ac:dyDescent="0.3">
      <c r="C857" s="28"/>
      <c r="E857" s="28"/>
      <c r="F857" s="28"/>
      <c r="G857" s="28"/>
      <c r="H857" s="28"/>
      <c r="I857" s="28"/>
    </row>
    <row r="858" spans="3:9" ht="13" x14ac:dyDescent="0.3">
      <c r="C858" s="28"/>
      <c r="E858" s="28"/>
      <c r="F858" s="28"/>
      <c r="G858" s="28"/>
      <c r="H858" s="28"/>
      <c r="I858" s="28"/>
    </row>
    <row r="859" spans="3:9" ht="13" x14ac:dyDescent="0.3">
      <c r="C859" s="28"/>
      <c r="E859" s="28"/>
      <c r="F859" s="28"/>
      <c r="G859" s="28"/>
      <c r="H859" s="28"/>
      <c r="I859" s="28"/>
    </row>
    <row r="860" spans="3:9" ht="13" x14ac:dyDescent="0.3">
      <c r="C860" s="28"/>
      <c r="E860" s="28"/>
      <c r="F860" s="28"/>
      <c r="G860" s="28"/>
      <c r="H860" s="28"/>
      <c r="I860" s="28"/>
    </row>
    <row r="861" spans="3:9" ht="13" x14ac:dyDescent="0.3">
      <c r="C861" s="28"/>
      <c r="E861" s="28"/>
      <c r="F861" s="28"/>
      <c r="G861" s="28"/>
      <c r="H861" s="28"/>
      <c r="I861" s="28"/>
    </row>
    <row r="862" spans="3:9" ht="13" x14ac:dyDescent="0.3">
      <c r="C862" s="28"/>
      <c r="E862" s="28"/>
      <c r="F862" s="28"/>
      <c r="G862" s="28"/>
      <c r="H862" s="28"/>
      <c r="I862" s="28"/>
    </row>
    <row r="863" spans="3:9" ht="13" x14ac:dyDescent="0.3">
      <c r="C863" s="28"/>
      <c r="E863" s="28"/>
      <c r="F863" s="28"/>
      <c r="G863" s="28"/>
      <c r="H863" s="28"/>
      <c r="I863" s="28"/>
    </row>
    <row r="864" spans="3:9" ht="13" x14ac:dyDescent="0.3">
      <c r="C864" s="28"/>
      <c r="E864" s="28"/>
      <c r="F864" s="28"/>
      <c r="G864" s="28"/>
      <c r="H864" s="28"/>
      <c r="I864" s="28"/>
    </row>
    <row r="865" spans="3:9" ht="13" x14ac:dyDescent="0.3">
      <c r="C865" s="28"/>
      <c r="E865" s="28"/>
      <c r="F865" s="28"/>
      <c r="G865" s="28"/>
      <c r="H865" s="28"/>
      <c r="I865" s="28"/>
    </row>
    <row r="866" spans="3:9" ht="13" x14ac:dyDescent="0.3">
      <c r="C866" s="28"/>
      <c r="E866" s="28"/>
      <c r="F866" s="28"/>
      <c r="G866" s="28"/>
      <c r="H866" s="28"/>
      <c r="I866" s="28"/>
    </row>
    <row r="867" spans="3:9" ht="13" x14ac:dyDescent="0.3">
      <c r="C867" s="28"/>
      <c r="E867" s="28"/>
      <c r="F867" s="28"/>
      <c r="G867" s="28"/>
      <c r="H867" s="28"/>
      <c r="I867" s="28"/>
    </row>
    <row r="868" spans="3:9" ht="13" x14ac:dyDescent="0.3">
      <c r="C868" s="28"/>
      <c r="E868" s="28"/>
      <c r="F868" s="28"/>
      <c r="G868" s="28"/>
      <c r="H868" s="28"/>
      <c r="I868" s="28"/>
    </row>
    <row r="869" spans="3:9" ht="13" x14ac:dyDescent="0.3">
      <c r="C869" s="28"/>
      <c r="E869" s="28"/>
      <c r="F869" s="28"/>
      <c r="G869" s="28"/>
      <c r="H869" s="28"/>
      <c r="I869" s="28"/>
    </row>
    <row r="870" spans="3:9" ht="13" x14ac:dyDescent="0.3">
      <c r="C870" s="28"/>
      <c r="E870" s="28"/>
      <c r="F870" s="28"/>
      <c r="G870" s="28"/>
      <c r="H870" s="28"/>
      <c r="I870" s="28"/>
    </row>
    <row r="871" spans="3:9" ht="13" x14ac:dyDescent="0.3">
      <c r="C871" s="28"/>
      <c r="E871" s="28"/>
      <c r="F871" s="28"/>
      <c r="G871" s="28"/>
      <c r="H871" s="28"/>
      <c r="I871" s="28"/>
    </row>
    <row r="872" spans="3:9" ht="13" x14ac:dyDescent="0.3">
      <c r="C872" s="28"/>
      <c r="E872" s="28"/>
      <c r="F872" s="28"/>
      <c r="G872" s="28"/>
      <c r="H872" s="28"/>
      <c r="I872" s="28"/>
    </row>
    <row r="873" spans="3:9" ht="13" x14ac:dyDescent="0.3">
      <c r="C873" s="28"/>
      <c r="E873" s="28"/>
      <c r="F873" s="28"/>
      <c r="G873" s="28"/>
      <c r="H873" s="28"/>
      <c r="I873" s="28"/>
    </row>
    <row r="874" spans="3:9" ht="13" x14ac:dyDescent="0.3">
      <c r="C874" s="28"/>
      <c r="E874" s="28"/>
      <c r="F874" s="28"/>
      <c r="G874" s="28"/>
      <c r="H874" s="28"/>
      <c r="I874" s="28"/>
    </row>
    <row r="875" spans="3:9" ht="13" x14ac:dyDescent="0.3">
      <c r="C875" s="28"/>
      <c r="E875" s="28"/>
      <c r="F875" s="28"/>
      <c r="G875" s="28"/>
      <c r="H875" s="28"/>
      <c r="I875" s="28"/>
    </row>
    <row r="876" spans="3:9" ht="13" x14ac:dyDescent="0.3">
      <c r="C876" s="28"/>
      <c r="E876" s="28"/>
      <c r="F876" s="28"/>
      <c r="G876" s="28"/>
      <c r="H876" s="28"/>
      <c r="I876" s="28"/>
    </row>
    <row r="877" spans="3:9" ht="13" x14ac:dyDescent="0.3">
      <c r="C877" s="28"/>
      <c r="E877" s="28"/>
      <c r="F877" s="28"/>
      <c r="G877" s="28"/>
      <c r="H877" s="28"/>
      <c r="I877" s="28"/>
    </row>
    <row r="878" spans="3:9" ht="13" x14ac:dyDescent="0.3">
      <c r="C878" s="28"/>
      <c r="E878" s="28"/>
      <c r="F878" s="28"/>
      <c r="G878" s="28"/>
      <c r="H878" s="28"/>
      <c r="I878" s="28"/>
    </row>
    <row r="879" spans="3:9" ht="13" x14ac:dyDescent="0.3">
      <c r="C879" s="28"/>
      <c r="E879" s="28"/>
      <c r="F879" s="28"/>
      <c r="G879" s="28"/>
      <c r="H879" s="28"/>
      <c r="I879" s="28"/>
    </row>
    <row r="880" spans="3:9" ht="13" x14ac:dyDescent="0.3">
      <c r="C880" s="28"/>
      <c r="E880" s="28"/>
      <c r="F880" s="28"/>
      <c r="G880" s="28"/>
      <c r="H880" s="28"/>
      <c r="I880" s="28"/>
    </row>
    <row r="881" spans="3:9" ht="13" x14ac:dyDescent="0.3">
      <c r="C881" s="28"/>
      <c r="E881" s="28"/>
      <c r="F881" s="28"/>
      <c r="G881" s="28"/>
      <c r="H881" s="28"/>
      <c r="I881" s="28"/>
    </row>
    <row r="882" spans="3:9" ht="13" x14ac:dyDescent="0.3">
      <c r="C882" s="28"/>
      <c r="E882" s="28"/>
      <c r="F882" s="28"/>
      <c r="G882" s="28"/>
      <c r="H882" s="28"/>
      <c r="I882" s="28"/>
    </row>
    <row r="883" spans="3:9" ht="13" x14ac:dyDescent="0.3">
      <c r="C883" s="28"/>
      <c r="E883" s="28"/>
      <c r="F883" s="28"/>
      <c r="G883" s="28"/>
      <c r="H883" s="28"/>
      <c r="I883" s="28"/>
    </row>
    <row r="884" spans="3:9" ht="13" x14ac:dyDescent="0.3">
      <c r="C884" s="28"/>
      <c r="E884" s="28"/>
      <c r="F884" s="28"/>
      <c r="G884" s="28"/>
      <c r="H884" s="28"/>
      <c r="I884" s="28"/>
    </row>
    <row r="885" spans="3:9" ht="13" x14ac:dyDescent="0.3">
      <c r="C885" s="28"/>
      <c r="E885" s="28"/>
      <c r="F885" s="28"/>
      <c r="G885" s="28"/>
      <c r="H885" s="28"/>
      <c r="I885" s="28"/>
    </row>
    <row r="886" spans="3:9" ht="13" x14ac:dyDescent="0.3">
      <c r="C886" s="28"/>
      <c r="E886" s="28"/>
      <c r="F886" s="28"/>
      <c r="G886" s="28"/>
      <c r="H886" s="28"/>
      <c r="I886" s="28"/>
    </row>
    <row r="887" spans="3:9" ht="13" x14ac:dyDescent="0.3">
      <c r="C887" s="28"/>
      <c r="E887" s="28"/>
      <c r="F887" s="28"/>
      <c r="G887" s="28"/>
      <c r="H887" s="28"/>
      <c r="I887" s="28"/>
    </row>
    <row r="888" spans="3:9" ht="13" x14ac:dyDescent="0.3">
      <c r="C888" s="28"/>
      <c r="E888" s="28"/>
      <c r="F888" s="28"/>
      <c r="G888" s="28"/>
      <c r="H888" s="28"/>
      <c r="I888" s="28"/>
    </row>
    <row r="889" spans="3:9" ht="13" x14ac:dyDescent="0.3">
      <c r="C889" s="28"/>
      <c r="E889" s="28"/>
      <c r="F889" s="28"/>
      <c r="G889" s="28"/>
      <c r="H889" s="28"/>
      <c r="I889" s="28"/>
    </row>
    <row r="890" spans="3:9" ht="13" x14ac:dyDescent="0.3">
      <c r="C890" s="28"/>
      <c r="E890" s="28"/>
      <c r="F890" s="28"/>
      <c r="G890" s="28"/>
      <c r="H890" s="28"/>
      <c r="I890" s="28"/>
    </row>
    <row r="891" spans="3:9" ht="13" x14ac:dyDescent="0.3">
      <c r="C891" s="28"/>
      <c r="E891" s="28"/>
      <c r="F891" s="28"/>
      <c r="G891" s="28"/>
      <c r="H891" s="28"/>
      <c r="I891" s="28"/>
    </row>
    <row r="892" spans="3:9" ht="13" x14ac:dyDescent="0.3">
      <c r="C892" s="28"/>
      <c r="E892" s="28"/>
      <c r="F892" s="28"/>
      <c r="G892" s="28"/>
      <c r="H892" s="28"/>
      <c r="I892" s="28"/>
    </row>
    <row r="893" spans="3:9" ht="13" x14ac:dyDescent="0.3">
      <c r="C893" s="28"/>
      <c r="E893" s="28"/>
      <c r="F893" s="28"/>
      <c r="G893" s="28"/>
      <c r="H893" s="28"/>
      <c r="I893" s="28"/>
    </row>
    <row r="894" spans="3:9" ht="13" x14ac:dyDescent="0.3">
      <c r="C894" s="28"/>
      <c r="E894" s="28"/>
      <c r="F894" s="28"/>
      <c r="G894" s="28"/>
      <c r="H894" s="28"/>
      <c r="I894" s="28"/>
    </row>
    <row r="895" spans="3:9" ht="13" x14ac:dyDescent="0.3">
      <c r="C895" s="28"/>
      <c r="E895" s="28"/>
      <c r="F895" s="28"/>
      <c r="G895" s="28"/>
      <c r="H895" s="28"/>
      <c r="I895" s="28"/>
    </row>
    <row r="896" spans="3:9" ht="13" x14ac:dyDescent="0.3">
      <c r="C896" s="28"/>
      <c r="E896" s="28"/>
      <c r="F896" s="28"/>
      <c r="G896" s="28"/>
      <c r="H896" s="28"/>
      <c r="I896" s="28"/>
    </row>
    <row r="897" spans="3:9" ht="13" x14ac:dyDescent="0.3">
      <c r="C897" s="28"/>
      <c r="E897" s="28"/>
      <c r="F897" s="28"/>
      <c r="G897" s="28"/>
      <c r="H897" s="28"/>
      <c r="I897" s="28"/>
    </row>
    <row r="898" spans="3:9" ht="13" x14ac:dyDescent="0.3">
      <c r="C898" s="28"/>
      <c r="E898" s="28"/>
      <c r="F898" s="28"/>
      <c r="G898" s="28"/>
      <c r="H898" s="28"/>
      <c r="I898" s="28"/>
    </row>
    <row r="899" spans="3:9" ht="13" x14ac:dyDescent="0.3">
      <c r="C899" s="28"/>
      <c r="E899" s="28"/>
      <c r="F899" s="28"/>
      <c r="G899" s="28"/>
      <c r="H899" s="28"/>
      <c r="I899" s="28"/>
    </row>
    <row r="900" spans="3:9" ht="13" x14ac:dyDescent="0.3">
      <c r="C900" s="28"/>
      <c r="E900" s="28"/>
      <c r="F900" s="28"/>
      <c r="G900" s="28"/>
      <c r="H900" s="28"/>
      <c r="I900" s="28"/>
    </row>
    <row r="901" spans="3:9" ht="13" x14ac:dyDescent="0.3">
      <c r="C901" s="28"/>
      <c r="E901" s="28"/>
      <c r="F901" s="28"/>
      <c r="G901" s="28"/>
      <c r="H901" s="28"/>
      <c r="I901" s="28"/>
    </row>
    <row r="902" spans="3:9" ht="13" x14ac:dyDescent="0.3">
      <c r="C902" s="28"/>
      <c r="E902" s="28"/>
      <c r="F902" s="28"/>
      <c r="G902" s="28"/>
      <c r="H902" s="28"/>
      <c r="I902" s="28"/>
    </row>
    <row r="903" spans="3:9" ht="13" x14ac:dyDescent="0.3">
      <c r="C903" s="28"/>
      <c r="E903" s="28"/>
      <c r="F903" s="28"/>
      <c r="G903" s="28"/>
      <c r="H903" s="28"/>
      <c r="I903" s="28"/>
    </row>
    <row r="904" spans="3:9" ht="13" x14ac:dyDescent="0.3">
      <c r="C904" s="28"/>
      <c r="E904" s="28"/>
      <c r="F904" s="28"/>
      <c r="G904" s="28"/>
      <c r="H904" s="28"/>
      <c r="I904" s="28"/>
    </row>
    <row r="905" spans="3:9" ht="13" x14ac:dyDescent="0.3">
      <c r="C905" s="28"/>
      <c r="E905" s="28"/>
      <c r="F905" s="28"/>
      <c r="G905" s="28"/>
      <c r="H905" s="28"/>
      <c r="I905" s="28"/>
    </row>
    <row r="906" spans="3:9" ht="13" x14ac:dyDescent="0.3">
      <c r="C906" s="28"/>
      <c r="E906" s="28"/>
      <c r="F906" s="28"/>
      <c r="G906" s="28"/>
      <c r="H906" s="28"/>
      <c r="I906" s="28"/>
    </row>
    <row r="907" spans="3:9" ht="13" x14ac:dyDescent="0.3">
      <c r="C907" s="28"/>
      <c r="E907" s="28"/>
      <c r="F907" s="28"/>
      <c r="G907" s="28"/>
      <c r="H907" s="28"/>
      <c r="I907" s="28"/>
    </row>
    <row r="908" spans="3:9" ht="13" x14ac:dyDescent="0.3">
      <c r="C908" s="28"/>
      <c r="E908" s="28"/>
      <c r="F908" s="28"/>
      <c r="G908" s="28"/>
      <c r="H908" s="28"/>
      <c r="I908" s="28"/>
    </row>
    <row r="909" spans="3:9" ht="13" x14ac:dyDescent="0.3">
      <c r="C909" s="28"/>
      <c r="E909" s="28"/>
      <c r="F909" s="28"/>
      <c r="G909" s="28"/>
      <c r="H909" s="28"/>
      <c r="I909" s="28"/>
    </row>
    <row r="910" spans="3:9" ht="13" x14ac:dyDescent="0.3">
      <c r="C910" s="28"/>
      <c r="E910" s="28"/>
      <c r="F910" s="28"/>
      <c r="G910" s="28"/>
      <c r="H910" s="28"/>
      <c r="I910" s="28"/>
    </row>
    <row r="911" spans="3:9" ht="13" x14ac:dyDescent="0.3">
      <c r="C911" s="28"/>
      <c r="E911" s="28"/>
      <c r="F911" s="28"/>
      <c r="G911" s="28"/>
      <c r="H911" s="28"/>
      <c r="I911" s="28"/>
    </row>
    <row r="912" spans="3:9" ht="13" x14ac:dyDescent="0.3">
      <c r="C912" s="28"/>
      <c r="E912" s="28"/>
      <c r="F912" s="28"/>
      <c r="G912" s="28"/>
      <c r="H912" s="28"/>
      <c r="I912" s="28"/>
    </row>
    <row r="913" spans="3:9" ht="13" x14ac:dyDescent="0.3">
      <c r="C913" s="28"/>
      <c r="E913" s="28"/>
      <c r="F913" s="28"/>
      <c r="G913" s="28"/>
      <c r="H913" s="28"/>
      <c r="I913" s="28"/>
    </row>
    <row r="914" spans="3:9" ht="13" x14ac:dyDescent="0.3">
      <c r="C914" s="28"/>
      <c r="E914" s="28"/>
      <c r="F914" s="28"/>
      <c r="G914" s="28"/>
      <c r="H914" s="28"/>
      <c r="I914" s="28"/>
    </row>
    <row r="915" spans="3:9" ht="13" x14ac:dyDescent="0.3">
      <c r="C915" s="28"/>
      <c r="E915" s="28"/>
      <c r="F915" s="28"/>
      <c r="G915" s="28"/>
      <c r="H915" s="28"/>
      <c r="I915" s="28"/>
    </row>
    <row r="916" spans="3:9" ht="13" x14ac:dyDescent="0.3">
      <c r="C916" s="28"/>
      <c r="E916" s="28"/>
      <c r="F916" s="28"/>
      <c r="G916" s="28"/>
      <c r="H916" s="28"/>
      <c r="I916" s="28"/>
    </row>
    <row r="917" spans="3:9" ht="13" x14ac:dyDescent="0.3">
      <c r="C917" s="28"/>
      <c r="E917" s="28"/>
      <c r="F917" s="28"/>
      <c r="G917" s="28"/>
      <c r="H917" s="28"/>
      <c r="I917" s="28"/>
    </row>
    <row r="918" spans="3:9" ht="13" x14ac:dyDescent="0.3">
      <c r="C918" s="28"/>
      <c r="E918" s="28"/>
      <c r="F918" s="28"/>
      <c r="G918" s="28"/>
      <c r="H918" s="28"/>
      <c r="I918" s="28"/>
    </row>
    <row r="919" spans="3:9" ht="13" x14ac:dyDescent="0.3">
      <c r="C919" s="28"/>
      <c r="E919" s="28"/>
      <c r="F919" s="28"/>
      <c r="G919" s="28"/>
      <c r="H919" s="28"/>
      <c r="I919" s="28"/>
    </row>
    <row r="920" spans="3:9" ht="13" x14ac:dyDescent="0.3">
      <c r="C920" s="28"/>
      <c r="E920" s="28"/>
      <c r="F920" s="28"/>
      <c r="G920" s="28"/>
      <c r="H920" s="28"/>
      <c r="I920" s="28"/>
    </row>
    <row r="921" spans="3:9" ht="13" x14ac:dyDescent="0.3">
      <c r="C921" s="28"/>
      <c r="E921" s="28"/>
      <c r="F921" s="28"/>
      <c r="G921" s="28"/>
      <c r="H921" s="28"/>
      <c r="I921" s="28"/>
    </row>
    <row r="922" spans="3:9" ht="13" x14ac:dyDescent="0.3">
      <c r="C922" s="28"/>
      <c r="E922" s="28"/>
      <c r="F922" s="28"/>
      <c r="G922" s="28"/>
      <c r="H922" s="28"/>
      <c r="I922" s="28"/>
    </row>
    <row r="923" spans="3:9" ht="13" x14ac:dyDescent="0.3">
      <c r="C923" s="28"/>
      <c r="E923" s="28"/>
      <c r="F923" s="28"/>
      <c r="G923" s="28"/>
      <c r="H923" s="28"/>
      <c r="I923" s="28"/>
    </row>
    <row r="924" spans="3:9" ht="13" x14ac:dyDescent="0.3">
      <c r="C924" s="28"/>
      <c r="E924" s="28"/>
      <c r="F924" s="28"/>
      <c r="G924" s="28"/>
      <c r="H924" s="28"/>
      <c r="I924" s="28"/>
    </row>
    <row r="925" spans="3:9" ht="13" x14ac:dyDescent="0.3">
      <c r="C925" s="28"/>
      <c r="E925" s="28"/>
      <c r="F925" s="28"/>
      <c r="G925" s="28"/>
      <c r="H925" s="28"/>
      <c r="I925" s="28"/>
    </row>
    <row r="926" spans="3:9" ht="13" x14ac:dyDescent="0.3">
      <c r="C926" s="28"/>
      <c r="E926" s="28"/>
      <c r="F926" s="28"/>
      <c r="G926" s="28"/>
      <c r="H926" s="28"/>
      <c r="I926" s="28"/>
    </row>
    <row r="927" spans="3:9" ht="13" x14ac:dyDescent="0.3">
      <c r="C927" s="28"/>
      <c r="E927" s="28"/>
      <c r="F927" s="28"/>
      <c r="G927" s="28"/>
      <c r="H927" s="28"/>
      <c r="I927" s="28"/>
    </row>
    <row r="928" spans="3:9" ht="13" x14ac:dyDescent="0.3">
      <c r="C928" s="28"/>
      <c r="E928" s="28"/>
      <c r="F928" s="28"/>
      <c r="G928" s="28"/>
      <c r="H928" s="28"/>
      <c r="I928" s="28"/>
    </row>
    <row r="929" spans="3:9" ht="13" x14ac:dyDescent="0.3">
      <c r="C929" s="28"/>
      <c r="E929" s="28"/>
      <c r="F929" s="28"/>
      <c r="G929" s="28"/>
      <c r="H929" s="28"/>
      <c r="I929" s="28"/>
    </row>
    <row r="930" spans="3:9" ht="13" x14ac:dyDescent="0.3">
      <c r="C930" s="28"/>
      <c r="E930" s="28"/>
      <c r="F930" s="28"/>
      <c r="G930" s="28"/>
      <c r="H930" s="28"/>
      <c r="I930" s="28"/>
    </row>
    <row r="931" spans="3:9" ht="13" x14ac:dyDescent="0.3">
      <c r="C931" s="28"/>
      <c r="E931" s="28"/>
      <c r="F931" s="28"/>
      <c r="G931" s="28"/>
      <c r="H931" s="28"/>
      <c r="I931" s="28"/>
    </row>
    <row r="932" spans="3:9" ht="13" x14ac:dyDescent="0.3">
      <c r="C932" s="28"/>
      <c r="E932" s="28"/>
      <c r="F932" s="28"/>
      <c r="G932" s="28"/>
      <c r="H932" s="28"/>
      <c r="I932" s="28"/>
    </row>
    <row r="933" spans="3:9" ht="13" x14ac:dyDescent="0.3">
      <c r="C933" s="28"/>
      <c r="E933" s="28"/>
      <c r="F933" s="28"/>
      <c r="G933" s="28"/>
      <c r="H933" s="28"/>
      <c r="I933" s="28"/>
    </row>
    <row r="934" spans="3:9" ht="13" x14ac:dyDescent="0.3">
      <c r="C934" s="28"/>
      <c r="E934" s="28"/>
      <c r="F934" s="28"/>
      <c r="G934" s="28"/>
      <c r="H934" s="28"/>
      <c r="I934" s="28"/>
    </row>
    <row r="935" spans="3:9" ht="13" x14ac:dyDescent="0.3">
      <c r="C935" s="28"/>
      <c r="E935" s="28"/>
      <c r="F935" s="28"/>
      <c r="G935" s="28"/>
      <c r="H935" s="28"/>
      <c r="I935" s="28"/>
    </row>
    <row r="936" spans="3:9" ht="13" x14ac:dyDescent="0.3">
      <c r="C936" s="28"/>
      <c r="E936" s="28"/>
      <c r="F936" s="28"/>
      <c r="G936" s="28"/>
      <c r="H936" s="28"/>
      <c r="I936" s="28"/>
    </row>
    <row r="937" spans="3:9" ht="13" x14ac:dyDescent="0.3">
      <c r="C937" s="28"/>
      <c r="E937" s="28"/>
      <c r="F937" s="28"/>
      <c r="G937" s="28"/>
      <c r="H937" s="28"/>
      <c r="I937" s="28"/>
    </row>
    <row r="938" spans="3:9" ht="13" x14ac:dyDescent="0.3">
      <c r="C938" s="28"/>
      <c r="E938" s="28"/>
      <c r="F938" s="28"/>
      <c r="G938" s="28"/>
      <c r="H938" s="28"/>
      <c r="I938" s="28"/>
    </row>
    <row r="939" spans="3:9" ht="13" x14ac:dyDescent="0.3">
      <c r="C939" s="28"/>
      <c r="E939" s="28"/>
      <c r="F939" s="28"/>
      <c r="G939" s="28"/>
      <c r="H939" s="28"/>
      <c r="I939" s="28"/>
    </row>
    <row r="940" spans="3:9" ht="13" x14ac:dyDescent="0.3">
      <c r="C940" s="28"/>
      <c r="E940" s="28"/>
      <c r="F940" s="28"/>
      <c r="G940" s="28"/>
      <c r="H940" s="28"/>
      <c r="I940" s="28"/>
    </row>
    <row r="941" spans="3:9" ht="13" x14ac:dyDescent="0.3">
      <c r="C941" s="28"/>
      <c r="E941" s="28"/>
      <c r="F941" s="28"/>
      <c r="G941" s="28"/>
      <c r="H941" s="28"/>
      <c r="I941" s="28"/>
    </row>
    <row r="942" spans="3:9" ht="13" x14ac:dyDescent="0.3">
      <c r="C942" s="28"/>
      <c r="E942" s="28"/>
      <c r="F942" s="28"/>
      <c r="G942" s="28"/>
      <c r="H942" s="28"/>
      <c r="I942" s="28"/>
    </row>
    <row r="943" spans="3:9" ht="13" x14ac:dyDescent="0.3">
      <c r="C943" s="28"/>
      <c r="E943" s="28"/>
      <c r="F943" s="28"/>
      <c r="G943" s="28"/>
      <c r="H943" s="28"/>
      <c r="I943" s="28"/>
    </row>
    <row r="944" spans="3:9" ht="13" x14ac:dyDescent="0.3">
      <c r="C944" s="28"/>
      <c r="E944" s="28"/>
      <c r="F944" s="28"/>
      <c r="G944" s="28"/>
      <c r="H944" s="28"/>
      <c r="I944" s="28"/>
    </row>
    <row r="945" spans="3:9" ht="13" x14ac:dyDescent="0.3">
      <c r="C945" s="28"/>
      <c r="E945" s="28"/>
      <c r="F945" s="28"/>
      <c r="G945" s="28"/>
      <c r="H945" s="28"/>
      <c r="I945" s="28"/>
    </row>
    <row r="946" spans="3:9" ht="13" x14ac:dyDescent="0.3">
      <c r="C946" s="28"/>
      <c r="E946" s="28"/>
      <c r="F946" s="28"/>
      <c r="G946" s="28"/>
      <c r="H946" s="28"/>
      <c r="I946" s="28"/>
    </row>
    <row r="947" spans="3:9" ht="13" x14ac:dyDescent="0.3">
      <c r="C947" s="28"/>
      <c r="E947" s="28"/>
      <c r="F947" s="28"/>
      <c r="G947" s="28"/>
      <c r="H947" s="28"/>
      <c r="I947" s="28"/>
    </row>
    <row r="948" spans="3:9" ht="13" x14ac:dyDescent="0.3">
      <c r="C948" s="28"/>
      <c r="E948" s="28"/>
      <c r="F948" s="28"/>
      <c r="G948" s="28"/>
      <c r="H948" s="28"/>
      <c r="I948" s="28"/>
    </row>
    <row r="949" spans="3:9" ht="13" x14ac:dyDescent="0.3">
      <c r="C949" s="28"/>
      <c r="E949" s="28"/>
      <c r="F949" s="28"/>
      <c r="G949" s="28"/>
      <c r="H949" s="28"/>
      <c r="I949" s="28"/>
    </row>
    <row r="950" spans="3:9" ht="13" x14ac:dyDescent="0.3">
      <c r="C950" s="28"/>
      <c r="E950" s="28"/>
      <c r="F950" s="28"/>
      <c r="G950" s="28"/>
      <c r="H950" s="28"/>
      <c r="I950" s="28"/>
    </row>
    <row r="951" spans="3:9" ht="13" x14ac:dyDescent="0.3">
      <c r="C951" s="28"/>
      <c r="E951" s="28"/>
      <c r="F951" s="28"/>
      <c r="G951" s="28"/>
      <c r="H951" s="28"/>
      <c r="I951" s="28"/>
    </row>
    <row r="952" spans="3:9" ht="13" x14ac:dyDescent="0.3">
      <c r="C952" s="28"/>
      <c r="E952" s="28"/>
      <c r="F952" s="28"/>
      <c r="G952" s="28"/>
      <c r="H952" s="28"/>
      <c r="I952" s="28"/>
    </row>
    <row r="953" spans="3:9" ht="13" x14ac:dyDescent="0.3">
      <c r="C953" s="28"/>
      <c r="E953" s="28"/>
      <c r="F953" s="28"/>
      <c r="G953" s="28"/>
      <c r="H953" s="28"/>
      <c r="I953" s="28"/>
    </row>
    <row r="954" spans="3:9" ht="13" x14ac:dyDescent="0.3">
      <c r="C954" s="28"/>
      <c r="E954" s="28"/>
      <c r="F954" s="28"/>
      <c r="G954" s="28"/>
      <c r="H954" s="28"/>
      <c r="I954" s="28"/>
    </row>
    <row r="955" spans="3:9" ht="13" x14ac:dyDescent="0.3">
      <c r="C955" s="28"/>
      <c r="E955" s="28"/>
      <c r="F955" s="28"/>
      <c r="G955" s="28"/>
      <c r="H955" s="28"/>
      <c r="I955" s="28"/>
    </row>
    <row r="956" spans="3:9" ht="13" x14ac:dyDescent="0.3">
      <c r="C956" s="28"/>
      <c r="E956" s="28"/>
      <c r="F956" s="28"/>
      <c r="G956" s="28"/>
      <c r="H956" s="28"/>
      <c r="I956" s="28"/>
    </row>
    <row r="957" spans="3:9" ht="13" x14ac:dyDescent="0.3">
      <c r="C957" s="28"/>
      <c r="E957" s="28"/>
      <c r="F957" s="28"/>
      <c r="G957" s="28"/>
      <c r="H957" s="28"/>
      <c r="I957" s="28"/>
    </row>
    <row r="958" spans="3:9" ht="13" x14ac:dyDescent="0.3">
      <c r="C958" s="28"/>
      <c r="E958" s="28"/>
      <c r="F958" s="28"/>
      <c r="G958" s="28"/>
      <c r="H958" s="28"/>
      <c r="I958" s="28"/>
    </row>
    <row r="959" spans="3:9" ht="13" x14ac:dyDescent="0.3">
      <c r="C959" s="28"/>
      <c r="E959" s="28"/>
      <c r="F959" s="28"/>
      <c r="G959" s="28"/>
      <c r="H959" s="28"/>
      <c r="I959" s="28"/>
    </row>
    <row r="960" spans="3:9" ht="13" x14ac:dyDescent="0.3">
      <c r="C960" s="28"/>
      <c r="E960" s="28"/>
      <c r="F960" s="28"/>
      <c r="G960" s="28"/>
      <c r="H960" s="28"/>
      <c r="I960" s="28"/>
    </row>
    <row r="961" spans="3:9" ht="13" x14ac:dyDescent="0.3">
      <c r="C961" s="28"/>
      <c r="E961" s="28"/>
      <c r="F961" s="28"/>
      <c r="G961" s="28"/>
      <c r="H961" s="28"/>
      <c r="I961" s="28"/>
    </row>
    <row r="962" spans="3:9" ht="13" x14ac:dyDescent="0.3">
      <c r="C962" s="28"/>
      <c r="E962" s="28"/>
      <c r="F962" s="28"/>
      <c r="G962" s="28"/>
      <c r="H962" s="28"/>
      <c r="I962" s="28"/>
    </row>
    <row r="963" spans="3:9" ht="13" x14ac:dyDescent="0.3">
      <c r="C963" s="28"/>
      <c r="E963" s="28"/>
      <c r="F963" s="28"/>
      <c r="G963" s="28"/>
      <c r="H963" s="28"/>
      <c r="I963" s="28"/>
    </row>
    <row r="964" spans="3:9" ht="13" x14ac:dyDescent="0.3">
      <c r="C964" s="28"/>
      <c r="E964" s="28"/>
      <c r="F964" s="28"/>
      <c r="G964" s="28"/>
      <c r="H964" s="28"/>
      <c r="I964" s="28"/>
    </row>
    <row r="965" spans="3:9" ht="13" x14ac:dyDescent="0.3">
      <c r="C965" s="28"/>
      <c r="E965" s="28"/>
      <c r="F965" s="28"/>
      <c r="G965" s="28"/>
      <c r="H965" s="28"/>
      <c r="I965" s="28"/>
    </row>
    <row r="966" spans="3:9" ht="13" x14ac:dyDescent="0.3">
      <c r="C966" s="28"/>
      <c r="E966" s="28"/>
      <c r="F966" s="28"/>
      <c r="G966" s="28"/>
      <c r="H966" s="28"/>
      <c r="I966" s="28"/>
    </row>
    <row r="967" spans="3:9" ht="13" x14ac:dyDescent="0.3">
      <c r="C967" s="28"/>
      <c r="E967" s="28"/>
      <c r="F967" s="28"/>
      <c r="G967" s="28"/>
      <c r="H967" s="28"/>
      <c r="I967" s="28"/>
    </row>
    <row r="968" spans="3:9" ht="13" x14ac:dyDescent="0.3">
      <c r="C968" s="28"/>
      <c r="E968" s="28"/>
      <c r="F968" s="28"/>
      <c r="G968" s="28"/>
      <c r="H968" s="28"/>
      <c r="I968" s="28"/>
    </row>
    <row r="969" spans="3:9" ht="13" x14ac:dyDescent="0.3">
      <c r="C969" s="28"/>
      <c r="E969" s="28"/>
      <c r="F969" s="28"/>
      <c r="G969" s="28"/>
      <c r="H969" s="28"/>
      <c r="I969" s="28"/>
    </row>
    <row r="970" spans="3:9" ht="13" x14ac:dyDescent="0.3">
      <c r="C970" s="28"/>
      <c r="E970" s="28"/>
      <c r="F970" s="28"/>
      <c r="G970" s="28"/>
      <c r="H970" s="28"/>
      <c r="I970" s="28"/>
    </row>
    <row r="971" spans="3:9" ht="13" x14ac:dyDescent="0.3">
      <c r="C971" s="28"/>
      <c r="E971" s="28"/>
      <c r="F971" s="28"/>
      <c r="G971" s="28"/>
      <c r="H971" s="28"/>
      <c r="I971" s="28"/>
    </row>
    <row r="972" spans="3:9" ht="13" x14ac:dyDescent="0.3">
      <c r="C972" s="28"/>
      <c r="E972" s="28"/>
      <c r="F972" s="28"/>
      <c r="G972" s="28"/>
      <c r="H972" s="28"/>
      <c r="I972" s="28"/>
    </row>
    <row r="973" spans="3:9" ht="13" x14ac:dyDescent="0.3">
      <c r="C973" s="28"/>
      <c r="E973" s="28"/>
      <c r="F973" s="28"/>
      <c r="G973" s="28"/>
      <c r="H973" s="28"/>
      <c r="I973" s="28"/>
    </row>
    <row r="974" spans="3:9" ht="13" x14ac:dyDescent="0.3">
      <c r="C974" s="28"/>
      <c r="E974" s="28"/>
      <c r="F974" s="28"/>
      <c r="G974" s="28"/>
      <c r="H974" s="28"/>
      <c r="I974" s="28"/>
    </row>
    <row r="975" spans="3:9" ht="13" x14ac:dyDescent="0.3">
      <c r="C975" s="28"/>
      <c r="E975" s="28"/>
      <c r="F975" s="28"/>
      <c r="G975" s="28"/>
      <c r="H975" s="28"/>
      <c r="I975" s="28"/>
    </row>
    <row r="976" spans="3:9" ht="13" x14ac:dyDescent="0.3">
      <c r="C976" s="28"/>
      <c r="E976" s="28"/>
      <c r="F976" s="28"/>
      <c r="G976" s="28"/>
      <c r="H976" s="28"/>
      <c r="I976" s="28"/>
    </row>
    <row r="977" spans="3:9" ht="13" x14ac:dyDescent="0.3">
      <c r="C977" s="28"/>
      <c r="E977" s="28"/>
      <c r="F977" s="28"/>
      <c r="G977" s="28"/>
      <c r="H977" s="28"/>
      <c r="I977" s="28"/>
    </row>
    <row r="978" spans="3:9" ht="13" x14ac:dyDescent="0.3">
      <c r="C978" s="28"/>
      <c r="E978" s="28"/>
      <c r="F978" s="28"/>
      <c r="G978" s="28"/>
      <c r="H978" s="28"/>
      <c r="I978" s="28"/>
    </row>
    <row r="979" spans="3:9" ht="13" x14ac:dyDescent="0.3">
      <c r="C979" s="28"/>
      <c r="E979" s="28"/>
      <c r="F979" s="28"/>
      <c r="G979" s="28"/>
      <c r="H979" s="28"/>
      <c r="I979" s="28"/>
    </row>
    <row r="980" spans="3:9" ht="13" x14ac:dyDescent="0.3">
      <c r="C980" s="28"/>
      <c r="E980" s="28"/>
      <c r="F980" s="28"/>
      <c r="G980" s="28"/>
      <c r="H980" s="28"/>
      <c r="I980" s="28"/>
    </row>
    <row r="981" spans="3:9" ht="13" x14ac:dyDescent="0.3">
      <c r="C981" s="28"/>
      <c r="E981" s="28"/>
      <c r="F981" s="28"/>
      <c r="G981" s="28"/>
      <c r="H981" s="28"/>
      <c r="I981" s="28"/>
    </row>
    <row r="982" spans="3:9" ht="13" x14ac:dyDescent="0.3">
      <c r="C982" s="28"/>
      <c r="E982" s="28"/>
      <c r="F982" s="28"/>
      <c r="G982" s="28"/>
      <c r="H982" s="28"/>
      <c r="I982" s="28"/>
    </row>
    <row r="983" spans="3:9" ht="13" x14ac:dyDescent="0.3">
      <c r="C983" s="28"/>
      <c r="E983" s="28"/>
      <c r="F983" s="28"/>
      <c r="G983" s="28"/>
      <c r="H983" s="28"/>
      <c r="I983" s="28"/>
    </row>
    <row r="984" spans="3:9" ht="13" x14ac:dyDescent="0.3">
      <c r="C984" s="28"/>
      <c r="E984" s="28"/>
      <c r="F984" s="28"/>
      <c r="G984" s="28"/>
      <c r="H984" s="28"/>
      <c r="I984" s="28"/>
    </row>
    <row r="985" spans="3:9" ht="13" x14ac:dyDescent="0.3">
      <c r="C985" s="28"/>
      <c r="E985" s="28"/>
      <c r="F985" s="28"/>
      <c r="G985" s="28"/>
      <c r="H985" s="28"/>
      <c r="I985" s="28"/>
    </row>
    <row r="986" spans="3:9" ht="13" x14ac:dyDescent="0.3">
      <c r="C986" s="28"/>
      <c r="E986" s="28"/>
      <c r="F986" s="28"/>
      <c r="G986" s="28"/>
      <c r="H986" s="28"/>
      <c r="I986" s="28"/>
    </row>
    <row r="987" spans="3:9" ht="13" x14ac:dyDescent="0.3">
      <c r="C987" s="28"/>
      <c r="E987" s="28"/>
      <c r="F987" s="28"/>
      <c r="G987" s="28"/>
      <c r="H987" s="28"/>
      <c r="I987" s="28"/>
    </row>
    <row r="988" spans="3:9" ht="13" x14ac:dyDescent="0.3">
      <c r="C988" s="28"/>
      <c r="E988" s="28"/>
      <c r="F988" s="28"/>
      <c r="G988" s="28"/>
      <c r="H988" s="28"/>
      <c r="I988" s="28"/>
    </row>
    <row r="989" spans="3:9" ht="13" x14ac:dyDescent="0.3">
      <c r="C989" s="28"/>
      <c r="E989" s="28"/>
      <c r="F989" s="28"/>
      <c r="G989" s="28"/>
      <c r="H989" s="28"/>
      <c r="I989" s="28"/>
    </row>
    <row r="990" spans="3:9" ht="13" x14ac:dyDescent="0.3">
      <c r="C990" s="28"/>
      <c r="E990" s="28"/>
      <c r="F990" s="28"/>
      <c r="G990" s="28"/>
      <c r="H990" s="28"/>
      <c r="I990" s="28"/>
    </row>
    <row r="991" spans="3:9" ht="13" x14ac:dyDescent="0.3">
      <c r="C991" s="28"/>
      <c r="E991" s="28"/>
      <c r="F991" s="28"/>
      <c r="G991" s="28"/>
      <c r="H991" s="28"/>
      <c r="I991" s="28"/>
    </row>
    <row r="992" spans="3:9" ht="13" x14ac:dyDescent="0.3">
      <c r="C992" s="28"/>
      <c r="E992" s="28"/>
      <c r="F992" s="28"/>
      <c r="G992" s="28"/>
      <c r="H992" s="28"/>
      <c r="I992" s="28"/>
    </row>
    <row r="993" spans="3:9" ht="13" x14ac:dyDescent="0.3">
      <c r="C993" s="28"/>
      <c r="E993" s="28"/>
      <c r="F993" s="28"/>
      <c r="G993" s="28"/>
      <c r="H993" s="28"/>
      <c r="I993" s="28"/>
    </row>
  </sheetData>
  <mergeCells count="1">
    <mergeCell ref="B75:D75"/>
  </mergeCells>
  <hyperlinks>
    <hyperlink ref="A60" r:id="rId1" xr:uid="{ADD1AB53-B1F6-4B29-AF52-AF9AF457C85B}"/>
    <hyperlink ref="A63" r:id="rId2" xr:uid="{DB47A0C1-1754-47C1-976A-FC3C25DB5FF2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 of DifferentPolicies</vt:lpstr>
      <vt:lpstr>Columbia Uni</vt:lpstr>
      <vt:lpstr>Global Scholar Safe</vt:lpstr>
      <vt:lpstr>Base Plan Pricing</vt:lpstr>
      <vt:lpstr>Add-on Plan Pricing</vt:lpstr>
      <vt:lpstr>FactorsFreq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 Das</dc:creator>
  <cp:lastModifiedBy>Pranay Solanki</cp:lastModifiedBy>
  <dcterms:created xsi:type="dcterms:W3CDTF">2024-12-06T15:55:33Z</dcterms:created>
  <dcterms:modified xsi:type="dcterms:W3CDTF">2025-04-24T18:40:50Z</dcterms:modified>
</cp:coreProperties>
</file>