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ores per State" sheetId="1" r:id="rId4"/>
    <sheet state="visible" name="Composite BOM" sheetId="2" r:id="rId5"/>
    <sheet state="visible" name="DC Demand Planning" sheetId="3" r:id="rId6"/>
    <sheet state="visible" name="DC Capacity" sheetId="4" r:id="rId7"/>
    <sheet state="visible" name="EOQ and EPQ" sheetId="5" r:id="rId8"/>
    <sheet state="visible" name="DRP" sheetId="6" r:id="rId9"/>
    <sheet state="visible" name="Value Circle" sheetId="7" r:id="rId10"/>
  </sheets>
  <definedNames>
    <definedName hidden="1" localSheetId="0" name="_xlnm._FilterDatabase">'Stores per State'!$A$1:$B$50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28">
      <text>
        <t xml:space="preserve">Please follow the diagram I sent to you. Eliminate the columns for Level, Qty, UOM. Add inventory positions for Supplier FG and the Customer. You can indicate origins and destinations with the arrows; you do not need the origin/destination text columns.
	-Denys Bondarenko</t>
      </text>
    </comment>
    <comment authorId="0" ref="C29">
      <text>
        <t xml:space="preserve">need origins and destinations for each material, dont need prices
	-Denys Bondarenko
inventory position
	-Denys Bondarenko</t>
      </text>
    </comment>
  </commentList>
</comments>
</file>

<file path=xl/sharedStrings.xml><?xml version="1.0" encoding="utf-8"?>
<sst xmlns="http://schemas.openxmlformats.org/spreadsheetml/2006/main" count="1706" uniqueCount="373">
  <si>
    <t>State</t>
  </si>
  <si>
    <t>Number of Stores</t>
  </si>
  <si>
    <t>Alabama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</si>
  <si>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</si>
  <si>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</si>
  <si>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</si>
  <si>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</si>
  <si>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</si>
  <si>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</si>
  <si>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</si>
  <si>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</si>
  <si>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</si>
  <si>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</si>
  <si>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</si>
  <si>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</si>
  <si>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</si>
  <si>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</si>
  <si>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</si>
  <si>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</si>
  <si>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</si>
  <si>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</si>
  <si>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</si>
  <si>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</si>
  <si>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</si>
  <si>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</si>
  <si>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</si>
  <si>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</si>
  <si>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</si>
  <si>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</si>
  <si>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</si>
  <si>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</si>
  <si>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</si>
  <si>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</si>
  <si>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</si>
  <si>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</si>
  <si>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</si>
  <si>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</si>
  <si>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</si>
  <si>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</si>
  <si>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</si>
  <si>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</si>
  <si>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</si>
  <si>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</si>
  <si>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</si>
  <si>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</si>
  <si>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</si>
  <si>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</si>
  <si>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</si>
  <si>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</si>
  <si>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</si>
  <si>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Ref</t>
  </si>
  <si>
    <t>Description</t>
  </si>
  <si>
    <t>Preferred Supplier</t>
  </si>
  <si>
    <t>ID</t>
  </si>
  <si>
    <t>Preffered Supplier</t>
  </si>
  <si>
    <t>Factory RM</t>
  </si>
  <si>
    <t>Within the Factory</t>
  </si>
  <si>
    <t>Factory Finished Goods</t>
  </si>
  <si>
    <t>Distributors</t>
  </si>
  <si>
    <t>Boxed Speaker</t>
  </si>
  <si>
    <t>Enping Tact Audio Equipment Factory</t>
  </si>
  <si>
    <t xml:space="preserve">Factory </t>
  </si>
  <si>
    <t>o-----</t>
  </si>
  <si>
    <t>-----&gt;X</t>
  </si>
  <si>
    <t>Cardboard Box</t>
  </si>
  <si>
    <t>Guangzhou Ouhai Printing Material Co., Ltd.</t>
  </si>
  <si>
    <t>A</t>
  </si>
  <si>
    <t>Supplier A</t>
  </si>
  <si>
    <t>Finished Speaker</t>
  </si>
  <si>
    <t>Plastic Top Shell</t>
  </si>
  <si>
    <t>Smart Technology(China) Limited</t>
  </si>
  <si>
    <t>B</t>
  </si>
  <si>
    <t>Battery Lid</t>
  </si>
  <si>
    <t>Screw</t>
  </si>
  <si>
    <t>Legood (Shenzhen) Hardware Technology Enterprise</t>
  </si>
  <si>
    <t>C</t>
  </si>
  <si>
    <t>Bottom Shell Assembly</t>
  </si>
  <si>
    <t>Plastic Bottom Shell</t>
  </si>
  <si>
    <t>Battery Contacts (+)</t>
  </si>
  <si>
    <t>Dongguan Taihe Hardware Products Co., Ltd.</t>
  </si>
  <si>
    <t>D</t>
  </si>
  <si>
    <t>Battery Contacts (-)</t>
  </si>
  <si>
    <t>Battery Contacts (+,-)</t>
  </si>
  <si>
    <t>Circuit Board Assembly</t>
  </si>
  <si>
    <t>White Wire (8cm)</t>
  </si>
  <si>
    <t>Dongguan City Zhongzhen New Energy Technology Ltd.</t>
  </si>
  <si>
    <t>E</t>
  </si>
  <si>
    <t>Red Wire (8cm)</t>
  </si>
  <si>
    <t>Black Wire (8cm)</t>
  </si>
  <si>
    <t>Speaker </t>
  </si>
  <si>
    <t>Shenzhen Kaiboer Electronic Technology Co.,Ltd.</t>
  </si>
  <si>
    <t>F</t>
  </si>
  <si>
    <t>Printed Circuit Board</t>
  </si>
  <si>
    <t>Shenzhen Quickpcb Circuit Co., Ltd.</t>
  </si>
  <si>
    <t>G</t>
  </si>
  <si>
    <t>Microchip</t>
  </si>
  <si>
    <t>Guangzhou Liye Engineering Co., Ltd.</t>
  </si>
  <si>
    <t>H</t>
  </si>
  <si>
    <t>LED Diode</t>
  </si>
  <si>
    <t>Shenzhen Jingxinchen Photoelectric Technology Co., Ltd.</t>
  </si>
  <si>
    <t>I</t>
  </si>
  <si>
    <t>3.5 mm Audio Jack</t>
  </si>
  <si>
    <t>Shenzhen Xingcheng Electronics Co., Ltd.</t>
  </si>
  <si>
    <t>J</t>
  </si>
  <si>
    <t>Toggle Switch</t>
  </si>
  <si>
    <t>Shenzhen Tuozhi Electronic Co., Ltd.</t>
  </si>
  <si>
    <t>K</t>
  </si>
  <si>
    <t>Q1 Demand</t>
  </si>
  <si>
    <t>Q2 Demand</t>
  </si>
  <si>
    <t>Q3 Demand</t>
  </si>
  <si>
    <t>Q4 Demand</t>
  </si>
  <si>
    <t>Demand Summary</t>
  </si>
  <si>
    <t>DC</t>
  </si>
  <si>
    <t>Starting # of stores</t>
  </si>
  <si>
    <t>Units/Week</t>
  </si>
  <si>
    <t>Units/Week Halloween</t>
  </si>
  <si>
    <t>Weeks/Month</t>
  </si>
  <si>
    <t>Store Difference Q1</t>
  </si>
  <si>
    <t>Stores Q1</t>
  </si>
  <si>
    <t>Jan</t>
  </si>
  <si>
    <t>Feb</t>
  </si>
  <si>
    <t>Mar</t>
  </si>
  <si>
    <t>Store Difference Q2</t>
  </si>
  <si>
    <t>Stores Q2</t>
  </si>
  <si>
    <t>Apr</t>
  </si>
  <si>
    <t>May</t>
  </si>
  <si>
    <t>Jun</t>
  </si>
  <si>
    <t>Store Difference Q3</t>
  </si>
  <si>
    <t>Stores Q3</t>
  </si>
  <si>
    <t>Jul</t>
  </si>
  <si>
    <t>Aug</t>
  </si>
  <si>
    <t>Sept</t>
  </si>
  <si>
    <t>Store Difference Q4</t>
  </si>
  <si>
    <t>Stores Q4</t>
  </si>
  <si>
    <t>Oct</t>
  </si>
  <si>
    <t>Nov</t>
  </si>
  <si>
    <t>Dec</t>
  </si>
  <si>
    <t>Yearly</t>
  </si>
  <si>
    <t>Weekly Avg</t>
  </si>
  <si>
    <t>Chesapeake, VA 400,000</t>
  </si>
  <si>
    <t>Olive Branch, MS 425,000</t>
  </si>
  <si>
    <t>Joliet, IL 1,470,000</t>
  </si>
  <si>
    <t>Stockton, CA 854,000</t>
  </si>
  <si>
    <t>Northern California</t>
  </si>
  <si>
    <t>Savannah, GA 1,014,000</t>
  </si>
  <si>
    <t>Briar Creek, PA 1,300,000</t>
  </si>
  <si>
    <t>Ridgefield, WA 665,000</t>
  </si>
  <si>
    <t>Marietta, OK 1,004,000</t>
  </si>
  <si>
    <t>Texas new stores</t>
  </si>
  <si>
    <t>San Bernardino, CA 802,000</t>
  </si>
  <si>
    <t>Southern California</t>
  </si>
  <si>
    <t>Windsor, CT 1,001,000</t>
  </si>
  <si>
    <t>Cherokee County, SC 1,512,000</t>
  </si>
  <si>
    <t>Warrensburg, MO 1,200,000</t>
  </si>
  <si>
    <t>Marengo, OH 1,200,000</t>
  </si>
  <si>
    <t>Rosenberg, TX 1,200,000</t>
  </si>
  <si>
    <t>St. George, UT 407,000</t>
  </si>
  <si>
    <t>Monthly Subtotal</t>
  </si>
  <si>
    <t>Quarterly Subtotal</t>
  </si>
  <si>
    <t>Total</t>
  </si>
  <si>
    <t>Remaining SKU's</t>
  </si>
  <si>
    <t>Summary</t>
  </si>
  <si>
    <t>Square Footage</t>
  </si>
  <si>
    <t>Capacity Q1</t>
  </si>
  <si>
    <t>jan</t>
  </si>
  <si>
    <t>feb</t>
  </si>
  <si>
    <t>mar</t>
  </si>
  <si>
    <t>Cpacity Q2</t>
  </si>
  <si>
    <t>apr</t>
  </si>
  <si>
    <t>may</t>
  </si>
  <si>
    <t>jun</t>
  </si>
  <si>
    <t>Capacity Q3</t>
  </si>
  <si>
    <t>jul</t>
  </si>
  <si>
    <t>aug</t>
  </si>
  <si>
    <t>sept</t>
  </si>
  <si>
    <t>Capacity Q4</t>
  </si>
  <si>
    <t>oct</t>
  </si>
  <si>
    <t>nov</t>
  </si>
  <si>
    <t>dec</t>
  </si>
  <si>
    <t>Yearly Demand</t>
  </si>
  <si>
    <t>Weekly Avg Demand</t>
  </si>
  <si>
    <t>Chesapeake, VA</t>
  </si>
  <si>
    <t>Olive Branch, MS</t>
  </si>
  <si>
    <t>Joliet, IL</t>
  </si>
  <si>
    <t>Stockton, CA</t>
  </si>
  <si>
    <t>Savannah, GA</t>
  </si>
  <si>
    <t>Briar Creek, PA</t>
  </si>
  <si>
    <t>Ridgefield, WA</t>
  </si>
  <si>
    <t>Marietta, OK</t>
  </si>
  <si>
    <t>San Bernardino, CA</t>
  </si>
  <si>
    <t>Windsor, CT</t>
  </si>
  <si>
    <t>Cherokee County, SC</t>
  </si>
  <si>
    <t>Warrensburg, MO</t>
  </si>
  <si>
    <t>Marengo, OH</t>
  </si>
  <si>
    <t xml:space="preserve">Rosenberg, TX </t>
  </si>
  <si>
    <t>St. George, UT</t>
  </si>
  <si>
    <t>Distribution Centers EOQ</t>
  </si>
  <si>
    <t>Distribution Centers</t>
  </si>
  <si>
    <t>Demand</t>
  </si>
  <si>
    <t>Set up Cost/Order</t>
  </si>
  <si>
    <t>Holding Cost</t>
  </si>
  <si>
    <t>EOQ</t>
  </si>
  <si>
    <t># Pallets</t>
  </si>
  <si>
    <t>Base Lot</t>
  </si>
  <si>
    <t>Lot Size</t>
  </si>
  <si>
    <t>Inventory Turns</t>
  </si>
  <si>
    <t>Residuals</t>
  </si>
  <si>
    <t>Inventory Turns with Residuals</t>
  </si>
  <si>
    <t>FEU</t>
  </si>
  <si>
    <t>Pallets</t>
  </si>
  <si>
    <t>Pallet</t>
  </si>
  <si>
    <t>Units</t>
  </si>
  <si>
    <t>Units per FEU container</t>
  </si>
  <si>
    <t>Factory EPQ</t>
  </si>
  <si>
    <t>Annual Demand</t>
  </si>
  <si>
    <t>units</t>
  </si>
  <si>
    <t>Set up</t>
  </si>
  <si>
    <t>$/order</t>
  </si>
  <si>
    <t>Hodling</t>
  </si>
  <si>
    <t>$/unit/week</t>
  </si>
  <si>
    <t>Production Rate</t>
  </si>
  <si>
    <t>units per week</t>
  </si>
  <si>
    <t>Factory Usage Rate</t>
  </si>
  <si>
    <t>Factory Cycle Time</t>
  </si>
  <si>
    <t>week</t>
  </si>
  <si>
    <t>EPQ</t>
  </si>
  <si>
    <t>Rosenberg, TX</t>
  </si>
  <si>
    <t>Turns</t>
  </si>
  <si>
    <t>Ocean freight time =</t>
  </si>
  <si>
    <t>weeks</t>
  </si>
  <si>
    <t>Chinese New Year</t>
  </si>
  <si>
    <t>Golden Week</t>
  </si>
  <si>
    <t>Halloween</t>
  </si>
  <si>
    <t># 1 DRP: DC_Stockton, CA; Mini Powered Speaker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</si>
  <si>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</si>
  <si>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</si>
  <si>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</si>
  <si>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</si>
  <si>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</si>
  <si>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</si>
  <si>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</si>
  <si>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</si>
  <si>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</si>
  <si>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</si>
  <si>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</si>
  <si>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</si>
  <si>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</si>
  <si>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</si>
  <si>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</si>
  <si>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</si>
  <si>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</si>
  <si>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</si>
  <si>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</si>
  <si>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</si>
  <si>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</si>
  <si>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</si>
  <si>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</si>
  <si>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</si>
  <si>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</si>
  <si>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</si>
  <si>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</si>
  <si>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</si>
  <si>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</si>
  <si>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</si>
  <si>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</si>
  <si>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</si>
  <si>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</si>
  <si>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</si>
  <si>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</si>
  <si>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</si>
  <si>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</si>
  <si>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</si>
  <si>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</si>
  <si>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</si>
  <si>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</si>
  <si>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</si>
  <si>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</si>
  <si>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</si>
  <si>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</si>
  <si>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</si>
  <si>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</si>
  <si>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</si>
  <si>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Residual Value</t>
  </si>
  <si>
    <t>Cross Docks</t>
  </si>
  <si>
    <t>Gross requirements</t>
  </si>
  <si>
    <t>Lead Time (Weeks)</t>
  </si>
  <si>
    <t>Net requirements</t>
  </si>
  <si>
    <t>Order Point</t>
  </si>
  <si>
    <t>Starting inventory</t>
  </si>
  <si>
    <t>Plan order receipt</t>
  </si>
  <si>
    <t>Plan order release</t>
  </si>
  <si>
    <t>Earliest</t>
  </si>
  <si>
    <t>#2 DRP: DC_Ridgefield, WA; Mini Powered Speaker</t>
  </si>
  <si>
    <t>#3 DRP: DC_San Bernardino, CA; Mini Powered Speaker</t>
  </si>
  <si>
    <t>#4 DRP: DC_Warrensburg, MO; Mini Powered Speaker</t>
  </si>
  <si>
    <t>#5 DRP: DC_Joliet, IL; Mini Powered Speaker</t>
  </si>
  <si>
    <t>#6 DRP: DC_Rosenberg, TX; Mini Powered Speaker</t>
  </si>
  <si>
    <t>#7 DRP: DC_St. George, UT; Mini Powered Speaker</t>
  </si>
  <si>
    <t>#8 DRP: DC_Olive Branch, MS; Mini Powered Speaker</t>
  </si>
  <si>
    <t>#9 DRP: DC_Cherokee County; Mini Powered Speaker</t>
  </si>
  <si>
    <t>#10 DRP: DC_Marengo, OH; Mini Powered Speaker</t>
  </si>
  <si>
    <t>#11 DRP: DC_Briar Creek, PA; Mini Powered Speaker</t>
  </si>
  <si>
    <t>#12 DRP: DC_Marietta, OK; Mini Powered Speaker</t>
  </si>
  <si>
    <t>#13 DRP: DC_Savannah, GA; Mini Powered Speaker</t>
  </si>
  <si>
    <t>#14 DRP: DC_Chesapeake, VA; Mini Powered Speaker</t>
  </si>
  <si>
    <t>#15 DRP: DC_Windsor, CT; Mini Powered Speaker</t>
  </si>
  <si>
    <t>Container Plan</t>
  </si>
  <si>
    <t>#1 Stockton, CA Pallets Delivered</t>
  </si>
  <si>
    <t>#2 Ridgefield, WA Pallets Delivered</t>
  </si>
  <si>
    <t>#3 San Bernardino, CA Pallets Delivered</t>
  </si>
  <si>
    <t>#4 Warrensburg, MO Pallets Delivered</t>
  </si>
  <si>
    <t>#5 Joliet, IL Pallets Delivered</t>
  </si>
  <si>
    <t>#6 Rosenberg, TX Pallets Delivered</t>
  </si>
  <si>
    <t>#7 St. George, UT Pallets Delivered</t>
  </si>
  <si>
    <t>#8 Olive Branch, MS Pallets Delivered</t>
  </si>
  <si>
    <t>#9 Cherokee County, SC Pallets Delivered</t>
  </si>
  <si>
    <t>#10 Marengo, OH Pallets Delivered</t>
  </si>
  <si>
    <t>#11 Briar Creek, PA Pallets Delivered</t>
  </si>
  <si>
    <t>#12 Marietta, OK Pallets Delivered</t>
  </si>
  <si>
    <t>#13 Savannah, GA Pallets Delivered</t>
  </si>
  <si>
    <t>#14 Chesapeake, VA Pallets Delivered</t>
  </si>
  <si>
    <t>#15 Windsor, CT Pallets Delivered</t>
  </si>
  <si>
    <t>Factory Pallets Shipped</t>
  </si>
  <si>
    <t>Container Shipped</t>
  </si>
  <si>
    <t>1 FEU</t>
  </si>
  <si>
    <t>1FEU</t>
  </si>
  <si>
    <t>Factory Master Schedule</t>
  </si>
  <si>
    <t>Speaker Factory</t>
  </si>
  <si>
    <t>Period Demand</t>
  </si>
  <si>
    <t>Cycle time</t>
  </si>
  <si>
    <t>1 Week</t>
  </si>
  <si>
    <t>Projected Available Balance</t>
  </si>
  <si>
    <t>Starting Inventory</t>
  </si>
  <si>
    <t>Master Schedule Receipt</t>
  </si>
  <si>
    <t>Production Line 1 Release</t>
  </si>
  <si>
    <t>Production Line 2 Release</t>
  </si>
  <si>
    <t>Year Ended</t>
  </si>
  <si>
    <t>(monetary values in millions of $, except dollar price)</t>
  </si>
  <si>
    <t>Value Circle</t>
  </si>
  <si>
    <t>Unit Circle</t>
  </si>
  <si>
    <t>Velocity</t>
  </si>
  <si>
    <t>2016 (To Be)</t>
  </si>
  <si>
    <t>2015 (As Is)</t>
  </si>
  <si>
    <t>Dimensions</t>
  </si>
  <si>
    <t>Axes Titles</t>
  </si>
  <si>
    <t>To-Be</t>
  </si>
  <si>
    <t>As-Is</t>
  </si>
  <si>
    <t>Variability</t>
  </si>
  <si>
    <t>$</t>
  </si>
  <si>
    <t>Price/Landed Cost ($)</t>
  </si>
  <si>
    <t>To be</t>
  </si>
  <si>
    <t>Vocalize</t>
  </si>
  <si>
    <t>Days</t>
  </si>
  <si>
    <t>Velocity (days)</t>
  </si>
  <si>
    <t>Visualize</t>
  </si>
  <si>
    <t>K$</t>
  </si>
  <si>
    <t>Throughput (K$)</t>
  </si>
  <si>
    <t>$Dollar Price</t>
  </si>
  <si>
    <t>Visualize (Days)</t>
  </si>
  <si>
    <t>$Net Sales</t>
  </si>
  <si>
    <t>%</t>
  </si>
  <si>
    <t>ROIC (%)</t>
  </si>
  <si>
    <t>$COGS</t>
  </si>
  <si>
    <t>Vocalize (Days)</t>
  </si>
  <si>
    <t>$Merchandise Inventory</t>
  </si>
  <si>
    <t>Inventory (Days)</t>
  </si>
  <si>
    <t>Days of Supply</t>
  </si>
  <si>
    <t>Variability (Days)</t>
  </si>
  <si>
    <t>$Net Income</t>
  </si>
  <si>
    <t>$Assets Net Depreciation</t>
  </si>
  <si>
    <t>Total Area</t>
  </si>
  <si>
    <t>$Accounts Receivable</t>
  </si>
  <si>
    <t>$Accounts Payable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</si>
</sst>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d-mmm-yy"/>
  </numFmts>
  <fonts count="35">
    <font>
      <sz val="10.0"/>
      <color rgb="FF000000"/>
      <name val="Arial"/>
      <scheme val="minor"/>
    </font>
    <font>
      <sz val="12.0"/>
      <color rgb="FF000000"/>
      <name val="Arial"/>
      <scheme val="minor"/>
    </font>
    <font>
      <sz val="12.0"/>
      <color theme="1"/>
      <name val="Arial"/>
      <scheme val="minor"/>
    </font>
    <font>
      <sz val="12.0"/>
      <color rgb="FF000000"/>
      <name val="&quot;Aptos Narrow&quot;"/>
    </font>
    <font>
      <color theme="1"/>
      <name val="Arial"/>
      <scheme val="minor"/>
    </font>
    <font>
      <i/>
      <sz val="11.0"/>
      <color theme="1"/>
      <name val="Arial"/>
    </font>
    <font>
      <sz val="11.0"/>
      <color theme="1"/>
      <name val="Arial"/>
    </font>
    <font>
      <sz val="11.0"/>
      <color rgb="FF000000"/>
      <name val="Roboto"/>
    </font>
    <font>
      <sz val="12.0"/>
      <color theme="1"/>
      <name val="Aptos Narrow"/>
    </font>
    <font>
      <sz val="11.0"/>
      <color theme="1"/>
      <name val="Arial"/>
      <scheme val="minor"/>
    </font>
    <font>
      <sz val="11.0"/>
      <color theme="1"/>
      <name val="Roboto"/>
    </font>
    <font>
      <sz val="11.0"/>
      <color rgb="FF222222"/>
      <name val="Roboto"/>
    </font>
    <font>
      <b/>
      <sz val="14.0"/>
      <color rgb="FF000000"/>
      <name val="Calibri"/>
    </font>
    <font/>
    <font>
      <sz val="11.0"/>
      <color rgb="FF000000"/>
      <name val="Calibri"/>
    </font>
    <font>
      <b/>
      <color rgb="FF000000"/>
      <name val="Arial"/>
    </font>
    <font>
      <b/>
      <color theme="1"/>
      <name val="Arial"/>
      <scheme val="minor"/>
    </font>
    <font>
      <color rgb="FF000000"/>
      <name val="Arial"/>
    </font>
    <font>
      <sz val="11.0"/>
      <color rgb="FFFFFFFF"/>
      <name val="Calibri"/>
    </font>
    <font>
      <color rgb="FFFFFFFF"/>
      <name val="Arial"/>
      <scheme val="minor"/>
    </font>
    <font>
      <color theme="1"/>
      <name val="Arial"/>
    </font>
    <font>
      <sz val="11.0"/>
      <color theme="1"/>
      <name val="Calibri"/>
    </font>
    <font>
      <sz val="12.0"/>
      <color rgb="FF000000"/>
      <name val="Arial"/>
    </font>
    <font>
      <sz val="12.0"/>
      <color rgb="FFFFFFFF"/>
      <name val="Arial"/>
    </font>
    <font>
      <b/>
      <sz val="12.0"/>
      <color rgb="FF000000"/>
      <name val="Arial"/>
    </font>
    <font>
      <b/>
      <sz val="12.0"/>
      <color rgb="FF000000"/>
      <name val="&quot;Aptos Narrow&quot;"/>
    </font>
    <font>
      <sz val="10.0"/>
      <color theme="1"/>
      <name val="Arial"/>
      <scheme val="minor"/>
    </font>
    <font>
      <sz val="14.0"/>
      <color theme="1"/>
      <name val="Arial"/>
      <scheme val="minor"/>
    </font>
    <font>
      <b/>
      <i/>
      <sz val="14.0"/>
      <color rgb="FF000000"/>
      <name val="&quot;Aptos Narrow&quot;"/>
    </font>
    <font>
      <b/>
      <sz val="14.0"/>
      <color theme="1"/>
      <name val="Arial"/>
      <scheme val="minor"/>
    </font>
    <font>
      <b/>
      <i/>
      <sz val="14.0"/>
      <color theme="1"/>
      <name val="Arial"/>
      <scheme val="minor"/>
    </font>
    <font>
      <i/>
      <sz val="14.0"/>
      <color theme="1"/>
      <name val="Arial"/>
      <scheme val="minor"/>
    </font>
    <font>
      <b/>
      <i/>
      <sz val="14.0"/>
      <color rgb="FF000000"/>
      <name val="Arial"/>
    </font>
    <font>
      <b/>
      <sz val="12.0"/>
      <color theme="1"/>
      <name val="Arial"/>
      <scheme val="minor"/>
    </font>
    <font>
      <i/>
      <sz val="10.0"/>
      <color theme="1"/>
      <name val="Arial"/>
      <scheme val="minor"/>
    </font>
  </fonts>
  <fills count="27">
    <fill>
      <patternFill patternType="none"/>
    </fill>
    <fill>
      <patternFill patternType="lightGray"/>
    </fill>
    <fill>
      <patternFill patternType="solid">
        <fgColor rgb="FFBC8440"/>
        <bgColor rgb="FFBC8440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1C231"/>
        <bgColor rgb="FFF1C231"/>
      </patternFill>
    </fill>
    <fill>
      <patternFill patternType="solid">
        <fgColor rgb="FFF1C232"/>
        <bgColor rgb="FFF1C232"/>
      </patternFill>
    </fill>
    <fill>
      <patternFill patternType="solid">
        <fgColor rgb="FF7F6001"/>
        <bgColor rgb="FF7F6001"/>
      </patternFill>
    </fill>
    <fill>
      <patternFill patternType="solid">
        <fgColor rgb="FF7F6000"/>
        <bgColor rgb="FF7F60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D7E6B"/>
        <bgColor rgb="FFDD7E6B"/>
      </patternFill>
    </fill>
    <fill>
      <patternFill patternType="solid">
        <fgColor rgb="FFC7DEFB"/>
        <bgColor rgb="FFC7DEFB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  <fill>
      <patternFill patternType="solid">
        <fgColor rgb="FFC6DFFC"/>
        <bgColor rgb="FFC6DFFC"/>
      </patternFill>
    </fill>
    <fill>
      <patternFill patternType="solid">
        <fgColor rgb="FFC5E0FD"/>
        <bgColor rgb="FFC5E0FD"/>
      </patternFill>
    </fill>
    <fill>
      <patternFill patternType="solid">
        <fgColor rgb="FFCCCCCC"/>
        <bgColor rgb="FFCCCCCC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6AA84F"/>
        <bgColor rgb="FF6AA84F"/>
      </patternFill>
    </fill>
  </fills>
  <borders count="7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</border>
    <border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4CCCC"/>
      </left>
      <top style="thin">
        <color rgb="FFF4CCCC"/>
      </top>
      <bottom style="thin">
        <color rgb="FFF4CCCC"/>
      </bottom>
    </border>
    <border>
      <right style="thin">
        <color rgb="FFF4CCCC"/>
      </right>
      <top style="thin">
        <color rgb="FFF4CCCC"/>
      </top>
      <bottom style="thin">
        <color rgb="FFF4CCCC"/>
      </bottom>
    </border>
    <border>
      <left style="thin">
        <color rgb="FFFFF2CC"/>
      </left>
      <right style="thin">
        <color rgb="FFFFF2CC"/>
      </right>
      <top style="thin">
        <color rgb="FFFFF2CC"/>
      </top>
      <bottom style="thin">
        <color rgb="FFFFF2CC"/>
      </bottom>
    </border>
    <border>
      <left style="thin">
        <color rgb="FFFCE5CD"/>
      </left>
      <top style="thin">
        <color rgb="FFFCE5CD"/>
      </top>
      <bottom style="thin">
        <color rgb="FFFCE5CD"/>
      </bottom>
    </border>
    <border>
      <top style="thin">
        <color rgb="FFFCE5CD"/>
      </top>
      <bottom style="thin">
        <color rgb="FFFCE5CD"/>
      </bottom>
    </border>
    <border>
      <right style="thin">
        <color rgb="FFFCE5CD"/>
      </right>
      <top style="thin">
        <color rgb="FFFCE5CD"/>
      </top>
      <bottom style="thin">
        <color rgb="FFFCE5CD"/>
      </bottom>
    </border>
    <border>
      <left style="thin">
        <color rgb="FFF4CCCC"/>
      </left>
      <right style="thin">
        <color rgb="FFF4CCCC"/>
      </right>
      <bottom style="thin">
        <color rgb="FFF4CCCC"/>
      </bottom>
    </border>
    <border>
      <left style="thin">
        <color rgb="FFFFF2CC"/>
      </left>
      <right style="thin">
        <color rgb="FFFFF2CC"/>
      </right>
      <bottom style="thin">
        <color rgb="FFFFF2CC"/>
      </bottom>
    </border>
    <border>
      <left style="thin">
        <color rgb="FFFCE5CD"/>
      </left>
      <right style="thin">
        <color rgb="FFFCE5CD"/>
      </right>
      <bottom style="thin">
        <color rgb="FFFCE5CD"/>
      </bottom>
    </border>
    <border>
      <left style="thin">
        <color rgb="FFF4CCCC"/>
      </left>
      <right style="thin">
        <color rgb="FFF4CCCC"/>
      </right>
      <top style="thin">
        <color rgb="FFF4CCCC"/>
      </top>
      <bottom style="thin">
        <color rgb="FFF4CCCC"/>
      </bottom>
    </border>
    <border>
      <left style="thin">
        <color rgb="FFFCE5CD"/>
      </left>
      <right style="thin">
        <color rgb="FFFCE5CD"/>
      </right>
      <top style="thin">
        <color rgb="FFFCE5CD"/>
      </top>
      <bottom style="thin">
        <color rgb="FFFCE5CD"/>
      </bottom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FFFFFF"/>
      </lef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4CCCC"/>
      </left>
      <right style="thin">
        <color rgb="FFF4CCCC"/>
      </right>
      <top style="thin">
        <color rgb="FFF4CCCC"/>
      </top>
    </border>
    <border>
      <left style="thin">
        <color rgb="FFFFF2CC"/>
      </left>
      <right style="thin">
        <color rgb="FFFFF2CC"/>
      </right>
      <top style="thin">
        <color rgb="FFFFF2CC"/>
      </top>
    </border>
    <border>
      <left style="thin">
        <color rgb="FFFCE5CD"/>
      </left>
      <right style="thin">
        <color rgb="FFFCE5CD"/>
      </right>
      <top style="thin">
        <color rgb="FFFCE5CD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0000"/>
      </left>
      <top style="thin">
        <color rgb="FFFF0000"/>
      </top>
      <bottom style="thin">
        <color rgb="FFFF0000"/>
      </bottom>
    </border>
    <border>
      <left style="thin">
        <color rgb="FF000000"/>
      </left>
      <right style="thin">
        <color rgb="FF000000"/>
      </right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C7DEFB"/>
      </left>
      <right style="thin">
        <color rgb="FFC7DEFB"/>
      </right>
      <bottom style="thin">
        <color rgb="FFC7DEFB"/>
      </bottom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left style="thin">
        <color rgb="FFD9D2E9"/>
      </left>
      <right style="thin">
        <color rgb="FFD9D2E9"/>
      </right>
      <bottom style="thin">
        <color rgb="FFD9D2E9"/>
      </bottom>
    </border>
    <border>
      <right style="thin">
        <color rgb="FFF4CCCC"/>
      </right>
      <bottom style="thin">
        <color rgb="FFF4CCCC"/>
      </bottom>
    </border>
    <border>
      <left style="thin">
        <color rgb="FFC5E0FD"/>
      </left>
      <right style="thin">
        <color rgb="FFC5E0FD"/>
      </right>
      <bottom style="thin">
        <color rgb="FFC7DEFB"/>
      </bottom>
    </border>
    <border>
      <left style="thin">
        <color rgb="FFFFFFFF"/>
      </left>
      <right style="thin">
        <color rgb="FFFFFFFF"/>
      </right>
      <bottom style="thin">
        <color rgb="FFC7DEFB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FCE5CD"/>
      </left>
      <bottom style="thin">
        <color rgb="FFFCE5CD"/>
      </bottom>
    </border>
    <border>
      <right style="thin">
        <color rgb="FFFCE5CD"/>
      </right>
      <bottom style="thin">
        <color rgb="FFFCE5CD"/>
      </bottom>
    </border>
    <border>
      <left style="thin">
        <color rgb="FFC7DEFB"/>
      </left>
      <right style="thin">
        <color rgb="FFC7DEFB"/>
      </right>
      <top style="thin">
        <color rgb="FFC7DEFB"/>
      </top>
      <bottom style="thin">
        <color rgb="FFC7DEFB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2E9"/>
      </left>
      <right style="thin">
        <color rgb="FFD9D2E9"/>
      </right>
      <top style="thin">
        <color rgb="FFD9D2E9"/>
      </top>
      <bottom style="thin">
        <color rgb="FFD9D2E9"/>
      </bottom>
    </border>
    <border>
      <left style="thin">
        <color rgb="FFC5E0FD"/>
      </left>
      <right style="thin">
        <color rgb="FFC5E0FD"/>
      </right>
      <top style="thin">
        <color rgb="FFC7DEFB"/>
      </top>
      <bottom style="thin">
        <color rgb="FFC7DEFB"/>
      </bottom>
    </border>
    <border>
      <left style="thin">
        <color rgb="FFFFFFFF"/>
      </left>
      <right style="thin">
        <color rgb="FFFFFFFF"/>
      </right>
      <top style="thin">
        <color rgb="FFC7DEFB"/>
      </top>
      <bottom style="thin">
        <color rgb="FFC7DEFB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FFFFFF"/>
      </left>
      <top style="thin">
        <color rgb="FFFFFFFF"/>
      </top>
      <bottom style="thin">
        <color rgb="FF000000"/>
      </bottom>
    </border>
    <border>
      <left style="thin">
        <color rgb="FFC7DEFB"/>
      </left>
      <right style="thin">
        <color rgb="FFC7DEFB"/>
      </right>
      <top style="thin">
        <color rgb="FFC7DEFB"/>
      </top>
      <bottom style="thin">
        <color rgb="FF000000"/>
      </bottom>
    </border>
    <border>
      <left style="thin">
        <color rgb="FFD9D9D9"/>
      </left>
      <right style="thin">
        <color rgb="FFD9D9D9"/>
      </right>
      <top style="thin">
        <color rgb="FFD9D9D9"/>
      </top>
    </border>
    <border>
      <left style="thin">
        <color rgb="FFD9D2E9"/>
      </left>
      <right style="thin">
        <color rgb="FFD9D2E9"/>
      </right>
      <top style="thin">
        <color rgb="FFD9D2E9"/>
      </top>
    </border>
    <border>
      <right style="thin">
        <color rgb="FFF4CCCC"/>
      </right>
      <top style="thin">
        <color rgb="FFF4CCCC"/>
      </top>
    </border>
    <border>
      <left style="thin">
        <color rgb="FFC5E0FD"/>
      </left>
      <right style="thin">
        <color rgb="FFC5E0FD"/>
      </right>
      <top style="thin">
        <color rgb="FFC7DEFB"/>
      </top>
    </border>
    <border>
      <left style="thin">
        <color rgb="FFFFFFFF"/>
      </left>
      <right style="thin">
        <color rgb="FFFFFFFF"/>
      </right>
      <top style="thin">
        <color rgb="FFC7DEFB"/>
      </top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FCE5CD"/>
      </left>
      <top style="thin">
        <color rgb="FFFCE5CD"/>
      </top>
    </border>
    <border>
      <right style="thin">
        <color rgb="FFFCE5CD"/>
      </right>
      <top style="thin">
        <color rgb="FFFCE5CD"/>
      </top>
    </border>
  </borders>
  <cellStyleXfs count="1">
    <xf borderId="0" fillId="0" fontId="0" numFmtId="0" applyAlignment="1" applyFont="1"/>
  </cellStyleXfs>
  <cellXfs count="37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1" fillId="0" fontId="2" numFmtId="0" xfId="0" applyBorder="1" applyFont="1"/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2" fillId="0" fontId="4" numFmtId="0" xfId="0" applyBorder="1" applyFont="1"/>
    <xf borderId="3" fillId="0" fontId="4" numFmtId="0" xfId="0" applyBorder="1" applyFont="1"/>
    <xf borderId="4" fillId="0" fontId="4" numFmtId="0" xfId="0" applyBorder="1" applyFont="1"/>
    <xf borderId="1" fillId="2" fontId="5" numFmtId="0" xfId="0" applyAlignment="1" applyBorder="1" applyFill="1" applyFont="1">
      <alignment vertical="bottom"/>
    </xf>
    <xf borderId="1" fillId="2" fontId="5" numFmtId="0" xfId="0" applyAlignment="1" applyBorder="1" applyFont="1">
      <alignment readingOrder="0" vertical="bottom"/>
    </xf>
    <xf borderId="5" fillId="0" fontId="4" numFmtId="0" xfId="0" applyBorder="1" applyFont="1"/>
    <xf borderId="1" fillId="0" fontId="6" numFmtId="0" xfId="0" applyAlignment="1" applyBorder="1" applyFont="1">
      <alignment horizontal="right" vertical="bottom"/>
    </xf>
    <xf borderId="1" fillId="0" fontId="6" numFmtId="0" xfId="0" applyAlignment="1" applyBorder="1" applyFont="1">
      <alignment vertical="bottom"/>
    </xf>
    <xf borderId="0" fillId="0" fontId="7" numFmtId="0" xfId="0" applyAlignment="1" applyFont="1">
      <alignment readingOrder="0" shrinkToFit="0" wrapText="0"/>
    </xf>
    <xf borderId="1" fillId="0" fontId="8" numFmtId="0" xfId="0" applyAlignment="1" applyBorder="1" applyFont="1">
      <alignment vertical="bottom"/>
    </xf>
    <xf borderId="1" fillId="0" fontId="6" numFmtId="0" xfId="0" applyAlignment="1" applyBorder="1" applyFont="1">
      <alignment readingOrder="0" vertical="bottom"/>
    </xf>
    <xf borderId="1" fillId="0" fontId="6" numFmtId="0" xfId="0" applyAlignment="1" applyBorder="1" applyFont="1">
      <alignment horizontal="right" readingOrder="0" vertical="bottom"/>
    </xf>
    <xf borderId="1" fillId="0" fontId="9" numFmtId="0" xfId="0" applyAlignment="1" applyBorder="1" applyFont="1">
      <alignment readingOrder="0"/>
    </xf>
    <xf borderId="0" fillId="0" fontId="10" numFmtId="0" xfId="0" applyAlignment="1" applyFont="1">
      <alignment readingOrder="0"/>
    </xf>
    <xf borderId="1" fillId="3" fontId="11" numFmtId="0" xfId="0" applyAlignment="1" applyBorder="1" applyFill="1" applyFont="1">
      <alignment readingOrder="0"/>
    </xf>
    <xf borderId="1" fillId="0" fontId="4" numFmtId="0" xfId="0" applyBorder="1" applyFont="1"/>
    <xf borderId="1" fillId="0" fontId="10" numFmtId="0" xfId="0" applyAlignment="1" applyBorder="1" applyFont="1">
      <alignment readingOrder="0" vertical="bottom"/>
    </xf>
    <xf borderId="6" fillId="0" fontId="4" numFmtId="0" xfId="0" applyBorder="1" applyFont="1"/>
    <xf borderId="0" fillId="0" fontId="12" numFmtId="0" xfId="0" applyAlignment="1" applyFont="1">
      <alignment shrinkToFit="0" vertical="bottom" wrapText="0"/>
    </xf>
    <xf borderId="2" fillId="0" fontId="12" numFmtId="0" xfId="0" applyAlignment="1" applyBorder="1" applyFont="1">
      <alignment shrinkToFit="0" vertical="bottom" wrapText="0"/>
    </xf>
    <xf borderId="3" fillId="0" fontId="12" numFmtId="0" xfId="0" applyAlignment="1" applyBorder="1" applyFont="1">
      <alignment shrinkToFit="0" vertical="bottom" wrapText="0"/>
    </xf>
    <xf borderId="4" fillId="0" fontId="12" numFmtId="0" xfId="0" applyAlignment="1" applyBorder="1" applyFont="1">
      <alignment shrinkToFit="0" vertical="bottom" wrapText="0"/>
    </xf>
    <xf borderId="1" fillId="0" fontId="12" numFmtId="0" xfId="0" applyAlignment="1" applyBorder="1" applyFont="1">
      <alignment shrinkToFit="0" vertical="bottom" wrapText="0"/>
    </xf>
    <xf borderId="1" fillId="0" fontId="12" numFmtId="0" xfId="0" applyAlignment="1" applyBorder="1" applyFont="1">
      <alignment shrinkToFit="0" vertical="bottom" wrapText="0"/>
    </xf>
    <xf borderId="7" fillId="0" fontId="4" numFmtId="0" xfId="0" applyBorder="1" applyFont="1"/>
    <xf borderId="7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8" fillId="0" fontId="4" numFmtId="0" xfId="0" applyAlignment="1" applyBorder="1" applyFont="1">
      <alignment horizontal="center" readingOrder="0"/>
    </xf>
    <xf borderId="9" fillId="0" fontId="13" numFmtId="0" xfId="0" applyBorder="1" applyFont="1"/>
    <xf borderId="10" fillId="0" fontId="13" numFmtId="0" xfId="0" applyBorder="1" applyFont="1"/>
    <xf borderId="4" fillId="0" fontId="14" numFmtId="0" xfId="0" applyAlignment="1" applyBorder="1" applyFont="1">
      <alignment shrinkToFit="0" vertical="bottom" wrapText="0"/>
    </xf>
    <xf borderId="1" fillId="0" fontId="14" numFmtId="0" xfId="0" applyAlignment="1" applyBorder="1" applyFont="1">
      <alignment shrinkToFit="0" vertical="bottom" wrapText="0"/>
    </xf>
    <xf borderId="1" fillId="0" fontId="15" numFmtId="0" xfId="0" applyAlignment="1" applyBorder="1" applyFont="1">
      <alignment readingOrder="0" shrinkToFit="0" vertical="bottom" wrapText="0"/>
    </xf>
    <xf borderId="10" fillId="0" fontId="4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4" fillId="0" fontId="14" numFmtId="0" xfId="0" applyAlignment="1" applyBorder="1" applyFont="1">
      <alignment horizontal="center" readingOrder="0" shrinkToFit="0" vertical="bottom" wrapText="0"/>
    </xf>
    <xf borderId="1" fillId="2" fontId="14" numFmtId="0" xfId="0" applyAlignment="1" applyBorder="1" applyFont="1">
      <alignment horizontal="center" readingOrder="0" shrinkToFit="0" vertical="bottom" wrapText="0"/>
    </xf>
    <xf borderId="1" fillId="2" fontId="14" numFmtId="0" xfId="0" applyAlignment="1" applyBorder="1" applyFont="1">
      <alignment readingOrder="0" shrinkToFit="0" vertical="bottom" wrapText="0"/>
    </xf>
    <xf borderId="0" fillId="4" fontId="16" numFmtId="0" xfId="0" applyFill="1" applyFont="1"/>
    <xf borderId="0" fillId="4" fontId="4" numFmtId="0" xfId="0" applyAlignment="1" applyFont="1">
      <alignment readingOrder="0"/>
    </xf>
    <xf borderId="11" fillId="4" fontId="16" numFmtId="0" xfId="0" applyBorder="1" applyFont="1"/>
    <xf borderId="7" fillId="4" fontId="4" numFmtId="0" xfId="0" applyBorder="1" applyFont="1"/>
    <xf borderId="7" fillId="4" fontId="16" numFmtId="0" xfId="0" applyBorder="1" applyFont="1"/>
    <xf borderId="12" fillId="4" fontId="4" numFmtId="0" xfId="0" applyBorder="1" applyFont="1"/>
    <xf borderId="13" fillId="4" fontId="4" numFmtId="0" xfId="0" applyBorder="1" applyFont="1"/>
    <xf borderId="14" fillId="4" fontId="4" numFmtId="1" xfId="0" applyBorder="1" applyFont="1" applyNumberFormat="1"/>
    <xf borderId="4" fillId="0" fontId="14" numFmtId="0" xfId="0" applyAlignment="1" applyBorder="1" applyFont="1">
      <alignment horizontal="center" shrinkToFit="0" vertical="bottom" wrapText="0"/>
    </xf>
    <xf borderId="13" fillId="3" fontId="14" numFmtId="0" xfId="0" applyAlignment="1" applyBorder="1" applyFont="1">
      <alignment horizontal="center" shrinkToFit="0" vertical="bottom" wrapText="0"/>
    </xf>
    <xf borderId="1" fillId="3" fontId="14" numFmtId="0" xfId="0" applyAlignment="1" applyBorder="1" applyFont="1">
      <alignment readingOrder="0" shrinkToFit="0" vertical="bottom" wrapText="0"/>
    </xf>
    <xf borderId="0" fillId="3" fontId="4" numFmtId="0" xfId="0" applyFont="1"/>
    <xf borderId="0" fillId="3" fontId="4" numFmtId="0" xfId="0" applyAlignment="1" applyFont="1">
      <alignment readingOrder="0"/>
    </xf>
    <xf borderId="13" fillId="3" fontId="16" numFmtId="0" xfId="0" applyBorder="1" applyFont="1"/>
    <xf borderId="0" fillId="3" fontId="16" numFmtId="0" xfId="0" applyFont="1"/>
    <xf borderId="14" fillId="3" fontId="4" numFmtId="0" xfId="0" applyBorder="1" applyFont="1"/>
    <xf borderId="13" fillId="3" fontId="4" numFmtId="0" xfId="0" applyBorder="1" applyFont="1"/>
    <xf borderId="14" fillId="3" fontId="4" numFmtId="1" xfId="0" applyBorder="1" applyFont="1" applyNumberFormat="1"/>
    <xf borderId="4" fillId="0" fontId="17" numFmtId="0" xfId="0" applyAlignment="1" applyBorder="1" applyFont="1">
      <alignment shrinkToFit="0" vertical="bottom" wrapText="0"/>
    </xf>
    <xf borderId="13" fillId="3" fontId="17" numFmtId="0" xfId="0" applyAlignment="1" applyBorder="1" applyFont="1">
      <alignment shrinkToFit="0" vertical="bottom" wrapText="0"/>
    </xf>
    <xf borderId="13" fillId="4" fontId="16" numFmtId="0" xfId="0" applyBorder="1" applyFont="1"/>
    <xf borderId="0" fillId="4" fontId="4" numFmtId="0" xfId="0" applyFont="1"/>
    <xf borderId="14" fillId="4" fontId="4" numFmtId="0" xfId="0" applyBorder="1" applyFont="1"/>
    <xf borderId="4" fillId="0" fontId="17" numFmtId="0" xfId="0" applyAlignment="1" applyBorder="1" applyFont="1">
      <alignment shrinkToFit="0" vertical="bottom" wrapText="0"/>
    </xf>
    <xf borderId="13" fillId="3" fontId="17" numFmtId="0" xfId="0" applyAlignment="1" applyBorder="1" applyFont="1">
      <alignment shrinkToFit="0" vertical="bottom" wrapText="0"/>
    </xf>
    <xf borderId="4" fillId="0" fontId="14" numFmtId="0" xfId="0" applyAlignment="1" applyBorder="1" applyFont="1">
      <alignment horizontal="center" shrinkToFit="0" vertical="bottom" wrapText="0"/>
    </xf>
    <xf borderId="13" fillId="3" fontId="14" numFmtId="0" xfId="0" applyAlignment="1" applyBorder="1" applyFont="1">
      <alignment horizontal="center" shrinkToFit="0" vertical="bottom" wrapText="0"/>
    </xf>
    <xf borderId="1" fillId="3" fontId="4" numFmtId="0" xfId="0" applyAlignment="1" applyBorder="1" applyFont="1">
      <alignment readingOrder="0"/>
    </xf>
    <xf borderId="15" fillId="2" fontId="14" numFmtId="0" xfId="0" applyAlignment="1" applyBorder="1" applyFont="1">
      <alignment horizontal="center" readingOrder="0" shrinkToFit="0" vertical="bottom" wrapText="0"/>
    </xf>
    <xf borderId="16" fillId="4" fontId="16" numFmtId="0" xfId="0" applyBorder="1" applyFont="1"/>
    <xf borderId="16" fillId="4" fontId="4" numFmtId="0" xfId="0" applyAlignment="1" applyBorder="1" applyFont="1">
      <alignment readingOrder="0"/>
    </xf>
    <xf borderId="15" fillId="4" fontId="16" numFmtId="0" xfId="0" applyBorder="1" applyFont="1"/>
    <xf borderId="16" fillId="4" fontId="4" numFmtId="0" xfId="0" applyBorder="1" applyFont="1"/>
    <xf borderId="17" fillId="4" fontId="4" numFmtId="0" xfId="0" applyBorder="1" applyFont="1"/>
    <xf borderId="15" fillId="4" fontId="4" numFmtId="0" xfId="0" applyBorder="1" applyFont="1"/>
    <xf borderId="17" fillId="4" fontId="4" numFmtId="1" xfId="0" applyBorder="1" applyFont="1" applyNumberFormat="1"/>
    <xf borderId="2" fillId="0" fontId="17" numFmtId="0" xfId="0" applyAlignment="1" applyBorder="1" applyFont="1">
      <alignment shrinkToFit="0" vertical="bottom" wrapText="0"/>
    </xf>
    <xf borderId="0" fillId="3" fontId="17" numFmtId="0" xfId="0" applyAlignment="1" applyFont="1">
      <alignment shrinkToFit="0" vertical="bottom" wrapText="0"/>
    </xf>
    <xf borderId="18" fillId="3" fontId="14" numFmtId="0" xfId="0" applyAlignment="1" applyBorder="1" applyFont="1">
      <alignment readingOrder="0" shrinkToFit="0" vertical="bottom" wrapText="0"/>
    </xf>
    <xf borderId="0" fillId="3" fontId="4" numFmtId="1" xfId="0" applyFont="1" applyNumberFormat="1"/>
    <xf borderId="2" fillId="0" fontId="14" numFmtId="0" xfId="0" applyAlignment="1" applyBorder="1" applyFont="1">
      <alignment shrinkToFit="0" vertical="bottom" wrapText="0"/>
    </xf>
    <xf borderId="0" fillId="3" fontId="14" numFmtId="0" xfId="0" applyAlignment="1" applyFont="1">
      <alignment shrinkToFit="0" vertical="bottom" wrapText="0"/>
    </xf>
    <xf borderId="15" fillId="3" fontId="4" numFmtId="0" xfId="0" applyBorder="1" applyFont="1"/>
    <xf borderId="16" fillId="3" fontId="4" numFmtId="1" xfId="0" applyBorder="1" applyFont="1" applyNumberFormat="1"/>
    <xf borderId="19" fillId="0" fontId="14" numFmtId="0" xfId="0" applyAlignment="1" applyBorder="1" applyFont="1">
      <alignment shrinkToFit="0" vertical="bottom" wrapText="0"/>
    </xf>
    <xf borderId="1" fillId="5" fontId="14" numFmtId="0" xfId="0" applyAlignment="1" applyBorder="1" applyFill="1" applyFont="1">
      <alignment readingOrder="0" shrinkToFit="0" vertical="bottom" wrapText="0"/>
    </xf>
    <xf borderId="19" fillId="0" fontId="4" numFmtId="0" xfId="0" applyBorder="1" applyFont="1"/>
    <xf borderId="1" fillId="6" fontId="4" numFmtId="0" xfId="0" applyBorder="1" applyFill="1" applyFont="1"/>
    <xf borderId="20" fillId="0" fontId="4" numFmtId="0" xfId="0" applyBorder="1" applyFont="1"/>
    <xf borderId="21" fillId="0" fontId="4" numFmtId="0" xfId="0" applyBorder="1" applyFont="1"/>
    <xf borderId="22" fillId="0" fontId="14" numFmtId="0" xfId="0" applyAlignment="1" applyBorder="1" applyFont="1">
      <alignment shrinkToFit="0" vertical="bottom" wrapText="0"/>
    </xf>
    <xf borderId="1" fillId="7" fontId="18" numFmtId="0" xfId="0" applyAlignment="1" applyBorder="1" applyFill="1" applyFont="1">
      <alignment readingOrder="0" shrinkToFit="0" vertical="bottom" wrapText="0"/>
    </xf>
    <xf borderId="22" fillId="0" fontId="4" numFmtId="0" xfId="0" applyBorder="1" applyFont="1"/>
    <xf borderId="8" fillId="8" fontId="19" numFmtId="0" xfId="0" applyAlignment="1" applyBorder="1" applyFill="1" applyFont="1">
      <alignment horizontal="center"/>
    </xf>
    <xf borderId="23" fillId="0" fontId="4" numFmtId="0" xfId="0" applyBorder="1" applyFont="1"/>
    <xf borderId="23" fillId="0" fontId="17" numFmtId="0" xfId="0" applyAlignment="1" applyBorder="1" applyFont="1">
      <alignment shrinkToFit="0" vertical="bottom" wrapText="0"/>
    </xf>
    <xf borderId="1" fillId="0" fontId="17" numFmtId="0" xfId="0" applyAlignment="1" applyBorder="1" applyFont="1">
      <alignment readingOrder="0" shrinkToFit="0" vertical="bottom" wrapText="0"/>
    </xf>
    <xf borderId="8" fillId="0" fontId="4" numFmtId="0" xfId="0" applyAlignment="1" applyBorder="1" applyFont="1">
      <alignment horizontal="center"/>
    </xf>
    <xf borderId="24" fillId="0" fontId="4" numFmtId="0" xfId="0" applyBorder="1" applyFont="1"/>
    <xf borderId="25" fillId="0" fontId="4" numFmtId="0" xfId="0" applyBorder="1" applyFont="1"/>
    <xf borderId="6" fillId="0" fontId="14" numFmtId="0" xfId="0" applyAlignment="1" applyBorder="1" applyFont="1">
      <alignment shrinkToFit="0" vertical="bottom" wrapText="0"/>
    </xf>
    <xf borderId="0" fillId="0" fontId="4" numFmtId="0" xfId="0" applyAlignment="1" applyFont="1">
      <alignment horizontal="center"/>
    </xf>
    <xf borderId="0" fillId="0" fontId="4" numFmtId="0" xfId="0" applyFont="1"/>
    <xf borderId="9" fillId="0" fontId="4" numFmtId="0" xfId="0" applyBorder="1" applyFont="1"/>
    <xf borderId="8" fillId="0" fontId="4" numFmtId="0" xfId="0" applyBorder="1" applyFont="1"/>
    <xf borderId="1" fillId="2" fontId="4" numFmtId="0" xfId="0" applyBorder="1" applyFont="1"/>
    <xf borderId="1" fillId="0" fontId="20" numFmtId="0" xfId="0" applyAlignment="1" applyBorder="1" applyFont="1">
      <alignment vertical="bottom"/>
    </xf>
    <xf borderId="1" fillId="2" fontId="21" numFmtId="0" xfId="0" applyAlignment="1" applyBorder="1" applyFont="1">
      <alignment vertical="bottom"/>
    </xf>
    <xf borderId="1" fillId="0" fontId="21" numFmtId="3" xfId="0" applyAlignment="1" applyBorder="1" applyFont="1" applyNumberFormat="1">
      <alignment horizontal="right" vertical="bottom"/>
    </xf>
    <xf borderId="1" fillId="0" fontId="4" numFmtId="164" xfId="0" applyBorder="1" applyFont="1" applyNumberFormat="1"/>
    <xf borderId="1" fillId="0" fontId="4" numFmtId="1" xfId="0" applyBorder="1" applyFont="1" applyNumberFormat="1"/>
    <xf borderId="0" fillId="0" fontId="14" numFmtId="0" xfId="0" applyAlignment="1" applyFont="1">
      <alignment shrinkToFit="0" vertical="bottom" wrapText="0"/>
    </xf>
    <xf borderId="0" fillId="0" fontId="18" numFmtId="0" xfId="0" applyAlignment="1" applyFont="1">
      <alignment readingOrder="0" shrinkToFit="0" vertical="bottom" wrapText="0"/>
    </xf>
    <xf borderId="0" fillId="0" fontId="19" numFmtId="0" xfId="0" applyAlignment="1" applyFont="1">
      <alignment horizontal="center"/>
    </xf>
    <xf borderId="0" fillId="0" fontId="17" numFmtId="0" xfId="0" applyAlignment="1" applyFont="1">
      <alignment shrinkToFit="0" vertical="bottom" wrapText="0"/>
    </xf>
    <xf borderId="0" fillId="0" fontId="17" numFmtId="0" xfId="0" applyAlignment="1" applyFont="1">
      <alignment readingOrder="0" shrinkToFit="0" vertical="bottom" wrapText="0"/>
    </xf>
    <xf borderId="2" fillId="0" fontId="16" numFmtId="0" xfId="0" applyAlignment="1" applyBorder="1" applyFont="1">
      <alignment readingOrder="0"/>
    </xf>
    <xf borderId="3" fillId="0" fontId="4" numFmtId="0" xfId="0" applyAlignment="1" applyBorder="1" applyFont="1">
      <alignment horizontal="center" readingOrder="0" vertical="center"/>
    </xf>
    <xf borderId="3" fillId="0" fontId="4" numFmtId="0" xfId="0" applyAlignment="1" applyBorder="1" applyFont="1">
      <alignment horizontal="center" readingOrder="0" shrinkToFit="0" vertical="center" wrapText="1"/>
    </xf>
    <xf borderId="1" fillId="2" fontId="4" numFmtId="0" xfId="0" applyAlignment="1" applyBorder="1" applyFont="1">
      <alignment horizontal="center" readingOrder="0" shrinkToFit="0" vertical="center" wrapText="1"/>
    </xf>
    <xf borderId="1" fillId="2" fontId="4" numFmtId="0" xfId="0" applyAlignment="1" applyBorder="1" applyFont="1">
      <alignment horizontal="center" readingOrder="0" vertical="center"/>
    </xf>
    <xf borderId="1" fillId="0" fontId="4" numFmtId="2" xfId="0" applyBorder="1" applyFont="1" applyNumberFormat="1"/>
    <xf borderId="1" fillId="2" fontId="4" numFmtId="0" xfId="0" applyAlignment="1" applyBorder="1" applyFont="1">
      <alignment readingOrder="0"/>
    </xf>
    <xf borderId="1" fillId="0" fontId="4" numFmtId="3" xfId="0" applyAlignment="1" applyBorder="1" applyFont="1" applyNumberFormat="1">
      <alignment readingOrder="0"/>
    </xf>
    <xf borderId="26" fillId="0" fontId="4" numFmtId="1" xfId="0" applyBorder="1" applyFont="1" applyNumberFormat="1"/>
    <xf borderId="27" fillId="0" fontId="4" numFmtId="0" xfId="0" applyAlignment="1" applyBorder="1" applyFont="1">
      <alignment readingOrder="0"/>
    </xf>
    <xf borderId="26" fillId="0" fontId="4" numFmtId="0" xfId="0" applyAlignment="1" applyBorder="1" applyFont="1">
      <alignment readingOrder="0"/>
    </xf>
    <xf borderId="26" fillId="0" fontId="4" numFmtId="3" xfId="0" applyAlignment="1" applyBorder="1" applyFont="1" applyNumberFormat="1">
      <alignment readingOrder="0"/>
    </xf>
    <xf borderId="26" fillId="0" fontId="4" numFmtId="3" xfId="0" applyBorder="1" applyFont="1" applyNumberFormat="1"/>
    <xf borderId="27" fillId="0" fontId="4" numFmtId="0" xfId="0" applyBorder="1" applyFont="1"/>
    <xf borderId="26" fillId="0" fontId="4" numFmtId="2" xfId="0" applyAlignment="1" applyBorder="1" applyFont="1" applyNumberFormat="1">
      <alignment readingOrder="0"/>
    </xf>
    <xf borderId="20" fillId="0" fontId="22" numFmtId="0" xfId="0" applyAlignment="1" applyBorder="1" applyFont="1">
      <alignment readingOrder="0" shrinkToFit="0" vertical="bottom" wrapText="0"/>
    </xf>
    <xf borderId="6" fillId="0" fontId="22" numFmtId="0" xfId="0" applyAlignment="1" applyBorder="1" applyFont="1">
      <alignment readingOrder="0" shrinkToFit="0" vertical="bottom" wrapText="0"/>
    </xf>
    <xf borderId="6" fillId="0" fontId="3" numFmtId="0" xfId="0" applyAlignment="1" applyBorder="1" applyFont="1">
      <alignment shrinkToFit="0" vertical="bottom" wrapText="0"/>
    </xf>
    <xf borderId="21" fillId="0" fontId="3" numFmtId="0" xfId="0" applyAlignment="1" applyBorder="1" applyFont="1">
      <alignment shrinkToFit="0" vertical="bottom" wrapText="0"/>
    </xf>
    <xf borderId="28" fillId="9" fontId="23" numFmtId="0" xfId="0" applyAlignment="1" applyBorder="1" applyFill="1" applyFont="1">
      <alignment horizontal="center" readingOrder="0" shrinkToFit="0" vertical="bottom" wrapText="0"/>
    </xf>
    <xf borderId="29" fillId="0" fontId="13" numFmtId="0" xfId="0" applyBorder="1" applyFont="1"/>
    <xf borderId="20" fillId="0" fontId="3" numFmtId="0" xfId="0" applyAlignment="1" applyBorder="1" applyFont="1">
      <alignment shrinkToFit="0" vertical="bottom" wrapText="0"/>
    </xf>
    <xf borderId="30" fillId="6" fontId="23" numFmtId="0" xfId="0" applyAlignment="1" applyBorder="1" applyFont="1">
      <alignment readingOrder="0" shrinkToFit="0" vertical="bottom" wrapText="0"/>
    </xf>
    <xf borderId="31" fillId="10" fontId="23" numFmtId="0" xfId="0" applyAlignment="1" applyBorder="1" applyFill="1" applyFont="1">
      <alignment horizontal="center" readingOrder="0" shrinkToFit="0" vertical="bottom" wrapText="0"/>
    </xf>
    <xf borderId="32" fillId="0" fontId="13" numFmtId="0" xfId="0" applyBorder="1" applyFont="1"/>
    <xf borderId="33" fillId="0" fontId="13" numFmtId="0" xfId="0" applyBorder="1" applyFont="1"/>
    <xf borderId="2" fillId="0" fontId="3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shrinkToFit="0" vertical="bottom" wrapText="0"/>
    </xf>
    <xf borderId="34" fillId="11" fontId="3" numFmtId="0" xfId="0" applyAlignment="1" applyBorder="1" applyFill="1" applyFont="1">
      <alignment shrinkToFit="0" vertical="bottom" wrapText="0"/>
    </xf>
    <xf borderId="35" fillId="12" fontId="3" numFmtId="0" xfId="0" applyAlignment="1" applyBorder="1" applyFill="1" applyFont="1">
      <alignment shrinkToFit="0" vertical="bottom" wrapText="0"/>
    </xf>
    <xf borderId="36" fillId="4" fontId="3" numFmtId="0" xfId="0" applyAlignment="1" applyBorder="1" applyFont="1">
      <alignment shrinkToFit="0" vertical="bottom" wrapText="0"/>
    </xf>
    <xf borderId="24" fillId="0" fontId="3" numFmtId="0" xfId="0" applyAlignment="1" applyBorder="1" applyFont="1">
      <alignment shrinkToFit="0" vertical="bottom" wrapText="0"/>
    </xf>
    <xf borderId="3" fillId="0" fontId="3" numFmtId="0" xfId="0" applyAlignment="1" applyBorder="1" applyFont="1">
      <alignment shrinkToFit="0" vertical="bottom" wrapText="0"/>
    </xf>
    <xf borderId="37" fillId="11" fontId="3" numFmtId="0" xfId="0" applyAlignment="1" applyBorder="1" applyFont="1">
      <alignment shrinkToFit="0" vertical="bottom" wrapText="0"/>
    </xf>
    <xf borderId="30" fillId="12" fontId="3" numFmtId="0" xfId="0" applyAlignment="1" applyBorder="1" applyFont="1">
      <alignment shrinkToFit="0" vertical="bottom" wrapText="0"/>
    </xf>
    <xf borderId="38" fillId="4" fontId="3" numFmtId="0" xfId="0" applyAlignment="1" applyBorder="1" applyFont="1">
      <alignment shrinkToFit="0" vertical="bottom" wrapText="0"/>
    </xf>
    <xf borderId="39" fillId="0" fontId="22" numFmtId="0" xfId="0" applyAlignment="1" applyBorder="1" applyFont="1">
      <alignment horizontal="center" readingOrder="0" shrinkToFit="0" vertical="bottom" wrapText="0"/>
    </xf>
    <xf borderId="40" fillId="0" fontId="22" numFmtId="0" xfId="0" applyAlignment="1" applyBorder="1" applyFont="1">
      <alignment horizontal="center" readingOrder="0" shrinkToFit="0" vertical="bottom" wrapText="0"/>
    </xf>
    <xf borderId="1" fillId="2" fontId="3" numFmtId="0" xfId="0" applyAlignment="1" applyBorder="1" applyFont="1">
      <alignment readingOrder="0" shrinkToFit="0" vertical="bottom" wrapText="0"/>
    </xf>
    <xf borderId="1" fillId="0" fontId="22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shrinkToFit="0" vertical="bottom" wrapText="0"/>
    </xf>
    <xf borderId="18" fillId="2" fontId="3" numFmtId="0" xfId="0" applyAlignment="1" applyBorder="1" applyFont="1">
      <alignment shrinkToFit="0" vertical="bottom" wrapText="0"/>
    </xf>
    <xf borderId="24" fillId="0" fontId="24" numFmtId="0" xfId="0" applyAlignment="1" applyBorder="1" applyFont="1">
      <alignment readingOrder="0" shrinkToFit="0" vertical="bottom" wrapText="0"/>
    </xf>
    <xf borderId="41" fillId="0" fontId="25" numFmtId="0" xfId="0" applyAlignment="1" applyBorder="1" applyFont="1">
      <alignment readingOrder="0" shrinkToFit="0" vertical="bottom" wrapText="0"/>
    </xf>
    <xf borderId="3" fillId="0" fontId="25" numFmtId="0" xfId="0" applyAlignment="1" applyBorder="1" applyFont="1">
      <alignment readingOrder="0" shrinkToFit="0" vertical="bottom" wrapText="0"/>
    </xf>
    <xf borderId="25" fillId="0" fontId="25" numFmtId="0" xfId="0" applyAlignment="1" applyBorder="1" applyFont="1">
      <alignment readingOrder="0" shrinkToFit="0" vertical="bottom" wrapText="0"/>
    </xf>
    <xf borderId="42" fillId="11" fontId="25" numFmtId="0" xfId="0" applyAlignment="1" applyBorder="1" applyFont="1">
      <alignment readingOrder="0" shrinkToFit="0" vertical="bottom" wrapText="0"/>
    </xf>
    <xf borderId="24" fillId="0" fontId="25" numFmtId="0" xfId="0" applyAlignment="1" applyBorder="1" applyFont="1">
      <alignment readingOrder="0" shrinkToFit="0" vertical="bottom" wrapText="0"/>
    </xf>
    <xf borderId="43" fillId="12" fontId="25" numFmtId="0" xfId="0" applyAlignment="1" applyBorder="1" applyFont="1">
      <alignment readingOrder="0" shrinkToFit="0" vertical="bottom" wrapText="0"/>
    </xf>
    <xf borderId="44" fillId="4" fontId="25" numFmtId="0" xfId="0" applyAlignment="1" applyBorder="1" applyFont="1">
      <alignment readingOrder="0" shrinkToFit="0" vertical="bottom" wrapText="0"/>
    </xf>
    <xf borderId="2" fillId="0" fontId="25" numFmtId="0" xfId="0" applyAlignment="1" applyBorder="1" applyFont="1">
      <alignment readingOrder="0" shrinkToFit="0" vertical="bottom" wrapText="0"/>
    </xf>
    <xf borderId="4" fillId="0" fontId="24" numFmtId="0" xfId="0" applyAlignment="1" applyBorder="1" applyFont="1">
      <alignment readingOrder="0" shrinkToFit="0" vertical="bottom" wrapText="0"/>
    </xf>
    <xf borderId="2" fillId="0" fontId="24" numFmtId="0" xfId="0" applyAlignment="1" applyBorder="1" applyFont="1">
      <alignment readingOrder="0" shrinkToFit="0" vertical="bottom" wrapText="0"/>
    </xf>
    <xf borderId="18" fillId="2" fontId="3" numFmtId="0" xfId="0" applyAlignment="1" applyBorder="1" applyFont="1">
      <alignment horizontal="right" readingOrder="0" shrinkToFit="0" vertical="bottom" wrapText="0"/>
    </xf>
    <xf borderId="17" fillId="0" fontId="3" numFmtId="0" xfId="0" applyAlignment="1" applyBorder="1" applyFont="1">
      <alignment shrinkToFit="0" vertical="bottom" wrapText="0"/>
    </xf>
    <xf borderId="10" fillId="0" fontId="3" numFmtId="0" xfId="0" applyAlignment="1" applyBorder="1" applyFont="1">
      <alignment shrinkToFit="0" vertical="bottom" wrapText="0"/>
    </xf>
    <xf borderId="10" fillId="0" fontId="22" numFmtId="0" xfId="0" applyAlignment="1" applyBorder="1" applyFont="1">
      <alignment readingOrder="0" shrinkToFit="0" vertical="bottom" wrapText="0"/>
    </xf>
    <xf borderId="1" fillId="11" fontId="3" numFmtId="0" xfId="0" applyAlignment="1" applyBorder="1" applyFont="1">
      <alignment shrinkToFit="0" vertical="bottom" wrapText="0"/>
    </xf>
    <xf borderId="1" fillId="12" fontId="3" numFmtId="0" xfId="0" applyAlignment="1" applyBorder="1" applyFont="1">
      <alignment shrinkToFit="0" vertical="bottom" wrapText="0"/>
    </xf>
    <xf borderId="1" fillId="4" fontId="3" numFmtId="0" xfId="0" applyAlignment="1" applyBorder="1" applyFont="1">
      <alignment shrinkToFit="0" vertical="bottom" wrapText="0"/>
    </xf>
    <xf borderId="14" fillId="0" fontId="3" numFmtId="0" xfId="0" applyAlignment="1" applyBorder="1" applyFont="1">
      <alignment shrinkToFit="0" vertical="bottom" wrapText="0"/>
    </xf>
    <xf borderId="14" fillId="0" fontId="22" numFmtId="0" xfId="0" applyAlignment="1" applyBorder="1" applyFont="1">
      <alignment readingOrder="0" shrinkToFit="0" vertical="bottom" wrapText="0"/>
    </xf>
    <xf borderId="45" fillId="0" fontId="3" numFmtId="0" xfId="0" applyAlignment="1" applyBorder="1" applyFont="1">
      <alignment shrinkToFit="0" vertical="bottom" wrapText="0"/>
    </xf>
    <xf borderId="45" fillId="11" fontId="3" numFmtId="0" xfId="0" applyAlignment="1" applyBorder="1" applyFont="1">
      <alignment shrinkToFit="0" vertical="bottom" wrapText="0"/>
    </xf>
    <xf borderId="45" fillId="12" fontId="3" numFmtId="0" xfId="0" applyAlignment="1" applyBorder="1" applyFont="1">
      <alignment shrinkToFit="0" vertical="bottom" wrapText="0"/>
    </xf>
    <xf borderId="45" fillId="4" fontId="3" numFmtId="0" xfId="0" applyAlignment="1" applyBorder="1" applyFont="1">
      <alignment shrinkToFit="0" vertical="bottom" wrapText="0"/>
    </xf>
    <xf borderId="25" fillId="0" fontId="3" numFmtId="0" xfId="0" applyAlignment="1" applyBorder="1" applyFont="1">
      <alignment shrinkToFit="0" vertical="bottom" wrapText="0"/>
    </xf>
    <xf borderId="17" fillId="0" fontId="13" numFmtId="0" xfId="0" applyBorder="1" applyFont="1"/>
    <xf borderId="18" fillId="0" fontId="13" numFmtId="0" xfId="0" applyBorder="1" applyFont="1"/>
    <xf borderId="22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horizontal="center" shrinkToFit="0" vertical="bottom" wrapText="0"/>
    </xf>
    <xf borderId="21" fillId="0" fontId="3" numFmtId="0" xfId="0" applyAlignment="1" applyBorder="1" applyFont="1">
      <alignment horizontal="center" shrinkToFit="0" vertical="bottom" wrapText="0"/>
    </xf>
    <xf borderId="46" fillId="13" fontId="22" numFmtId="0" xfId="0" applyAlignment="1" applyBorder="1" applyFill="1" applyFont="1">
      <alignment readingOrder="0" shrinkToFit="0" vertical="bottom" wrapText="0"/>
    </xf>
    <xf borderId="1" fillId="11" fontId="22" numFmtId="0" xfId="0" applyAlignment="1" applyBorder="1" applyFont="1">
      <alignment readingOrder="0" shrinkToFit="0" vertical="bottom" wrapText="0"/>
    </xf>
    <xf borderId="1" fillId="12" fontId="22" numFmtId="0" xfId="0" applyAlignment="1" applyBorder="1" applyFont="1">
      <alignment readingOrder="0" shrinkToFit="0" vertical="bottom" wrapText="0"/>
    </xf>
    <xf borderId="1" fillId="4" fontId="22" numFmtId="0" xfId="0" applyAlignment="1" applyBorder="1" applyFont="1">
      <alignment readingOrder="0" shrinkToFit="0" vertical="bottom" wrapText="0"/>
    </xf>
    <xf borderId="5" fillId="0" fontId="22" numFmtId="0" xfId="0" applyAlignment="1" applyBorder="1" applyFont="1">
      <alignment readingOrder="0" shrinkToFit="0" vertical="bottom" wrapText="0"/>
    </xf>
    <xf borderId="4" fillId="0" fontId="22" numFmtId="0" xfId="0" applyAlignment="1" applyBorder="1" applyFont="1">
      <alignment horizontal="center" readingOrder="0" shrinkToFit="0" vertical="bottom" wrapText="0"/>
    </xf>
    <xf borderId="2" fillId="0" fontId="22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horizontal="center" shrinkToFit="0" vertical="bottom" wrapText="0"/>
    </xf>
    <xf borderId="4" fillId="0" fontId="25" numFmtId="0" xfId="0" applyAlignment="1" applyBorder="1" applyFont="1">
      <alignment horizontal="center" readingOrder="0" shrinkToFit="0" vertical="bottom" wrapText="0"/>
    </xf>
    <xf borderId="18" fillId="0" fontId="3" numFmtId="0" xfId="0" applyAlignment="1" applyBorder="1" applyFont="1">
      <alignment shrinkToFit="0" vertical="bottom" wrapText="0"/>
    </xf>
    <xf borderId="45" fillId="0" fontId="22" numFmtId="0" xfId="0" applyAlignment="1" applyBorder="1" applyFont="1">
      <alignment readingOrder="0" shrinkToFit="0" vertical="bottom" wrapText="0"/>
    </xf>
    <xf borderId="25" fillId="0" fontId="3" numFmtId="0" xfId="0" applyAlignment="1" applyBorder="1" applyFont="1">
      <alignment horizontal="center" shrinkToFit="0" vertical="bottom" wrapText="0"/>
    </xf>
    <xf borderId="1" fillId="2" fontId="22" numFmtId="0" xfId="0" applyAlignment="1" applyBorder="1" applyFont="1">
      <alignment readingOrder="0" shrinkToFit="0" vertical="bottom" wrapText="0"/>
    </xf>
    <xf borderId="17" fillId="0" fontId="22" numFmtId="0" xfId="0" applyAlignment="1" applyBorder="1" applyFont="1">
      <alignment readingOrder="0" shrinkToFit="0" vertical="bottom" wrapText="0"/>
    </xf>
    <xf borderId="47" fillId="0" fontId="3" numFmtId="0" xfId="0" applyAlignment="1" applyBorder="1" applyFont="1">
      <alignment shrinkToFit="0" vertical="bottom" wrapText="0"/>
    </xf>
    <xf borderId="15" fillId="0" fontId="3" numFmtId="0" xfId="0" applyAlignment="1" applyBorder="1" applyFont="1">
      <alignment shrinkToFit="0" vertical="bottom" wrapText="0"/>
    </xf>
    <xf borderId="48" fillId="13" fontId="22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16" fillId="0" fontId="13" numFmtId="0" xfId="0" applyBorder="1" applyFont="1"/>
    <xf borderId="16" fillId="0" fontId="22" numFmtId="0" xfId="0" applyAlignment="1" applyBorder="1" applyFont="1">
      <alignment readingOrder="0" shrinkToFit="0" vertical="bottom" wrapText="0"/>
    </xf>
    <xf borderId="4" fillId="0" fontId="22" numFmtId="0" xfId="0" applyAlignment="1" applyBorder="1" applyFont="1">
      <alignment readingOrder="0" shrinkToFit="0" vertical="bottom" wrapText="0"/>
    </xf>
    <xf borderId="1" fillId="2" fontId="25" numFmtId="0" xfId="0" applyAlignment="1" applyBorder="1" applyFont="1">
      <alignment readingOrder="0" shrinkToFit="0" vertical="bottom" wrapText="0"/>
    </xf>
    <xf borderId="47" fillId="2" fontId="3" numFmtId="0" xfId="0" applyAlignment="1" applyBorder="1" applyFont="1">
      <alignment shrinkToFit="0" vertical="bottom" wrapText="0"/>
    </xf>
    <xf borderId="4" fillId="0" fontId="25" numFmtId="0" xfId="0" applyAlignment="1" applyBorder="1" applyFont="1">
      <alignment readingOrder="0" shrinkToFit="0" vertical="bottom" wrapText="0"/>
    </xf>
    <xf borderId="47" fillId="2" fontId="3" numFmtId="0" xfId="0" applyAlignment="1" applyBorder="1" applyFont="1">
      <alignment horizontal="right" readingOrder="0" shrinkToFit="0" vertical="bottom" wrapText="0"/>
    </xf>
    <xf borderId="10" fillId="14" fontId="22" numFmtId="0" xfId="0" applyAlignment="1" applyBorder="1" applyFill="1" applyFont="1">
      <alignment readingOrder="0" shrinkToFit="0" vertical="bottom" wrapText="0"/>
    </xf>
    <xf borderId="9" fillId="0" fontId="3" numFmtId="0" xfId="0" applyAlignment="1" applyBorder="1" applyFont="1">
      <alignment shrinkToFit="0" vertical="bottom" wrapText="0"/>
    </xf>
    <xf borderId="10" fillId="15" fontId="22" numFmtId="0" xfId="0" applyAlignment="1" applyBorder="1" applyFill="1" applyFont="1">
      <alignment readingOrder="0" shrinkToFit="0" vertical="bottom" wrapText="0"/>
    </xf>
    <xf borderId="10" fillId="11" fontId="3" numFmtId="0" xfId="0" applyAlignment="1" applyBorder="1" applyFont="1">
      <alignment shrinkToFit="0" vertical="bottom" wrapText="0"/>
    </xf>
    <xf borderId="10" fillId="16" fontId="22" numFmtId="0" xfId="0" applyAlignment="1" applyBorder="1" applyFill="1" applyFont="1">
      <alignment readingOrder="0" shrinkToFit="0" vertical="bottom" wrapText="0"/>
    </xf>
    <xf borderId="10" fillId="12" fontId="3" numFmtId="0" xfId="0" applyAlignment="1" applyBorder="1" applyFont="1">
      <alignment shrinkToFit="0" vertical="bottom" wrapText="0"/>
    </xf>
    <xf borderId="10" fillId="17" fontId="22" numFmtId="0" xfId="0" applyAlignment="1" applyBorder="1" applyFill="1" applyFont="1">
      <alignment readingOrder="0" shrinkToFit="0" vertical="bottom" wrapText="0"/>
    </xf>
    <xf borderId="10" fillId="18" fontId="22" numFmtId="0" xfId="0" applyAlignment="1" applyBorder="1" applyFill="1" applyFont="1">
      <alignment readingOrder="0" shrinkToFit="0" vertical="bottom" wrapText="0"/>
    </xf>
    <xf borderId="10" fillId="4" fontId="3" numFmtId="0" xfId="0" applyAlignment="1" applyBorder="1" applyFont="1">
      <alignment shrinkToFit="0" vertical="bottom" wrapText="0"/>
    </xf>
    <xf borderId="10" fillId="19" fontId="22" numFmtId="0" xfId="0" applyAlignment="1" applyBorder="1" applyFill="1" applyFont="1">
      <alignment readingOrder="0" shrinkToFit="0" vertical="bottom" wrapText="0"/>
    </xf>
    <xf borderId="17" fillId="14" fontId="3" numFmtId="0" xfId="0" applyAlignment="1" applyBorder="1" applyFont="1">
      <alignment shrinkToFit="0" vertical="bottom" wrapText="0"/>
    </xf>
    <xf borderId="17" fillId="14" fontId="22" numFmtId="0" xfId="0" applyAlignment="1" applyBorder="1" applyFont="1">
      <alignment readingOrder="0" shrinkToFit="0" vertical="bottom" wrapText="0"/>
    </xf>
    <xf borderId="16" fillId="0" fontId="3" numFmtId="0" xfId="0" applyAlignment="1" applyBorder="1" applyFont="1">
      <alignment shrinkToFit="0" vertical="bottom" wrapText="0"/>
    </xf>
    <xf borderId="17" fillId="15" fontId="3" numFmtId="0" xfId="0" applyAlignment="1" applyBorder="1" applyFont="1">
      <alignment shrinkToFit="0" vertical="bottom" wrapText="0"/>
    </xf>
    <xf borderId="17" fillId="15" fontId="22" numFmtId="0" xfId="0" applyAlignment="1" applyBorder="1" applyFont="1">
      <alignment readingOrder="0" shrinkToFit="0" vertical="bottom" wrapText="0"/>
    </xf>
    <xf borderId="17" fillId="11" fontId="3" numFmtId="0" xfId="0" applyAlignment="1" applyBorder="1" applyFont="1">
      <alignment shrinkToFit="0" vertical="bottom" wrapText="0"/>
    </xf>
    <xf borderId="10" fillId="16" fontId="3" numFmtId="0" xfId="0" applyAlignment="1" applyBorder="1" applyFont="1">
      <alignment shrinkToFit="0" vertical="bottom" wrapText="0"/>
    </xf>
    <xf borderId="17" fillId="16" fontId="22" numFmtId="0" xfId="0" applyAlignment="1" applyBorder="1" applyFont="1">
      <alignment readingOrder="0" shrinkToFit="0" vertical="bottom" wrapText="0"/>
    </xf>
    <xf borderId="17" fillId="12" fontId="3" numFmtId="0" xfId="0" applyAlignment="1" applyBorder="1" applyFont="1">
      <alignment shrinkToFit="0" vertical="bottom" wrapText="0"/>
    </xf>
    <xf borderId="17" fillId="17" fontId="3" numFmtId="0" xfId="0" applyAlignment="1" applyBorder="1" applyFont="1">
      <alignment shrinkToFit="0" vertical="bottom" wrapText="0"/>
    </xf>
    <xf borderId="17" fillId="17" fontId="22" numFmtId="0" xfId="0" applyAlignment="1" applyBorder="1" applyFont="1">
      <alignment readingOrder="0" shrinkToFit="0" vertical="bottom" wrapText="0"/>
    </xf>
    <xf borderId="17" fillId="16" fontId="3" numFmtId="0" xfId="0" applyAlignment="1" applyBorder="1" applyFont="1">
      <alignment shrinkToFit="0" vertical="bottom" wrapText="0"/>
    </xf>
    <xf borderId="17" fillId="18" fontId="3" numFmtId="0" xfId="0" applyAlignment="1" applyBorder="1" applyFont="1">
      <alignment shrinkToFit="0" vertical="bottom" wrapText="0"/>
    </xf>
    <xf borderId="17" fillId="18" fontId="22" numFmtId="0" xfId="0" applyAlignment="1" applyBorder="1" applyFont="1">
      <alignment readingOrder="0" shrinkToFit="0" vertical="bottom" wrapText="0"/>
    </xf>
    <xf borderId="17" fillId="19" fontId="3" numFmtId="0" xfId="0" applyAlignment="1" applyBorder="1" applyFont="1">
      <alignment shrinkToFit="0" vertical="bottom" wrapText="0"/>
    </xf>
    <xf borderId="17" fillId="19" fontId="22" numFmtId="0" xfId="0" applyAlignment="1" applyBorder="1" applyFont="1">
      <alignment readingOrder="0" shrinkToFit="0" vertical="bottom" wrapText="0"/>
    </xf>
    <xf borderId="47" fillId="2" fontId="22" numFmtId="0" xfId="0" applyAlignment="1" applyBorder="1" applyFont="1">
      <alignment horizontal="right" readingOrder="0" shrinkToFit="0" vertical="bottom" wrapText="0"/>
    </xf>
    <xf borderId="10" fillId="14" fontId="3" numFmtId="0" xfId="0" applyAlignment="1" applyBorder="1" applyFont="1">
      <alignment shrinkToFit="0" vertical="bottom" wrapText="0"/>
    </xf>
    <xf borderId="16" fillId="14" fontId="22" numFmtId="0" xfId="0" applyAlignment="1" applyBorder="1" applyFont="1">
      <alignment readingOrder="0" shrinkToFit="0" vertical="bottom" wrapText="0"/>
    </xf>
    <xf borderId="1" fillId="14" fontId="22" numFmtId="0" xfId="0" applyAlignment="1" applyBorder="1" applyFont="1">
      <alignment readingOrder="0" shrinkToFit="0" vertical="bottom" wrapText="0"/>
    </xf>
    <xf borderId="18" fillId="14" fontId="22" numFmtId="0" xfId="0" applyAlignment="1" applyBorder="1" applyFont="1">
      <alignment readingOrder="0" shrinkToFit="0" vertical="bottom" wrapText="0"/>
    </xf>
    <xf borderId="16" fillId="15" fontId="3" numFmtId="0" xfId="0" applyAlignment="1" applyBorder="1" applyFont="1">
      <alignment shrinkToFit="0" vertical="bottom" wrapText="0"/>
    </xf>
    <xf borderId="1" fillId="15" fontId="22" numFmtId="0" xfId="0" applyAlignment="1" applyBorder="1" applyFont="1">
      <alignment readingOrder="0" shrinkToFit="0" vertical="bottom" wrapText="0"/>
    </xf>
    <xf borderId="17" fillId="4" fontId="3" numFmtId="0" xfId="0" applyAlignment="1" applyBorder="1" applyFont="1">
      <alignment shrinkToFit="0" vertical="bottom" wrapText="0"/>
    </xf>
    <xf borderId="49" fillId="14" fontId="3" numFmtId="0" xfId="0" applyAlignment="1" applyBorder="1" applyFont="1">
      <alignment shrinkToFit="0" vertical="bottom" wrapText="0"/>
    </xf>
    <xf borderId="50" fillId="15" fontId="3" numFmtId="0" xfId="0" applyAlignment="1" applyBorder="1" applyFont="1">
      <alignment shrinkToFit="0" vertical="bottom" wrapText="0"/>
    </xf>
    <xf borderId="51" fillId="16" fontId="3" numFmtId="0" xfId="0" applyAlignment="1" applyBorder="1" applyFont="1">
      <alignment shrinkToFit="0" vertical="bottom" wrapText="0"/>
    </xf>
    <xf borderId="52" fillId="11" fontId="3" numFmtId="0" xfId="0" applyAlignment="1" applyBorder="1" applyFont="1">
      <alignment shrinkToFit="0" vertical="bottom" wrapText="0"/>
    </xf>
    <xf borderId="53" fillId="17" fontId="3" numFmtId="0" xfId="0" applyAlignment="1" applyBorder="1" applyFont="1">
      <alignment shrinkToFit="0" vertical="bottom" wrapText="0"/>
    </xf>
    <xf borderId="19" fillId="0" fontId="3" numFmtId="0" xfId="0" applyAlignment="1" applyBorder="1" applyFont="1">
      <alignment shrinkToFit="0" vertical="bottom" wrapText="0"/>
    </xf>
    <xf borderId="54" fillId="17" fontId="3" numFmtId="0" xfId="0" applyAlignment="1" applyBorder="1" applyFont="1">
      <alignment shrinkToFit="0" vertical="bottom" wrapText="0"/>
    </xf>
    <xf borderId="54" fillId="18" fontId="3" numFmtId="0" xfId="0" applyAlignment="1" applyBorder="1" applyFont="1">
      <alignment shrinkToFit="0" vertical="bottom" wrapText="0"/>
    </xf>
    <xf borderId="55" fillId="19" fontId="3" numFmtId="0" xfId="0" applyAlignment="1" applyBorder="1" applyFont="1">
      <alignment shrinkToFit="0" vertical="bottom" wrapText="0"/>
    </xf>
    <xf borderId="56" fillId="4" fontId="3" numFmtId="0" xfId="0" applyAlignment="1" applyBorder="1" applyFont="1">
      <alignment shrinkToFit="0" vertical="bottom" wrapText="0"/>
    </xf>
    <xf borderId="57" fillId="4" fontId="3" numFmtId="0" xfId="0" applyAlignment="1" applyBorder="1" applyFont="1">
      <alignment shrinkToFit="0" vertical="bottom" wrapText="0"/>
    </xf>
    <xf borderId="58" fillId="14" fontId="3" numFmtId="0" xfId="0" applyAlignment="1" applyBorder="1" applyFont="1">
      <alignment shrinkToFit="0" vertical="bottom" wrapText="0"/>
    </xf>
    <xf borderId="59" fillId="15" fontId="3" numFmtId="0" xfId="0" applyAlignment="1" applyBorder="1" applyFont="1">
      <alignment shrinkToFit="0" vertical="bottom" wrapText="0"/>
    </xf>
    <xf borderId="60" fillId="16" fontId="3" numFmtId="0" xfId="0" applyAlignment="1" applyBorder="1" applyFont="1">
      <alignment shrinkToFit="0" vertical="bottom" wrapText="0"/>
    </xf>
    <xf borderId="29" fillId="11" fontId="3" numFmtId="0" xfId="0" applyAlignment="1" applyBorder="1" applyFont="1">
      <alignment shrinkToFit="0" vertical="bottom" wrapText="0"/>
    </xf>
    <xf borderId="61" fillId="17" fontId="3" numFmtId="0" xfId="0" applyAlignment="1" applyBorder="1" applyFont="1">
      <alignment shrinkToFit="0" vertical="bottom" wrapText="0"/>
    </xf>
    <xf borderId="62" fillId="17" fontId="3" numFmtId="0" xfId="0" applyAlignment="1" applyBorder="1" applyFont="1">
      <alignment shrinkToFit="0" vertical="bottom" wrapText="0"/>
    </xf>
    <xf borderId="62" fillId="18" fontId="3" numFmtId="0" xfId="0" applyAlignment="1" applyBorder="1" applyFont="1">
      <alignment shrinkToFit="0" vertical="bottom" wrapText="0"/>
    </xf>
    <xf borderId="63" fillId="19" fontId="3" numFmtId="0" xfId="0" applyAlignment="1" applyBorder="1" applyFont="1">
      <alignment shrinkToFit="0" vertical="bottom" wrapText="0"/>
    </xf>
    <xf borderId="31" fillId="4" fontId="3" numFmtId="0" xfId="0" applyAlignment="1" applyBorder="1" applyFont="1">
      <alignment shrinkToFit="0" vertical="bottom" wrapText="0"/>
    </xf>
    <xf borderId="33" fillId="4" fontId="3" numFmtId="0" xfId="0" applyAlignment="1" applyBorder="1" applyFont="1">
      <alignment shrinkToFit="0" vertical="bottom" wrapText="0"/>
    </xf>
    <xf borderId="24" fillId="0" fontId="22" numFmtId="0" xfId="0" applyAlignment="1" applyBorder="1" applyFont="1">
      <alignment readingOrder="0" shrinkToFit="0" vertical="bottom" wrapText="0"/>
    </xf>
    <xf borderId="45" fillId="2" fontId="3" numFmtId="0" xfId="0" applyAlignment="1" applyBorder="1" applyFont="1">
      <alignment shrinkToFit="0" vertical="bottom" wrapText="0"/>
    </xf>
    <xf borderId="64" fillId="0" fontId="25" numFmtId="0" xfId="0" applyAlignment="1" applyBorder="1" applyFont="1">
      <alignment readingOrder="0" shrinkToFit="0" vertical="bottom" wrapText="0"/>
    </xf>
    <xf borderId="65" fillId="14" fontId="25" numFmtId="0" xfId="0" applyAlignment="1" applyBorder="1" applyFont="1">
      <alignment readingOrder="0" shrinkToFit="0" vertical="bottom" wrapText="0"/>
    </xf>
    <xf borderId="66" fillId="15" fontId="25" numFmtId="0" xfId="0" applyAlignment="1" applyBorder="1" applyFont="1">
      <alignment readingOrder="0" shrinkToFit="0" vertical="bottom" wrapText="0"/>
    </xf>
    <xf borderId="67" fillId="16" fontId="25" numFmtId="0" xfId="0" applyAlignment="1" applyBorder="1" applyFont="1">
      <alignment readingOrder="0" shrinkToFit="0" vertical="bottom" wrapText="0"/>
    </xf>
    <xf borderId="68" fillId="11" fontId="25" numFmtId="0" xfId="0" applyAlignment="1" applyBorder="1" applyFont="1">
      <alignment readingOrder="0" shrinkToFit="0" vertical="bottom" wrapText="0"/>
    </xf>
    <xf borderId="69" fillId="17" fontId="25" numFmtId="0" xfId="0" applyAlignment="1" applyBorder="1" applyFont="1">
      <alignment readingOrder="0" shrinkToFit="0" vertical="bottom" wrapText="0"/>
    </xf>
    <xf borderId="23" fillId="0" fontId="25" numFmtId="0" xfId="0" applyAlignment="1" applyBorder="1" applyFont="1">
      <alignment readingOrder="0" shrinkToFit="0" vertical="bottom" wrapText="0"/>
    </xf>
    <xf borderId="70" fillId="17" fontId="25" numFmtId="0" xfId="0" applyAlignment="1" applyBorder="1" applyFont="1">
      <alignment readingOrder="0" shrinkToFit="0" vertical="bottom" wrapText="0"/>
    </xf>
    <xf borderId="70" fillId="18" fontId="25" numFmtId="0" xfId="0" applyAlignment="1" applyBorder="1" applyFont="1">
      <alignment readingOrder="0" shrinkToFit="0" vertical="bottom" wrapText="0"/>
    </xf>
    <xf borderId="71" fillId="19" fontId="25" numFmtId="0" xfId="0" applyAlignment="1" applyBorder="1" applyFont="1">
      <alignment readingOrder="0" shrinkToFit="0" vertical="bottom" wrapText="0"/>
    </xf>
    <xf borderId="72" fillId="4" fontId="25" numFmtId="0" xfId="0" applyAlignment="1" applyBorder="1" applyFont="1">
      <alignment readingOrder="0" shrinkToFit="0" vertical="bottom" wrapText="0"/>
    </xf>
    <xf borderId="73" fillId="4" fontId="25" numFmtId="0" xfId="0" applyAlignment="1" applyBorder="1" applyFont="1">
      <alignment readingOrder="0" shrinkToFit="0" vertical="bottom" wrapText="0"/>
    </xf>
    <xf borderId="47" fillId="2" fontId="3" numFmtId="0" xfId="0" applyAlignment="1" applyBorder="1" applyFont="1">
      <alignment readingOrder="0" shrinkToFit="0" vertical="bottom" wrapText="0"/>
    </xf>
    <xf borderId="18" fillId="14" fontId="3" numFmtId="0" xfId="0" applyAlignment="1" applyBorder="1" applyFont="1">
      <alignment shrinkToFit="0" vertical="bottom" wrapText="0"/>
    </xf>
    <xf borderId="10" fillId="15" fontId="22" numFmtId="0" xfId="0" applyAlignment="1" applyBorder="1" applyFont="1">
      <alignment shrinkToFit="0" vertical="bottom" wrapText="0"/>
    </xf>
    <xf borderId="10" fillId="17" fontId="3" numFmtId="0" xfId="0" applyAlignment="1" applyBorder="1" applyFont="1">
      <alignment shrinkToFit="0" vertical="bottom" wrapText="0"/>
    </xf>
    <xf borderId="10" fillId="15" fontId="3" numFmtId="0" xfId="0" applyAlignment="1" applyBorder="1" applyFont="1">
      <alignment shrinkToFit="0" vertical="bottom" wrapText="0"/>
    </xf>
    <xf borderId="1" fillId="14" fontId="3" numFmtId="0" xfId="0" applyAlignment="1" applyBorder="1" applyFont="1">
      <alignment shrinkToFit="0" vertical="bottom" wrapText="0"/>
    </xf>
    <xf borderId="10" fillId="18" fontId="3" numFmtId="0" xfId="0" applyAlignment="1" applyBorder="1" applyFont="1">
      <alignment shrinkToFit="0" vertical="bottom" wrapText="0"/>
    </xf>
    <xf borderId="10" fillId="19" fontId="3" numFmtId="0" xfId="0" applyAlignment="1" applyBorder="1" applyFont="1">
      <alignment shrinkToFit="0" vertical="bottom" wrapText="0"/>
    </xf>
    <xf borderId="45" fillId="0" fontId="3" numFmtId="0" xfId="0" applyAlignment="1" applyBorder="1" applyFont="1">
      <alignment shrinkToFit="0" vertical="top" wrapText="0"/>
    </xf>
    <xf borderId="45" fillId="17" fontId="3" numFmtId="0" xfId="0" applyAlignment="1" applyBorder="1" applyFont="1">
      <alignment shrinkToFit="0" vertical="top" wrapText="0"/>
    </xf>
    <xf borderId="45" fillId="15" fontId="3" numFmtId="0" xfId="0" applyAlignment="1" applyBorder="1" applyFont="1">
      <alignment shrinkToFit="0" vertical="top" wrapText="0"/>
    </xf>
    <xf borderId="45" fillId="16" fontId="3" numFmtId="0" xfId="0" applyAlignment="1" applyBorder="1" applyFont="1">
      <alignment shrinkToFit="0" vertical="top" wrapText="0"/>
    </xf>
    <xf borderId="45" fillId="11" fontId="3" numFmtId="0" xfId="0" applyAlignment="1" applyBorder="1" applyFont="1">
      <alignment shrinkToFit="0" vertical="top" wrapText="0"/>
    </xf>
    <xf borderId="45" fillId="12" fontId="3" numFmtId="0" xfId="0" applyAlignment="1" applyBorder="1" applyFont="1">
      <alignment shrinkToFit="0" vertical="top" wrapText="0"/>
    </xf>
    <xf borderId="45" fillId="19" fontId="3" numFmtId="0" xfId="0" applyAlignment="1" applyBorder="1" applyFont="1">
      <alignment shrinkToFit="0" vertical="top" wrapText="0"/>
    </xf>
    <xf borderId="45" fillId="4" fontId="3" numFmtId="0" xfId="0" applyAlignment="1" applyBorder="1" applyFont="1">
      <alignment shrinkToFit="0" vertical="top" wrapText="0"/>
    </xf>
    <xf borderId="1" fillId="17" fontId="3" numFmtId="0" xfId="0" applyAlignment="1" applyBorder="1" applyFont="1">
      <alignment shrinkToFit="0" vertical="bottom" wrapText="0"/>
    </xf>
    <xf borderId="1" fillId="15" fontId="3" numFmtId="0" xfId="0" applyAlignment="1" applyBorder="1" applyFont="1">
      <alignment shrinkToFit="0" vertical="bottom" wrapText="0"/>
    </xf>
    <xf borderId="1" fillId="16" fontId="3" numFmtId="0" xfId="0" applyAlignment="1" applyBorder="1" applyFont="1">
      <alignment shrinkToFit="0" vertical="bottom" wrapText="0"/>
    </xf>
    <xf borderId="1" fillId="19" fontId="3" numFmtId="0" xfId="0" applyAlignment="1" applyBorder="1" applyFont="1">
      <alignment shrinkToFit="0" vertical="bottom" wrapText="0"/>
    </xf>
    <xf borderId="18" fillId="15" fontId="3" numFmtId="0" xfId="0" applyAlignment="1" applyBorder="1" applyFont="1">
      <alignment shrinkToFit="0" vertical="bottom" wrapText="0"/>
    </xf>
    <xf borderId="18" fillId="16" fontId="3" numFmtId="0" xfId="0" applyAlignment="1" applyBorder="1" applyFont="1">
      <alignment shrinkToFit="0" vertical="bottom" wrapText="0"/>
    </xf>
    <xf borderId="18" fillId="19" fontId="3" numFmtId="0" xfId="0" applyAlignment="1" applyBorder="1" applyFont="1">
      <alignment shrinkToFit="0" vertical="bottom" wrapText="0"/>
    </xf>
    <xf borderId="18" fillId="2" fontId="22" numFmtId="0" xfId="0" applyAlignment="1" applyBorder="1" applyFont="1">
      <alignment readingOrder="0" shrinkToFit="0" vertical="bottom" wrapText="0"/>
    </xf>
    <xf borderId="1" fillId="16" fontId="22" numFmtId="0" xfId="0" applyAlignment="1" applyBorder="1" applyFont="1">
      <alignment readingOrder="0" shrinkToFit="0" vertical="bottom" wrapText="0"/>
    </xf>
    <xf borderId="1" fillId="19" fontId="22" numFmtId="0" xfId="0" applyAlignment="1" applyBorder="1" applyFont="1">
      <alignment readingOrder="0" shrinkToFit="0" vertical="bottom" wrapText="0"/>
    </xf>
    <xf borderId="8" fillId="0" fontId="25" numFmtId="0" xfId="0" applyAlignment="1" applyBorder="1" applyFont="1">
      <alignment horizontal="center" readingOrder="0" shrinkToFit="0" vertical="bottom" wrapText="0"/>
    </xf>
    <xf borderId="6" fillId="0" fontId="26" numFmtId="0" xfId="0" applyAlignment="1" applyBorder="1" applyFont="1">
      <alignment vertical="bottom"/>
    </xf>
    <xf borderId="1" fillId="0" fontId="25" numFmtId="165" xfId="0" applyAlignment="1" applyBorder="1" applyFont="1" applyNumberFormat="1">
      <alignment horizontal="right" readingOrder="0" shrinkToFit="0" vertical="bottom" wrapText="0"/>
    </xf>
    <xf borderId="2" fillId="0" fontId="26" numFmtId="0" xfId="0" applyAlignment="1" applyBorder="1" applyFont="1">
      <alignment vertical="bottom"/>
    </xf>
    <xf borderId="2" fillId="0" fontId="27" numFmtId="0" xfId="0" applyAlignment="1" applyBorder="1" applyFont="1">
      <alignment vertical="bottom"/>
    </xf>
    <xf borderId="2" fillId="0" fontId="27" numFmtId="0" xfId="0" applyAlignment="1" applyBorder="1" applyFont="1">
      <alignment horizontal="center" readingOrder="0" vertical="bottom"/>
    </xf>
    <xf borderId="2" fillId="0" fontId="27" numFmtId="0" xfId="0" applyAlignment="1" applyBorder="1" applyFont="1">
      <alignment horizontal="center" vertical="bottom"/>
    </xf>
    <xf borderId="1" fillId="0" fontId="28" numFmtId="0" xfId="0" applyAlignment="1" applyBorder="1" applyFont="1">
      <alignment horizontal="left" readingOrder="0" shrinkToFit="0" vertical="bottom" wrapText="0"/>
    </xf>
    <xf borderId="1" fillId="16" fontId="3" numFmtId="0" xfId="0" applyAlignment="1" applyBorder="1" applyFont="1">
      <alignment horizontal="right" readingOrder="0" shrinkToFit="0" vertical="bottom" wrapText="0"/>
    </xf>
    <xf borderId="3" fillId="0" fontId="29" numFmtId="0" xfId="0" applyAlignment="1" applyBorder="1" applyFont="1">
      <alignment horizontal="center" readingOrder="0" vertical="bottom"/>
    </xf>
    <xf borderId="3" fillId="0" fontId="29" numFmtId="0" xfId="0" applyAlignment="1" applyBorder="1" applyFont="1">
      <alignment horizontal="center" vertical="bottom"/>
    </xf>
    <xf borderId="3" fillId="0" fontId="30" numFmtId="0" xfId="0" applyAlignment="1" applyBorder="1" applyFont="1">
      <alignment horizontal="center" vertical="bottom"/>
    </xf>
    <xf borderId="3" fillId="0" fontId="26" numFmtId="0" xfId="0" applyAlignment="1" applyBorder="1" applyFont="1">
      <alignment vertical="bottom"/>
    </xf>
    <xf borderId="4" fillId="0" fontId="26" numFmtId="0" xfId="0" applyAlignment="1" applyBorder="1" applyFont="1">
      <alignment vertical="bottom"/>
    </xf>
    <xf borderId="1" fillId="0" fontId="26" numFmtId="0" xfId="0" applyAlignment="1" applyBorder="1" applyFont="1">
      <alignment horizontal="center" vertical="bottom"/>
    </xf>
    <xf borderId="1" fillId="0" fontId="31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1" fillId="0" fontId="26" numFmtId="4" xfId="0" applyAlignment="1" applyBorder="1" applyFont="1" applyNumberFormat="1">
      <alignment horizontal="center" vertical="bottom"/>
    </xf>
    <xf borderId="1" fillId="16" fontId="22" numFmtId="0" xfId="0" applyAlignment="1" applyBorder="1" applyFont="1">
      <alignment horizontal="right" readingOrder="0" shrinkToFit="0" vertical="bottom" wrapText="0"/>
    </xf>
    <xf borderId="1" fillId="20" fontId="3" numFmtId="4" xfId="0" applyAlignment="1" applyBorder="1" applyFill="1" applyFont="1" applyNumberFormat="1">
      <alignment horizontal="right" readingOrder="0" shrinkToFit="0" vertical="bottom" wrapText="0"/>
    </xf>
    <xf borderId="1" fillId="21" fontId="3" numFmtId="4" xfId="0" applyAlignment="1" applyBorder="1" applyFill="1" applyFont="1" applyNumberFormat="1">
      <alignment horizontal="right" readingOrder="0" shrinkToFit="0" vertical="bottom" wrapText="0"/>
    </xf>
    <xf borderId="1" fillId="22" fontId="3" numFmtId="4" xfId="0" applyAlignment="1" applyBorder="1" applyFill="1" applyFont="1" applyNumberFormat="1">
      <alignment horizontal="right" readingOrder="0" shrinkToFit="0" vertical="bottom" wrapText="0"/>
    </xf>
    <xf borderId="1" fillId="23" fontId="3" numFmtId="4" xfId="0" applyAlignment="1" applyBorder="1" applyFill="1" applyFont="1" applyNumberFormat="1">
      <alignment horizontal="right" readingOrder="0" shrinkToFit="0" vertical="bottom" wrapText="0"/>
    </xf>
    <xf borderId="1" fillId="24" fontId="3" numFmtId="4" xfId="0" applyAlignment="1" applyBorder="1" applyFill="1" applyFont="1" applyNumberFormat="1">
      <alignment horizontal="right" readingOrder="0" shrinkToFit="0" vertical="bottom" wrapText="0"/>
    </xf>
    <xf borderId="1" fillId="12" fontId="3" numFmtId="4" xfId="0" applyAlignment="1" applyBorder="1" applyFont="1" applyNumberFormat="1">
      <alignment horizontal="right" readingOrder="0" shrinkToFit="0" vertical="bottom" wrapText="0"/>
    </xf>
    <xf borderId="1" fillId="23" fontId="3" numFmtId="4" xfId="0" applyAlignment="1" applyBorder="1" applyFont="1" applyNumberFormat="1">
      <alignment horizontal="right" readingOrder="0" shrinkToFit="0" vertical="bottom" wrapText="0"/>
    </xf>
    <xf borderId="1" fillId="0" fontId="32" numFmtId="0" xfId="0" applyAlignment="1" applyBorder="1" applyFont="1">
      <alignment horizontal="left" readingOrder="0" shrinkToFit="0" vertical="bottom" wrapText="0"/>
    </xf>
    <xf borderId="1" fillId="6" fontId="33" numFmtId="0" xfId="0" applyAlignment="1" applyBorder="1" applyFont="1">
      <alignment horizontal="right" vertical="bottom"/>
    </xf>
    <xf borderId="1" fillId="23" fontId="33" numFmtId="0" xfId="0" applyAlignment="1" applyBorder="1" applyFont="1">
      <alignment horizontal="right" vertical="bottom"/>
    </xf>
    <xf borderId="1" fillId="24" fontId="33" numFmtId="0" xfId="0" applyAlignment="1" applyBorder="1" applyFont="1">
      <alignment horizontal="right" vertical="bottom"/>
    </xf>
    <xf borderId="1" fillId="22" fontId="3" numFmtId="0" xfId="0" applyAlignment="1" applyBorder="1" applyFont="1">
      <alignment horizontal="right" readingOrder="0" shrinkToFit="0" vertical="bottom" wrapText="0"/>
    </xf>
    <xf borderId="1" fillId="21" fontId="3" numFmtId="0" xfId="0" applyAlignment="1" applyBorder="1" applyFont="1">
      <alignment horizontal="right" readingOrder="0" shrinkToFit="0" vertical="bottom" wrapText="0"/>
    </xf>
    <xf borderId="6" fillId="0" fontId="31" numFmtId="0" xfId="0" applyAlignment="1" applyBorder="1" applyFont="1">
      <alignment vertical="bottom"/>
    </xf>
    <xf borderId="21" fillId="0" fontId="26" numFmtId="0" xfId="0" applyAlignment="1" applyBorder="1" applyFont="1">
      <alignment vertical="bottom"/>
    </xf>
    <xf borderId="5" fillId="0" fontId="13" numFmtId="0" xfId="0" applyBorder="1" applyFont="1"/>
    <xf borderId="2" fillId="0" fontId="31" numFmtId="0" xfId="0" applyAlignment="1" applyBorder="1" applyFont="1">
      <alignment vertical="bottom"/>
    </xf>
    <xf borderId="1" fillId="16" fontId="2" numFmtId="0" xfId="0" applyAlignment="1" applyBorder="1" applyFont="1">
      <alignment horizontal="center" vertical="bottom"/>
    </xf>
    <xf borderId="1" fillId="25" fontId="2" numFmtId="0" xfId="0" applyAlignment="1" applyBorder="1" applyFill="1" applyFont="1">
      <alignment horizontal="center" vertical="bottom"/>
    </xf>
    <xf borderId="1" fillId="12" fontId="2" numFmtId="0" xfId="0" applyAlignment="1" applyBorder="1" applyFont="1">
      <alignment horizontal="center" vertical="bottom"/>
    </xf>
    <xf borderId="1" fillId="26" fontId="3" numFmtId="0" xfId="0" applyAlignment="1" applyBorder="1" applyFill="1" applyFont="1">
      <alignment horizontal="right" readingOrder="0" shrinkToFit="0" vertical="bottom" wrapText="0"/>
    </xf>
    <xf borderId="6" fillId="0" fontId="2" numFmtId="0" xfId="0" applyAlignment="1" applyBorder="1" applyFont="1">
      <alignment horizontal="right" readingOrder="0" vertical="bottom"/>
    </xf>
    <xf borderId="6" fillId="0" fontId="2" numFmtId="0" xfId="0" applyAlignment="1" applyBorder="1" applyFont="1">
      <alignment readingOrder="0" vertical="bottom"/>
    </xf>
    <xf borderId="1" fillId="22" fontId="33" numFmtId="10" xfId="0" applyAlignment="1" applyBorder="1" applyFont="1" applyNumberFormat="1">
      <alignment horizontal="right" vertical="bottom"/>
    </xf>
    <xf borderId="1" fillId="24" fontId="33" numFmtId="10" xfId="0" applyAlignment="1" applyBorder="1" applyFont="1" applyNumberFormat="1">
      <alignment horizontal="right" vertical="bottom"/>
    </xf>
    <xf borderId="1" fillId="26" fontId="33" numFmtId="10" xfId="0" applyAlignment="1" applyBorder="1" applyFont="1" applyNumberFormat="1">
      <alignment horizontal="right" vertical="bottom"/>
    </xf>
    <xf borderId="2" fillId="0" fontId="2" numFmtId="0" xfId="0" applyAlignment="1" applyBorder="1" applyFont="1">
      <alignment vertical="bottom"/>
    </xf>
    <xf borderId="2" fillId="0" fontId="26" numFmtId="0" xfId="0" applyAlignment="1" applyBorder="1" applyFont="1">
      <alignment readingOrder="0" vertical="bottom"/>
    </xf>
    <xf borderId="3" fillId="0" fontId="2" numFmtId="0" xfId="0" applyAlignment="1" applyBorder="1" applyFont="1">
      <alignment vertical="bottom"/>
    </xf>
    <xf borderId="10" fillId="0" fontId="26" numFmtId="0" xfId="0" applyAlignment="1" applyBorder="1" applyFont="1">
      <alignment horizontal="center" vertical="bottom"/>
    </xf>
    <xf borderId="10" fillId="0" fontId="31" numFmtId="0" xfId="0" applyAlignment="1" applyBorder="1" applyFont="1">
      <alignment horizontal="center" vertical="bottom"/>
    </xf>
    <xf borderId="10" fillId="0" fontId="2" numFmtId="0" xfId="0" applyAlignment="1" applyBorder="1" applyFont="1">
      <alignment horizontal="center" vertical="bottom"/>
    </xf>
    <xf borderId="18" fillId="0" fontId="26" numFmtId="0" xfId="0" applyAlignment="1" applyBorder="1" applyFont="1">
      <alignment horizontal="center" vertical="bottom"/>
    </xf>
    <xf borderId="17" fillId="0" fontId="26" numFmtId="0" xfId="0" applyAlignment="1" applyBorder="1" applyFont="1">
      <alignment horizontal="center" vertical="bottom"/>
    </xf>
    <xf borderId="17" fillId="0" fontId="31" numFmtId="0" xfId="0" applyAlignment="1" applyBorder="1" applyFont="1">
      <alignment horizontal="center" vertical="bottom"/>
    </xf>
    <xf borderId="17" fillId="0" fontId="2" numFmtId="0" xfId="0" applyAlignment="1" applyBorder="1" applyFont="1">
      <alignment horizontal="center" vertical="bottom"/>
    </xf>
    <xf borderId="18" fillId="0" fontId="26" numFmtId="4" xfId="0" applyAlignment="1" applyBorder="1" applyFont="1" applyNumberFormat="1">
      <alignment horizontal="center" vertical="bottom"/>
    </xf>
    <xf borderId="17" fillId="0" fontId="26" numFmtId="4" xfId="0" applyAlignment="1" applyBorder="1" applyFont="1" applyNumberFormat="1">
      <alignment horizontal="center" vertical="bottom"/>
    </xf>
    <xf borderId="25" fillId="0" fontId="26" numFmtId="0" xfId="0" applyAlignment="1" applyBorder="1" applyFont="1">
      <alignment vertical="bottom"/>
    </xf>
    <xf borderId="6" fillId="0" fontId="34" numFmtId="0" xfId="0" applyAlignment="1" applyBorder="1" applyFont="1">
      <alignment vertical="bottom"/>
    </xf>
    <xf borderId="1" fillId="23" fontId="2" numFmtId="0" xfId="0" applyAlignment="1" applyBorder="1" applyFont="1">
      <alignment horizontal="center" vertical="bottom"/>
    </xf>
    <xf borderId="20" fillId="0" fontId="2" numFmtId="0" xfId="0" applyAlignment="1" applyBorder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733425</xdr:colOff>
      <xdr:row>23</xdr:row>
      <xdr:rowOff>133350</xdr:rowOff>
    </xdr:from>
    <xdr:ext cx="1162050" cy="762000"/>
    <xdr:grpSp>
      <xdr:nvGrpSpPr>
        <xdr:cNvPr id="2" name="Shape 2" title="Drawing"/>
        <xdr:cNvGrpSpPr/>
      </xdr:nvGrpSpPr>
      <xdr:grpSpPr>
        <a:xfrm>
          <a:off x="1682650" y="2195075"/>
          <a:ext cx="3714100" cy="2417450"/>
          <a:chOff x="1682650" y="2195075"/>
          <a:chExt cx="3714100" cy="2417450"/>
        </a:xfrm>
      </xdr:grpSpPr>
      <xdr:sp>
        <xdr:nvSpPr>
          <xdr:cNvPr id="3" name="Shape 3"/>
          <xdr:cNvSpPr/>
        </xdr:nvSpPr>
        <xdr:spPr>
          <a:xfrm>
            <a:off x="1682650" y="2195075"/>
            <a:ext cx="3074400" cy="12597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2500"/>
          </a:p>
        </xdr:txBody>
      </xdr:sp>
      <xdr:sp>
        <xdr:nvSpPr>
          <xdr:cNvPr id="4" name="Shape 4"/>
          <xdr:cNvSpPr/>
        </xdr:nvSpPr>
        <xdr:spPr>
          <a:xfrm>
            <a:off x="3943950" y="2581925"/>
            <a:ext cx="585000" cy="486000"/>
          </a:xfrm>
          <a:prstGeom prst="triangle">
            <a:avLst>
              <a:gd fmla="val 50000" name="adj"/>
            </a:avLst>
          </a:prstGeom>
          <a:solidFill>
            <a:srgbClr val="3D85C6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>
              <a:highlight>
                <a:srgbClr val="FF0000"/>
              </a:highlight>
            </a:endParaRPr>
          </a:p>
        </xdr:txBody>
      </xdr:sp>
      <xdr:sp>
        <xdr:nvSpPr>
          <xdr:cNvPr id="5" name="Shape 5"/>
          <xdr:cNvSpPr/>
        </xdr:nvSpPr>
        <xdr:spPr>
          <a:xfrm>
            <a:off x="1950400" y="2770350"/>
            <a:ext cx="3074400" cy="12597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2500"/>
          </a:p>
        </xdr:txBody>
      </xdr:sp>
      <xdr:sp>
        <xdr:nvSpPr>
          <xdr:cNvPr id="6" name="Shape 6"/>
          <xdr:cNvSpPr/>
        </xdr:nvSpPr>
        <xdr:spPr>
          <a:xfrm>
            <a:off x="4226750" y="3157200"/>
            <a:ext cx="585000" cy="486000"/>
          </a:xfrm>
          <a:prstGeom prst="triangle">
            <a:avLst>
              <a:gd fmla="val 50000" name="adj"/>
            </a:avLst>
          </a:prstGeom>
          <a:solidFill>
            <a:srgbClr val="3D85C6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>
              <a:highlight>
                <a:srgbClr val="FF0000"/>
              </a:highlight>
            </a:endParaRPr>
          </a:p>
        </xdr:txBody>
      </xdr:sp>
      <xdr:sp>
        <xdr:nvSpPr>
          <xdr:cNvPr id="7" name="Shape 7"/>
          <xdr:cNvSpPr/>
        </xdr:nvSpPr>
        <xdr:spPr>
          <a:xfrm>
            <a:off x="2322350" y="3352825"/>
            <a:ext cx="3074400" cy="12597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2500"/>
              <a:t>SOURCE</a:t>
            </a:r>
            <a:endParaRPr sz="2500"/>
          </a:p>
        </xdr:txBody>
      </xdr:sp>
      <xdr:sp>
        <xdr:nvSpPr>
          <xdr:cNvPr id="8" name="Shape 8"/>
          <xdr:cNvSpPr/>
        </xdr:nvSpPr>
        <xdr:spPr>
          <a:xfrm>
            <a:off x="4598350" y="3739675"/>
            <a:ext cx="585000" cy="486000"/>
          </a:xfrm>
          <a:prstGeom prst="triangle">
            <a:avLst>
              <a:gd fmla="val 50000" name="adj"/>
            </a:avLst>
          </a:prstGeom>
          <a:solidFill>
            <a:srgbClr val="3D85C6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>
              <a:highlight>
                <a:srgbClr val="FF0000"/>
              </a:highlight>
            </a:endParaRPr>
          </a:p>
        </xdr:txBody>
      </xdr:sp>
    </xdr:grpSp>
    <xdr:clientData fLocksWithSheet="0"/>
  </xdr:oneCellAnchor>
  <xdr:oneCellAnchor>
    <xdr:from>
      <xdr:col>7</xdr:col>
      <xdr:colOff>457200</xdr:colOff>
      <xdr:row>24</xdr:row>
      <xdr:rowOff>114300</xdr:rowOff>
    </xdr:from>
    <xdr:ext cx="1162050" cy="390525"/>
    <xdr:grpSp>
      <xdr:nvGrpSpPr>
        <xdr:cNvPr id="2" name="Shape 2" title="Drawing"/>
        <xdr:cNvGrpSpPr/>
      </xdr:nvGrpSpPr>
      <xdr:grpSpPr>
        <a:xfrm>
          <a:off x="2803375" y="2988500"/>
          <a:ext cx="4780200" cy="1583400"/>
          <a:chOff x="2803375" y="2988500"/>
          <a:chExt cx="4780200" cy="1583400"/>
        </a:xfrm>
      </xdr:grpSpPr>
      <xdr:sp>
        <xdr:nvSpPr>
          <xdr:cNvPr id="9" name="Shape 9"/>
          <xdr:cNvSpPr/>
        </xdr:nvSpPr>
        <xdr:spPr>
          <a:xfrm>
            <a:off x="2803375" y="2988500"/>
            <a:ext cx="4780200" cy="15834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/>
              <a:t>MAKE</a:t>
            </a:r>
            <a:endParaRPr sz="3000"/>
          </a:p>
        </xdr:txBody>
      </xdr:sp>
      <xdr:sp>
        <xdr:nvSpPr>
          <xdr:cNvPr id="10" name="Shape 10"/>
          <xdr:cNvSpPr/>
        </xdr:nvSpPr>
        <xdr:spPr>
          <a:xfrm>
            <a:off x="3190150" y="3433100"/>
            <a:ext cx="823200" cy="694200"/>
          </a:xfrm>
          <a:prstGeom prst="triangle">
            <a:avLst>
              <a:gd fmla="val 50000" name="adj"/>
            </a:avLst>
          </a:prstGeom>
          <a:solidFill>
            <a:srgbClr val="3D85C6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1" name="Shape 11"/>
          <xdr:cNvSpPr/>
        </xdr:nvSpPr>
        <xdr:spPr>
          <a:xfrm>
            <a:off x="6397125" y="3433100"/>
            <a:ext cx="823200" cy="694200"/>
          </a:xfrm>
          <a:prstGeom prst="triangle">
            <a:avLst>
              <a:gd fmla="val 50000" name="adj"/>
            </a:avLst>
          </a:prstGeom>
          <a:solidFill>
            <a:srgbClr val="3D85C6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</xdr:grpSp>
    <xdr:clientData fLocksWithSheet="0"/>
  </xdr:oneCellAnchor>
  <xdr:oneCellAnchor>
    <xdr:from>
      <xdr:col>8</xdr:col>
      <xdr:colOff>981075</xdr:colOff>
      <xdr:row>24</xdr:row>
      <xdr:rowOff>104775</xdr:rowOff>
    </xdr:from>
    <xdr:ext cx="1333500" cy="628650"/>
    <xdr:grpSp>
      <xdr:nvGrpSpPr>
        <xdr:cNvPr id="2" name="Shape 2" title="Drawing"/>
        <xdr:cNvGrpSpPr/>
      </xdr:nvGrpSpPr>
      <xdr:grpSpPr>
        <a:xfrm>
          <a:off x="3507525" y="3028150"/>
          <a:ext cx="4234800" cy="1993375"/>
          <a:chOff x="3507525" y="3028150"/>
          <a:chExt cx="4234800" cy="1993375"/>
        </a:xfrm>
      </xdr:grpSpPr>
      <xdr:sp>
        <xdr:nvSpPr>
          <xdr:cNvPr id="12" name="Shape 12"/>
          <xdr:cNvSpPr/>
        </xdr:nvSpPr>
        <xdr:spPr>
          <a:xfrm>
            <a:off x="3507525" y="3028150"/>
            <a:ext cx="4234800" cy="12396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2500"/>
          </a:p>
        </xdr:txBody>
      </xdr:sp>
      <xdr:sp>
        <xdr:nvSpPr>
          <xdr:cNvPr id="13" name="Shape 13"/>
          <xdr:cNvSpPr txBox="1"/>
        </xdr:nvSpPr>
        <xdr:spPr>
          <a:xfrm>
            <a:off x="4747275" y="4476125"/>
            <a:ext cx="1755300" cy="5454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2500"/>
              <a:t>DELIVER</a:t>
            </a:r>
            <a:endParaRPr sz="2500"/>
          </a:p>
        </xdr:txBody>
      </xdr:sp>
      <xdr:sp>
        <xdr:nvSpPr>
          <xdr:cNvPr id="14" name="Shape 14"/>
          <xdr:cNvSpPr/>
        </xdr:nvSpPr>
        <xdr:spPr>
          <a:xfrm>
            <a:off x="5173725" y="3281050"/>
            <a:ext cx="902400" cy="733800"/>
          </a:xfrm>
          <a:prstGeom prst="triangle">
            <a:avLst>
              <a:gd fmla="val 50000" name="adj"/>
            </a:avLst>
          </a:prstGeom>
          <a:solidFill>
            <a:srgbClr val="6FA8DC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</xdr:grpSp>
    <xdr:clientData fLocksWithSheet="0"/>
  </xdr:oneCellAnchor>
  <xdr:oneCellAnchor>
    <xdr:from>
      <xdr:col>10</xdr:col>
      <xdr:colOff>123825</xdr:colOff>
      <xdr:row>23</xdr:row>
      <xdr:rowOff>200025</xdr:rowOff>
    </xdr:from>
    <xdr:ext cx="1485900" cy="628650"/>
    <xdr:grpSp>
      <xdr:nvGrpSpPr>
        <xdr:cNvPr id="2" name="Shape 2" title="Drawing"/>
        <xdr:cNvGrpSpPr/>
      </xdr:nvGrpSpPr>
      <xdr:grpSpPr>
        <a:xfrm>
          <a:off x="2555400" y="2105850"/>
          <a:ext cx="5755950" cy="2466150"/>
          <a:chOff x="2555400" y="2105850"/>
          <a:chExt cx="5755950" cy="2466150"/>
        </a:xfrm>
      </xdr:grpSpPr>
      <xdr:sp>
        <xdr:nvSpPr>
          <xdr:cNvPr id="15" name="Shape 15"/>
          <xdr:cNvSpPr/>
        </xdr:nvSpPr>
        <xdr:spPr>
          <a:xfrm>
            <a:off x="2555400" y="2105850"/>
            <a:ext cx="4681200" cy="1507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6" name="Shape 16"/>
          <xdr:cNvSpPr/>
        </xdr:nvSpPr>
        <xdr:spPr>
          <a:xfrm>
            <a:off x="3005350" y="2555750"/>
            <a:ext cx="4681200" cy="1507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7" name="Shape 17"/>
          <xdr:cNvSpPr/>
        </xdr:nvSpPr>
        <xdr:spPr>
          <a:xfrm>
            <a:off x="3630150" y="3064500"/>
            <a:ext cx="4681200" cy="1507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2500"/>
              <a:t>CUSTOMER</a:t>
            </a:r>
            <a:endParaRPr sz="2500"/>
          </a:p>
        </xdr:txBody>
      </xdr: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0</xdr:colOff>
      <xdr:row>1</xdr:row>
      <xdr:rowOff>0</xdr:rowOff>
    </xdr:from>
    <xdr:ext cx="6934200" cy="89916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2" max="2" width="24.0"/>
  </cols>
  <sheetData>
    <row r="1">
      <c r="A1" s="1" t="s">
        <v>0</v>
      </c>
      <c r="B1" s="1" t="s">
        <v>1</v>
      </c>
    </row>
    <row r="2">
      <c r="A2" s="1" t="s">
        <v>2</v>
      </c>
      <c r="B2" s="2">
        <v>160.0</v>
      </c>
    </row>
    <row r="3">
      <c r="A3" s="1" t="s">
        <v>3</v>
      </c>
      <c r="B3" s="2">
        <v>156.0</v>
      </c>
    </row>
    <row r="4">
      <c r="A4" s="1" t="s">
        <v>4</v>
      </c>
      <c r="B4" s="2">
        <v>98.0</v>
      </c>
    </row>
    <row r="5">
      <c r="A5" s="1" t="s">
        <v>5</v>
      </c>
      <c r="B5" s="2">
        <v>710.0</v>
      </c>
    </row>
    <row r="6">
      <c r="A6" s="1" t="s">
        <v>6</v>
      </c>
      <c r="B6" s="2">
        <v>121.0</v>
      </c>
    </row>
    <row r="7">
      <c r="A7" s="1" t="s">
        <v>7</v>
      </c>
      <c r="B7" s="2">
        <v>76.0</v>
      </c>
    </row>
    <row r="8">
      <c r="A8" s="1" t="s">
        <v>8</v>
      </c>
      <c r="B8" s="2">
        <v>39.0</v>
      </c>
    </row>
    <row r="9">
      <c r="A9" s="1" t="s">
        <v>9</v>
      </c>
      <c r="B9" s="2">
        <v>614.0</v>
      </c>
    </row>
    <row r="10">
      <c r="A10" s="1" t="s">
        <v>10</v>
      </c>
      <c r="B10" s="2">
        <v>315.0</v>
      </c>
    </row>
    <row r="11">
      <c r="A11" s="1" t="s">
        <v>11</v>
      </c>
      <c r="B11" s="2">
        <v>46.0</v>
      </c>
    </row>
    <row r="12">
      <c r="A12" s="1" t="s">
        <v>12</v>
      </c>
      <c r="B12" s="2">
        <v>327.0</v>
      </c>
    </row>
    <row r="13">
      <c r="A13" s="1" t="s">
        <v>13</v>
      </c>
      <c r="B13" s="2">
        <v>173.0</v>
      </c>
    </row>
    <row r="14">
      <c r="A14" s="1" t="s">
        <v>14</v>
      </c>
      <c r="B14" s="2">
        <v>77.0</v>
      </c>
    </row>
    <row r="15">
      <c r="A15" s="1" t="s">
        <v>15</v>
      </c>
      <c r="B15" s="2">
        <v>72.0</v>
      </c>
    </row>
    <row r="16">
      <c r="A16" s="1" t="s">
        <v>16</v>
      </c>
      <c r="B16" s="2">
        <v>131.0</v>
      </c>
    </row>
    <row r="17">
      <c r="A17" s="1" t="s">
        <v>17</v>
      </c>
      <c r="B17" s="2">
        <v>141.0</v>
      </c>
    </row>
    <row r="18">
      <c r="A18" s="1" t="s">
        <v>18</v>
      </c>
      <c r="B18" s="2">
        <v>47.0</v>
      </c>
    </row>
    <row r="19">
      <c r="A19" s="1" t="s">
        <v>19</v>
      </c>
      <c r="B19" s="2">
        <v>149.0</v>
      </c>
    </row>
    <row r="20">
      <c r="A20" s="1" t="s">
        <v>20</v>
      </c>
      <c r="B20" s="2">
        <v>160.0</v>
      </c>
    </row>
    <row r="21">
      <c r="A21" s="1" t="s">
        <v>21</v>
      </c>
      <c r="B21" s="2">
        <v>291.0</v>
      </c>
    </row>
    <row r="22">
      <c r="A22" s="1" t="s">
        <v>22</v>
      </c>
      <c r="B22" s="2">
        <v>144.0</v>
      </c>
    </row>
    <row r="23">
      <c r="A23" s="1" t="s">
        <v>23</v>
      </c>
      <c r="B23" s="2">
        <v>94.0</v>
      </c>
    </row>
    <row r="24">
      <c r="A24" s="1" t="s">
        <v>24</v>
      </c>
      <c r="B24" s="2">
        <v>188.0</v>
      </c>
    </row>
    <row r="25">
      <c r="A25" s="1" t="s">
        <v>25</v>
      </c>
      <c r="B25" s="2">
        <v>18.0</v>
      </c>
    </row>
    <row r="26">
      <c r="A26" s="1" t="s">
        <v>26</v>
      </c>
      <c r="B26" s="2">
        <v>35.0</v>
      </c>
    </row>
    <row r="27">
      <c r="A27" s="1" t="s">
        <v>27</v>
      </c>
      <c r="B27" s="2">
        <v>65.0</v>
      </c>
    </row>
    <row r="28">
      <c r="A28" s="1" t="s">
        <v>28</v>
      </c>
      <c r="B28" s="2">
        <v>47.0</v>
      </c>
    </row>
    <row r="29">
      <c r="A29" s="1" t="s">
        <v>29</v>
      </c>
      <c r="B29" s="2">
        <v>209.0</v>
      </c>
    </row>
    <row r="30">
      <c r="A30" s="1" t="s">
        <v>30</v>
      </c>
      <c r="B30" s="2">
        <v>60.0</v>
      </c>
    </row>
    <row r="31">
      <c r="A31" s="1" t="s">
        <v>31</v>
      </c>
      <c r="B31" s="2">
        <v>394.0</v>
      </c>
    </row>
    <row r="32">
      <c r="A32" s="1" t="s">
        <v>32</v>
      </c>
      <c r="B32" s="2">
        <v>317.0</v>
      </c>
    </row>
    <row r="33">
      <c r="A33" s="1" t="s">
        <v>33</v>
      </c>
      <c r="B33" s="2">
        <v>15.0</v>
      </c>
    </row>
    <row r="34">
      <c r="A34" s="1" t="s">
        <v>34</v>
      </c>
      <c r="B34" s="2">
        <v>340.0</v>
      </c>
    </row>
    <row r="35">
      <c r="A35" s="1" t="s">
        <v>35</v>
      </c>
      <c r="B35" s="2">
        <v>100.0</v>
      </c>
    </row>
    <row r="36">
      <c r="A36" s="1" t="s">
        <v>36</v>
      </c>
      <c r="B36" s="2">
        <v>115.0</v>
      </c>
    </row>
    <row r="37">
      <c r="A37" s="1" t="s">
        <v>37</v>
      </c>
      <c r="B37" s="2">
        <v>371.0</v>
      </c>
    </row>
    <row r="38">
      <c r="A38" s="1" t="s">
        <v>38</v>
      </c>
      <c r="B38" s="2">
        <v>38.0</v>
      </c>
    </row>
    <row r="39">
      <c r="A39" s="1" t="s">
        <v>39</v>
      </c>
      <c r="B39" s="2">
        <v>155.0</v>
      </c>
    </row>
    <row r="40">
      <c r="A40" s="1" t="s">
        <v>40</v>
      </c>
      <c r="B40" s="2">
        <v>16.0</v>
      </c>
    </row>
    <row r="41">
      <c r="A41" s="1" t="s">
        <v>41</v>
      </c>
      <c r="B41" s="2">
        <v>219.0</v>
      </c>
    </row>
    <row r="42">
      <c r="A42" s="1" t="s">
        <v>42</v>
      </c>
      <c r="B42" s="2">
        <v>635.0</v>
      </c>
    </row>
    <row r="43">
      <c r="A43" s="1" t="s">
        <v>43</v>
      </c>
      <c r="B43" s="2">
        <v>76.0</v>
      </c>
    </row>
    <row r="44">
      <c r="A44" s="1" t="s">
        <v>44</v>
      </c>
      <c r="B44" s="2">
        <v>14.0</v>
      </c>
    </row>
    <row r="45">
      <c r="A45" s="1" t="s">
        <v>45</v>
      </c>
      <c r="B45" s="2">
        <v>226.0</v>
      </c>
    </row>
    <row r="46">
      <c r="A46" s="1" t="s">
        <v>46</v>
      </c>
      <c r="B46" s="2">
        <v>154.0</v>
      </c>
    </row>
    <row r="47">
      <c r="A47" s="1" t="s">
        <v>47</v>
      </c>
      <c r="B47" s="2">
        <v>62.0</v>
      </c>
    </row>
    <row r="48">
      <c r="A48" s="1" t="s">
        <v>48</v>
      </c>
      <c r="B48" s="2">
        <v>155.0</v>
      </c>
    </row>
    <row r="49">
      <c r="A49" s="1" t="s">
        <v>49</v>
      </c>
      <c r="B49" s="2">
        <v>15.0</v>
      </c>
    </row>
    <row r="50">
      <c r="A50" s="1"/>
      <c r="B50" s="3">
        <f>SUM(B2:B49)</f>
        <v>8180</v>
      </c>
    </row>
    <row r="51">
      <c r="A51" s="4"/>
      <c r="B51" s="5"/>
    </row>
  </sheetData>
  <autoFilter ref="$A$1:$B$5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.88"/>
    <col customWidth="1" min="3" max="3" width="20.0"/>
    <col customWidth="1" min="4" max="4" width="47.75"/>
    <col customWidth="1" min="5" max="5" width="2.88"/>
    <col customWidth="1" min="6" max="6" width="15.75"/>
    <col customWidth="1" min="7" max="7" width="10.5"/>
    <col customWidth="1" min="8" max="8" width="15.75"/>
    <col customWidth="1" min="9" max="9" width="20.5"/>
  </cols>
  <sheetData>
    <row r="23">
      <c r="F23" s="6"/>
      <c r="G23" s="6"/>
      <c r="H23" s="6"/>
      <c r="I23" s="6"/>
      <c r="J23" s="6"/>
      <c r="K23" s="6"/>
      <c r="L23" s="6"/>
    </row>
    <row r="24">
      <c r="F24" s="6"/>
      <c r="G24" s="6"/>
      <c r="H24" s="6"/>
      <c r="I24" s="6"/>
      <c r="J24" s="6"/>
      <c r="K24" s="6"/>
      <c r="L24" s="6"/>
    </row>
    <row r="25">
      <c r="F25" s="6"/>
      <c r="G25" s="6"/>
      <c r="H25" s="6"/>
      <c r="I25" s="6"/>
      <c r="J25" s="6"/>
      <c r="K25" s="6"/>
      <c r="L25" s="6"/>
    </row>
    <row r="26">
      <c r="F26" s="6"/>
      <c r="G26" s="6"/>
      <c r="H26" s="6"/>
      <c r="I26" s="6"/>
      <c r="J26" s="6"/>
      <c r="K26" s="6"/>
      <c r="L26" s="6"/>
    </row>
    <row r="27">
      <c r="F27" s="6"/>
      <c r="G27" s="6"/>
      <c r="H27" s="6"/>
      <c r="I27" s="6"/>
      <c r="J27" s="6"/>
      <c r="K27" s="6"/>
      <c r="L27" s="6"/>
    </row>
    <row r="28">
      <c r="F28" s="6"/>
      <c r="G28" s="6"/>
      <c r="H28" s="6"/>
      <c r="I28" s="6"/>
      <c r="J28" s="6"/>
      <c r="K28" s="6"/>
      <c r="L28" s="6"/>
    </row>
    <row r="29">
      <c r="F29" s="6"/>
      <c r="G29" s="6"/>
      <c r="H29" s="6"/>
      <c r="I29" s="6"/>
      <c r="J29" s="6"/>
      <c r="K29" s="6"/>
      <c r="L29" s="6"/>
    </row>
    <row r="30">
      <c r="F30" s="6"/>
      <c r="G30" s="6"/>
      <c r="H30" s="6"/>
      <c r="I30" s="6"/>
      <c r="J30" s="6"/>
      <c r="K30" s="6"/>
      <c r="L30" s="6"/>
    </row>
    <row r="33">
      <c r="A33" s="6"/>
      <c r="B33" s="7"/>
      <c r="C33" s="7"/>
      <c r="D33" s="7"/>
      <c r="E33" s="7"/>
      <c r="F33" s="7"/>
      <c r="G33" s="7"/>
      <c r="H33" s="7"/>
      <c r="I33" s="7"/>
      <c r="J33" s="7"/>
      <c r="K33" s="6"/>
    </row>
    <row r="34">
      <c r="A34" s="8"/>
      <c r="B34" s="9" t="s">
        <v>50</v>
      </c>
      <c r="C34" s="9" t="s">
        <v>51</v>
      </c>
      <c r="D34" s="9" t="s">
        <v>52</v>
      </c>
      <c r="E34" s="9" t="s">
        <v>53</v>
      </c>
      <c r="F34" s="10" t="s">
        <v>54</v>
      </c>
      <c r="G34" s="10" t="s">
        <v>55</v>
      </c>
      <c r="H34" s="10" t="s">
        <v>56</v>
      </c>
      <c r="I34" s="10" t="s">
        <v>57</v>
      </c>
      <c r="J34" s="10" t="s">
        <v>58</v>
      </c>
      <c r="K34" s="11"/>
    </row>
    <row r="35">
      <c r="A35" s="8"/>
      <c r="B35" s="12">
        <v>1.0</v>
      </c>
      <c r="C35" s="13" t="s">
        <v>59</v>
      </c>
      <c r="D35" s="14" t="s">
        <v>60</v>
      </c>
      <c r="E35" s="15"/>
      <c r="F35" s="16" t="s">
        <v>61</v>
      </c>
      <c r="G35" s="15"/>
      <c r="H35" s="15"/>
      <c r="I35" s="17" t="s">
        <v>62</v>
      </c>
      <c r="J35" s="18" t="s">
        <v>63</v>
      </c>
      <c r="K35" s="11"/>
    </row>
    <row r="36">
      <c r="A36" s="8"/>
      <c r="B36" s="12">
        <v>2.0</v>
      </c>
      <c r="C36" s="13" t="s">
        <v>64</v>
      </c>
      <c r="D36" s="13" t="s">
        <v>65</v>
      </c>
      <c r="E36" s="13" t="s">
        <v>66</v>
      </c>
      <c r="F36" s="19" t="s">
        <v>67</v>
      </c>
      <c r="G36" s="17" t="s">
        <v>62</v>
      </c>
      <c r="H36" s="18" t="s">
        <v>63</v>
      </c>
      <c r="I36" s="13"/>
      <c r="J36" s="13"/>
      <c r="K36" s="11"/>
    </row>
    <row r="37">
      <c r="A37" s="8"/>
      <c r="B37" s="12">
        <v>3.0</v>
      </c>
      <c r="C37" s="13" t="s">
        <v>68</v>
      </c>
      <c r="D37" s="14" t="s">
        <v>60</v>
      </c>
      <c r="E37" s="15"/>
      <c r="F37" s="20" t="s">
        <v>61</v>
      </c>
      <c r="G37" s="15"/>
      <c r="H37" s="17" t="s">
        <v>62</v>
      </c>
      <c r="I37" s="18" t="s">
        <v>63</v>
      </c>
      <c r="J37" s="21"/>
      <c r="K37" s="11"/>
    </row>
    <row r="38">
      <c r="A38" s="8"/>
      <c r="B38" s="12">
        <v>4.0</v>
      </c>
      <c r="C38" s="13" t="s">
        <v>69</v>
      </c>
      <c r="D38" s="13" t="s">
        <v>70</v>
      </c>
      <c r="E38" s="13" t="s">
        <v>71</v>
      </c>
      <c r="F38" s="20" t="str">
        <f t="shared" ref="F38:F40" si="1">CONCATENATE("Supplier ",E38)</f>
        <v>Supplier B</v>
      </c>
      <c r="G38" s="17" t="s">
        <v>62</v>
      </c>
      <c r="H38" s="18" t="s">
        <v>63</v>
      </c>
      <c r="I38" s="21"/>
      <c r="J38" s="21"/>
      <c r="K38" s="11"/>
    </row>
    <row r="39">
      <c r="A39" s="8"/>
      <c r="B39" s="12">
        <v>5.0</v>
      </c>
      <c r="C39" s="13" t="s">
        <v>72</v>
      </c>
      <c r="D39" s="13" t="s">
        <v>70</v>
      </c>
      <c r="E39" s="13" t="s">
        <v>71</v>
      </c>
      <c r="F39" s="20" t="str">
        <f t="shared" si="1"/>
        <v>Supplier B</v>
      </c>
      <c r="G39" s="17" t="s">
        <v>62</v>
      </c>
      <c r="H39" s="18" t="s">
        <v>63</v>
      </c>
      <c r="I39" s="21"/>
      <c r="J39" s="21"/>
      <c r="K39" s="11"/>
    </row>
    <row r="40">
      <c r="A40" s="8"/>
      <c r="B40" s="12">
        <v>6.0</v>
      </c>
      <c r="C40" s="13" t="s">
        <v>73</v>
      </c>
      <c r="D40" s="13" t="s">
        <v>74</v>
      </c>
      <c r="E40" s="13" t="s">
        <v>75</v>
      </c>
      <c r="F40" s="20" t="str">
        <f t="shared" si="1"/>
        <v>Supplier C</v>
      </c>
      <c r="G40" s="17" t="s">
        <v>62</v>
      </c>
      <c r="H40" s="18" t="s">
        <v>63</v>
      </c>
      <c r="I40" s="21"/>
      <c r="J40" s="21"/>
      <c r="K40" s="11"/>
    </row>
    <row r="41">
      <c r="A41" s="8"/>
      <c r="B41" s="12">
        <v>7.0</v>
      </c>
      <c r="C41" s="13" t="s">
        <v>76</v>
      </c>
      <c r="D41" s="14" t="s">
        <v>60</v>
      </c>
      <c r="E41" s="15"/>
      <c r="F41" s="22" t="s">
        <v>61</v>
      </c>
      <c r="G41" s="15"/>
      <c r="H41" s="17" t="s">
        <v>62</v>
      </c>
      <c r="I41" s="18" t="s">
        <v>63</v>
      </c>
      <c r="J41" s="21"/>
      <c r="K41" s="11"/>
    </row>
    <row r="42">
      <c r="A42" s="8"/>
      <c r="B42" s="12">
        <v>8.0</v>
      </c>
      <c r="C42" s="13" t="s">
        <v>77</v>
      </c>
      <c r="D42" s="13" t="s">
        <v>70</v>
      </c>
      <c r="E42" s="13" t="s">
        <v>71</v>
      </c>
      <c r="F42" s="20" t="str">
        <f t="shared" ref="F42:F45" si="2">CONCATENATE("Supplier ",E42)</f>
        <v>Supplier B</v>
      </c>
      <c r="G42" s="17" t="s">
        <v>62</v>
      </c>
      <c r="H42" s="18" t="s">
        <v>63</v>
      </c>
      <c r="I42" s="21"/>
      <c r="J42" s="21"/>
      <c r="K42" s="11"/>
    </row>
    <row r="43">
      <c r="A43" s="8"/>
      <c r="B43" s="12">
        <v>9.0</v>
      </c>
      <c r="C43" s="13" t="s">
        <v>78</v>
      </c>
      <c r="D43" s="13" t="s">
        <v>79</v>
      </c>
      <c r="E43" s="13" t="s">
        <v>80</v>
      </c>
      <c r="F43" s="20" t="str">
        <f t="shared" si="2"/>
        <v>Supplier D</v>
      </c>
      <c r="G43" s="17" t="s">
        <v>62</v>
      </c>
      <c r="H43" s="18" t="s">
        <v>63</v>
      </c>
      <c r="I43" s="21"/>
      <c r="J43" s="21"/>
      <c r="K43" s="11"/>
    </row>
    <row r="44">
      <c r="A44" s="8"/>
      <c r="B44" s="12">
        <v>10.0</v>
      </c>
      <c r="C44" s="13" t="s">
        <v>81</v>
      </c>
      <c r="D44" s="13" t="s">
        <v>79</v>
      </c>
      <c r="E44" s="13" t="s">
        <v>80</v>
      </c>
      <c r="F44" s="20" t="str">
        <f t="shared" si="2"/>
        <v>Supplier D</v>
      </c>
      <c r="G44" s="17" t="s">
        <v>62</v>
      </c>
      <c r="H44" s="18" t="s">
        <v>63</v>
      </c>
      <c r="I44" s="21"/>
      <c r="J44" s="21"/>
      <c r="K44" s="11"/>
    </row>
    <row r="45">
      <c r="A45" s="8"/>
      <c r="B45" s="12">
        <v>11.0</v>
      </c>
      <c r="C45" s="13" t="s">
        <v>82</v>
      </c>
      <c r="D45" s="13" t="s">
        <v>79</v>
      </c>
      <c r="E45" s="13" t="s">
        <v>80</v>
      </c>
      <c r="F45" s="20" t="str">
        <f t="shared" si="2"/>
        <v>Supplier D</v>
      </c>
      <c r="G45" s="17" t="s">
        <v>62</v>
      </c>
      <c r="H45" s="18" t="s">
        <v>63</v>
      </c>
      <c r="I45" s="21"/>
      <c r="J45" s="21"/>
      <c r="K45" s="11"/>
    </row>
    <row r="46">
      <c r="A46" s="8"/>
      <c r="B46" s="12">
        <v>12.0</v>
      </c>
      <c r="C46" s="13" t="s">
        <v>83</v>
      </c>
      <c r="D46" s="14" t="s">
        <v>60</v>
      </c>
      <c r="E46" s="15"/>
      <c r="F46" s="22" t="s">
        <v>61</v>
      </c>
      <c r="G46" s="15"/>
      <c r="H46" s="17" t="s">
        <v>62</v>
      </c>
      <c r="I46" s="18" t="s">
        <v>63</v>
      </c>
      <c r="J46" s="21"/>
      <c r="K46" s="11"/>
    </row>
    <row r="47">
      <c r="A47" s="8"/>
      <c r="B47" s="12">
        <v>13.0</v>
      </c>
      <c r="C47" s="13" t="s">
        <v>84</v>
      </c>
      <c r="D47" s="13" t="s">
        <v>85</v>
      </c>
      <c r="E47" s="13" t="s">
        <v>86</v>
      </c>
      <c r="F47" s="20" t="str">
        <f t="shared" ref="F47:F55" si="3">CONCATENATE("Supplier ",E47)</f>
        <v>Supplier E</v>
      </c>
      <c r="G47" s="17" t="s">
        <v>62</v>
      </c>
      <c r="H47" s="18" t="s">
        <v>63</v>
      </c>
      <c r="I47" s="21"/>
      <c r="J47" s="21"/>
      <c r="K47" s="11"/>
    </row>
    <row r="48">
      <c r="A48" s="8"/>
      <c r="B48" s="12">
        <v>14.0</v>
      </c>
      <c r="C48" s="13" t="s">
        <v>87</v>
      </c>
      <c r="D48" s="13" t="s">
        <v>85</v>
      </c>
      <c r="E48" s="13" t="s">
        <v>86</v>
      </c>
      <c r="F48" s="20" t="str">
        <f t="shared" si="3"/>
        <v>Supplier E</v>
      </c>
      <c r="G48" s="17" t="s">
        <v>62</v>
      </c>
      <c r="H48" s="18" t="s">
        <v>63</v>
      </c>
      <c r="I48" s="21"/>
      <c r="J48" s="21"/>
      <c r="K48" s="11"/>
    </row>
    <row r="49">
      <c r="A49" s="8"/>
      <c r="B49" s="12">
        <v>15.0</v>
      </c>
      <c r="C49" s="13" t="s">
        <v>88</v>
      </c>
      <c r="D49" s="13" t="s">
        <v>85</v>
      </c>
      <c r="E49" s="13" t="s">
        <v>86</v>
      </c>
      <c r="F49" s="20" t="str">
        <f t="shared" si="3"/>
        <v>Supplier E</v>
      </c>
      <c r="G49" s="17" t="s">
        <v>62</v>
      </c>
      <c r="H49" s="18" t="s">
        <v>63</v>
      </c>
      <c r="I49" s="21"/>
      <c r="J49" s="21"/>
      <c r="K49" s="11"/>
    </row>
    <row r="50">
      <c r="A50" s="8"/>
      <c r="B50" s="12">
        <v>16.0</v>
      </c>
      <c r="C50" s="13" t="s">
        <v>89</v>
      </c>
      <c r="D50" s="13" t="s">
        <v>90</v>
      </c>
      <c r="E50" s="13" t="s">
        <v>91</v>
      </c>
      <c r="F50" s="20" t="str">
        <f t="shared" si="3"/>
        <v>Supplier F</v>
      </c>
      <c r="G50" s="17" t="s">
        <v>62</v>
      </c>
      <c r="H50" s="18" t="s">
        <v>63</v>
      </c>
      <c r="I50" s="21"/>
      <c r="J50" s="21"/>
      <c r="K50" s="11"/>
    </row>
    <row r="51">
      <c r="A51" s="8"/>
      <c r="B51" s="12">
        <v>17.0</v>
      </c>
      <c r="C51" s="13" t="s">
        <v>92</v>
      </c>
      <c r="D51" s="13" t="s">
        <v>93</v>
      </c>
      <c r="E51" s="13" t="s">
        <v>94</v>
      </c>
      <c r="F51" s="20" t="str">
        <f t="shared" si="3"/>
        <v>Supplier G</v>
      </c>
      <c r="G51" s="17" t="s">
        <v>62</v>
      </c>
      <c r="H51" s="18" t="s">
        <v>63</v>
      </c>
      <c r="I51" s="21"/>
      <c r="J51" s="21"/>
      <c r="K51" s="11"/>
    </row>
    <row r="52">
      <c r="A52" s="8"/>
      <c r="B52" s="12">
        <v>18.0</v>
      </c>
      <c r="C52" s="13" t="s">
        <v>95</v>
      </c>
      <c r="D52" s="13" t="s">
        <v>96</v>
      </c>
      <c r="E52" s="13" t="s">
        <v>97</v>
      </c>
      <c r="F52" s="20" t="str">
        <f t="shared" si="3"/>
        <v>Supplier H</v>
      </c>
      <c r="G52" s="17" t="s">
        <v>62</v>
      </c>
      <c r="H52" s="18" t="s">
        <v>63</v>
      </c>
      <c r="I52" s="21"/>
      <c r="J52" s="21"/>
      <c r="K52" s="11"/>
    </row>
    <row r="53">
      <c r="A53" s="8"/>
      <c r="B53" s="12">
        <v>19.0</v>
      </c>
      <c r="C53" s="13" t="s">
        <v>98</v>
      </c>
      <c r="D53" s="13" t="s">
        <v>99</v>
      </c>
      <c r="E53" s="13" t="s">
        <v>100</v>
      </c>
      <c r="F53" s="20" t="str">
        <f t="shared" si="3"/>
        <v>Supplier I</v>
      </c>
      <c r="G53" s="17" t="s">
        <v>62</v>
      </c>
      <c r="H53" s="18" t="s">
        <v>63</v>
      </c>
      <c r="I53" s="21"/>
      <c r="J53" s="21"/>
      <c r="K53" s="11"/>
    </row>
    <row r="54">
      <c r="A54" s="8"/>
      <c r="B54" s="12">
        <v>20.0</v>
      </c>
      <c r="C54" s="13" t="s">
        <v>101</v>
      </c>
      <c r="D54" s="13" t="s">
        <v>102</v>
      </c>
      <c r="E54" s="13" t="s">
        <v>103</v>
      </c>
      <c r="F54" s="20" t="str">
        <f t="shared" si="3"/>
        <v>Supplier J</v>
      </c>
      <c r="G54" s="17" t="s">
        <v>62</v>
      </c>
      <c r="H54" s="18" t="s">
        <v>63</v>
      </c>
      <c r="I54" s="21"/>
      <c r="J54" s="21"/>
      <c r="K54" s="11"/>
    </row>
    <row r="55">
      <c r="A55" s="8"/>
      <c r="B55" s="12">
        <v>21.0</v>
      </c>
      <c r="C55" s="13" t="s">
        <v>104</v>
      </c>
      <c r="D55" s="13" t="s">
        <v>105</v>
      </c>
      <c r="E55" s="13" t="s">
        <v>106</v>
      </c>
      <c r="F55" s="20" t="str">
        <f t="shared" si="3"/>
        <v>Supplier K</v>
      </c>
      <c r="G55" s="17" t="s">
        <v>62</v>
      </c>
      <c r="H55" s="18" t="s">
        <v>63</v>
      </c>
      <c r="I55" s="21"/>
      <c r="J55" s="21"/>
      <c r="K55" s="11"/>
    </row>
    <row r="56">
      <c r="A56" s="6"/>
      <c r="B56" s="23"/>
      <c r="C56" s="23"/>
      <c r="D56" s="23"/>
      <c r="E56" s="23"/>
      <c r="F56" s="23"/>
      <c r="G56" s="23"/>
      <c r="H56" s="23"/>
      <c r="I56" s="23"/>
      <c r="J56" s="23"/>
      <c r="K56" s="6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 outlineLevelRow="1"/>
  <cols>
    <col customWidth="1" min="1" max="2" width="2.88"/>
    <col customWidth="1" min="3" max="3" width="24.13"/>
    <col customWidth="1" hidden="1" min="4" max="4" width="15.0"/>
    <col customWidth="1" hidden="1" min="5" max="5" width="9.5"/>
    <col customWidth="1" hidden="1" min="6" max="6" width="17.75"/>
    <col customWidth="1" hidden="1" min="7" max="7" width="11.13"/>
    <col customWidth="1" hidden="1" min="8" max="8" width="15.75"/>
    <col customWidth="1" min="9" max="9" width="8.5"/>
    <col customWidth="1" min="10" max="10" width="10.0"/>
    <col customWidth="1" min="11" max="12" width="6.5"/>
    <col customWidth="1" hidden="1" min="13" max="13" width="15.75"/>
    <col customWidth="1" min="14" max="14" width="8.5"/>
    <col customWidth="1" min="15" max="15" width="10.0"/>
    <col customWidth="1" min="16" max="17" width="6.5"/>
    <col customWidth="1" hidden="1" min="18" max="18" width="15.75"/>
    <col customWidth="1" min="19" max="19" width="8.5"/>
    <col customWidth="1" min="20" max="20" width="10.0"/>
    <col customWidth="1" min="21" max="22" width="6.5"/>
    <col customWidth="1" hidden="1" min="23" max="23" width="15.75"/>
    <col customWidth="1" min="24" max="24" width="8.5"/>
    <col customWidth="1" min="25" max="25" width="10.0"/>
    <col customWidth="1" min="26" max="27" width="6.5"/>
    <col customWidth="1" min="28" max="28" width="8.0"/>
    <col customWidth="1" min="29" max="29" width="9.75"/>
  </cols>
  <sheetData>
    <row r="1">
      <c r="A1" s="24"/>
      <c r="B1" s="24"/>
      <c r="C1" s="24"/>
    </row>
    <row r="2">
      <c r="A2" s="24"/>
      <c r="B2" s="24"/>
      <c r="C2" s="24"/>
    </row>
    <row r="3">
      <c r="A3" s="24"/>
      <c r="B3" s="24"/>
      <c r="C3" s="24"/>
    </row>
    <row r="4">
      <c r="A4" s="25"/>
      <c r="B4" s="26"/>
      <c r="C4" s="2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6"/>
    </row>
    <row r="5">
      <c r="A5" s="27"/>
      <c r="B5" s="28"/>
      <c r="C5" s="29"/>
      <c r="D5" s="30"/>
      <c r="E5" s="31"/>
      <c r="F5" s="31"/>
      <c r="G5" s="31"/>
      <c r="H5" s="31"/>
      <c r="I5" s="32"/>
      <c r="J5" s="33" t="s">
        <v>107</v>
      </c>
      <c r="K5" s="34"/>
      <c r="L5" s="35"/>
      <c r="M5" s="32"/>
      <c r="N5" s="32"/>
      <c r="O5" s="33" t="s">
        <v>108</v>
      </c>
      <c r="P5" s="34"/>
      <c r="Q5" s="35"/>
      <c r="R5" s="32"/>
      <c r="S5" s="32"/>
      <c r="T5" s="33" t="s">
        <v>109</v>
      </c>
      <c r="U5" s="34"/>
      <c r="V5" s="35"/>
      <c r="W5" s="32"/>
      <c r="X5" s="32"/>
      <c r="Y5" s="33" t="s">
        <v>110</v>
      </c>
      <c r="Z5" s="34"/>
      <c r="AA5" s="35"/>
      <c r="AB5" s="33" t="s">
        <v>111</v>
      </c>
      <c r="AC5" s="35"/>
      <c r="AD5" s="11"/>
    </row>
    <row r="6">
      <c r="A6" s="36"/>
      <c r="B6" s="37"/>
      <c r="C6" s="38" t="s">
        <v>112</v>
      </c>
      <c r="D6" s="39" t="s">
        <v>113</v>
      </c>
      <c r="E6" s="40" t="s">
        <v>114</v>
      </c>
      <c r="F6" s="40" t="s">
        <v>115</v>
      </c>
      <c r="G6" s="40" t="s">
        <v>116</v>
      </c>
      <c r="H6" s="40" t="s">
        <v>117</v>
      </c>
      <c r="I6" s="32" t="s">
        <v>118</v>
      </c>
      <c r="J6" s="32" t="s">
        <v>119</v>
      </c>
      <c r="K6" s="32" t="s">
        <v>120</v>
      </c>
      <c r="L6" s="32" t="s">
        <v>121</v>
      </c>
      <c r="M6" s="32" t="s">
        <v>122</v>
      </c>
      <c r="N6" s="32" t="s">
        <v>123</v>
      </c>
      <c r="O6" s="32" t="s">
        <v>124</v>
      </c>
      <c r="P6" s="32" t="s">
        <v>125</v>
      </c>
      <c r="Q6" s="32" t="s">
        <v>126</v>
      </c>
      <c r="R6" s="32" t="s">
        <v>127</v>
      </c>
      <c r="S6" s="32" t="s">
        <v>128</v>
      </c>
      <c r="T6" s="32" t="s">
        <v>129</v>
      </c>
      <c r="U6" s="32" t="s">
        <v>130</v>
      </c>
      <c r="V6" s="32" t="s">
        <v>131</v>
      </c>
      <c r="W6" s="32" t="s">
        <v>132</v>
      </c>
      <c r="X6" s="32" t="s">
        <v>133</v>
      </c>
      <c r="Y6" s="32" t="s">
        <v>134</v>
      </c>
      <c r="Z6" s="32" t="s">
        <v>135</v>
      </c>
      <c r="AA6" s="33" t="s">
        <v>136</v>
      </c>
      <c r="AB6" s="32" t="s">
        <v>137</v>
      </c>
      <c r="AC6" s="32" t="s">
        <v>138</v>
      </c>
      <c r="AD6" s="11"/>
    </row>
    <row r="7" collapsed="1">
      <c r="A7" s="41"/>
      <c r="B7" s="42">
        <v>1.0</v>
      </c>
      <c r="C7" s="43" t="s">
        <v>139</v>
      </c>
      <c r="D7" s="44">
        <f>sum(D8:D9)</f>
        <v>265</v>
      </c>
      <c r="E7" s="45">
        <v>4.0</v>
      </c>
      <c r="F7" s="45">
        <v>12.0</v>
      </c>
      <c r="G7" s="45">
        <v>4.0</v>
      </c>
      <c r="H7" s="44">
        <f>sum(H8:H9)</f>
        <v>0</v>
      </c>
      <c r="I7" s="46">
        <f t="shared" ref="I7:I71" si="1">H7+D7</f>
        <v>265</v>
      </c>
      <c r="J7" s="47">
        <f>I7*G7*E7</f>
        <v>4240</v>
      </c>
      <c r="K7" s="47">
        <f t="shared" ref="K7:K71" si="2">(D7+H7)*E7*G7</f>
        <v>4240</v>
      </c>
      <c r="L7" s="47">
        <f t="shared" ref="L7:L71" si="3">(D7+H7)*E7*G7</f>
        <v>4240</v>
      </c>
      <c r="M7" s="48">
        <f>sum(M8:M9)</f>
        <v>0</v>
      </c>
      <c r="N7" s="48">
        <f t="shared" ref="N7:N71" si="4">I7+M7</f>
        <v>265</v>
      </c>
      <c r="O7" s="47">
        <f t="shared" ref="O7:O71" si="5">(D7+H7+M7)*E7*G7</f>
        <v>4240</v>
      </c>
      <c r="P7" s="47">
        <f t="shared" ref="P7:P71" si="6">(D7+H7+M7)*E7*G7</f>
        <v>4240</v>
      </c>
      <c r="Q7" s="47">
        <f t="shared" ref="Q7:Q71" si="7">(D7+H7+M7)*E7*G7</f>
        <v>4240</v>
      </c>
      <c r="R7" s="48">
        <f>sum(R8:R9)</f>
        <v>0</v>
      </c>
      <c r="S7" s="48">
        <f t="shared" ref="S7:S71" si="8">N7+R7</f>
        <v>265</v>
      </c>
      <c r="T7" s="47">
        <f t="shared" ref="T7:T71" si="9">(D7+H7+M7+R7)*E7*G7</f>
        <v>4240</v>
      </c>
      <c r="U7" s="47">
        <f t="shared" ref="U7:U71" si="10">(D7+H7+M7+R7)*E7*G7</f>
        <v>4240</v>
      </c>
      <c r="V7" s="47">
        <f t="shared" ref="V7:V71" si="11">(D7+H7+M7+R7)*E7*G7</f>
        <v>4240</v>
      </c>
      <c r="W7" s="48">
        <f>sum(W8:W9)</f>
        <v>0</v>
      </c>
      <c r="X7" s="48">
        <f t="shared" ref="X7:X71" si="12">S7+W7</f>
        <v>265</v>
      </c>
      <c r="Y7" s="47">
        <f t="shared" ref="Y7:Y71" si="13">(D7+H7+M7+R7+W7)*E7*F7</f>
        <v>12720</v>
      </c>
      <c r="Z7" s="47">
        <f t="shared" ref="Z7:Z71" si="14">(D7+H7+M7+R7+W7)*E7*G7</f>
        <v>4240</v>
      </c>
      <c r="AA7" s="49">
        <f t="shared" ref="AA7:AA71" si="15">(D7+H7+M7+R7+W7)*E7*G7</f>
        <v>4240</v>
      </c>
      <c r="AB7" s="50">
        <f t="shared" ref="AB7:AB71" si="16">sum(J7,K7,L7,O7,P7,Q7,T7,U7,V7,Y7,Z7,AA7)</f>
        <v>59360</v>
      </c>
      <c r="AC7" s="51">
        <f t="shared" ref="AC7:AC71" si="17">AB7/48</f>
        <v>1236.666667</v>
      </c>
      <c r="AD7" s="11"/>
    </row>
    <row r="8" hidden="1" outlineLevel="1">
      <c r="A8" s="52"/>
      <c r="B8" s="53"/>
      <c r="C8" s="54" t="s">
        <v>45</v>
      </c>
      <c r="D8" s="55">
        <f>VLOOKUP(C8,'Stores per State'!$A$2:$B$49,2)</f>
        <v>226</v>
      </c>
      <c r="E8" s="56">
        <v>4.0</v>
      </c>
      <c r="F8" s="56">
        <v>12.0</v>
      </c>
      <c r="G8" s="56">
        <v>4.0</v>
      </c>
      <c r="H8" s="55"/>
      <c r="I8" s="57">
        <f t="shared" si="1"/>
        <v>226</v>
      </c>
      <c r="J8" s="55">
        <f t="shared" ref="J8:J71" si="18">(D8+H8)*E8*G8</f>
        <v>3616</v>
      </c>
      <c r="K8" s="55">
        <f t="shared" si="2"/>
        <v>3616</v>
      </c>
      <c r="L8" s="55">
        <f t="shared" si="3"/>
        <v>3616</v>
      </c>
      <c r="M8" s="55"/>
      <c r="N8" s="58">
        <f t="shared" si="4"/>
        <v>226</v>
      </c>
      <c r="O8" s="55">
        <f t="shared" si="5"/>
        <v>3616</v>
      </c>
      <c r="P8" s="55">
        <f t="shared" si="6"/>
        <v>3616</v>
      </c>
      <c r="Q8" s="55">
        <f t="shared" si="7"/>
        <v>3616</v>
      </c>
      <c r="R8" s="55"/>
      <c r="S8" s="58">
        <f t="shared" si="8"/>
        <v>226</v>
      </c>
      <c r="T8" s="55">
        <f t="shared" si="9"/>
        <v>3616</v>
      </c>
      <c r="U8" s="55">
        <f t="shared" si="10"/>
        <v>3616</v>
      </c>
      <c r="V8" s="55">
        <f t="shared" si="11"/>
        <v>3616</v>
      </c>
      <c r="W8" s="55"/>
      <c r="X8" s="58">
        <f t="shared" si="12"/>
        <v>226</v>
      </c>
      <c r="Y8" s="55">
        <f t="shared" si="13"/>
        <v>10848</v>
      </c>
      <c r="Z8" s="55">
        <f t="shared" si="14"/>
        <v>3616</v>
      </c>
      <c r="AA8" s="59">
        <f t="shared" si="15"/>
        <v>3616</v>
      </c>
      <c r="AB8" s="60">
        <f t="shared" si="16"/>
        <v>50624</v>
      </c>
      <c r="AC8" s="61">
        <f t="shared" si="17"/>
        <v>1054.666667</v>
      </c>
      <c r="AD8" s="11"/>
      <c r="AE8" s="55"/>
      <c r="AF8" s="55"/>
      <c r="AG8" s="55"/>
      <c r="AH8" s="55"/>
      <c r="AI8" s="55"/>
      <c r="AJ8" s="55"/>
      <c r="AK8" s="55"/>
      <c r="AL8" s="55"/>
    </row>
    <row r="9" hidden="1" outlineLevel="1">
      <c r="A9" s="62"/>
      <c r="B9" s="63"/>
      <c r="C9" s="54" t="s">
        <v>8</v>
      </c>
      <c r="D9" s="55">
        <f>VLOOKUP(C9,'Stores per State'!$A$2:$B$49,2)</f>
        <v>39</v>
      </c>
      <c r="E9" s="56">
        <v>4.0</v>
      </c>
      <c r="F9" s="56">
        <v>12.0</v>
      </c>
      <c r="G9" s="56">
        <v>4.0</v>
      </c>
      <c r="H9" s="55"/>
      <c r="I9" s="57">
        <f t="shared" si="1"/>
        <v>39</v>
      </c>
      <c r="J9" s="55">
        <f t="shared" si="18"/>
        <v>624</v>
      </c>
      <c r="K9" s="55">
        <f t="shared" si="2"/>
        <v>624</v>
      </c>
      <c r="L9" s="55">
        <f t="shared" si="3"/>
        <v>624</v>
      </c>
      <c r="M9" s="55"/>
      <c r="N9" s="58">
        <f t="shared" si="4"/>
        <v>39</v>
      </c>
      <c r="O9" s="55">
        <f t="shared" si="5"/>
        <v>624</v>
      </c>
      <c r="P9" s="55">
        <f t="shared" si="6"/>
        <v>624</v>
      </c>
      <c r="Q9" s="55">
        <f t="shared" si="7"/>
        <v>624</v>
      </c>
      <c r="R9" s="55"/>
      <c r="S9" s="58">
        <f t="shared" si="8"/>
        <v>39</v>
      </c>
      <c r="T9" s="55">
        <f t="shared" si="9"/>
        <v>624</v>
      </c>
      <c r="U9" s="55">
        <f t="shared" si="10"/>
        <v>624</v>
      </c>
      <c r="V9" s="55">
        <f t="shared" si="11"/>
        <v>624</v>
      </c>
      <c r="W9" s="55"/>
      <c r="X9" s="58">
        <f t="shared" si="12"/>
        <v>39</v>
      </c>
      <c r="Y9" s="55">
        <f t="shared" si="13"/>
        <v>1872</v>
      </c>
      <c r="Z9" s="55">
        <f t="shared" si="14"/>
        <v>624</v>
      </c>
      <c r="AA9" s="59">
        <f t="shared" si="15"/>
        <v>624</v>
      </c>
      <c r="AB9" s="60">
        <f t="shared" si="16"/>
        <v>8736</v>
      </c>
      <c r="AC9" s="61">
        <f t="shared" si="17"/>
        <v>182</v>
      </c>
      <c r="AD9" s="11"/>
      <c r="AE9" s="55"/>
      <c r="AF9" s="55"/>
      <c r="AG9" s="55"/>
      <c r="AH9" s="55"/>
      <c r="AI9" s="55"/>
      <c r="AJ9" s="55"/>
      <c r="AK9" s="55"/>
      <c r="AL9" s="55"/>
    </row>
    <row r="10" collapsed="1">
      <c r="A10" s="41"/>
      <c r="B10" s="42">
        <v>2.0</v>
      </c>
      <c r="C10" s="43" t="s">
        <v>140</v>
      </c>
      <c r="D10" s="44">
        <f>sum(D11:D13)</f>
        <v>352</v>
      </c>
      <c r="E10" s="45">
        <v>4.0</v>
      </c>
      <c r="F10" s="45">
        <v>12.0</v>
      </c>
      <c r="G10" s="45">
        <v>4.0</v>
      </c>
      <c r="H10" s="44">
        <f>sum(H11:H13)</f>
        <v>0</v>
      </c>
      <c r="I10" s="64">
        <f t="shared" si="1"/>
        <v>352</v>
      </c>
      <c r="J10" s="65">
        <f t="shared" si="18"/>
        <v>5632</v>
      </c>
      <c r="K10" s="65">
        <f t="shared" si="2"/>
        <v>5632</v>
      </c>
      <c r="L10" s="65">
        <f t="shared" si="3"/>
        <v>5632</v>
      </c>
      <c r="M10" s="44">
        <f>sum(M11:M13)</f>
        <v>0</v>
      </c>
      <c r="N10" s="44">
        <f t="shared" si="4"/>
        <v>352</v>
      </c>
      <c r="O10" s="65">
        <f t="shared" si="5"/>
        <v>5632</v>
      </c>
      <c r="P10" s="65">
        <f t="shared" si="6"/>
        <v>5632</v>
      </c>
      <c r="Q10" s="65">
        <f t="shared" si="7"/>
        <v>5632</v>
      </c>
      <c r="R10" s="44">
        <f>sum(R11:R13)</f>
        <v>0</v>
      </c>
      <c r="S10" s="44">
        <f t="shared" si="8"/>
        <v>352</v>
      </c>
      <c r="T10" s="65">
        <f t="shared" si="9"/>
        <v>5632</v>
      </c>
      <c r="U10" s="65">
        <f t="shared" si="10"/>
        <v>5632</v>
      </c>
      <c r="V10" s="65">
        <f t="shared" si="11"/>
        <v>5632</v>
      </c>
      <c r="W10" s="44">
        <f>sum(W11:W13)</f>
        <v>0</v>
      </c>
      <c r="X10" s="44">
        <f t="shared" si="12"/>
        <v>352</v>
      </c>
      <c r="Y10" s="65">
        <f t="shared" si="13"/>
        <v>16896</v>
      </c>
      <c r="Z10" s="65">
        <f t="shared" si="14"/>
        <v>5632</v>
      </c>
      <c r="AA10" s="66">
        <f t="shared" si="15"/>
        <v>5632</v>
      </c>
      <c r="AB10" s="50">
        <f t="shared" si="16"/>
        <v>78848</v>
      </c>
      <c r="AC10" s="51">
        <f t="shared" si="17"/>
        <v>1642.666667</v>
      </c>
      <c r="AD10" s="11"/>
    </row>
    <row r="11" hidden="1" outlineLevel="1">
      <c r="A11" s="67"/>
      <c r="B11" s="68"/>
      <c r="C11" s="54" t="s">
        <v>2</v>
      </c>
      <c r="D11" s="55">
        <f>VLOOKUP(C11,'Stores per State'!$A$2:$B$49,2)</f>
        <v>160</v>
      </c>
      <c r="E11" s="56">
        <v>4.0</v>
      </c>
      <c r="F11" s="56">
        <v>12.0</v>
      </c>
      <c r="G11" s="56">
        <v>4.0</v>
      </c>
      <c r="H11" s="55"/>
      <c r="I11" s="57">
        <f t="shared" si="1"/>
        <v>160</v>
      </c>
      <c r="J11" s="55">
        <f t="shared" si="18"/>
        <v>2560</v>
      </c>
      <c r="K11" s="55">
        <f t="shared" si="2"/>
        <v>2560</v>
      </c>
      <c r="L11" s="55">
        <f t="shared" si="3"/>
        <v>2560</v>
      </c>
      <c r="M11" s="55"/>
      <c r="N11" s="58">
        <f t="shared" si="4"/>
        <v>160</v>
      </c>
      <c r="O11" s="55">
        <f t="shared" si="5"/>
        <v>2560</v>
      </c>
      <c r="P11" s="55">
        <f t="shared" si="6"/>
        <v>2560</v>
      </c>
      <c r="Q11" s="55">
        <f t="shared" si="7"/>
        <v>2560</v>
      </c>
      <c r="R11" s="55"/>
      <c r="S11" s="58">
        <f t="shared" si="8"/>
        <v>160</v>
      </c>
      <c r="T11" s="55">
        <f t="shared" si="9"/>
        <v>2560</v>
      </c>
      <c r="U11" s="55">
        <f t="shared" si="10"/>
        <v>2560</v>
      </c>
      <c r="V11" s="55">
        <f t="shared" si="11"/>
        <v>2560</v>
      </c>
      <c r="W11" s="55"/>
      <c r="X11" s="58">
        <f t="shared" si="12"/>
        <v>160</v>
      </c>
      <c r="Y11" s="55">
        <f t="shared" si="13"/>
        <v>7680</v>
      </c>
      <c r="Z11" s="55">
        <f t="shared" si="14"/>
        <v>2560</v>
      </c>
      <c r="AA11" s="59">
        <f t="shared" si="15"/>
        <v>2560</v>
      </c>
      <c r="AB11" s="60">
        <f t="shared" si="16"/>
        <v>35840</v>
      </c>
      <c r="AC11" s="61">
        <f t="shared" si="17"/>
        <v>746.6666667</v>
      </c>
      <c r="AD11" s="11"/>
      <c r="AE11" s="55"/>
      <c r="AF11" s="55"/>
      <c r="AG11" s="55"/>
      <c r="AH11" s="55"/>
      <c r="AI11" s="55"/>
      <c r="AJ11" s="55"/>
      <c r="AK11" s="55"/>
      <c r="AL11" s="55"/>
    </row>
    <row r="12" hidden="1" outlineLevel="1">
      <c r="A12" s="52"/>
      <c r="B12" s="53"/>
      <c r="C12" s="54" t="s">
        <v>4</v>
      </c>
      <c r="D12" s="55">
        <f>VLOOKUP(C12,'Stores per State'!$A$2:$B$49,2)</f>
        <v>98</v>
      </c>
      <c r="E12" s="56">
        <v>4.0</v>
      </c>
      <c r="F12" s="56">
        <v>12.0</v>
      </c>
      <c r="G12" s="56">
        <v>4.0</v>
      </c>
      <c r="H12" s="55"/>
      <c r="I12" s="57">
        <f t="shared" si="1"/>
        <v>98</v>
      </c>
      <c r="J12" s="55">
        <f t="shared" si="18"/>
        <v>1568</v>
      </c>
      <c r="K12" s="55">
        <f t="shared" si="2"/>
        <v>1568</v>
      </c>
      <c r="L12" s="55">
        <f t="shared" si="3"/>
        <v>1568</v>
      </c>
      <c r="M12" s="55"/>
      <c r="N12" s="58">
        <f t="shared" si="4"/>
        <v>98</v>
      </c>
      <c r="O12" s="55">
        <f t="shared" si="5"/>
        <v>1568</v>
      </c>
      <c r="P12" s="55">
        <f t="shared" si="6"/>
        <v>1568</v>
      </c>
      <c r="Q12" s="55">
        <f t="shared" si="7"/>
        <v>1568</v>
      </c>
      <c r="R12" s="55"/>
      <c r="S12" s="58">
        <f t="shared" si="8"/>
        <v>98</v>
      </c>
      <c r="T12" s="55">
        <f t="shared" si="9"/>
        <v>1568</v>
      </c>
      <c r="U12" s="55">
        <f t="shared" si="10"/>
        <v>1568</v>
      </c>
      <c r="V12" s="55">
        <f t="shared" si="11"/>
        <v>1568</v>
      </c>
      <c r="W12" s="55"/>
      <c r="X12" s="58">
        <f t="shared" si="12"/>
        <v>98</v>
      </c>
      <c r="Y12" s="55">
        <f t="shared" si="13"/>
        <v>4704</v>
      </c>
      <c r="Z12" s="55">
        <f t="shared" si="14"/>
        <v>1568</v>
      </c>
      <c r="AA12" s="59">
        <f t="shared" si="15"/>
        <v>1568</v>
      </c>
      <c r="AB12" s="60">
        <f t="shared" si="16"/>
        <v>21952</v>
      </c>
      <c r="AC12" s="61">
        <f t="shared" si="17"/>
        <v>457.3333333</v>
      </c>
      <c r="AD12" s="11"/>
      <c r="AE12" s="55"/>
      <c r="AF12" s="55"/>
      <c r="AG12" s="55"/>
      <c r="AH12" s="55"/>
      <c r="AI12" s="55"/>
      <c r="AJ12" s="55"/>
      <c r="AK12" s="55"/>
      <c r="AL12" s="55"/>
    </row>
    <row r="13" hidden="1" outlineLevel="1">
      <c r="A13" s="52"/>
      <c r="B13" s="53"/>
      <c r="C13" s="54" t="s">
        <v>23</v>
      </c>
      <c r="D13" s="55">
        <f>VLOOKUP(C13,'Stores per State'!$A$2:$B$49,2)</f>
        <v>94</v>
      </c>
      <c r="E13" s="56">
        <v>4.0</v>
      </c>
      <c r="F13" s="56">
        <v>12.0</v>
      </c>
      <c r="G13" s="56">
        <v>4.0</v>
      </c>
      <c r="H13" s="55"/>
      <c r="I13" s="57">
        <f t="shared" si="1"/>
        <v>94</v>
      </c>
      <c r="J13" s="55">
        <f t="shared" si="18"/>
        <v>1504</v>
      </c>
      <c r="K13" s="55">
        <f t="shared" si="2"/>
        <v>1504</v>
      </c>
      <c r="L13" s="55">
        <f t="shared" si="3"/>
        <v>1504</v>
      </c>
      <c r="M13" s="55"/>
      <c r="N13" s="58">
        <f t="shared" si="4"/>
        <v>94</v>
      </c>
      <c r="O13" s="55">
        <f t="shared" si="5"/>
        <v>1504</v>
      </c>
      <c r="P13" s="55">
        <f t="shared" si="6"/>
        <v>1504</v>
      </c>
      <c r="Q13" s="55">
        <f t="shared" si="7"/>
        <v>1504</v>
      </c>
      <c r="R13" s="55"/>
      <c r="S13" s="58">
        <f t="shared" si="8"/>
        <v>94</v>
      </c>
      <c r="T13" s="55">
        <f t="shared" si="9"/>
        <v>1504</v>
      </c>
      <c r="U13" s="55">
        <f t="shared" si="10"/>
        <v>1504</v>
      </c>
      <c r="V13" s="55">
        <f t="shared" si="11"/>
        <v>1504</v>
      </c>
      <c r="W13" s="55"/>
      <c r="X13" s="58">
        <f t="shared" si="12"/>
        <v>94</v>
      </c>
      <c r="Y13" s="55">
        <f t="shared" si="13"/>
        <v>4512</v>
      </c>
      <c r="Z13" s="55">
        <f t="shared" si="14"/>
        <v>1504</v>
      </c>
      <c r="AA13" s="59">
        <f t="shared" si="15"/>
        <v>1504</v>
      </c>
      <c r="AB13" s="60">
        <f t="shared" si="16"/>
        <v>21056</v>
      </c>
      <c r="AC13" s="61">
        <f t="shared" si="17"/>
        <v>438.6666667</v>
      </c>
      <c r="AD13" s="11"/>
      <c r="AE13" s="55"/>
      <c r="AF13" s="55"/>
      <c r="AG13" s="55"/>
      <c r="AH13" s="55"/>
      <c r="AI13" s="55"/>
      <c r="AJ13" s="55"/>
      <c r="AK13" s="55"/>
      <c r="AL13" s="55"/>
    </row>
    <row r="14" collapsed="1">
      <c r="A14" s="41"/>
      <c r="B14" s="42">
        <v>3.0</v>
      </c>
      <c r="C14" s="43" t="s">
        <v>141</v>
      </c>
      <c r="D14" s="44">
        <f>sum(D15:D18)</f>
        <v>946</v>
      </c>
      <c r="E14" s="45">
        <v>4.0</v>
      </c>
      <c r="F14" s="45">
        <v>12.0</v>
      </c>
      <c r="G14" s="45">
        <v>4.0</v>
      </c>
      <c r="H14" s="44">
        <f>sum(H15:H18)</f>
        <v>0</v>
      </c>
      <c r="I14" s="64">
        <f t="shared" si="1"/>
        <v>946</v>
      </c>
      <c r="J14" s="65">
        <f t="shared" si="18"/>
        <v>15136</v>
      </c>
      <c r="K14" s="65">
        <f t="shared" si="2"/>
        <v>15136</v>
      </c>
      <c r="L14" s="65">
        <f t="shared" si="3"/>
        <v>15136</v>
      </c>
      <c r="M14" s="44">
        <f>sum(M15:M18)</f>
        <v>0</v>
      </c>
      <c r="N14" s="44">
        <f t="shared" si="4"/>
        <v>946</v>
      </c>
      <c r="O14" s="65">
        <f t="shared" si="5"/>
        <v>15136</v>
      </c>
      <c r="P14" s="65">
        <f t="shared" si="6"/>
        <v>15136</v>
      </c>
      <c r="Q14" s="65">
        <f t="shared" si="7"/>
        <v>15136</v>
      </c>
      <c r="R14" s="44">
        <f>sum(R15:R18)</f>
        <v>0</v>
      </c>
      <c r="S14" s="44">
        <f t="shared" si="8"/>
        <v>946</v>
      </c>
      <c r="T14" s="65">
        <f t="shared" si="9"/>
        <v>15136</v>
      </c>
      <c r="U14" s="65">
        <f t="shared" si="10"/>
        <v>15136</v>
      </c>
      <c r="V14" s="65">
        <f t="shared" si="11"/>
        <v>15136</v>
      </c>
      <c r="W14" s="44">
        <f>sum(W15:W18)</f>
        <v>0</v>
      </c>
      <c r="X14" s="44">
        <f t="shared" si="12"/>
        <v>946</v>
      </c>
      <c r="Y14" s="65">
        <f t="shared" si="13"/>
        <v>45408</v>
      </c>
      <c r="Z14" s="65">
        <f t="shared" si="14"/>
        <v>15136</v>
      </c>
      <c r="AA14" s="66">
        <f t="shared" si="15"/>
        <v>15136</v>
      </c>
      <c r="AB14" s="50">
        <f t="shared" si="16"/>
        <v>211904</v>
      </c>
      <c r="AC14" s="51">
        <f t="shared" si="17"/>
        <v>4414.666667</v>
      </c>
      <c r="AD14" s="11"/>
    </row>
    <row r="15" hidden="1" outlineLevel="1">
      <c r="A15" s="67"/>
      <c r="B15" s="68"/>
      <c r="C15" s="54" t="s">
        <v>12</v>
      </c>
      <c r="D15" s="55">
        <f>VLOOKUP(C15,'Stores per State'!$A$2:$B$49,2)</f>
        <v>327</v>
      </c>
      <c r="E15" s="56">
        <v>4.0</v>
      </c>
      <c r="F15" s="56">
        <v>12.0</v>
      </c>
      <c r="G15" s="56">
        <v>4.0</v>
      </c>
      <c r="H15" s="55"/>
      <c r="I15" s="57">
        <f t="shared" si="1"/>
        <v>327</v>
      </c>
      <c r="J15" s="55">
        <f t="shared" si="18"/>
        <v>5232</v>
      </c>
      <c r="K15" s="55">
        <f t="shared" si="2"/>
        <v>5232</v>
      </c>
      <c r="L15" s="55">
        <f t="shared" si="3"/>
        <v>5232</v>
      </c>
      <c r="M15" s="55"/>
      <c r="N15" s="58">
        <f t="shared" si="4"/>
        <v>327</v>
      </c>
      <c r="O15" s="55">
        <f t="shared" si="5"/>
        <v>5232</v>
      </c>
      <c r="P15" s="55">
        <f t="shared" si="6"/>
        <v>5232</v>
      </c>
      <c r="Q15" s="55">
        <f t="shared" si="7"/>
        <v>5232</v>
      </c>
      <c r="R15" s="55"/>
      <c r="S15" s="58">
        <f t="shared" si="8"/>
        <v>327</v>
      </c>
      <c r="T15" s="55">
        <f t="shared" si="9"/>
        <v>5232</v>
      </c>
      <c r="U15" s="55">
        <f t="shared" si="10"/>
        <v>5232</v>
      </c>
      <c r="V15" s="55">
        <f t="shared" si="11"/>
        <v>5232</v>
      </c>
      <c r="W15" s="55"/>
      <c r="X15" s="58">
        <f t="shared" si="12"/>
        <v>327</v>
      </c>
      <c r="Y15" s="55">
        <f t="shared" si="13"/>
        <v>15696</v>
      </c>
      <c r="Z15" s="55">
        <f t="shared" si="14"/>
        <v>5232</v>
      </c>
      <c r="AA15" s="59">
        <f t="shared" si="15"/>
        <v>5232</v>
      </c>
      <c r="AB15" s="60">
        <f t="shared" si="16"/>
        <v>73248</v>
      </c>
      <c r="AC15" s="61">
        <f t="shared" si="17"/>
        <v>1526</v>
      </c>
      <c r="AD15" s="11"/>
      <c r="AE15" s="55"/>
      <c r="AF15" s="55"/>
      <c r="AG15" s="55"/>
      <c r="AH15" s="55"/>
      <c r="AI15" s="55"/>
      <c r="AJ15" s="55"/>
      <c r="AK15" s="55"/>
      <c r="AL15" s="55"/>
    </row>
    <row r="16" hidden="1" outlineLevel="1">
      <c r="A16" s="52"/>
      <c r="B16" s="53"/>
      <c r="C16" s="54" t="s">
        <v>13</v>
      </c>
      <c r="D16" s="55">
        <f>VLOOKUP(C16,'Stores per State'!$A$2:$B$49,2)</f>
        <v>173</v>
      </c>
      <c r="E16" s="56">
        <v>4.0</v>
      </c>
      <c r="F16" s="56">
        <v>12.0</v>
      </c>
      <c r="G16" s="56">
        <v>4.0</v>
      </c>
      <c r="H16" s="55"/>
      <c r="I16" s="57">
        <f t="shared" si="1"/>
        <v>173</v>
      </c>
      <c r="J16" s="55">
        <f t="shared" si="18"/>
        <v>2768</v>
      </c>
      <c r="K16" s="55">
        <f t="shared" si="2"/>
        <v>2768</v>
      </c>
      <c r="L16" s="55">
        <f t="shared" si="3"/>
        <v>2768</v>
      </c>
      <c r="M16" s="55"/>
      <c r="N16" s="58">
        <f t="shared" si="4"/>
        <v>173</v>
      </c>
      <c r="O16" s="55">
        <f t="shared" si="5"/>
        <v>2768</v>
      </c>
      <c r="P16" s="55">
        <f t="shared" si="6"/>
        <v>2768</v>
      </c>
      <c r="Q16" s="55">
        <f t="shared" si="7"/>
        <v>2768</v>
      </c>
      <c r="R16" s="55"/>
      <c r="S16" s="58">
        <f t="shared" si="8"/>
        <v>173</v>
      </c>
      <c r="T16" s="55">
        <f t="shared" si="9"/>
        <v>2768</v>
      </c>
      <c r="U16" s="55">
        <f t="shared" si="10"/>
        <v>2768</v>
      </c>
      <c r="V16" s="55">
        <f t="shared" si="11"/>
        <v>2768</v>
      </c>
      <c r="W16" s="55"/>
      <c r="X16" s="58">
        <f t="shared" si="12"/>
        <v>173</v>
      </c>
      <c r="Y16" s="55">
        <f t="shared" si="13"/>
        <v>8304</v>
      </c>
      <c r="Z16" s="55">
        <f t="shared" si="14"/>
        <v>2768</v>
      </c>
      <c r="AA16" s="59">
        <f t="shared" si="15"/>
        <v>2768</v>
      </c>
      <c r="AB16" s="60">
        <f t="shared" si="16"/>
        <v>38752</v>
      </c>
      <c r="AC16" s="61">
        <f t="shared" si="17"/>
        <v>807.3333333</v>
      </c>
      <c r="AD16" s="11"/>
      <c r="AE16" s="55"/>
      <c r="AF16" s="55"/>
      <c r="AG16" s="55"/>
      <c r="AH16" s="55"/>
      <c r="AI16" s="55"/>
      <c r="AJ16" s="55"/>
      <c r="AK16" s="55"/>
      <c r="AL16" s="55"/>
    </row>
    <row r="17" hidden="1" outlineLevel="1">
      <c r="A17" s="52"/>
      <c r="B17" s="53"/>
      <c r="C17" s="54" t="s">
        <v>21</v>
      </c>
      <c r="D17" s="55">
        <f>VLOOKUP(C17,'Stores per State'!$A$2:$B$49,2)</f>
        <v>291</v>
      </c>
      <c r="E17" s="56">
        <v>4.0</v>
      </c>
      <c r="F17" s="56">
        <v>12.0</v>
      </c>
      <c r="G17" s="56">
        <v>4.0</v>
      </c>
      <c r="H17" s="55"/>
      <c r="I17" s="57">
        <f t="shared" si="1"/>
        <v>291</v>
      </c>
      <c r="J17" s="55">
        <f t="shared" si="18"/>
        <v>4656</v>
      </c>
      <c r="K17" s="55">
        <f t="shared" si="2"/>
        <v>4656</v>
      </c>
      <c r="L17" s="55">
        <f t="shared" si="3"/>
        <v>4656</v>
      </c>
      <c r="M17" s="55"/>
      <c r="N17" s="58">
        <f t="shared" si="4"/>
        <v>291</v>
      </c>
      <c r="O17" s="55">
        <f t="shared" si="5"/>
        <v>4656</v>
      </c>
      <c r="P17" s="55">
        <f t="shared" si="6"/>
        <v>4656</v>
      </c>
      <c r="Q17" s="55">
        <f t="shared" si="7"/>
        <v>4656</v>
      </c>
      <c r="R17" s="55"/>
      <c r="S17" s="58">
        <f t="shared" si="8"/>
        <v>291</v>
      </c>
      <c r="T17" s="55">
        <f t="shared" si="9"/>
        <v>4656</v>
      </c>
      <c r="U17" s="55">
        <f t="shared" si="10"/>
        <v>4656</v>
      </c>
      <c r="V17" s="55">
        <f t="shared" si="11"/>
        <v>4656</v>
      </c>
      <c r="W17" s="55"/>
      <c r="X17" s="58">
        <f t="shared" si="12"/>
        <v>291</v>
      </c>
      <c r="Y17" s="55">
        <f t="shared" si="13"/>
        <v>13968</v>
      </c>
      <c r="Z17" s="55">
        <f t="shared" si="14"/>
        <v>4656</v>
      </c>
      <c r="AA17" s="59">
        <f t="shared" si="15"/>
        <v>4656</v>
      </c>
      <c r="AB17" s="60">
        <f t="shared" si="16"/>
        <v>65184</v>
      </c>
      <c r="AC17" s="61">
        <f t="shared" si="17"/>
        <v>1358</v>
      </c>
      <c r="AD17" s="11"/>
      <c r="AE17" s="55"/>
      <c r="AF17" s="55"/>
      <c r="AG17" s="55"/>
      <c r="AH17" s="55"/>
      <c r="AI17" s="55"/>
      <c r="AJ17" s="55"/>
      <c r="AK17" s="55"/>
      <c r="AL17" s="55"/>
    </row>
    <row r="18" hidden="1" outlineLevel="1">
      <c r="A18" s="52"/>
      <c r="B18" s="53"/>
      <c r="C18" s="54" t="s">
        <v>48</v>
      </c>
      <c r="D18" s="55">
        <f>VLOOKUP(C18,'Stores per State'!$A$2:$B$49,2)</f>
        <v>155</v>
      </c>
      <c r="E18" s="56">
        <v>4.0</v>
      </c>
      <c r="F18" s="56">
        <v>12.0</v>
      </c>
      <c r="G18" s="56">
        <v>4.0</v>
      </c>
      <c r="H18" s="55"/>
      <c r="I18" s="57">
        <f t="shared" si="1"/>
        <v>155</v>
      </c>
      <c r="J18" s="55">
        <f t="shared" si="18"/>
        <v>2480</v>
      </c>
      <c r="K18" s="55">
        <f t="shared" si="2"/>
        <v>2480</v>
      </c>
      <c r="L18" s="55">
        <f t="shared" si="3"/>
        <v>2480</v>
      </c>
      <c r="M18" s="55"/>
      <c r="N18" s="58">
        <f t="shared" si="4"/>
        <v>155</v>
      </c>
      <c r="O18" s="55">
        <f t="shared" si="5"/>
        <v>2480</v>
      </c>
      <c r="P18" s="55">
        <f t="shared" si="6"/>
        <v>2480</v>
      </c>
      <c r="Q18" s="55">
        <f t="shared" si="7"/>
        <v>2480</v>
      </c>
      <c r="R18" s="55"/>
      <c r="S18" s="58">
        <f t="shared" si="8"/>
        <v>155</v>
      </c>
      <c r="T18" s="55">
        <f t="shared" si="9"/>
        <v>2480</v>
      </c>
      <c r="U18" s="55">
        <f t="shared" si="10"/>
        <v>2480</v>
      </c>
      <c r="V18" s="55">
        <f t="shared" si="11"/>
        <v>2480</v>
      </c>
      <c r="W18" s="55"/>
      <c r="X18" s="58">
        <f t="shared" si="12"/>
        <v>155</v>
      </c>
      <c r="Y18" s="55">
        <f t="shared" si="13"/>
        <v>7440</v>
      </c>
      <c r="Z18" s="55">
        <f t="shared" si="14"/>
        <v>2480</v>
      </c>
      <c r="AA18" s="59">
        <f t="shared" si="15"/>
        <v>2480</v>
      </c>
      <c r="AB18" s="60">
        <f t="shared" si="16"/>
        <v>34720</v>
      </c>
      <c r="AC18" s="61">
        <f t="shared" si="17"/>
        <v>723.3333333</v>
      </c>
      <c r="AD18" s="11"/>
      <c r="AE18" s="55"/>
      <c r="AF18" s="55"/>
      <c r="AG18" s="55"/>
      <c r="AH18" s="55"/>
      <c r="AI18" s="55"/>
      <c r="AJ18" s="55"/>
      <c r="AK18" s="55"/>
      <c r="AL18" s="55"/>
    </row>
    <row r="19" collapsed="1">
      <c r="A19" s="41"/>
      <c r="B19" s="42">
        <v>4.0</v>
      </c>
      <c r="C19" s="43" t="s">
        <v>142</v>
      </c>
      <c r="D19" s="44">
        <f>sum(D20)</f>
        <v>355</v>
      </c>
      <c r="E19" s="45">
        <v>4.0</v>
      </c>
      <c r="F19" s="45">
        <v>12.0</v>
      </c>
      <c r="G19" s="45">
        <v>4.0</v>
      </c>
      <c r="H19" s="44">
        <f>sum(H20)</f>
        <v>-12</v>
      </c>
      <c r="I19" s="64">
        <f t="shared" si="1"/>
        <v>343</v>
      </c>
      <c r="J19" s="65">
        <f t="shared" si="18"/>
        <v>5488</v>
      </c>
      <c r="K19" s="65">
        <f t="shared" si="2"/>
        <v>5488</v>
      </c>
      <c r="L19" s="65">
        <f t="shared" si="3"/>
        <v>5488</v>
      </c>
      <c r="M19" s="44">
        <f>sum(M20)</f>
        <v>35</v>
      </c>
      <c r="N19" s="44">
        <f t="shared" si="4"/>
        <v>378</v>
      </c>
      <c r="O19" s="65">
        <f t="shared" si="5"/>
        <v>6048</v>
      </c>
      <c r="P19" s="65">
        <f t="shared" si="6"/>
        <v>6048</v>
      </c>
      <c r="Q19" s="65">
        <f t="shared" si="7"/>
        <v>6048</v>
      </c>
      <c r="R19" s="44">
        <f>sum(R20)</f>
        <v>0</v>
      </c>
      <c r="S19" s="44">
        <f t="shared" si="8"/>
        <v>378</v>
      </c>
      <c r="T19" s="65">
        <f t="shared" si="9"/>
        <v>6048</v>
      </c>
      <c r="U19" s="65">
        <f t="shared" si="10"/>
        <v>6048</v>
      </c>
      <c r="V19" s="65">
        <f t="shared" si="11"/>
        <v>6048</v>
      </c>
      <c r="W19" s="44">
        <f>sum(W20)</f>
        <v>0</v>
      </c>
      <c r="X19" s="44">
        <f t="shared" si="12"/>
        <v>378</v>
      </c>
      <c r="Y19" s="65">
        <f t="shared" si="13"/>
        <v>18144</v>
      </c>
      <c r="Z19" s="65">
        <f t="shared" si="14"/>
        <v>6048</v>
      </c>
      <c r="AA19" s="66">
        <f t="shared" si="15"/>
        <v>6048</v>
      </c>
      <c r="AB19" s="50">
        <f t="shared" si="16"/>
        <v>82992</v>
      </c>
      <c r="AC19" s="51">
        <f t="shared" si="17"/>
        <v>1729</v>
      </c>
      <c r="AD19" s="11"/>
    </row>
    <row r="20" hidden="1" outlineLevel="1">
      <c r="A20" s="67"/>
      <c r="B20" s="68"/>
      <c r="C20" s="54" t="s">
        <v>143</v>
      </c>
      <c r="D20" s="56">
        <v>355.0</v>
      </c>
      <c r="E20" s="56">
        <v>4.0</v>
      </c>
      <c r="F20" s="56">
        <v>12.0</v>
      </c>
      <c r="G20" s="56">
        <v>4.0</v>
      </c>
      <c r="H20" s="56">
        <v>-12.0</v>
      </c>
      <c r="I20" s="57">
        <f t="shared" si="1"/>
        <v>343</v>
      </c>
      <c r="J20" s="55">
        <f t="shared" si="18"/>
        <v>5488</v>
      </c>
      <c r="K20" s="55">
        <f t="shared" si="2"/>
        <v>5488</v>
      </c>
      <c r="L20" s="55">
        <f t="shared" si="3"/>
        <v>5488</v>
      </c>
      <c r="M20" s="56">
        <v>35.0</v>
      </c>
      <c r="N20" s="58">
        <f t="shared" si="4"/>
        <v>378</v>
      </c>
      <c r="O20" s="55">
        <f t="shared" si="5"/>
        <v>6048</v>
      </c>
      <c r="P20" s="55">
        <f t="shared" si="6"/>
        <v>6048</v>
      </c>
      <c r="Q20" s="55">
        <f t="shared" si="7"/>
        <v>6048</v>
      </c>
      <c r="R20" s="55"/>
      <c r="S20" s="58">
        <f t="shared" si="8"/>
        <v>378</v>
      </c>
      <c r="T20" s="55">
        <f t="shared" si="9"/>
        <v>6048</v>
      </c>
      <c r="U20" s="55">
        <f t="shared" si="10"/>
        <v>6048</v>
      </c>
      <c r="V20" s="55">
        <f t="shared" si="11"/>
        <v>6048</v>
      </c>
      <c r="W20" s="55"/>
      <c r="X20" s="58">
        <f t="shared" si="12"/>
        <v>378</v>
      </c>
      <c r="Y20" s="55">
        <f t="shared" si="13"/>
        <v>18144</v>
      </c>
      <c r="Z20" s="55">
        <f t="shared" si="14"/>
        <v>6048</v>
      </c>
      <c r="AA20" s="59">
        <f t="shared" si="15"/>
        <v>6048</v>
      </c>
      <c r="AB20" s="60">
        <f t="shared" si="16"/>
        <v>82992</v>
      </c>
      <c r="AC20" s="61">
        <f t="shared" si="17"/>
        <v>1729</v>
      </c>
      <c r="AD20" s="11"/>
      <c r="AE20" s="55"/>
      <c r="AF20" s="55"/>
      <c r="AG20" s="55"/>
      <c r="AH20" s="55"/>
      <c r="AI20" s="55"/>
      <c r="AJ20" s="55"/>
      <c r="AK20" s="55"/>
      <c r="AL20" s="55"/>
    </row>
    <row r="21" collapsed="1">
      <c r="A21" s="41"/>
      <c r="B21" s="42">
        <v>5.0</v>
      </c>
      <c r="C21" s="43" t="s">
        <v>144</v>
      </c>
      <c r="D21" s="44">
        <f>sum(D22:D23)</f>
        <v>929</v>
      </c>
      <c r="E21" s="45">
        <v>4.0</v>
      </c>
      <c r="F21" s="45">
        <v>12.0</v>
      </c>
      <c r="G21" s="45">
        <v>4.0</v>
      </c>
      <c r="H21" s="44">
        <f>sum(H22:H23)</f>
        <v>0</v>
      </c>
      <c r="I21" s="64">
        <f t="shared" si="1"/>
        <v>929</v>
      </c>
      <c r="J21" s="65">
        <f t="shared" si="18"/>
        <v>14864</v>
      </c>
      <c r="K21" s="65">
        <f t="shared" si="2"/>
        <v>14864</v>
      </c>
      <c r="L21" s="65">
        <f t="shared" si="3"/>
        <v>14864</v>
      </c>
      <c r="M21" s="44">
        <f>sum(M22:M23)</f>
        <v>0</v>
      </c>
      <c r="N21" s="44">
        <f t="shared" si="4"/>
        <v>929</v>
      </c>
      <c r="O21" s="65">
        <f t="shared" si="5"/>
        <v>14864</v>
      </c>
      <c r="P21" s="65">
        <f t="shared" si="6"/>
        <v>14864</v>
      </c>
      <c r="Q21" s="65">
        <f t="shared" si="7"/>
        <v>14864</v>
      </c>
      <c r="R21" s="44">
        <f>sum(R22:R23)</f>
        <v>0</v>
      </c>
      <c r="S21" s="44">
        <f t="shared" si="8"/>
        <v>929</v>
      </c>
      <c r="T21" s="65">
        <f t="shared" si="9"/>
        <v>14864</v>
      </c>
      <c r="U21" s="65">
        <f t="shared" si="10"/>
        <v>14864</v>
      </c>
      <c r="V21" s="65">
        <f t="shared" si="11"/>
        <v>14864</v>
      </c>
      <c r="W21" s="44">
        <f>sum(W22:W23)</f>
        <v>0</v>
      </c>
      <c r="X21" s="44">
        <f t="shared" si="12"/>
        <v>929</v>
      </c>
      <c r="Y21" s="65">
        <f t="shared" si="13"/>
        <v>44592</v>
      </c>
      <c r="Z21" s="65">
        <f t="shared" si="14"/>
        <v>14864</v>
      </c>
      <c r="AA21" s="66">
        <f t="shared" si="15"/>
        <v>14864</v>
      </c>
      <c r="AB21" s="50">
        <f t="shared" si="16"/>
        <v>208096</v>
      </c>
      <c r="AC21" s="51">
        <f t="shared" si="17"/>
        <v>4335.333333</v>
      </c>
      <c r="AD21" s="11"/>
    </row>
    <row r="22" hidden="1" outlineLevel="1">
      <c r="A22" s="62"/>
      <c r="B22" s="63"/>
      <c r="C22" s="54" t="s">
        <v>9</v>
      </c>
      <c r="D22" s="55">
        <f>VLOOKUP(C22,'Stores per State'!$A$2:$B$49,2)</f>
        <v>614</v>
      </c>
      <c r="E22" s="56">
        <v>4.0</v>
      </c>
      <c r="F22" s="56">
        <v>12.0</v>
      </c>
      <c r="G22" s="56">
        <v>4.0</v>
      </c>
      <c r="H22" s="55"/>
      <c r="I22" s="57">
        <f t="shared" si="1"/>
        <v>614</v>
      </c>
      <c r="J22" s="55">
        <f t="shared" si="18"/>
        <v>9824</v>
      </c>
      <c r="K22" s="55">
        <f t="shared" si="2"/>
        <v>9824</v>
      </c>
      <c r="L22" s="55">
        <f t="shared" si="3"/>
        <v>9824</v>
      </c>
      <c r="M22" s="55"/>
      <c r="N22" s="58">
        <f t="shared" si="4"/>
        <v>614</v>
      </c>
      <c r="O22" s="55">
        <f t="shared" si="5"/>
        <v>9824</v>
      </c>
      <c r="P22" s="55">
        <f t="shared" si="6"/>
        <v>9824</v>
      </c>
      <c r="Q22" s="55">
        <f t="shared" si="7"/>
        <v>9824</v>
      </c>
      <c r="R22" s="55"/>
      <c r="S22" s="58">
        <f t="shared" si="8"/>
        <v>614</v>
      </c>
      <c r="T22" s="55">
        <f t="shared" si="9"/>
        <v>9824</v>
      </c>
      <c r="U22" s="55">
        <f t="shared" si="10"/>
        <v>9824</v>
      </c>
      <c r="V22" s="55">
        <f t="shared" si="11"/>
        <v>9824</v>
      </c>
      <c r="W22" s="55"/>
      <c r="X22" s="58">
        <f t="shared" si="12"/>
        <v>614</v>
      </c>
      <c r="Y22" s="55">
        <f t="shared" si="13"/>
        <v>29472</v>
      </c>
      <c r="Z22" s="55">
        <f t="shared" si="14"/>
        <v>9824</v>
      </c>
      <c r="AA22" s="59">
        <f t="shared" si="15"/>
        <v>9824</v>
      </c>
      <c r="AB22" s="60">
        <f t="shared" si="16"/>
        <v>137536</v>
      </c>
      <c r="AC22" s="61">
        <f t="shared" si="17"/>
        <v>2865.333333</v>
      </c>
      <c r="AD22" s="11"/>
      <c r="AE22" s="55"/>
      <c r="AF22" s="55"/>
      <c r="AG22" s="55"/>
      <c r="AH22" s="55"/>
      <c r="AI22" s="55"/>
      <c r="AJ22" s="55"/>
      <c r="AK22" s="55"/>
      <c r="AL22" s="55"/>
    </row>
    <row r="23" hidden="1" outlineLevel="1">
      <c r="A23" s="69"/>
      <c r="B23" s="70"/>
      <c r="C23" s="54" t="s">
        <v>10</v>
      </c>
      <c r="D23" s="55">
        <f>VLOOKUP(C23,'Stores per State'!$A$2:$B$49,2)</f>
        <v>315</v>
      </c>
      <c r="E23" s="56">
        <v>4.0</v>
      </c>
      <c r="F23" s="56">
        <v>12.0</v>
      </c>
      <c r="G23" s="56">
        <v>4.0</v>
      </c>
      <c r="H23" s="55"/>
      <c r="I23" s="57">
        <f t="shared" si="1"/>
        <v>315</v>
      </c>
      <c r="J23" s="55">
        <f t="shared" si="18"/>
        <v>5040</v>
      </c>
      <c r="K23" s="55">
        <f t="shared" si="2"/>
        <v>5040</v>
      </c>
      <c r="L23" s="55">
        <f t="shared" si="3"/>
        <v>5040</v>
      </c>
      <c r="M23" s="55"/>
      <c r="N23" s="58">
        <f t="shared" si="4"/>
        <v>315</v>
      </c>
      <c r="O23" s="55">
        <f t="shared" si="5"/>
        <v>5040</v>
      </c>
      <c r="P23" s="55">
        <f t="shared" si="6"/>
        <v>5040</v>
      </c>
      <c r="Q23" s="55">
        <f t="shared" si="7"/>
        <v>5040</v>
      </c>
      <c r="R23" s="55"/>
      <c r="S23" s="58">
        <f t="shared" si="8"/>
        <v>315</v>
      </c>
      <c r="T23" s="55">
        <f t="shared" si="9"/>
        <v>5040</v>
      </c>
      <c r="U23" s="55">
        <f t="shared" si="10"/>
        <v>5040</v>
      </c>
      <c r="V23" s="55">
        <f t="shared" si="11"/>
        <v>5040</v>
      </c>
      <c r="W23" s="55"/>
      <c r="X23" s="58">
        <f t="shared" si="12"/>
        <v>315</v>
      </c>
      <c r="Y23" s="55">
        <f t="shared" si="13"/>
        <v>15120</v>
      </c>
      <c r="Z23" s="55">
        <f t="shared" si="14"/>
        <v>5040</v>
      </c>
      <c r="AA23" s="59">
        <f t="shared" si="15"/>
        <v>5040</v>
      </c>
      <c r="AB23" s="60">
        <f t="shared" si="16"/>
        <v>70560</v>
      </c>
      <c r="AC23" s="61">
        <f t="shared" si="17"/>
        <v>1470</v>
      </c>
      <c r="AD23" s="11"/>
      <c r="AE23" s="55"/>
      <c r="AF23" s="55"/>
      <c r="AG23" s="55"/>
      <c r="AH23" s="55"/>
      <c r="AI23" s="55"/>
      <c r="AJ23" s="55"/>
      <c r="AK23" s="55"/>
      <c r="AL23" s="55"/>
    </row>
    <row r="24" collapsed="1">
      <c r="A24" s="41"/>
      <c r="B24" s="42">
        <v>6.0</v>
      </c>
      <c r="C24" s="43" t="s">
        <v>145</v>
      </c>
      <c r="D24" s="44">
        <f>sum(D25:D27)</f>
        <v>729</v>
      </c>
      <c r="E24" s="45">
        <v>4.0</v>
      </c>
      <c r="F24" s="45">
        <v>12.0</v>
      </c>
      <c r="G24" s="45">
        <v>4.0</v>
      </c>
      <c r="H24" s="44">
        <f>sum(H25:H27)</f>
        <v>0</v>
      </c>
      <c r="I24" s="64">
        <f t="shared" si="1"/>
        <v>729</v>
      </c>
      <c r="J24" s="65">
        <f t="shared" si="18"/>
        <v>11664</v>
      </c>
      <c r="K24" s="65">
        <f t="shared" si="2"/>
        <v>11664</v>
      </c>
      <c r="L24" s="65">
        <f t="shared" si="3"/>
        <v>11664</v>
      </c>
      <c r="M24" s="44">
        <f>sum(M25:M27)</f>
        <v>0</v>
      </c>
      <c r="N24" s="44">
        <f t="shared" si="4"/>
        <v>729</v>
      </c>
      <c r="O24" s="65">
        <f t="shared" si="5"/>
        <v>11664</v>
      </c>
      <c r="P24" s="65">
        <f t="shared" si="6"/>
        <v>11664</v>
      </c>
      <c r="Q24" s="65">
        <f t="shared" si="7"/>
        <v>11664</v>
      </c>
      <c r="R24" s="44">
        <f>sum(R25:R27)</f>
        <v>115</v>
      </c>
      <c r="S24" s="44">
        <f t="shared" si="8"/>
        <v>844</v>
      </c>
      <c r="T24" s="65">
        <f t="shared" si="9"/>
        <v>13504</v>
      </c>
      <c r="U24" s="65">
        <f t="shared" si="10"/>
        <v>13504</v>
      </c>
      <c r="V24" s="65">
        <f t="shared" si="11"/>
        <v>13504</v>
      </c>
      <c r="W24" s="44">
        <f>sum(W25:W27)</f>
        <v>0</v>
      </c>
      <c r="X24" s="44">
        <f t="shared" si="12"/>
        <v>844</v>
      </c>
      <c r="Y24" s="65">
        <f t="shared" si="13"/>
        <v>40512</v>
      </c>
      <c r="Z24" s="65">
        <f t="shared" si="14"/>
        <v>13504</v>
      </c>
      <c r="AA24" s="66">
        <f t="shared" si="15"/>
        <v>13504</v>
      </c>
      <c r="AB24" s="50">
        <f t="shared" si="16"/>
        <v>178016</v>
      </c>
      <c r="AC24" s="51">
        <f t="shared" si="17"/>
        <v>3708.666667</v>
      </c>
      <c r="AD24" s="11"/>
    </row>
    <row r="25" hidden="1" outlineLevel="1">
      <c r="A25" s="69"/>
      <c r="B25" s="70"/>
      <c r="C25" s="54" t="s">
        <v>19</v>
      </c>
      <c r="D25" s="55">
        <f>VLOOKUP(C25,'Stores per State'!$A$2:$B$49,2)</f>
        <v>149</v>
      </c>
      <c r="E25" s="56">
        <v>4.0</v>
      </c>
      <c r="F25" s="56">
        <v>12.0</v>
      </c>
      <c r="G25" s="56">
        <v>4.0</v>
      </c>
      <c r="H25" s="55"/>
      <c r="I25" s="57">
        <f t="shared" si="1"/>
        <v>149</v>
      </c>
      <c r="J25" s="55">
        <f t="shared" si="18"/>
        <v>2384</v>
      </c>
      <c r="K25" s="55">
        <f t="shared" si="2"/>
        <v>2384</v>
      </c>
      <c r="L25" s="55">
        <f t="shared" si="3"/>
        <v>2384</v>
      </c>
      <c r="M25" s="55"/>
      <c r="N25" s="58">
        <f t="shared" si="4"/>
        <v>149</v>
      </c>
      <c r="O25" s="55">
        <f t="shared" si="5"/>
        <v>2384</v>
      </c>
      <c r="P25" s="55">
        <f t="shared" si="6"/>
        <v>2384</v>
      </c>
      <c r="Q25" s="55">
        <f t="shared" si="7"/>
        <v>2384</v>
      </c>
      <c r="R25" s="55"/>
      <c r="S25" s="58">
        <f t="shared" si="8"/>
        <v>149</v>
      </c>
      <c r="T25" s="55">
        <f t="shared" si="9"/>
        <v>2384</v>
      </c>
      <c r="U25" s="55">
        <f t="shared" si="10"/>
        <v>2384</v>
      </c>
      <c r="V25" s="55">
        <f t="shared" si="11"/>
        <v>2384</v>
      </c>
      <c r="W25" s="55"/>
      <c r="X25" s="58">
        <f t="shared" si="12"/>
        <v>149</v>
      </c>
      <c r="Y25" s="55">
        <f t="shared" si="13"/>
        <v>7152</v>
      </c>
      <c r="Z25" s="55">
        <f t="shared" si="14"/>
        <v>2384</v>
      </c>
      <c r="AA25" s="59">
        <f t="shared" si="15"/>
        <v>2384</v>
      </c>
      <c r="AB25" s="60">
        <f t="shared" si="16"/>
        <v>33376</v>
      </c>
      <c r="AC25" s="61">
        <f t="shared" si="17"/>
        <v>695.3333333</v>
      </c>
      <c r="AD25" s="11"/>
      <c r="AE25" s="55"/>
      <c r="AF25" s="55"/>
      <c r="AG25" s="55"/>
      <c r="AH25" s="55"/>
      <c r="AI25" s="55"/>
      <c r="AJ25" s="55"/>
      <c r="AK25" s="55"/>
      <c r="AL25" s="55"/>
    </row>
    <row r="26" hidden="1" outlineLevel="1">
      <c r="A26" s="69"/>
      <c r="B26" s="70"/>
      <c r="C26" s="54" t="s">
        <v>29</v>
      </c>
      <c r="D26" s="55">
        <f>VLOOKUP(C26,'Stores per State'!$A$2:$B$49,2)</f>
        <v>209</v>
      </c>
      <c r="E26" s="56">
        <v>4.0</v>
      </c>
      <c r="F26" s="56">
        <v>12.0</v>
      </c>
      <c r="G26" s="56">
        <v>4.0</v>
      </c>
      <c r="H26" s="55"/>
      <c r="I26" s="57">
        <f t="shared" si="1"/>
        <v>209</v>
      </c>
      <c r="J26" s="55">
        <f t="shared" si="18"/>
        <v>3344</v>
      </c>
      <c r="K26" s="55">
        <f t="shared" si="2"/>
        <v>3344</v>
      </c>
      <c r="L26" s="55">
        <f t="shared" si="3"/>
        <v>3344</v>
      </c>
      <c r="M26" s="55"/>
      <c r="N26" s="58">
        <f t="shared" si="4"/>
        <v>209</v>
      </c>
      <c r="O26" s="55">
        <f t="shared" si="5"/>
        <v>3344</v>
      </c>
      <c r="P26" s="55">
        <f t="shared" si="6"/>
        <v>3344</v>
      </c>
      <c r="Q26" s="55">
        <f t="shared" si="7"/>
        <v>3344</v>
      </c>
      <c r="R26" s="55"/>
      <c r="S26" s="58">
        <f t="shared" si="8"/>
        <v>209</v>
      </c>
      <c r="T26" s="55">
        <f t="shared" si="9"/>
        <v>3344</v>
      </c>
      <c r="U26" s="55">
        <f t="shared" si="10"/>
        <v>3344</v>
      </c>
      <c r="V26" s="55">
        <f t="shared" si="11"/>
        <v>3344</v>
      </c>
      <c r="W26" s="55"/>
      <c r="X26" s="58">
        <f t="shared" si="12"/>
        <v>209</v>
      </c>
      <c r="Y26" s="55">
        <f t="shared" si="13"/>
        <v>10032</v>
      </c>
      <c r="Z26" s="55">
        <f t="shared" si="14"/>
        <v>3344</v>
      </c>
      <c r="AA26" s="59">
        <f t="shared" si="15"/>
        <v>3344</v>
      </c>
      <c r="AB26" s="60">
        <f t="shared" si="16"/>
        <v>46816</v>
      </c>
      <c r="AC26" s="61">
        <f t="shared" si="17"/>
        <v>975.3333333</v>
      </c>
      <c r="AD26" s="11"/>
      <c r="AE26" s="55"/>
      <c r="AF26" s="55"/>
      <c r="AG26" s="55"/>
      <c r="AH26" s="55"/>
      <c r="AI26" s="55"/>
      <c r="AJ26" s="55"/>
      <c r="AK26" s="55"/>
      <c r="AL26" s="55"/>
    </row>
    <row r="27" hidden="1" outlineLevel="1">
      <c r="A27" s="69"/>
      <c r="B27" s="70"/>
      <c r="C27" s="54" t="s">
        <v>37</v>
      </c>
      <c r="D27" s="55">
        <f>VLOOKUP(C27,'Stores per State'!$A$2:$B$49,2)</f>
        <v>371</v>
      </c>
      <c r="E27" s="56">
        <v>4.0</v>
      </c>
      <c r="F27" s="56">
        <v>12.0</v>
      </c>
      <c r="G27" s="56">
        <v>4.0</v>
      </c>
      <c r="H27" s="55"/>
      <c r="I27" s="57">
        <f t="shared" si="1"/>
        <v>371</v>
      </c>
      <c r="J27" s="55">
        <f t="shared" si="18"/>
        <v>5936</v>
      </c>
      <c r="K27" s="55">
        <f t="shared" si="2"/>
        <v>5936</v>
      </c>
      <c r="L27" s="55">
        <f t="shared" si="3"/>
        <v>5936</v>
      </c>
      <c r="M27" s="55"/>
      <c r="N27" s="58">
        <f t="shared" si="4"/>
        <v>371</v>
      </c>
      <c r="O27" s="55">
        <f t="shared" si="5"/>
        <v>5936</v>
      </c>
      <c r="P27" s="55">
        <f t="shared" si="6"/>
        <v>5936</v>
      </c>
      <c r="Q27" s="55">
        <f t="shared" si="7"/>
        <v>5936</v>
      </c>
      <c r="R27" s="56">
        <v>115.0</v>
      </c>
      <c r="S27" s="58">
        <f t="shared" si="8"/>
        <v>486</v>
      </c>
      <c r="T27" s="55">
        <f t="shared" si="9"/>
        <v>7776</v>
      </c>
      <c r="U27" s="55">
        <f t="shared" si="10"/>
        <v>7776</v>
      </c>
      <c r="V27" s="55">
        <f t="shared" si="11"/>
        <v>7776</v>
      </c>
      <c r="W27" s="55"/>
      <c r="X27" s="58">
        <f t="shared" si="12"/>
        <v>486</v>
      </c>
      <c r="Y27" s="55">
        <f t="shared" si="13"/>
        <v>23328</v>
      </c>
      <c r="Z27" s="55">
        <f t="shared" si="14"/>
        <v>7776</v>
      </c>
      <c r="AA27" s="59">
        <f t="shared" si="15"/>
        <v>7776</v>
      </c>
      <c r="AB27" s="60">
        <f t="shared" si="16"/>
        <v>97824</v>
      </c>
      <c r="AC27" s="61">
        <f t="shared" si="17"/>
        <v>2038</v>
      </c>
      <c r="AD27" s="11"/>
      <c r="AE27" s="55"/>
      <c r="AF27" s="55"/>
      <c r="AG27" s="55"/>
      <c r="AH27" s="55"/>
      <c r="AI27" s="55"/>
      <c r="AJ27" s="55"/>
      <c r="AK27" s="55"/>
      <c r="AL27" s="55"/>
    </row>
    <row r="28" collapsed="1">
      <c r="A28" s="41"/>
      <c r="B28" s="42">
        <v>7.0</v>
      </c>
      <c r="C28" s="43" t="s">
        <v>146</v>
      </c>
      <c r="D28" s="44">
        <f>sum(D29:D32)</f>
        <v>333</v>
      </c>
      <c r="E28" s="45">
        <v>4.0</v>
      </c>
      <c r="F28" s="45">
        <v>12.0</v>
      </c>
      <c r="G28" s="45">
        <v>4.0</v>
      </c>
      <c r="H28" s="44">
        <f>sum(H29:H32)</f>
        <v>0</v>
      </c>
      <c r="I28" s="64">
        <f t="shared" si="1"/>
        <v>333</v>
      </c>
      <c r="J28" s="65">
        <f t="shared" si="18"/>
        <v>5328</v>
      </c>
      <c r="K28" s="65">
        <f t="shared" si="2"/>
        <v>5328</v>
      </c>
      <c r="L28" s="65">
        <f t="shared" si="3"/>
        <v>5328</v>
      </c>
      <c r="M28" s="44">
        <f>sum(M29:M32)</f>
        <v>0</v>
      </c>
      <c r="N28" s="44">
        <f t="shared" si="4"/>
        <v>333</v>
      </c>
      <c r="O28" s="65">
        <f t="shared" si="5"/>
        <v>5328</v>
      </c>
      <c r="P28" s="65">
        <f t="shared" si="6"/>
        <v>5328</v>
      </c>
      <c r="Q28" s="65">
        <f t="shared" si="7"/>
        <v>5328</v>
      </c>
      <c r="R28" s="44">
        <f>sum(R29:R32)</f>
        <v>0</v>
      </c>
      <c r="S28" s="44">
        <f t="shared" si="8"/>
        <v>333</v>
      </c>
      <c r="T28" s="65">
        <f t="shared" si="9"/>
        <v>5328</v>
      </c>
      <c r="U28" s="65">
        <f t="shared" si="10"/>
        <v>5328</v>
      </c>
      <c r="V28" s="65">
        <f t="shared" si="11"/>
        <v>5328</v>
      </c>
      <c r="W28" s="44">
        <f>sum(W29:W32)</f>
        <v>0</v>
      </c>
      <c r="X28" s="44">
        <f t="shared" si="12"/>
        <v>333</v>
      </c>
      <c r="Y28" s="65">
        <f t="shared" si="13"/>
        <v>15984</v>
      </c>
      <c r="Z28" s="65">
        <f t="shared" si="14"/>
        <v>5328</v>
      </c>
      <c r="AA28" s="66">
        <f t="shared" si="15"/>
        <v>5328</v>
      </c>
      <c r="AB28" s="50">
        <f t="shared" si="16"/>
        <v>74592</v>
      </c>
      <c r="AC28" s="51">
        <f t="shared" si="17"/>
        <v>1554</v>
      </c>
      <c r="AD28" s="11"/>
    </row>
    <row r="29" hidden="1" outlineLevel="1">
      <c r="A29" s="62"/>
      <c r="B29" s="63"/>
      <c r="C29" s="54" t="s">
        <v>11</v>
      </c>
      <c r="D29" s="55">
        <f>VLOOKUP(C29,'Stores per State'!$A$2:$B$49,2)</f>
        <v>46</v>
      </c>
      <c r="E29" s="56">
        <v>4.0</v>
      </c>
      <c r="F29" s="56">
        <v>12.0</v>
      </c>
      <c r="G29" s="56">
        <v>4.0</v>
      </c>
      <c r="H29" s="55"/>
      <c r="I29" s="57">
        <f t="shared" si="1"/>
        <v>46</v>
      </c>
      <c r="J29" s="55">
        <f t="shared" si="18"/>
        <v>736</v>
      </c>
      <c r="K29" s="55">
        <f t="shared" si="2"/>
        <v>736</v>
      </c>
      <c r="L29" s="55">
        <f t="shared" si="3"/>
        <v>736</v>
      </c>
      <c r="M29" s="55"/>
      <c r="N29" s="58">
        <f t="shared" si="4"/>
        <v>46</v>
      </c>
      <c r="O29" s="55">
        <f t="shared" si="5"/>
        <v>736</v>
      </c>
      <c r="P29" s="55">
        <f t="shared" si="6"/>
        <v>736</v>
      </c>
      <c r="Q29" s="55">
        <f t="shared" si="7"/>
        <v>736</v>
      </c>
      <c r="R29" s="55"/>
      <c r="S29" s="58">
        <f t="shared" si="8"/>
        <v>46</v>
      </c>
      <c r="T29" s="55">
        <f t="shared" si="9"/>
        <v>736</v>
      </c>
      <c r="U29" s="55">
        <f t="shared" si="10"/>
        <v>736</v>
      </c>
      <c r="V29" s="55">
        <f t="shared" si="11"/>
        <v>736</v>
      </c>
      <c r="W29" s="55"/>
      <c r="X29" s="58">
        <f t="shared" si="12"/>
        <v>46</v>
      </c>
      <c r="Y29" s="55">
        <f t="shared" si="13"/>
        <v>2208</v>
      </c>
      <c r="Z29" s="55">
        <f t="shared" si="14"/>
        <v>736</v>
      </c>
      <c r="AA29" s="59">
        <f t="shared" si="15"/>
        <v>736</v>
      </c>
      <c r="AB29" s="60">
        <f t="shared" si="16"/>
        <v>10304</v>
      </c>
      <c r="AC29" s="61">
        <f t="shared" si="17"/>
        <v>214.6666667</v>
      </c>
      <c r="AD29" s="11"/>
      <c r="AE29" s="55"/>
      <c r="AF29" s="55"/>
      <c r="AG29" s="55"/>
      <c r="AH29" s="55"/>
      <c r="AI29" s="55"/>
      <c r="AJ29" s="55"/>
      <c r="AK29" s="55"/>
      <c r="AL29" s="55"/>
    </row>
    <row r="30" hidden="1" outlineLevel="1">
      <c r="A30" s="69"/>
      <c r="B30" s="70"/>
      <c r="C30" s="54" t="s">
        <v>25</v>
      </c>
      <c r="D30" s="55">
        <f>VLOOKUP(C30,'Stores per State'!$A$2:$B$49,2)</f>
        <v>18</v>
      </c>
      <c r="E30" s="56">
        <v>4.0</v>
      </c>
      <c r="F30" s="56">
        <v>12.0</v>
      </c>
      <c r="G30" s="56">
        <v>4.0</v>
      </c>
      <c r="H30" s="55"/>
      <c r="I30" s="57">
        <f t="shared" si="1"/>
        <v>18</v>
      </c>
      <c r="J30" s="55">
        <f t="shared" si="18"/>
        <v>288</v>
      </c>
      <c r="K30" s="55">
        <f t="shared" si="2"/>
        <v>288</v>
      </c>
      <c r="L30" s="55">
        <f t="shared" si="3"/>
        <v>288</v>
      </c>
      <c r="M30" s="55"/>
      <c r="N30" s="58">
        <f t="shared" si="4"/>
        <v>18</v>
      </c>
      <c r="O30" s="55">
        <f t="shared" si="5"/>
        <v>288</v>
      </c>
      <c r="P30" s="55">
        <f t="shared" si="6"/>
        <v>288</v>
      </c>
      <c r="Q30" s="55">
        <f t="shared" si="7"/>
        <v>288</v>
      </c>
      <c r="R30" s="55"/>
      <c r="S30" s="58">
        <f t="shared" si="8"/>
        <v>18</v>
      </c>
      <c r="T30" s="55">
        <f t="shared" si="9"/>
        <v>288</v>
      </c>
      <c r="U30" s="55">
        <f t="shared" si="10"/>
        <v>288</v>
      </c>
      <c r="V30" s="55">
        <f t="shared" si="11"/>
        <v>288</v>
      </c>
      <c r="W30" s="55"/>
      <c r="X30" s="58">
        <f t="shared" si="12"/>
        <v>18</v>
      </c>
      <c r="Y30" s="55">
        <f t="shared" si="13"/>
        <v>864</v>
      </c>
      <c r="Z30" s="55">
        <f t="shared" si="14"/>
        <v>288</v>
      </c>
      <c r="AA30" s="59">
        <f t="shared" si="15"/>
        <v>288</v>
      </c>
      <c r="AB30" s="60">
        <f t="shared" si="16"/>
        <v>4032</v>
      </c>
      <c r="AC30" s="61">
        <f t="shared" si="17"/>
        <v>84</v>
      </c>
      <c r="AD30" s="11"/>
      <c r="AE30" s="55"/>
      <c r="AF30" s="55"/>
      <c r="AG30" s="55"/>
      <c r="AH30" s="55"/>
      <c r="AI30" s="55"/>
      <c r="AJ30" s="55"/>
      <c r="AK30" s="55"/>
      <c r="AL30" s="55"/>
    </row>
    <row r="31" hidden="1" outlineLevel="1">
      <c r="A31" s="69"/>
      <c r="B31" s="70"/>
      <c r="C31" s="54" t="s">
        <v>36</v>
      </c>
      <c r="D31" s="55">
        <f>VLOOKUP(C31,'Stores per State'!$A$2:$B$49,2)</f>
        <v>115</v>
      </c>
      <c r="E31" s="56">
        <v>4.0</v>
      </c>
      <c r="F31" s="56">
        <v>12.0</v>
      </c>
      <c r="G31" s="56">
        <v>4.0</v>
      </c>
      <c r="H31" s="55"/>
      <c r="I31" s="57">
        <f t="shared" si="1"/>
        <v>115</v>
      </c>
      <c r="J31" s="55">
        <f t="shared" si="18"/>
        <v>1840</v>
      </c>
      <c r="K31" s="55">
        <f t="shared" si="2"/>
        <v>1840</v>
      </c>
      <c r="L31" s="55">
        <f t="shared" si="3"/>
        <v>1840</v>
      </c>
      <c r="M31" s="55"/>
      <c r="N31" s="58">
        <f t="shared" si="4"/>
        <v>115</v>
      </c>
      <c r="O31" s="55">
        <f t="shared" si="5"/>
        <v>1840</v>
      </c>
      <c r="P31" s="55">
        <f t="shared" si="6"/>
        <v>1840</v>
      </c>
      <c r="Q31" s="55">
        <f t="shared" si="7"/>
        <v>1840</v>
      </c>
      <c r="R31" s="55"/>
      <c r="S31" s="58">
        <f t="shared" si="8"/>
        <v>115</v>
      </c>
      <c r="T31" s="55">
        <f t="shared" si="9"/>
        <v>1840</v>
      </c>
      <c r="U31" s="55">
        <f t="shared" si="10"/>
        <v>1840</v>
      </c>
      <c r="V31" s="55">
        <f t="shared" si="11"/>
        <v>1840</v>
      </c>
      <c r="W31" s="55"/>
      <c r="X31" s="58">
        <f t="shared" si="12"/>
        <v>115</v>
      </c>
      <c r="Y31" s="55">
        <f t="shared" si="13"/>
        <v>5520</v>
      </c>
      <c r="Z31" s="55">
        <f t="shared" si="14"/>
        <v>1840</v>
      </c>
      <c r="AA31" s="59">
        <f t="shared" si="15"/>
        <v>1840</v>
      </c>
      <c r="AB31" s="60">
        <f t="shared" si="16"/>
        <v>25760</v>
      </c>
      <c r="AC31" s="61">
        <f t="shared" si="17"/>
        <v>536.6666667</v>
      </c>
      <c r="AD31" s="11"/>
      <c r="AE31" s="55"/>
      <c r="AF31" s="55"/>
      <c r="AG31" s="55"/>
      <c r="AH31" s="55"/>
      <c r="AI31" s="55"/>
      <c r="AJ31" s="55"/>
      <c r="AK31" s="55"/>
      <c r="AL31" s="55"/>
    </row>
    <row r="32" hidden="1" outlineLevel="1">
      <c r="A32" s="69"/>
      <c r="B32" s="70"/>
      <c r="C32" s="54" t="s">
        <v>46</v>
      </c>
      <c r="D32" s="55">
        <f>VLOOKUP(C32,'Stores per State'!$A$2:$B$49,2)</f>
        <v>154</v>
      </c>
      <c r="E32" s="56">
        <v>4.0</v>
      </c>
      <c r="F32" s="56">
        <v>12.0</v>
      </c>
      <c r="G32" s="56">
        <v>4.0</v>
      </c>
      <c r="H32" s="55"/>
      <c r="I32" s="57">
        <f t="shared" si="1"/>
        <v>154</v>
      </c>
      <c r="J32" s="55">
        <f t="shared" si="18"/>
        <v>2464</v>
      </c>
      <c r="K32" s="55">
        <f t="shared" si="2"/>
        <v>2464</v>
      </c>
      <c r="L32" s="55">
        <f t="shared" si="3"/>
        <v>2464</v>
      </c>
      <c r="M32" s="55"/>
      <c r="N32" s="58">
        <f t="shared" si="4"/>
        <v>154</v>
      </c>
      <c r="O32" s="55">
        <f t="shared" si="5"/>
        <v>2464</v>
      </c>
      <c r="P32" s="55">
        <f t="shared" si="6"/>
        <v>2464</v>
      </c>
      <c r="Q32" s="55">
        <f t="shared" si="7"/>
        <v>2464</v>
      </c>
      <c r="R32" s="55"/>
      <c r="S32" s="58">
        <f t="shared" si="8"/>
        <v>154</v>
      </c>
      <c r="T32" s="55">
        <f t="shared" si="9"/>
        <v>2464</v>
      </c>
      <c r="U32" s="55">
        <f t="shared" si="10"/>
        <v>2464</v>
      </c>
      <c r="V32" s="55">
        <f t="shared" si="11"/>
        <v>2464</v>
      </c>
      <c r="W32" s="55"/>
      <c r="X32" s="58">
        <f t="shared" si="12"/>
        <v>154</v>
      </c>
      <c r="Y32" s="55">
        <f t="shared" si="13"/>
        <v>7392</v>
      </c>
      <c r="Z32" s="55">
        <f t="shared" si="14"/>
        <v>2464</v>
      </c>
      <c r="AA32" s="59">
        <f t="shared" si="15"/>
        <v>2464</v>
      </c>
      <c r="AB32" s="60">
        <f t="shared" si="16"/>
        <v>34496</v>
      </c>
      <c r="AC32" s="61">
        <f t="shared" si="17"/>
        <v>718.6666667</v>
      </c>
      <c r="AD32" s="11"/>
      <c r="AE32" s="55"/>
      <c r="AF32" s="55"/>
      <c r="AG32" s="55"/>
      <c r="AH32" s="55"/>
      <c r="AI32" s="55"/>
      <c r="AJ32" s="55"/>
      <c r="AK32" s="55"/>
      <c r="AL32" s="55"/>
    </row>
    <row r="33" collapsed="1">
      <c r="A33" s="41"/>
      <c r="B33" s="42">
        <v>8.0</v>
      </c>
      <c r="C33" s="43" t="s">
        <v>147</v>
      </c>
      <c r="D33" s="44">
        <f>sum(D34:D38)</f>
        <v>328</v>
      </c>
      <c r="E33" s="45">
        <v>4.0</v>
      </c>
      <c r="F33" s="45">
        <v>12.0</v>
      </c>
      <c r="G33" s="45">
        <v>4.0</v>
      </c>
      <c r="H33" s="44">
        <f>sum(H34:H38)</f>
        <v>0</v>
      </c>
      <c r="I33" s="64">
        <f t="shared" si="1"/>
        <v>328</v>
      </c>
      <c r="J33" s="65">
        <f t="shared" si="18"/>
        <v>5248</v>
      </c>
      <c r="K33" s="65">
        <f t="shared" si="2"/>
        <v>5248</v>
      </c>
      <c r="L33" s="65">
        <f t="shared" si="3"/>
        <v>5248</v>
      </c>
      <c r="M33" s="44">
        <f>sum(M34:M38)</f>
        <v>130</v>
      </c>
      <c r="N33" s="44">
        <f t="shared" si="4"/>
        <v>458</v>
      </c>
      <c r="O33" s="65">
        <f t="shared" si="5"/>
        <v>7328</v>
      </c>
      <c r="P33" s="65">
        <f t="shared" si="6"/>
        <v>7328</v>
      </c>
      <c r="Q33" s="65">
        <f t="shared" si="7"/>
        <v>7328</v>
      </c>
      <c r="R33" s="44">
        <f>sum(R34:R38)</f>
        <v>0</v>
      </c>
      <c r="S33" s="44">
        <f t="shared" si="8"/>
        <v>458</v>
      </c>
      <c r="T33" s="65">
        <f t="shared" si="9"/>
        <v>7328</v>
      </c>
      <c r="U33" s="65">
        <f t="shared" si="10"/>
        <v>7328</v>
      </c>
      <c r="V33" s="65">
        <f t="shared" si="11"/>
        <v>7328</v>
      </c>
      <c r="W33" s="44">
        <f>sum(W34:W38)</f>
        <v>0</v>
      </c>
      <c r="X33" s="44">
        <f t="shared" si="12"/>
        <v>458</v>
      </c>
      <c r="Y33" s="65">
        <f t="shared" si="13"/>
        <v>21984</v>
      </c>
      <c r="Z33" s="65">
        <f t="shared" si="14"/>
        <v>7328</v>
      </c>
      <c r="AA33" s="66">
        <f t="shared" si="15"/>
        <v>7328</v>
      </c>
      <c r="AB33" s="50">
        <f t="shared" si="16"/>
        <v>96352</v>
      </c>
      <c r="AC33" s="51">
        <f t="shared" si="17"/>
        <v>2007.333333</v>
      </c>
      <c r="AD33" s="11"/>
    </row>
    <row r="34" hidden="1" outlineLevel="1">
      <c r="A34" s="69"/>
      <c r="B34" s="70"/>
      <c r="C34" s="54" t="s">
        <v>6</v>
      </c>
      <c r="D34" s="55">
        <f>VLOOKUP(C34,'Stores per State'!$A$2:$B$49,2)</f>
        <v>121</v>
      </c>
      <c r="E34" s="56">
        <v>4.0</v>
      </c>
      <c r="F34" s="56">
        <v>12.0</v>
      </c>
      <c r="G34" s="56">
        <v>4.0</v>
      </c>
      <c r="H34" s="55"/>
      <c r="I34" s="57">
        <f t="shared" si="1"/>
        <v>121</v>
      </c>
      <c r="J34" s="55">
        <f t="shared" si="18"/>
        <v>1936</v>
      </c>
      <c r="K34" s="55">
        <f t="shared" si="2"/>
        <v>1936</v>
      </c>
      <c r="L34" s="55">
        <f t="shared" si="3"/>
        <v>1936</v>
      </c>
      <c r="M34" s="56">
        <v>30.0</v>
      </c>
      <c r="N34" s="58">
        <f t="shared" si="4"/>
        <v>151</v>
      </c>
      <c r="O34" s="55">
        <f t="shared" si="5"/>
        <v>2416</v>
      </c>
      <c r="P34" s="55">
        <f t="shared" si="6"/>
        <v>2416</v>
      </c>
      <c r="Q34" s="55">
        <f t="shared" si="7"/>
        <v>2416</v>
      </c>
      <c r="R34" s="55"/>
      <c r="S34" s="58">
        <f t="shared" si="8"/>
        <v>151</v>
      </c>
      <c r="T34" s="55">
        <f t="shared" si="9"/>
        <v>2416</v>
      </c>
      <c r="U34" s="55">
        <f t="shared" si="10"/>
        <v>2416</v>
      </c>
      <c r="V34" s="55">
        <f t="shared" si="11"/>
        <v>2416</v>
      </c>
      <c r="W34" s="55"/>
      <c r="X34" s="58">
        <f t="shared" si="12"/>
        <v>151</v>
      </c>
      <c r="Y34" s="55">
        <f t="shared" si="13"/>
        <v>7248</v>
      </c>
      <c r="Z34" s="55">
        <f t="shared" si="14"/>
        <v>2416</v>
      </c>
      <c r="AA34" s="59">
        <f t="shared" si="15"/>
        <v>2416</v>
      </c>
      <c r="AB34" s="60">
        <f t="shared" si="16"/>
        <v>32384</v>
      </c>
      <c r="AC34" s="61">
        <f t="shared" si="17"/>
        <v>674.6666667</v>
      </c>
      <c r="AD34" s="11"/>
      <c r="AE34" s="55"/>
      <c r="AF34" s="55"/>
      <c r="AG34" s="55"/>
      <c r="AH34" s="55"/>
      <c r="AI34" s="55"/>
      <c r="AJ34" s="55"/>
      <c r="AK34" s="55"/>
      <c r="AL34" s="55"/>
    </row>
    <row r="35" hidden="1" outlineLevel="1">
      <c r="A35" s="62"/>
      <c r="B35" s="63"/>
      <c r="C35" s="54" t="s">
        <v>35</v>
      </c>
      <c r="D35" s="55">
        <f>VLOOKUP(C35,'Stores per State'!$A$2:$B$49,2)</f>
        <v>100</v>
      </c>
      <c r="E35" s="56">
        <v>4.0</v>
      </c>
      <c r="F35" s="56">
        <v>12.0</v>
      </c>
      <c r="G35" s="56">
        <v>4.0</v>
      </c>
      <c r="H35" s="55"/>
      <c r="I35" s="57">
        <f t="shared" si="1"/>
        <v>100</v>
      </c>
      <c r="J35" s="55">
        <f t="shared" si="18"/>
        <v>1600</v>
      </c>
      <c r="K35" s="55">
        <f t="shared" si="2"/>
        <v>1600</v>
      </c>
      <c r="L35" s="55">
        <f t="shared" si="3"/>
        <v>1600</v>
      </c>
      <c r="M35" s="55"/>
      <c r="N35" s="58">
        <f t="shared" si="4"/>
        <v>100</v>
      </c>
      <c r="O35" s="55">
        <f t="shared" si="5"/>
        <v>1600</v>
      </c>
      <c r="P35" s="55">
        <f t="shared" si="6"/>
        <v>1600</v>
      </c>
      <c r="Q35" s="55">
        <f t="shared" si="7"/>
        <v>1600</v>
      </c>
      <c r="R35" s="55"/>
      <c r="S35" s="58">
        <f t="shared" si="8"/>
        <v>100</v>
      </c>
      <c r="T35" s="55">
        <f t="shared" si="9"/>
        <v>1600</v>
      </c>
      <c r="U35" s="55">
        <f t="shared" si="10"/>
        <v>1600</v>
      </c>
      <c r="V35" s="55">
        <f t="shared" si="11"/>
        <v>1600</v>
      </c>
      <c r="W35" s="55"/>
      <c r="X35" s="58">
        <f t="shared" si="12"/>
        <v>100</v>
      </c>
      <c r="Y35" s="55">
        <f t="shared" si="13"/>
        <v>4800</v>
      </c>
      <c r="Z35" s="55">
        <f t="shared" si="14"/>
        <v>1600</v>
      </c>
      <c r="AA35" s="59">
        <f t="shared" si="15"/>
        <v>1600</v>
      </c>
      <c r="AB35" s="60">
        <f t="shared" si="16"/>
        <v>22400</v>
      </c>
      <c r="AC35" s="61">
        <f t="shared" si="17"/>
        <v>466.6666667</v>
      </c>
      <c r="AD35" s="11"/>
      <c r="AE35" s="55"/>
      <c r="AF35" s="55"/>
      <c r="AG35" s="55"/>
      <c r="AH35" s="55"/>
      <c r="AI35" s="55"/>
      <c r="AJ35" s="55"/>
      <c r="AK35" s="55"/>
      <c r="AL35" s="55"/>
    </row>
    <row r="36" hidden="1" outlineLevel="1">
      <c r="A36" s="62"/>
      <c r="B36" s="63"/>
      <c r="C36" s="54" t="s">
        <v>148</v>
      </c>
      <c r="D36" s="56">
        <v>0.0</v>
      </c>
      <c r="E36" s="56">
        <v>4.0</v>
      </c>
      <c r="F36" s="56">
        <v>12.0</v>
      </c>
      <c r="G36" s="56">
        <v>4.0</v>
      </c>
      <c r="H36" s="56"/>
      <c r="I36" s="57">
        <f t="shared" si="1"/>
        <v>0</v>
      </c>
      <c r="J36" s="55">
        <f t="shared" si="18"/>
        <v>0</v>
      </c>
      <c r="K36" s="55">
        <f t="shared" si="2"/>
        <v>0</v>
      </c>
      <c r="L36" s="55">
        <f t="shared" si="3"/>
        <v>0</v>
      </c>
      <c r="M36" s="56">
        <v>100.0</v>
      </c>
      <c r="N36" s="58">
        <f t="shared" si="4"/>
        <v>100</v>
      </c>
      <c r="O36" s="55">
        <f t="shared" si="5"/>
        <v>1600</v>
      </c>
      <c r="P36" s="55">
        <f t="shared" si="6"/>
        <v>1600</v>
      </c>
      <c r="Q36" s="55">
        <f t="shared" si="7"/>
        <v>1600</v>
      </c>
      <c r="R36" s="55"/>
      <c r="S36" s="58">
        <f t="shared" si="8"/>
        <v>100</v>
      </c>
      <c r="T36" s="55">
        <f t="shared" si="9"/>
        <v>1600</v>
      </c>
      <c r="U36" s="55">
        <f t="shared" si="10"/>
        <v>1600</v>
      </c>
      <c r="V36" s="55">
        <f t="shared" si="11"/>
        <v>1600</v>
      </c>
      <c r="W36" s="55"/>
      <c r="X36" s="58">
        <f t="shared" si="12"/>
        <v>100</v>
      </c>
      <c r="Y36" s="55">
        <f t="shared" si="13"/>
        <v>4800</v>
      </c>
      <c r="Z36" s="55">
        <f t="shared" si="14"/>
        <v>1600</v>
      </c>
      <c r="AA36" s="59">
        <f t="shared" si="15"/>
        <v>1600</v>
      </c>
      <c r="AB36" s="60">
        <f t="shared" si="16"/>
        <v>17600</v>
      </c>
      <c r="AC36" s="61">
        <f t="shared" si="17"/>
        <v>366.6666667</v>
      </c>
      <c r="AD36" s="11"/>
      <c r="AE36" s="55"/>
      <c r="AF36" s="55"/>
      <c r="AG36" s="55"/>
      <c r="AH36" s="55"/>
      <c r="AI36" s="55"/>
      <c r="AJ36" s="55"/>
      <c r="AK36" s="55"/>
      <c r="AL36" s="55"/>
    </row>
    <row r="37" hidden="1" outlineLevel="1">
      <c r="A37" s="69"/>
      <c r="B37" s="70"/>
      <c r="C37" s="54" t="s">
        <v>26</v>
      </c>
      <c r="D37" s="55">
        <f>VLOOKUP(C37,'Stores per State'!$A$2:$B$49,2)</f>
        <v>35</v>
      </c>
      <c r="E37" s="56">
        <v>4.0</v>
      </c>
      <c r="F37" s="56">
        <v>12.0</v>
      </c>
      <c r="G37" s="56">
        <v>4.0</v>
      </c>
      <c r="H37" s="55"/>
      <c r="I37" s="57">
        <f t="shared" si="1"/>
        <v>35</v>
      </c>
      <c r="J37" s="55">
        <f t="shared" si="18"/>
        <v>560</v>
      </c>
      <c r="K37" s="55">
        <f t="shared" si="2"/>
        <v>560</v>
      </c>
      <c r="L37" s="55">
        <f t="shared" si="3"/>
        <v>560</v>
      </c>
      <c r="M37" s="55"/>
      <c r="N37" s="58">
        <f t="shared" si="4"/>
        <v>35</v>
      </c>
      <c r="O37" s="55">
        <f t="shared" si="5"/>
        <v>560</v>
      </c>
      <c r="P37" s="55">
        <f t="shared" si="6"/>
        <v>560</v>
      </c>
      <c r="Q37" s="55">
        <f t="shared" si="7"/>
        <v>560</v>
      </c>
      <c r="R37" s="55"/>
      <c r="S37" s="58">
        <f t="shared" si="8"/>
        <v>35</v>
      </c>
      <c r="T37" s="55">
        <f t="shared" si="9"/>
        <v>560</v>
      </c>
      <c r="U37" s="55">
        <f t="shared" si="10"/>
        <v>560</v>
      </c>
      <c r="V37" s="55">
        <f t="shared" si="11"/>
        <v>560</v>
      </c>
      <c r="W37" s="55"/>
      <c r="X37" s="58">
        <f t="shared" si="12"/>
        <v>35</v>
      </c>
      <c r="Y37" s="55">
        <f t="shared" si="13"/>
        <v>1680</v>
      </c>
      <c r="Z37" s="55">
        <f t="shared" si="14"/>
        <v>560</v>
      </c>
      <c r="AA37" s="59">
        <f t="shared" si="15"/>
        <v>560</v>
      </c>
      <c r="AB37" s="60">
        <f t="shared" si="16"/>
        <v>7840</v>
      </c>
      <c r="AC37" s="61">
        <f t="shared" si="17"/>
        <v>163.3333333</v>
      </c>
      <c r="AD37" s="11"/>
      <c r="AE37" s="55"/>
      <c r="AF37" s="55"/>
      <c r="AG37" s="55"/>
      <c r="AH37" s="55"/>
      <c r="AI37" s="55"/>
      <c r="AJ37" s="55"/>
      <c r="AK37" s="55"/>
      <c r="AL37" s="55"/>
    </row>
    <row r="38" hidden="1" outlineLevel="1">
      <c r="A38" s="69"/>
      <c r="B38" s="70"/>
      <c r="C38" s="54" t="s">
        <v>15</v>
      </c>
      <c r="D38" s="55">
        <f>VLOOKUP(C38,'Stores per State'!$A$2:$B$49,2)</f>
        <v>72</v>
      </c>
      <c r="E38" s="56">
        <v>4.0</v>
      </c>
      <c r="F38" s="56">
        <v>12.0</v>
      </c>
      <c r="G38" s="56">
        <v>4.0</v>
      </c>
      <c r="H38" s="55"/>
      <c r="I38" s="57">
        <f t="shared" si="1"/>
        <v>72</v>
      </c>
      <c r="J38" s="55">
        <f t="shared" si="18"/>
        <v>1152</v>
      </c>
      <c r="K38" s="55">
        <f t="shared" si="2"/>
        <v>1152</v>
      </c>
      <c r="L38" s="55">
        <f t="shared" si="3"/>
        <v>1152</v>
      </c>
      <c r="M38" s="55"/>
      <c r="N38" s="58">
        <f t="shared" si="4"/>
        <v>72</v>
      </c>
      <c r="O38" s="55">
        <f t="shared" si="5"/>
        <v>1152</v>
      </c>
      <c r="P38" s="55">
        <f t="shared" si="6"/>
        <v>1152</v>
      </c>
      <c r="Q38" s="55">
        <f t="shared" si="7"/>
        <v>1152</v>
      </c>
      <c r="R38" s="55"/>
      <c r="S38" s="58">
        <f t="shared" si="8"/>
        <v>72</v>
      </c>
      <c r="T38" s="55">
        <f t="shared" si="9"/>
        <v>1152</v>
      </c>
      <c r="U38" s="55">
        <f t="shared" si="10"/>
        <v>1152</v>
      </c>
      <c r="V38" s="55">
        <f t="shared" si="11"/>
        <v>1152</v>
      </c>
      <c r="W38" s="55"/>
      <c r="X38" s="58">
        <f t="shared" si="12"/>
        <v>72</v>
      </c>
      <c r="Y38" s="55">
        <f t="shared" si="13"/>
        <v>3456</v>
      </c>
      <c r="Z38" s="55">
        <f t="shared" si="14"/>
        <v>1152</v>
      </c>
      <c r="AA38" s="59">
        <f t="shared" si="15"/>
        <v>1152</v>
      </c>
      <c r="AB38" s="60">
        <f t="shared" si="16"/>
        <v>16128</v>
      </c>
      <c r="AC38" s="61">
        <f t="shared" si="17"/>
        <v>336</v>
      </c>
      <c r="AD38" s="11"/>
      <c r="AE38" s="55"/>
      <c r="AF38" s="55"/>
      <c r="AG38" s="55"/>
      <c r="AH38" s="55"/>
      <c r="AI38" s="55"/>
      <c r="AJ38" s="55"/>
      <c r="AK38" s="55"/>
      <c r="AL38" s="55"/>
    </row>
    <row r="39" collapsed="1">
      <c r="A39" s="41"/>
      <c r="B39" s="42">
        <v>9.0</v>
      </c>
      <c r="C39" s="43" t="s">
        <v>149</v>
      </c>
      <c r="D39" s="44">
        <f>sum(D40)</f>
        <v>355</v>
      </c>
      <c r="E39" s="45">
        <v>4.0</v>
      </c>
      <c r="F39" s="45">
        <v>12.0</v>
      </c>
      <c r="G39" s="45">
        <v>4.0</v>
      </c>
      <c r="H39" s="44">
        <f>sum(H40)</f>
        <v>-13</v>
      </c>
      <c r="I39" s="64">
        <f t="shared" si="1"/>
        <v>342</v>
      </c>
      <c r="J39" s="65">
        <f t="shared" si="18"/>
        <v>5472</v>
      </c>
      <c r="K39" s="65">
        <f t="shared" si="2"/>
        <v>5472</v>
      </c>
      <c r="L39" s="65">
        <f t="shared" si="3"/>
        <v>5472</v>
      </c>
      <c r="M39" s="44">
        <f>sum(M40)</f>
        <v>35</v>
      </c>
      <c r="N39" s="44">
        <f t="shared" si="4"/>
        <v>377</v>
      </c>
      <c r="O39" s="65">
        <f t="shared" si="5"/>
        <v>6032</v>
      </c>
      <c r="P39" s="65">
        <f t="shared" si="6"/>
        <v>6032</v>
      </c>
      <c r="Q39" s="65">
        <f t="shared" si="7"/>
        <v>6032</v>
      </c>
      <c r="R39" s="44">
        <f>sum(R40)</f>
        <v>0</v>
      </c>
      <c r="S39" s="44">
        <f t="shared" si="8"/>
        <v>377</v>
      </c>
      <c r="T39" s="65">
        <f t="shared" si="9"/>
        <v>6032</v>
      </c>
      <c r="U39" s="65">
        <f t="shared" si="10"/>
        <v>6032</v>
      </c>
      <c r="V39" s="65">
        <f t="shared" si="11"/>
        <v>6032</v>
      </c>
      <c r="W39" s="44">
        <f>sum(W40)</f>
        <v>0</v>
      </c>
      <c r="X39" s="44">
        <f t="shared" si="12"/>
        <v>377</v>
      </c>
      <c r="Y39" s="65">
        <f t="shared" si="13"/>
        <v>18096</v>
      </c>
      <c r="Z39" s="65">
        <f t="shared" si="14"/>
        <v>6032</v>
      </c>
      <c r="AA39" s="66">
        <f t="shared" si="15"/>
        <v>6032</v>
      </c>
      <c r="AB39" s="50">
        <f t="shared" si="16"/>
        <v>82768</v>
      </c>
      <c r="AC39" s="51">
        <f t="shared" si="17"/>
        <v>1724.333333</v>
      </c>
      <c r="AD39" s="11"/>
    </row>
    <row r="40" hidden="1" outlineLevel="1">
      <c r="A40" s="62"/>
      <c r="B40" s="63"/>
      <c r="C40" s="54" t="s">
        <v>150</v>
      </c>
      <c r="D40" s="56">
        <v>355.0</v>
      </c>
      <c r="E40" s="56">
        <v>4.0</v>
      </c>
      <c r="F40" s="56">
        <v>12.0</v>
      </c>
      <c r="G40" s="56">
        <v>4.0</v>
      </c>
      <c r="H40" s="56">
        <v>-13.0</v>
      </c>
      <c r="I40" s="57">
        <f t="shared" si="1"/>
        <v>342</v>
      </c>
      <c r="J40" s="55">
        <f t="shared" si="18"/>
        <v>5472</v>
      </c>
      <c r="K40" s="55">
        <f t="shared" si="2"/>
        <v>5472</v>
      </c>
      <c r="L40" s="55">
        <f t="shared" si="3"/>
        <v>5472</v>
      </c>
      <c r="M40" s="56">
        <v>35.0</v>
      </c>
      <c r="N40" s="58">
        <f t="shared" si="4"/>
        <v>377</v>
      </c>
      <c r="O40" s="55">
        <f t="shared" si="5"/>
        <v>6032</v>
      </c>
      <c r="P40" s="55">
        <f t="shared" si="6"/>
        <v>6032</v>
      </c>
      <c r="Q40" s="55">
        <f t="shared" si="7"/>
        <v>6032</v>
      </c>
      <c r="R40" s="55"/>
      <c r="S40" s="58">
        <f t="shared" si="8"/>
        <v>377</v>
      </c>
      <c r="T40" s="55">
        <f t="shared" si="9"/>
        <v>6032</v>
      </c>
      <c r="U40" s="55">
        <f t="shared" si="10"/>
        <v>6032</v>
      </c>
      <c r="V40" s="55">
        <f t="shared" si="11"/>
        <v>6032</v>
      </c>
      <c r="W40" s="55"/>
      <c r="X40" s="58">
        <f t="shared" si="12"/>
        <v>377</v>
      </c>
      <c r="Y40" s="55">
        <f t="shared" si="13"/>
        <v>18096</v>
      </c>
      <c r="Z40" s="55">
        <f t="shared" si="14"/>
        <v>6032</v>
      </c>
      <c r="AA40" s="59">
        <f t="shared" si="15"/>
        <v>6032</v>
      </c>
      <c r="AB40" s="60">
        <f t="shared" si="16"/>
        <v>82768</v>
      </c>
      <c r="AC40" s="61">
        <f t="shared" si="17"/>
        <v>1724.333333</v>
      </c>
      <c r="AD40" s="11"/>
      <c r="AE40" s="55"/>
      <c r="AF40" s="55"/>
      <c r="AG40" s="55"/>
      <c r="AH40" s="55"/>
      <c r="AI40" s="55"/>
      <c r="AJ40" s="55"/>
      <c r="AK40" s="55"/>
      <c r="AL40" s="55"/>
    </row>
    <row r="41" collapsed="1">
      <c r="A41" s="41"/>
      <c r="B41" s="42">
        <v>10.0</v>
      </c>
      <c r="C41" s="43" t="s">
        <v>151</v>
      </c>
      <c r="D41" s="44">
        <f>sum(D42:D48)</f>
        <v>776</v>
      </c>
      <c r="E41" s="45">
        <v>4.0</v>
      </c>
      <c r="F41" s="45">
        <v>12.0</v>
      </c>
      <c r="G41" s="45">
        <v>4.0</v>
      </c>
      <c r="H41" s="44">
        <f>sum(H42:H48)</f>
        <v>0</v>
      </c>
      <c r="I41" s="64">
        <f t="shared" si="1"/>
        <v>776</v>
      </c>
      <c r="J41" s="65">
        <f t="shared" si="18"/>
        <v>12416</v>
      </c>
      <c r="K41" s="65">
        <f t="shared" si="2"/>
        <v>12416</v>
      </c>
      <c r="L41" s="65">
        <f t="shared" si="3"/>
        <v>12416</v>
      </c>
      <c r="M41" s="44">
        <f>sum(M42:M48)</f>
        <v>0</v>
      </c>
      <c r="N41" s="44">
        <f t="shared" si="4"/>
        <v>776</v>
      </c>
      <c r="O41" s="65">
        <f t="shared" si="5"/>
        <v>12416</v>
      </c>
      <c r="P41" s="65">
        <f t="shared" si="6"/>
        <v>12416</v>
      </c>
      <c r="Q41" s="65">
        <f t="shared" si="7"/>
        <v>12416</v>
      </c>
      <c r="R41" s="44">
        <f>sum(R42:R48)</f>
        <v>85</v>
      </c>
      <c r="S41" s="44">
        <f t="shared" si="8"/>
        <v>861</v>
      </c>
      <c r="T41" s="65">
        <f t="shared" si="9"/>
        <v>13776</v>
      </c>
      <c r="U41" s="65">
        <f t="shared" si="10"/>
        <v>13776</v>
      </c>
      <c r="V41" s="65">
        <f t="shared" si="11"/>
        <v>13776</v>
      </c>
      <c r="W41" s="44">
        <f>sum(W42:W48)</f>
        <v>0</v>
      </c>
      <c r="X41" s="44">
        <f t="shared" si="12"/>
        <v>861</v>
      </c>
      <c r="Y41" s="65">
        <f t="shared" si="13"/>
        <v>41328</v>
      </c>
      <c r="Z41" s="65">
        <f t="shared" si="14"/>
        <v>13776</v>
      </c>
      <c r="AA41" s="66">
        <f t="shared" si="15"/>
        <v>13776</v>
      </c>
      <c r="AB41" s="50">
        <f t="shared" si="16"/>
        <v>184704</v>
      </c>
      <c r="AC41" s="51">
        <f t="shared" si="17"/>
        <v>3848</v>
      </c>
      <c r="AD41" s="11"/>
    </row>
    <row r="42" hidden="1" outlineLevel="1">
      <c r="A42" s="62"/>
      <c r="B42" s="63"/>
      <c r="C42" s="54" t="s">
        <v>7</v>
      </c>
      <c r="D42" s="55">
        <f>VLOOKUP(C42,'Stores per State'!$A$2:$B$49,2)</f>
        <v>76</v>
      </c>
      <c r="E42" s="56">
        <v>4.0</v>
      </c>
      <c r="F42" s="56">
        <v>12.0</v>
      </c>
      <c r="G42" s="56">
        <v>4.0</v>
      </c>
      <c r="H42" s="55"/>
      <c r="I42" s="57">
        <f t="shared" si="1"/>
        <v>76</v>
      </c>
      <c r="J42" s="55">
        <f t="shared" si="18"/>
        <v>1216</v>
      </c>
      <c r="K42" s="55">
        <f t="shared" si="2"/>
        <v>1216</v>
      </c>
      <c r="L42" s="55">
        <f t="shared" si="3"/>
        <v>1216</v>
      </c>
      <c r="M42" s="55"/>
      <c r="N42" s="58">
        <f t="shared" si="4"/>
        <v>76</v>
      </c>
      <c r="O42" s="55">
        <f t="shared" si="5"/>
        <v>1216</v>
      </c>
      <c r="P42" s="55">
        <f t="shared" si="6"/>
        <v>1216</v>
      </c>
      <c r="Q42" s="55">
        <f t="shared" si="7"/>
        <v>1216</v>
      </c>
      <c r="R42" s="55"/>
      <c r="S42" s="58">
        <f t="shared" si="8"/>
        <v>76</v>
      </c>
      <c r="T42" s="55">
        <f t="shared" si="9"/>
        <v>1216</v>
      </c>
      <c r="U42" s="55">
        <f t="shared" si="10"/>
        <v>1216</v>
      </c>
      <c r="V42" s="55">
        <f t="shared" si="11"/>
        <v>1216</v>
      </c>
      <c r="W42" s="55"/>
      <c r="X42" s="58">
        <f t="shared" si="12"/>
        <v>76</v>
      </c>
      <c r="Y42" s="55">
        <f t="shared" si="13"/>
        <v>3648</v>
      </c>
      <c r="Z42" s="55">
        <f t="shared" si="14"/>
        <v>1216</v>
      </c>
      <c r="AA42" s="59">
        <f t="shared" si="15"/>
        <v>1216</v>
      </c>
      <c r="AB42" s="60">
        <f t="shared" si="16"/>
        <v>17024</v>
      </c>
      <c r="AC42" s="61">
        <f t="shared" si="17"/>
        <v>354.6666667</v>
      </c>
      <c r="AD42" s="11"/>
      <c r="AE42" s="55"/>
      <c r="AF42" s="55"/>
      <c r="AG42" s="55"/>
      <c r="AH42" s="55"/>
      <c r="AI42" s="55"/>
      <c r="AJ42" s="55"/>
      <c r="AK42" s="55"/>
      <c r="AL42" s="55"/>
    </row>
    <row r="43" hidden="1" outlineLevel="1">
      <c r="A43" s="69"/>
      <c r="B43" s="70"/>
      <c r="C43" s="54" t="s">
        <v>18</v>
      </c>
      <c r="D43" s="55">
        <f>VLOOKUP(C43,'Stores per State'!$A$2:$B$49,2)</f>
        <v>47</v>
      </c>
      <c r="E43" s="56">
        <v>4.0</v>
      </c>
      <c r="F43" s="56">
        <v>12.0</v>
      </c>
      <c r="G43" s="56">
        <v>4.0</v>
      </c>
      <c r="H43" s="55"/>
      <c r="I43" s="57">
        <f t="shared" si="1"/>
        <v>47</v>
      </c>
      <c r="J43" s="55">
        <f t="shared" si="18"/>
        <v>752</v>
      </c>
      <c r="K43" s="55">
        <f t="shared" si="2"/>
        <v>752</v>
      </c>
      <c r="L43" s="55">
        <f t="shared" si="3"/>
        <v>752</v>
      </c>
      <c r="M43" s="55"/>
      <c r="N43" s="58">
        <f t="shared" si="4"/>
        <v>47</v>
      </c>
      <c r="O43" s="55">
        <f t="shared" si="5"/>
        <v>752</v>
      </c>
      <c r="P43" s="55">
        <f t="shared" si="6"/>
        <v>752</v>
      </c>
      <c r="Q43" s="55">
        <f t="shared" si="7"/>
        <v>752</v>
      </c>
      <c r="R43" s="56">
        <v>10.0</v>
      </c>
      <c r="S43" s="58">
        <f t="shared" si="8"/>
        <v>57</v>
      </c>
      <c r="T43" s="55">
        <f t="shared" si="9"/>
        <v>912</v>
      </c>
      <c r="U43" s="55">
        <f t="shared" si="10"/>
        <v>912</v>
      </c>
      <c r="V43" s="55">
        <f t="shared" si="11"/>
        <v>912</v>
      </c>
      <c r="W43" s="55"/>
      <c r="X43" s="58">
        <f t="shared" si="12"/>
        <v>57</v>
      </c>
      <c r="Y43" s="55">
        <f t="shared" si="13"/>
        <v>2736</v>
      </c>
      <c r="Z43" s="55">
        <f t="shared" si="14"/>
        <v>912</v>
      </c>
      <c r="AA43" s="59">
        <f t="shared" si="15"/>
        <v>912</v>
      </c>
      <c r="AB43" s="60">
        <f t="shared" si="16"/>
        <v>11808</v>
      </c>
      <c r="AC43" s="61">
        <f t="shared" si="17"/>
        <v>246</v>
      </c>
      <c r="AD43" s="11"/>
      <c r="AE43" s="55"/>
      <c r="AF43" s="55"/>
      <c r="AG43" s="55"/>
      <c r="AH43" s="55"/>
      <c r="AI43" s="55"/>
      <c r="AJ43" s="55"/>
      <c r="AK43" s="55"/>
      <c r="AL43" s="55"/>
    </row>
    <row r="44" hidden="1" outlineLevel="1">
      <c r="A44" s="69"/>
      <c r="B44" s="70"/>
      <c r="C44" s="54" t="s">
        <v>20</v>
      </c>
      <c r="D44" s="55">
        <f>VLOOKUP(C44,'Stores per State'!$A$2:$B$49,2)</f>
        <v>160</v>
      </c>
      <c r="E44" s="56">
        <v>4.0</v>
      </c>
      <c r="F44" s="56">
        <v>12.0</v>
      </c>
      <c r="G44" s="56">
        <v>4.0</v>
      </c>
      <c r="H44" s="55"/>
      <c r="I44" s="57">
        <f t="shared" si="1"/>
        <v>160</v>
      </c>
      <c r="J44" s="55">
        <f t="shared" si="18"/>
        <v>2560</v>
      </c>
      <c r="K44" s="55">
        <f t="shared" si="2"/>
        <v>2560</v>
      </c>
      <c r="L44" s="55">
        <f t="shared" si="3"/>
        <v>2560</v>
      </c>
      <c r="M44" s="55"/>
      <c r="N44" s="58">
        <f t="shared" si="4"/>
        <v>160</v>
      </c>
      <c r="O44" s="55">
        <f t="shared" si="5"/>
        <v>2560</v>
      </c>
      <c r="P44" s="55">
        <f t="shared" si="6"/>
        <v>2560</v>
      </c>
      <c r="Q44" s="55">
        <f t="shared" si="7"/>
        <v>2560</v>
      </c>
      <c r="R44" s="55"/>
      <c r="S44" s="58">
        <f t="shared" si="8"/>
        <v>160</v>
      </c>
      <c r="T44" s="55">
        <f t="shared" si="9"/>
        <v>2560</v>
      </c>
      <c r="U44" s="55">
        <f t="shared" si="10"/>
        <v>2560</v>
      </c>
      <c r="V44" s="55">
        <f t="shared" si="11"/>
        <v>2560</v>
      </c>
      <c r="W44" s="55"/>
      <c r="X44" s="58">
        <f t="shared" si="12"/>
        <v>160</v>
      </c>
      <c r="Y44" s="55">
        <f t="shared" si="13"/>
        <v>7680</v>
      </c>
      <c r="Z44" s="55">
        <f t="shared" si="14"/>
        <v>2560</v>
      </c>
      <c r="AA44" s="59">
        <f t="shared" si="15"/>
        <v>2560</v>
      </c>
      <c r="AB44" s="60">
        <f t="shared" si="16"/>
        <v>35840</v>
      </c>
      <c r="AC44" s="61">
        <f t="shared" si="17"/>
        <v>746.6666667</v>
      </c>
      <c r="AD44" s="11"/>
      <c r="AE44" s="55"/>
      <c r="AF44" s="55"/>
      <c r="AG44" s="55"/>
      <c r="AH44" s="55"/>
      <c r="AI44" s="55"/>
      <c r="AJ44" s="55"/>
      <c r="AK44" s="55"/>
      <c r="AL44" s="55"/>
    </row>
    <row r="45" hidden="1" outlineLevel="1">
      <c r="A45" s="69"/>
      <c r="B45" s="70"/>
      <c r="C45" s="54" t="s">
        <v>28</v>
      </c>
      <c r="D45" s="55">
        <f>VLOOKUP(C45,'Stores per State'!$A$2:$B$49,2)</f>
        <v>47</v>
      </c>
      <c r="E45" s="56">
        <v>4.0</v>
      </c>
      <c r="F45" s="56">
        <v>12.0</v>
      </c>
      <c r="G45" s="56">
        <v>4.0</v>
      </c>
      <c r="H45" s="55"/>
      <c r="I45" s="57">
        <f t="shared" si="1"/>
        <v>47</v>
      </c>
      <c r="J45" s="55">
        <f t="shared" si="18"/>
        <v>752</v>
      </c>
      <c r="K45" s="55">
        <f t="shared" si="2"/>
        <v>752</v>
      </c>
      <c r="L45" s="55">
        <f t="shared" si="3"/>
        <v>752</v>
      </c>
      <c r="M45" s="55"/>
      <c r="N45" s="58">
        <f t="shared" si="4"/>
        <v>47</v>
      </c>
      <c r="O45" s="55">
        <f t="shared" si="5"/>
        <v>752</v>
      </c>
      <c r="P45" s="55">
        <f t="shared" si="6"/>
        <v>752</v>
      </c>
      <c r="Q45" s="55">
        <f t="shared" si="7"/>
        <v>752</v>
      </c>
      <c r="R45" s="55"/>
      <c r="S45" s="58">
        <f t="shared" si="8"/>
        <v>47</v>
      </c>
      <c r="T45" s="55">
        <f t="shared" si="9"/>
        <v>752</v>
      </c>
      <c r="U45" s="55">
        <f t="shared" si="10"/>
        <v>752</v>
      </c>
      <c r="V45" s="55">
        <f t="shared" si="11"/>
        <v>752</v>
      </c>
      <c r="W45" s="55"/>
      <c r="X45" s="58">
        <f t="shared" si="12"/>
        <v>47</v>
      </c>
      <c r="Y45" s="55">
        <f t="shared" si="13"/>
        <v>2256</v>
      </c>
      <c r="Z45" s="55">
        <f t="shared" si="14"/>
        <v>752</v>
      </c>
      <c r="AA45" s="59">
        <f t="shared" si="15"/>
        <v>752</v>
      </c>
      <c r="AB45" s="60">
        <f t="shared" si="16"/>
        <v>10528</v>
      </c>
      <c r="AC45" s="61">
        <f t="shared" si="17"/>
        <v>219.3333333</v>
      </c>
      <c r="AD45" s="11"/>
      <c r="AE45" s="55"/>
      <c r="AF45" s="55"/>
      <c r="AG45" s="55"/>
      <c r="AH45" s="55"/>
      <c r="AI45" s="55"/>
      <c r="AJ45" s="55"/>
      <c r="AK45" s="55"/>
      <c r="AL45" s="55"/>
    </row>
    <row r="46" hidden="1" outlineLevel="1">
      <c r="A46" s="69"/>
      <c r="B46" s="70"/>
      <c r="C46" s="54" t="s">
        <v>31</v>
      </c>
      <c r="D46" s="55">
        <f>VLOOKUP(C46,'Stores per State'!$A$2:$B$49,2)</f>
        <v>394</v>
      </c>
      <c r="E46" s="56">
        <v>4.0</v>
      </c>
      <c r="F46" s="56">
        <v>12.0</v>
      </c>
      <c r="G46" s="56">
        <v>4.0</v>
      </c>
      <c r="H46" s="55"/>
      <c r="I46" s="57">
        <f t="shared" si="1"/>
        <v>394</v>
      </c>
      <c r="J46" s="55">
        <f t="shared" si="18"/>
        <v>6304</v>
      </c>
      <c r="K46" s="55">
        <f t="shared" si="2"/>
        <v>6304</v>
      </c>
      <c r="L46" s="55">
        <f t="shared" si="3"/>
        <v>6304</v>
      </c>
      <c r="M46" s="55"/>
      <c r="N46" s="58">
        <f t="shared" si="4"/>
        <v>394</v>
      </c>
      <c r="O46" s="55">
        <f t="shared" si="5"/>
        <v>6304</v>
      </c>
      <c r="P46" s="55">
        <f t="shared" si="6"/>
        <v>6304</v>
      </c>
      <c r="Q46" s="55">
        <f t="shared" si="7"/>
        <v>6304</v>
      </c>
      <c r="R46" s="56">
        <v>65.0</v>
      </c>
      <c r="S46" s="58">
        <f t="shared" si="8"/>
        <v>459</v>
      </c>
      <c r="T46" s="55">
        <f t="shared" si="9"/>
        <v>7344</v>
      </c>
      <c r="U46" s="55">
        <f t="shared" si="10"/>
        <v>7344</v>
      </c>
      <c r="V46" s="55">
        <f t="shared" si="11"/>
        <v>7344</v>
      </c>
      <c r="W46" s="55"/>
      <c r="X46" s="58">
        <f t="shared" si="12"/>
        <v>459</v>
      </c>
      <c r="Y46" s="55">
        <f t="shared" si="13"/>
        <v>22032</v>
      </c>
      <c r="Z46" s="55">
        <f t="shared" si="14"/>
        <v>7344</v>
      </c>
      <c r="AA46" s="59">
        <f t="shared" si="15"/>
        <v>7344</v>
      </c>
      <c r="AB46" s="60">
        <f t="shared" si="16"/>
        <v>96576</v>
      </c>
      <c r="AC46" s="61">
        <f t="shared" si="17"/>
        <v>2012</v>
      </c>
      <c r="AD46" s="11"/>
      <c r="AE46" s="55"/>
      <c r="AF46" s="55"/>
      <c r="AG46" s="55"/>
      <c r="AH46" s="55"/>
      <c r="AI46" s="55"/>
      <c r="AJ46" s="55"/>
      <c r="AK46" s="55"/>
      <c r="AL46" s="55"/>
    </row>
    <row r="47" hidden="1" outlineLevel="1">
      <c r="A47" s="69"/>
      <c r="B47" s="70"/>
      <c r="C47" s="54" t="s">
        <v>38</v>
      </c>
      <c r="D47" s="55">
        <f>VLOOKUP(C47,'Stores per State'!$A$2:$B$49,2)</f>
        <v>38</v>
      </c>
      <c r="E47" s="56">
        <v>4.0</v>
      </c>
      <c r="F47" s="56">
        <v>12.0</v>
      </c>
      <c r="G47" s="56">
        <v>4.0</v>
      </c>
      <c r="H47" s="55"/>
      <c r="I47" s="57">
        <f t="shared" si="1"/>
        <v>38</v>
      </c>
      <c r="J47" s="55">
        <f t="shared" si="18"/>
        <v>608</v>
      </c>
      <c r="K47" s="55">
        <f t="shared" si="2"/>
        <v>608</v>
      </c>
      <c r="L47" s="55">
        <f t="shared" si="3"/>
        <v>608</v>
      </c>
      <c r="M47" s="55"/>
      <c r="N47" s="58">
        <f t="shared" si="4"/>
        <v>38</v>
      </c>
      <c r="O47" s="55">
        <f t="shared" si="5"/>
        <v>608</v>
      </c>
      <c r="P47" s="55">
        <f t="shared" si="6"/>
        <v>608</v>
      </c>
      <c r="Q47" s="55">
        <f t="shared" si="7"/>
        <v>608</v>
      </c>
      <c r="R47" s="56">
        <v>10.0</v>
      </c>
      <c r="S47" s="58">
        <f t="shared" si="8"/>
        <v>48</v>
      </c>
      <c r="T47" s="55">
        <f t="shared" si="9"/>
        <v>768</v>
      </c>
      <c r="U47" s="55">
        <f t="shared" si="10"/>
        <v>768</v>
      </c>
      <c r="V47" s="55">
        <f t="shared" si="11"/>
        <v>768</v>
      </c>
      <c r="W47" s="55"/>
      <c r="X47" s="58">
        <f t="shared" si="12"/>
        <v>48</v>
      </c>
      <c r="Y47" s="55">
        <f t="shared" si="13"/>
        <v>2304</v>
      </c>
      <c r="Z47" s="55">
        <f t="shared" si="14"/>
        <v>768</v>
      </c>
      <c r="AA47" s="59">
        <f t="shared" si="15"/>
        <v>768</v>
      </c>
      <c r="AB47" s="60">
        <f t="shared" si="16"/>
        <v>9792</v>
      </c>
      <c r="AC47" s="61">
        <f t="shared" si="17"/>
        <v>204</v>
      </c>
      <c r="AD47" s="11"/>
      <c r="AE47" s="55"/>
      <c r="AF47" s="55"/>
      <c r="AG47" s="55"/>
      <c r="AH47" s="55"/>
      <c r="AI47" s="55"/>
      <c r="AJ47" s="55"/>
      <c r="AK47" s="55"/>
      <c r="AL47" s="55"/>
    </row>
    <row r="48" hidden="1" outlineLevel="1">
      <c r="A48" s="69"/>
      <c r="B48" s="70"/>
      <c r="C48" s="54" t="s">
        <v>44</v>
      </c>
      <c r="D48" s="55">
        <f>VLOOKUP(C48,'Stores per State'!$A$2:$B$49,2)</f>
        <v>14</v>
      </c>
      <c r="E48" s="56">
        <v>4.0</v>
      </c>
      <c r="F48" s="56">
        <v>12.0</v>
      </c>
      <c r="G48" s="56">
        <v>4.0</v>
      </c>
      <c r="H48" s="55"/>
      <c r="I48" s="57">
        <f t="shared" si="1"/>
        <v>14</v>
      </c>
      <c r="J48" s="55">
        <f t="shared" si="18"/>
        <v>224</v>
      </c>
      <c r="K48" s="55">
        <f t="shared" si="2"/>
        <v>224</v>
      </c>
      <c r="L48" s="55">
        <f t="shared" si="3"/>
        <v>224</v>
      </c>
      <c r="M48" s="55"/>
      <c r="N48" s="58">
        <f t="shared" si="4"/>
        <v>14</v>
      </c>
      <c r="O48" s="55">
        <f t="shared" si="5"/>
        <v>224</v>
      </c>
      <c r="P48" s="55">
        <f t="shared" si="6"/>
        <v>224</v>
      </c>
      <c r="Q48" s="55">
        <f t="shared" si="7"/>
        <v>224</v>
      </c>
      <c r="R48" s="55"/>
      <c r="S48" s="58">
        <f t="shared" si="8"/>
        <v>14</v>
      </c>
      <c r="T48" s="55">
        <f t="shared" si="9"/>
        <v>224</v>
      </c>
      <c r="U48" s="55">
        <f t="shared" si="10"/>
        <v>224</v>
      </c>
      <c r="V48" s="55">
        <f t="shared" si="11"/>
        <v>224</v>
      </c>
      <c r="W48" s="55"/>
      <c r="X48" s="58">
        <f t="shared" si="12"/>
        <v>14</v>
      </c>
      <c r="Y48" s="55">
        <f t="shared" si="13"/>
        <v>672</v>
      </c>
      <c r="Z48" s="55">
        <f t="shared" si="14"/>
        <v>224</v>
      </c>
      <c r="AA48" s="59">
        <f t="shared" si="15"/>
        <v>224</v>
      </c>
      <c r="AB48" s="60">
        <f t="shared" si="16"/>
        <v>3136</v>
      </c>
      <c r="AC48" s="61">
        <f t="shared" si="17"/>
        <v>65.33333333</v>
      </c>
      <c r="AD48" s="11"/>
      <c r="AE48" s="55"/>
      <c r="AF48" s="55"/>
      <c r="AG48" s="55"/>
      <c r="AH48" s="55"/>
      <c r="AI48" s="55"/>
      <c r="AJ48" s="55"/>
      <c r="AK48" s="55"/>
      <c r="AL48" s="55"/>
    </row>
    <row r="49" collapsed="1">
      <c r="A49" s="41"/>
      <c r="B49" s="42">
        <v>11.0</v>
      </c>
      <c r="C49" s="43" t="s">
        <v>152</v>
      </c>
      <c r="D49" s="44">
        <f>sum(D50:D52)</f>
        <v>691</v>
      </c>
      <c r="E49" s="45">
        <v>4.0</v>
      </c>
      <c r="F49" s="45">
        <v>12.0</v>
      </c>
      <c r="G49" s="45">
        <v>4.0</v>
      </c>
      <c r="H49" s="44">
        <f>sum(H50:H51)</f>
        <v>0</v>
      </c>
      <c r="I49" s="64">
        <f t="shared" si="1"/>
        <v>691</v>
      </c>
      <c r="J49" s="65">
        <f t="shared" si="18"/>
        <v>11056</v>
      </c>
      <c r="K49" s="65">
        <f t="shared" si="2"/>
        <v>11056</v>
      </c>
      <c r="L49" s="65">
        <f t="shared" si="3"/>
        <v>11056</v>
      </c>
      <c r="M49" s="44">
        <f>sum(M50:M51)</f>
        <v>0</v>
      </c>
      <c r="N49" s="44">
        <f t="shared" si="4"/>
        <v>691</v>
      </c>
      <c r="O49" s="65">
        <f t="shared" si="5"/>
        <v>11056</v>
      </c>
      <c r="P49" s="65">
        <f t="shared" si="6"/>
        <v>11056</v>
      </c>
      <c r="Q49" s="65">
        <f t="shared" si="7"/>
        <v>11056</v>
      </c>
      <c r="R49" s="44">
        <f>sum(R50:R51)</f>
        <v>0</v>
      </c>
      <c r="S49" s="44">
        <f t="shared" si="8"/>
        <v>691</v>
      </c>
      <c r="T49" s="65">
        <f t="shared" si="9"/>
        <v>11056</v>
      </c>
      <c r="U49" s="65">
        <f t="shared" si="10"/>
        <v>11056</v>
      </c>
      <c r="V49" s="65">
        <f t="shared" si="11"/>
        <v>11056</v>
      </c>
      <c r="W49" s="44">
        <f>sum(W50:W51)</f>
        <v>0</v>
      </c>
      <c r="X49" s="44">
        <f t="shared" si="12"/>
        <v>691</v>
      </c>
      <c r="Y49" s="65">
        <f t="shared" si="13"/>
        <v>33168</v>
      </c>
      <c r="Z49" s="65">
        <f t="shared" si="14"/>
        <v>11056</v>
      </c>
      <c r="AA49" s="66">
        <f t="shared" si="15"/>
        <v>11056</v>
      </c>
      <c r="AB49" s="50">
        <f t="shared" si="16"/>
        <v>154784</v>
      </c>
      <c r="AC49" s="51">
        <f t="shared" si="17"/>
        <v>3224.666667</v>
      </c>
      <c r="AD49" s="11"/>
    </row>
    <row r="50" hidden="1" outlineLevel="1">
      <c r="A50" s="62"/>
      <c r="B50" s="63"/>
      <c r="C50" s="54" t="s">
        <v>32</v>
      </c>
      <c r="D50" s="55">
        <f>VLOOKUP(C50,'Stores per State'!$A$2:$B$49,2)</f>
        <v>317</v>
      </c>
      <c r="E50" s="56">
        <v>4.0</v>
      </c>
      <c r="F50" s="56">
        <v>12.0</v>
      </c>
      <c r="G50" s="56">
        <v>4.0</v>
      </c>
      <c r="H50" s="55"/>
      <c r="I50" s="57">
        <f t="shared" si="1"/>
        <v>317</v>
      </c>
      <c r="J50" s="55">
        <f t="shared" si="18"/>
        <v>5072</v>
      </c>
      <c r="K50" s="55">
        <f t="shared" si="2"/>
        <v>5072</v>
      </c>
      <c r="L50" s="55">
        <f t="shared" si="3"/>
        <v>5072</v>
      </c>
      <c r="M50" s="55"/>
      <c r="N50" s="58">
        <f t="shared" si="4"/>
        <v>317</v>
      </c>
      <c r="O50" s="55">
        <f t="shared" si="5"/>
        <v>5072</v>
      </c>
      <c r="P50" s="55">
        <f t="shared" si="6"/>
        <v>5072</v>
      </c>
      <c r="Q50" s="55">
        <f t="shared" si="7"/>
        <v>5072</v>
      </c>
      <c r="R50" s="55"/>
      <c r="S50" s="58">
        <f t="shared" si="8"/>
        <v>317</v>
      </c>
      <c r="T50" s="55">
        <f t="shared" si="9"/>
        <v>5072</v>
      </c>
      <c r="U50" s="55">
        <f t="shared" si="10"/>
        <v>5072</v>
      </c>
      <c r="V50" s="55">
        <f t="shared" si="11"/>
        <v>5072</v>
      </c>
      <c r="W50" s="55"/>
      <c r="X50" s="58">
        <f t="shared" si="12"/>
        <v>317</v>
      </c>
      <c r="Y50" s="55">
        <f t="shared" si="13"/>
        <v>15216</v>
      </c>
      <c r="Z50" s="55">
        <f t="shared" si="14"/>
        <v>5072</v>
      </c>
      <c r="AA50" s="59">
        <f t="shared" si="15"/>
        <v>5072</v>
      </c>
      <c r="AB50" s="60">
        <f t="shared" si="16"/>
        <v>71008</v>
      </c>
      <c r="AC50" s="61">
        <f t="shared" si="17"/>
        <v>1479.333333</v>
      </c>
      <c r="AD50" s="11"/>
      <c r="AE50" s="55"/>
      <c r="AF50" s="55"/>
      <c r="AG50" s="55"/>
      <c r="AH50" s="55"/>
      <c r="AI50" s="55"/>
      <c r="AJ50" s="55"/>
      <c r="AK50" s="55"/>
      <c r="AL50" s="55"/>
    </row>
    <row r="51" hidden="1" outlineLevel="1">
      <c r="A51" s="69"/>
      <c r="B51" s="70"/>
      <c r="C51" s="54" t="s">
        <v>39</v>
      </c>
      <c r="D51" s="55">
        <f>VLOOKUP(C51,'Stores per State'!$A$2:$B$49,2)</f>
        <v>155</v>
      </c>
      <c r="E51" s="56">
        <v>4.0</v>
      </c>
      <c r="F51" s="56">
        <v>12.0</v>
      </c>
      <c r="G51" s="56">
        <v>4.0</v>
      </c>
      <c r="H51" s="55"/>
      <c r="I51" s="57">
        <f t="shared" si="1"/>
        <v>155</v>
      </c>
      <c r="J51" s="55">
        <f t="shared" si="18"/>
        <v>2480</v>
      </c>
      <c r="K51" s="55">
        <f t="shared" si="2"/>
        <v>2480</v>
      </c>
      <c r="L51" s="55">
        <f t="shared" si="3"/>
        <v>2480</v>
      </c>
      <c r="M51" s="55"/>
      <c r="N51" s="58">
        <f t="shared" si="4"/>
        <v>155</v>
      </c>
      <c r="O51" s="55">
        <f t="shared" si="5"/>
        <v>2480</v>
      </c>
      <c r="P51" s="55">
        <f t="shared" si="6"/>
        <v>2480</v>
      </c>
      <c r="Q51" s="55">
        <f t="shared" si="7"/>
        <v>2480</v>
      </c>
      <c r="R51" s="55"/>
      <c r="S51" s="58">
        <f t="shared" si="8"/>
        <v>155</v>
      </c>
      <c r="T51" s="55">
        <f t="shared" si="9"/>
        <v>2480</v>
      </c>
      <c r="U51" s="55">
        <f t="shared" si="10"/>
        <v>2480</v>
      </c>
      <c r="V51" s="55">
        <f t="shared" si="11"/>
        <v>2480</v>
      </c>
      <c r="W51" s="55"/>
      <c r="X51" s="58">
        <f t="shared" si="12"/>
        <v>155</v>
      </c>
      <c r="Y51" s="55">
        <f t="shared" si="13"/>
        <v>7440</v>
      </c>
      <c r="Z51" s="55">
        <f t="shared" si="14"/>
        <v>2480</v>
      </c>
      <c r="AA51" s="59">
        <f t="shared" si="15"/>
        <v>2480</v>
      </c>
      <c r="AB51" s="60">
        <f t="shared" si="16"/>
        <v>34720</v>
      </c>
      <c r="AC51" s="61">
        <f t="shared" si="17"/>
        <v>723.3333333</v>
      </c>
      <c r="AD51" s="11"/>
      <c r="AE51" s="55"/>
      <c r="AF51" s="55"/>
      <c r="AG51" s="55"/>
      <c r="AH51" s="55"/>
      <c r="AI51" s="55"/>
      <c r="AJ51" s="55"/>
      <c r="AK51" s="55"/>
      <c r="AL51" s="55"/>
    </row>
    <row r="52" hidden="1" outlineLevel="1">
      <c r="A52" s="52"/>
      <c r="B52" s="53"/>
      <c r="C52" s="71" t="s">
        <v>41</v>
      </c>
      <c r="D52" s="55">
        <f>VLOOKUP(C52,'Stores per State'!$A$2:$B$49,2)</f>
        <v>219</v>
      </c>
      <c r="E52" s="56">
        <v>4.0</v>
      </c>
      <c r="F52" s="56">
        <v>12.0</v>
      </c>
      <c r="G52" s="56">
        <v>4.0</v>
      </c>
      <c r="H52" s="55"/>
      <c r="I52" s="57">
        <f t="shared" si="1"/>
        <v>219</v>
      </c>
      <c r="J52" s="55">
        <f t="shared" si="18"/>
        <v>3504</v>
      </c>
      <c r="K52" s="55">
        <f t="shared" si="2"/>
        <v>3504</v>
      </c>
      <c r="L52" s="55">
        <f t="shared" si="3"/>
        <v>3504</v>
      </c>
      <c r="M52" s="55"/>
      <c r="N52" s="58">
        <f t="shared" si="4"/>
        <v>219</v>
      </c>
      <c r="O52" s="55">
        <f t="shared" si="5"/>
        <v>3504</v>
      </c>
      <c r="P52" s="55">
        <f t="shared" si="6"/>
        <v>3504</v>
      </c>
      <c r="Q52" s="55">
        <f t="shared" si="7"/>
        <v>3504</v>
      </c>
      <c r="R52" s="55"/>
      <c r="S52" s="58">
        <f t="shared" si="8"/>
        <v>219</v>
      </c>
      <c r="T52" s="55">
        <f t="shared" si="9"/>
        <v>3504</v>
      </c>
      <c r="U52" s="55">
        <f t="shared" si="10"/>
        <v>3504</v>
      </c>
      <c r="V52" s="55">
        <f t="shared" si="11"/>
        <v>3504</v>
      </c>
      <c r="W52" s="55"/>
      <c r="X52" s="58">
        <f t="shared" si="12"/>
        <v>219</v>
      </c>
      <c r="Y52" s="55">
        <f t="shared" si="13"/>
        <v>10512</v>
      </c>
      <c r="Z52" s="55">
        <f t="shared" si="14"/>
        <v>3504</v>
      </c>
      <c r="AA52" s="59">
        <f t="shared" si="15"/>
        <v>3504</v>
      </c>
      <c r="AB52" s="60">
        <f t="shared" si="16"/>
        <v>49056</v>
      </c>
      <c r="AC52" s="61">
        <f t="shared" si="17"/>
        <v>1022</v>
      </c>
      <c r="AD52" s="11"/>
      <c r="AE52" s="55"/>
      <c r="AF52" s="55"/>
      <c r="AG52" s="55"/>
      <c r="AH52" s="55"/>
      <c r="AI52" s="55"/>
      <c r="AJ52" s="55"/>
      <c r="AK52" s="55"/>
      <c r="AL52" s="55"/>
    </row>
    <row r="53" collapsed="1">
      <c r="A53" s="41"/>
      <c r="B53" s="42">
        <v>12.0</v>
      </c>
      <c r="C53" s="43" t="s">
        <v>153</v>
      </c>
      <c r="D53" s="44">
        <f>sum(D54:D58)</f>
        <v>440</v>
      </c>
      <c r="E53" s="45">
        <v>4.0</v>
      </c>
      <c r="F53" s="45">
        <v>12.0</v>
      </c>
      <c r="G53" s="45">
        <v>4.0</v>
      </c>
      <c r="H53" s="44">
        <f>sum(H54:H58)</f>
        <v>0</v>
      </c>
      <c r="I53" s="64">
        <f t="shared" si="1"/>
        <v>440</v>
      </c>
      <c r="J53" s="65">
        <f t="shared" si="18"/>
        <v>7040</v>
      </c>
      <c r="K53" s="65">
        <f t="shared" si="2"/>
        <v>7040</v>
      </c>
      <c r="L53" s="65">
        <f t="shared" si="3"/>
        <v>7040</v>
      </c>
      <c r="M53" s="44">
        <f>sum(M54:M58)</f>
        <v>0</v>
      </c>
      <c r="N53" s="44">
        <f t="shared" si="4"/>
        <v>440</v>
      </c>
      <c r="O53" s="65">
        <f t="shared" si="5"/>
        <v>7040</v>
      </c>
      <c r="P53" s="65">
        <f t="shared" si="6"/>
        <v>7040</v>
      </c>
      <c r="Q53" s="65">
        <f t="shared" si="7"/>
        <v>7040</v>
      </c>
      <c r="R53" s="44">
        <f>sum(R54:R58)</f>
        <v>0</v>
      </c>
      <c r="S53" s="44">
        <f t="shared" si="8"/>
        <v>440</v>
      </c>
      <c r="T53" s="65">
        <f t="shared" si="9"/>
        <v>7040</v>
      </c>
      <c r="U53" s="65">
        <f t="shared" si="10"/>
        <v>7040</v>
      </c>
      <c r="V53" s="65">
        <f t="shared" si="11"/>
        <v>7040</v>
      </c>
      <c r="W53" s="44">
        <f>sum(W54:W58)</f>
        <v>0</v>
      </c>
      <c r="X53" s="44">
        <f t="shared" si="12"/>
        <v>440</v>
      </c>
      <c r="Y53" s="65">
        <f t="shared" si="13"/>
        <v>21120</v>
      </c>
      <c r="Z53" s="65">
        <f t="shared" si="14"/>
        <v>7040</v>
      </c>
      <c r="AA53" s="66">
        <f t="shared" si="15"/>
        <v>7040</v>
      </c>
      <c r="AB53" s="50">
        <f t="shared" si="16"/>
        <v>98560</v>
      </c>
      <c r="AC53" s="51">
        <f t="shared" si="17"/>
        <v>2053.333333</v>
      </c>
      <c r="AD53" s="11"/>
    </row>
    <row r="54" hidden="1" outlineLevel="1">
      <c r="A54" s="62"/>
      <c r="B54" s="63"/>
      <c r="C54" s="54" t="s">
        <v>14</v>
      </c>
      <c r="D54" s="55">
        <f>VLOOKUP(C54,'Stores per State'!$A$2:$B$49,2)</f>
        <v>77</v>
      </c>
      <c r="E54" s="56">
        <v>4.0</v>
      </c>
      <c r="F54" s="56">
        <v>12.0</v>
      </c>
      <c r="G54" s="56">
        <v>4.0</v>
      </c>
      <c r="H54" s="55"/>
      <c r="I54" s="57">
        <f t="shared" si="1"/>
        <v>77</v>
      </c>
      <c r="J54" s="55">
        <f t="shared" si="18"/>
        <v>1232</v>
      </c>
      <c r="K54" s="55">
        <f t="shared" si="2"/>
        <v>1232</v>
      </c>
      <c r="L54" s="55">
        <f t="shared" si="3"/>
        <v>1232</v>
      </c>
      <c r="M54" s="55"/>
      <c r="N54" s="58">
        <f t="shared" si="4"/>
        <v>77</v>
      </c>
      <c r="O54" s="55">
        <f t="shared" si="5"/>
        <v>1232</v>
      </c>
      <c r="P54" s="55">
        <f t="shared" si="6"/>
        <v>1232</v>
      </c>
      <c r="Q54" s="55">
        <f t="shared" si="7"/>
        <v>1232</v>
      </c>
      <c r="R54" s="55"/>
      <c r="S54" s="58">
        <f t="shared" si="8"/>
        <v>77</v>
      </c>
      <c r="T54" s="55">
        <f t="shared" si="9"/>
        <v>1232</v>
      </c>
      <c r="U54" s="55">
        <f t="shared" si="10"/>
        <v>1232</v>
      </c>
      <c r="V54" s="55">
        <f t="shared" si="11"/>
        <v>1232</v>
      </c>
      <c r="W54" s="55"/>
      <c r="X54" s="58">
        <f t="shared" si="12"/>
        <v>77</v>
      </c>
      <c r="Y54" s="55">
        <f t="shared" si="13"/>
        <v>3696</v>
      </c>
      <c r="Z54" s="55">
        <f t="shared" si="14"/>
        <v>1232</v>
      </c>
      <c r="AA54" s="59">
        <f t="shared" si="15"/>
        <v>1232</v>
      </c>
      <c r="AB54" s="60">
        <f t="shared" si="16"/>
        <v>17248</v>
      </c>
      <c r="AC54" s="61">
        <f t="shared" si="17"/>
        <v>359.3333333</v>
      </c>
      <c r="AD54" s="11"/>
      <c r="AE54" s="55"/>
      <c r="AF54" s="55"/>
      <c r="AG54" s="55"/>
      <c r="AH54" s="55"/>
      <c r="AI54" s="55"/>
      <c r="AJ54" s="55"/>
      <c r="AK54" s="55"/>
      <c r="AL54" s="55"/>
    </row>
    <row r="55" hidden="1" outlineLevel="1">
      <c r="A55" s="52"/>
      <c r="B55" s="53"/>
      <c r="C55" s="54" t="s">
        <v>22</v>
      </c>
      <c r="D55" s="55">
        <f>VLOOKUP(C55,'Stores per State'!$A$2:$B$49,2)</f>
        <v>144</v>
      </c>
      <c r="E55" s="56">
        <v>4.0</v>
      </c>
      <c r="F55" s="56">
        <v>12.0</v>
      </c>
      <c r="G55" s="56">
        <v>4.0</v>
      </c>
      <c r="H55" s="55"/>
      <c r="I55" s="57">
        <f t="shared" si="1"/>
        <v>144</v>
      </c>
      <c r="J55" s="55">
        <f t="shared" si="18"/>
        <v>2304</v>
      </c>
      <c r="K55" s="55">
        <f t="shared" si="2"/>
        <v>2304</v>
      </c>
      <c r="L55" s="55">
        <f t="shared" si="3"/>
        <v>2304</v>
      </c>
      <c r="M55" s="55"/>
      <c r="N55" s="58">
        <f t="shared" si="4"/>
        <v>144</v>
      </c>
      <c r="O55" s="55">
        <f t="shared" si="5"/>
        <v>2304</v>
      </c>
      <c r="P55" s="55">
        <f t="shared" si="6"/>
        <v>2304</v>
      </c>
      <c r="Q55" s="55">
        <f t="shared" si="7"/>
        <v>2304</v>
      </c>
      <c r="R55" s="55"/>
      <c r="S55" s="58">
        <f t="shared" si="8"/>
        <v>144</v>
      </c>
      <c r="T55" s="55">
        <f t="shared" si="9"/>
        <v>2304</v>
      </c>
      <c r="U55" s="55">
        <f t="shared" si="10"/>
        <v>2304</v>
      </c>
      <c r="V55" s="55">
        <f t="shared" si="11"/>
        <v>2304</v>
      </c>
      <c r="W55" s="55"/>
      <c r="X55" s="58">
        <f t="shared" si="12"/>
        <v>144</v>
      </c>
      <c r="Y55" s="55">
        <f t="shared" si="13"/>
        <v>6912</v>
      </c>
      <c r="Z55" s="55">
        <f t="shared" si="14"/>
        <v>2304</v>
      </c>
      <c r="AA55" s="59">
        <f t="shared" si="15"/>
        <v>2304</v>
      </c>
      <c r="AB55" s="60">
        <f t="shared" si="16"/>
        <v>32256</v>
      </c>
      <c r="AC55" s="61">
        <f t="shared" si="17"/>
        <v>672</v>
      </c>
      <c r="AD55" s="11"/>
      <c r="AE55" s="55"/>
      <c r="AF55" s="55"/>
      <c r="AG55" s="55"/>
      <c r="AH55" s="55"/>
      <c r="AI55" s="55"/>
      <c r="AJ55" s="55"/>
      <c r="AK55" s="55"/>
      <c r="AL55" s="55"/>
    </row>
    <row r="56" hidden="1" outlineLevel="1">
      <c r="A56" s="69"/>
      <c r="B56" s="70"/>
      <c r="C56" s="54" t="s">
        <v>24</v>
      </c>
      <c r="D56" s="55">
        <f>VLOOKUP(C56,'Stores per State'!$A$2:$B$49,2)</f>
        <v>188</v>
      </c>
      <c r="E56" s="56">
        <v>4.0</v>
      </c>
      <c r="F56" s="56">
        <v>12.0</v>
      </c>
      <c r="G56" s="56">
        <v>4.0</v>
      </c>
      <c r="H56" s="55"/>
      <c r="I56" s="57">
        <f t="shared" si="1"/>
        <v>188</v>
      </c>
      <c r="J56" s="55">
        <f t="shared" si="18"/>
        <v>3008</v>
      </c>
      <c r="K56" s="55">
        <f t="shared" si="2"/>
        <v>3008</v>
      </c>
      <c r="L56" s="55">
        <f t="shared" si="3"/>
        <v>3008</v>
      </c>
      <c r="M56" s="55"/>
      <c r="N56" s="58">
        <f t="shared" si="4"/>
        <v>188</v>
      </c>
      <c r="O56" s="55">
        <f t="shared" si="5"/>
        <v>3008</v>
      </c>
      <c r="P56" s="55">
        <f t="shared" si="6"/>
        <v>3008</v>
      </c>
      <c r="Q56" s="55">
        <f t="shared" si="7"/>
        <v>3008</v>
      </c>
      <c r="R56" s="55"/>
      <c r="S56" s="58">
        <f t="shared" si="8"/>
        <v>188</v>
      </c>
      <c r="T56" s="55">
        <f t="shared" si="9"/>
        <v>3008</v>
      </c>
      <c r="U56" s="55">
        <f t="shared" si="10"/>
        <v>3008</v>
      </c>
      <c r="V56" s="55">
        <f t="shared" si="11"/>
        <v>3008</v>
      </c>
      <c r="W56" s="55"/>
      <c r="X56" s="58">
        <f t="shared" si="12"/>
        <v>188</v>
      </c>
      <c r="Y56" s="55">
        <f t="shared" si="13"/>
        <v>9024</v>
      </c>
      <c r="Z56" s="55">
        <f t="shared" si="14"/>
        <v>3008</v>
      </c>
      <c r="AA56" s="59">
        <f t="shared" si="15"/>
        <v>3008</v>
      </c>
      <c r="AB56" s="60">
        <f t="shared" si="16"/>
        <v>42112</v>
      </c>
      <c r="AC56" s="61">
        <f t="shared" si="17"/>
        <v>877.3333333</v>
      </c>
      <c r="AD56" s="11"/>
      <c r="AE56" s="55"/>
      <c r="AF56" s="55"/>
      <c r="AG56" s="55"/>
      <c r="AH56" s="55"/>
      <c r="AI56" s="55"/>
      <c r="AJ56" s="55"/>
      <c r="AK56" s="55"/>
      <c r="AL56" s="55"/>
    </row>
    <row r="57" hidden="1" outlineLevel="1">
      <c r="A57" s="69"/>
      <c r="B57" s="70"/>
      <c r="C57" s="54" t="s">
        <v>33</v>
      </c>
      <c r="D57" s="55">
        <f>VLOOKUP(C57,'Stores per State'!$A$2:$B$49,2)</f>
        <v>15</v>
      </c>
      <c r="E57" s="56">
        <v>4.0</v>
      </c>
      <c r="F57" s="56">
        <v>12.0</v>
      </c>
      <c r="G57" s="56">
        <v>4.0</v>
      </c>
      <c r="H57" s="55"/>
      <c r="I57" s="57">
        <f t="shared" si="1"/>
        <v>15</v>
      </c>
      <c r="J57" s="55">
        <f t="shared" si="18"/>
        <v>240</v>
      </c>
      <c r="K57" s="55">
        <f t="shared" si="2"/>
        <v>240</v>
      </c>
      <c r="L57" s="55">
        <f t="shared" si="3"/>
        <v>240</v>
      </c>
      <c r="M57" s="55"/>
      <c r="N57" s="58">
        <f t="shared" si="4"/>
        <v>15</v>
      </c>
      <c r="O57" s="55">
        <f t="shared" si="5"/>
        <v>240</v>
      </c>
      <c r="P57" s="55">
        <f t="shared" si="6"/>
        <v>240</v>
      </c>
      <c r="Q57" s="55">
        <f t="shared" si="7"/>
        <v>240</v>
      </c>
      <c r="R57" s="55"/>
      <c r="S57" s="58">
        <f t="shared" si="8"/>
        <v>15</v>
      </c>
      <c r="T57" s="55">
        <f t="shared" si="9"/>
        <v>240</v>
      </c>
      <c r="U57" s="55">
        <f t="shared" si="10"/>
        <v>240</v>
      </c>
      <c r="V57" s="55">
        <f t="shared" si="11"/>
        <v>240</v>
      </c>
      <c r="W57" s="55"/>
      <c r="X57" s="58">
        <f t="shared" si="12"/>
        <v>15</v>
      </c>
      <c r="Y57" s="55">
        <f t="shared" si="13"/>
        <v>720</v>
      </c>
      <c r="Z57" s="55">
        <f t="shared" si="14"/>
        <v>240</v>
      </c>
      <c r="AA57" s="59">
        <f t="shared" si="15"/>
        <v>240</v>
      </c>
      <c r="AB57" s="60">
        <f t="shared" si="16"/>
        <v>3360</v>
      </c>
      <c r="AC57" s="61">
        <f t="shared" si="17"/>
        <v>70</v>
      </c>
      <c r="AD57" s="11"/>
      <c r="AE57" s="55"/>
      <c r="AF57" s="55"/>
      <c r="AG57" s="55"/>
      <c r="AH57" s="55"/>
      <c r="AI57" s="55"/>
      <c r="AJ57" s="55"/>
      <c r="AK57" s="55"/>
      <c r="AL57" s="55"/>
    </row>
    <row r="58" hidden="1" outlineLevel="1">
      <c r="A58" s="69"/>
      <c r="B58" s="70"/>
      <c r="C58" s="54" t="s">
        <v>40</v>
      </c>
      <c r="D58" s="55">
        <f>VLOOKUP(C58,'Stores per State'!$A$2:$B$49,2)</f>
        <v>16</v>
      </c>
      <c r="E58" s="56">
        <v>4.0</v>
      </c>
      <c r="F58" s="56">
        <v>12.0</v>
      </c>
      <c r="G58" s="56">
        <v>4.0</v>
      </c>
      <c r="H58" s="55"/>
      <c r="I58" s="57">
        <f t="shared" si="1"/>
        <v>16</v>
      </c>
      <c r="J58" s="55">
        <f t="shared" si="18"/>
        <v>256</v>
      </c>
      <c r="K58" s="55">
        <f t="shared" si="2"/>
        <v>256</v>
      </c>
      <c r="L58" s="55">
        <f t="shared" si="3"/>
        <v>256</v>
      </c>
      <c r="M58" s="55"/>
      <c r="N58" s="58">
        <f t="shared" si="4"/>
        <v>16</v>
      </c>
      <c r="O58" s="55">
        <f t="shared" si="5"/>
        <v>256</v>
      </c>
      <c r="P58" s="55">
        <f t="shared" si="6"/>
        <v>256</v>
      </c>
      <c r="Q58" s="55">
        <f t="shared" si="7"/>
        <v>256</v>
      </c>
      <c r="R58" s="55"/>
      <c r="S58" s="58">
        <f t="shared" si="8"/>
        <v>16</v>
      </c>
      <c r="T58" s="55">
        <f t="shared" si="9"/>
        <v>256</v>
      </c>
      <c r="U58" s="55">
        <f t="shared" si="10"/>
        <v>256</v>
      </c>
      <c r="V58" s="55">
        <f t="shared" si="11"/>
        <v>256</v>
      </c>
      <c r="W58" s="55"/>
      <c r="X58" s="58">
        <f t="shared" si="12"/>
        <v>16</v>
      </c>
      <c r="Y58" s="55">
        <f t="shared" si="13"/>
        <v>768</v>
      </c>
      <c r="Z58" s="55">
        <f t="shared" si="14"/>
        <v>256</v>
      </c>
      <c r="AA58" s="59">
        <f t="shared" si="15"/>
        <v>256</v>
      </c>
      <c r="AB58" s="60">
        <f t="shared" si="16"/>
        <v>3584</v>
      </c>
      <c r="AC58" s="61">
        <f t="shared" si="17"/>
        <v>74.66666667</v>
      </c>
      <c r="AD58" s="11"/>
      <c r="AE58" s="55"/>
      <c r="AF58" s="55"/>
      <c r="AG58" s="55"/>
      <c r="AH58" s="55"/>
      <c r="AI58" s="55"/>
      <c r="AJ58" s="55"/>
      <c r="AK58" s="55"/>
      <c r="AL58" s="55"/>
    </row>
    <row r="59" collapsed="1">
      <c r="A59" s="41"/>
      <c r="B59" s="42">
        <v>13.0</v>
      </c>
      <c r="C59" s="43" t="s">
        <v>154</v>
      </c>
      <c r="D59" s="44">
        <f>sum(D60:D62)</f>
        <v>533</v>
      </c>
      <c r="E59" s="45">
        <v>4.0</v>
      </c>
      <c r="F59" s="45">
        <v>12.0</v>
      </c>
      <c r="G59" s="45">
        <v>4.0</v>
      </c>
      <c r="H59" s="44">
        <f>sum(H60:H62)</f>
        <v>0</v>
      </c>
      <c r="I59" s="64">
        <f t="shared" si="1"/>
        <v>533</v>
      </c>
      <c r="J59" s="65">
        <f t="shared" si="18"/>
        <v>8528</v>
      </c>
      <c r="K59" s="65">
        <f t="shared" si="2"/>
        <v>8528</v>
      </c>
      <c r="L59" s="65">
        <f t="shared" si="3"/>
        <v>8528</v>
      </c>
      <c r="M59" s="44">
        <f>sum(M60:M62)</f>
        <v>0</v>
      </c>
      <c r="N59" s="44">
        <f t="shared" si="4"/>
        <v>533</v>
      </c>
      <c r="O59" s="65">
        <f t="shared" si="5"/>
        <v>8528</v>
      </c>
      <c r="P59" s="65">
        <f t="shared" si="6"/>
        <v>8528</v>
      </c>
      <c r="Q59" s="65">
        <f t="shared" si="7"/>
        <v>8528</v>
      </c>
      <c r="R59" s="44">
        <f>sum(R60:R62)</f>
        <v>0</v>
      </c>
      <c r="S59" s="44">
        <f t="shared" si="8"/>
        <v>533</v>
      </c>
      <c r="T59" s="65">
        <f t="shared" si="9"/>
        <v>8528</v>
      </c>
      <c r="U59" s="65">
        <f t="shared" si="10"/>
        <v>8528</v>
      </c>
      <c r="V59" s="65">
        <f t="shared" si="11"/>
        <v>8528</v>
      </c>
      <c r="W59" s="44">
        <f>sum(W60:W62)</f>
        <v>0</v>
      </c>
      <c r="X59" s="44">
        <f t="shared" si="12"/>
        <v>533</v>
      </c>
      <c r="Y59" s="65">
        <f t="shared" si="13"/>
        <v>25584</v>
      </c>
      <c r="Z59" s="65">
        <f t="shared" si="14"/>
        <v>8528</v>
      </c>
      <c r="AA59" s="66">
        <f t="shared" si="15"/>
        <v>8528</v>
      </c>
      <c r="AB59" s="50">
        <f t="shared" si="16"/>
        <v>119392</v>
      </c>
      <c r="AC59" s="51">
        <f t="shared" si="17"/>
        <v>2487.333333</v>
      </c>
      <c r="AD59" s="11"/>
    </row>
    <row r="60" hidden="1" outlineLevel="1">
      <c r="A60" s="62"/>
      <c r="B60" s="63"/>
      <c r="C60" s="54" t="s">
        <v>16</v>
      </c>
      <c r="D60" s="55">
        <f>VLOOKUP(C60,'Stores per State'!$A$2:$B$49,2)</f>
        <v>131</v>
      </c>
      <c r="E60" s="56">
        <v>4.0</v>
      </c>
      <c r="F60" s="56">
        <v>12.0</v>
      </c>
      <c r="G60" s="56">
        <v>4.0</v>
      </c>
      <c r="H60" s="55"/>
      <c r="I60" s="57">
        <f t="shared" si="1"/>
        <v>131</v>
      </c>
      <c r="J60" s="55">
        <f t="shared" si="18"/>
        <v>2096</v>
      </c>
      <c r="K60" s="55">
        <f t="shared" si="2"/>
        <v>2096</v>
      </c>
      <c r="L60" s="55">
        <f t="shared" si="3"/>
        <v>2096</v>
      </c>
      <c r="M60" s="55"/>
      <c r="N60" s="58">
        <f t="shared" si="4"/>
        <v>131</v>
      </c>
      <c r="O60" s="55">
        <f t="shared" si="5"/>
        <v>2096</v>
      </c>
      <c r="P60" s="55">
        <f t="shared" si="6"/>
        <v>2096</v>
      </c>
      <c r="Q60" s="55">
        <f t="shared" si="7"/>
        <v>2096</v>
      </c>
      <c r="R60" s="55"/>
      <c r="S60" s="58">
        <f t="shared" si="8"/>
        <v>131</v>
      </c>
      <c r="T60" s="55">
        <f t="shared" si="9"/>
        <v>2096</v>
      </c>
      <c r="U60" s="55">
        <f t="shared" si="10"/>
        <v>2096</v>
      </c>
      <c r="V60" s="55">
        <f t="shared" si="11"/>
        <v>2096</v>
      </c>
      <c r="W60" s="55"/>
      <c r="X60" s="58">
        <f t="shared" si="12"/>
        <v>131</v>
      </c>
      <c r="Y60" s="55">
        <f t="shared" si="13"/>
        <v>6288</v>
      </c>
      <c r="Z60" s="55">
        <f t="shared" si="14"/>
        <v>2096</v>
      </c>
      <c r="AA60" s="59">
        <f t="shared" si="15"/>
        <v>2096</v>
      </c>
      <c r="AB60" s="60">
        <f t="shared" si="16"/>
        <v>29344</v>
      </c>
      <c r="AC60" s="61">
        <f t="shared" si="17"/>
        <v>611.3333333</v>
      </c>
      <c r="AD60" s="11"/>
      <c r="AE60" s="55"/>
      <c r="AF60" s="55"/>
      <c r="AG60" s="55"/>
      <c r="AH60" s="55"/>
      <c r="AI60" s="55"/>
      <c r="AJ60" s="55"/>
      <c r="AK60" s="55"/>
      <c r="AL60" s="55"/>
    </row>
    <row r="61" hidden="1" outlineLevel="1">
      <c r="A61" s="69"/>
      <c r="B61" s="70"/>
      <c r="C61" s="54" t="s">
        <v>34</v>
      </c>
      <c r="D61" s="55">
        <f>VLOOKUP(C61,'Stores per State'!$A$2:$B$49,2)</f>
        <v>340</v>
      </c>
      <c r="E61" s="56">
        <v>4.0</v>
      </c>
      <c r="F61" s="56">
        <v>12.0</v>
      </c>
      <c r="G61" s="56">
        <v>4.0</v>
      </c>
      <c r="H61" s="55"/>
      <c r="I61" s="57">
        <f t="shared" si="1"/>
        <v>340</v>
      </c>
      <c r="J61" s="55">
        <f t="shared" si="18"/>
        <v>5440</v>
      </c>
      <c r="K61" s="55">
        <f t="shared" si="2"/>
        <v>5440</v>
      </c>
      <c r="L61" s="55">
        <f t="shared" si="3"/>
        <v>5440</v>
      </c>
      <c r="M61" s="55"/>
      <c r="N61" s="58">
        <f t="shared" si="4"/>
        <v>340</v>
      </c>
      <c r="O61" s="55">
        <f t="shared" si="5"/>
        <v>5440</v>
      </c>
      <c r="P61" s="55">
        <f t="shared" si="6"/>
        <v>5440</v>
      </c>
      <c r="Q61" s="55">
        <f t="shared" si="7"/>
        <v>5440</v>
      </c>
      <c r="R61" s="55"/>
      <c r="S61" s="58">
        <f t="shared" si="8"/>
        <v>340</v>
      </c>
      <c r="T61" s="55">
        <f t="shared" si="9"/>
        <v>5440</v>
      </c>
      <c r="U61" s="55">
        <f t="shared" si="10"/>
        <v>5440</v>
      </c>
      <c r="V61" s="55">
        <f t="shared" si="11"/>
        <v>5440</v>
      </c>
      <c r="W61" s="55"/>
      <c r="X61" s="58">
        <f t="shared" si="12"/>
        <v>340</v>
      </c>
      <c r="Y61" s="55">
        <f t="shared" si="13"/>
        <v>16320</v>
      </c>
      <c r="Z61" s="55">
        <f t="shared" si="14"/>
        <v>5440</v>
      </c>
      <c r="AA61" s="59">
        <f t="shared" si="15"/>
        <v>5440</v>
      </c>
      <c r="AB61" s="60">
        <f t="shared" si="16"/>
        <v>76160</v>
      </c>
      <c r="AC61" s="61">
        <f t="shared" si="17"/>
        <v>1586.666667</v>
      </c>
      <c r="AD61" s="11"/>
      <c r="AE61" s="55"/>
      <c r="AF61" s="55"/>
      <c r="AG61" s="55"/>
      <c r="AH61" s="55"/>
      <c r="AI61" s="55"/>
      <c r="AJ61" s="55"/>
      <c r="AK61" s="55"/>
      <c r="AL61" s="55"/>
    </row>
    <row r="62" hidden="1" outlineLevel="1">
      <c r="A62" s="69"/>
      <c r="B62" s="70"/>
      <c r="C62" s="54" t="s">
        <v>47</v>
      </c>
      <c r="D62" s="55">
        <f>VLOOKUP(C62,'Stores per State'!$A$2:$B$49,2)</f>
        <v>62</v>
      </c>
      <c r="E62" s="56">
        <v>4.0</v>
      </c>
      <c r="F62" s="56">
        <v>12.0</v>
      </c>
      <c r="G62" s="56">
        <v>4.0</v>
      </c>
      <c r="H62" s="55"/>
      <c r="I62" s="57">
        <f t="shared" si="1"/>
        <v>62</v>
      </c>
      <c r="J62" s="55">
        <f t="shared" si="18"/>
        <v>992</v>
      </c>
      <c r="K62" s="55">
        <f t="shared" si="2"/>
        <v>992</v>
      </c>
      <c r="L62" s="55">
        <f t="shared" si="3"/>
        <v>992</v>
      </c>
      <c r="M62" s="55"/>
      <c r="N62" s="58">
        <f t="shared" si="4"/>
        <v>62</v>
      </c>
      <c r="O62" s="55">
        <f t="shared" si="5"/>
        <v>992</v>
      </c>
      <c r="P62" s="55">
        <f t="shared" si="6"/>
        <v>992</v>
      </c>
      <c r="Q62" s="55">
        <f t="shared" si="7"/>
        <v>992</v>
      </c>
      <c r="R62" s="55"/>
      <c r="S62" s="58">
        <f t="shared" si="8"/>
        <v>62</v>
      </c>
      <c r="T62" s="55">
        <f t="shared" si="9"/>
        <v>992</v>
      </c>
      <c r="U62" s="55">
        <f t="shared" si="10"/>
        <v>992</v>
      </c>
      <c r="V62" s="55">
        <f t="shared" si="11"/>
        <v>992</v>
      </c>
      <c r="W62" s="55"/>
      <c r="X62" s="58">
        <f t="shared" si="12"/>
        <v>62</v>
      </c>
      <c r="Y62" s="55">
        <f t="shared" si="13"/>
        <v>2976</v>
      </c>
      <c r="Z62" s="55">
        <f t="shared" si="14"/>
        <v>992</v>
      </c>
      <c r="AA62" s="59">
        <f t="shared" si="15"/>
        <v>992</v>
      </c>
      <c r="AB62" s="60">
        <f t="shared" si="16"/>
        <v>13888</v>
      </c>
      <c r="AC62" s="61">
        <f t="shared" si="17"/>
        <v>289.3333333</v>
      </c>
      <c r="AD62" s="11"/>
      <c r="AE62" s="55"/>
      <c r="AF62" s="55"/>
      <c r="AG62" s="55"/>
      <c r="AH62" s="55"/>
      <c r="AI62" s="55"/>
      <c r="AJ62" s="55"/>
      <c r="AK62" s="55"/>
      <c r="AL62" s="55"/>
    </row>
    <row r="63" collapsed="1">
      <c r="A63" s="41"/>
      <c r="B63" s="42">
        <v>14.0</v>
      </c>
      <c r="C63" s="43" t="s">
        <v>155</v>
      </c>
      <c r="D63" s="44">
        <f>sum(D64:D65)</f>
        <v>776</v>
      </c>
      <c r="E63" s="45">
        <v>4.0</v>
      </c>
      <c r="F63" s="45">
        <v>12.0</v>
      </c>
      <c r="G63" s="45">
        <v>4.0</v>
      </c>
      <c r="H63" s="44">
        <f>sum(H64:H65)</f>
        <v>-75</v>
      </c>
      <c r="I63" s="64">
        <f t="shared" si="1"/>
        <v>701</v>
      </c>
      <c r="J63" s="65">
        <f t="shared" si="18"/>
        <v>11216</v>
      </c>
      <c r="K63" s="65">
        <f t="shared" si="2"/>
        <v>11216</v>
      </c>
      <c r="L63" s="65">
        <f t="shared" si="3"/>
        <v>11216</v>
      </c>
      <c r="M63" s="44">
        <f>sum(M64:M65)</f>
        <v>0</v>
      </c>
      <c r="N63" s="44">
        <f t="shared" si="4"/>
        <v>701</v>
      </c>
      <c r="O63" s="65">
        <f t="shared" si="5"/>
        <v>11216</v>
      </c>
      <c r="P63" s="65">
        <f t="shared" si="6"/>
        <v>11216</v>
      </c>
      <c r="Q63" s="65">
        <f t="shared" si="7"/>
        <v>11216</v>
      </c>
      <c r="R63" s="44">
        <f>sum(R64:R65)</f>
        <v>0</v>
      </c>
      <c r="S63" s="44">
        <f t="shared" si="8"/>
        <v>701</v>
      </c>
      <c r="T63" s="65">
        <f t="shared" si="9"/>
        <v>11216</v>
      </c>
      <c r="U63" s="65">
        <f t="shared" si="10"/>
        <v>11216</v>
      </c>
      <c r="V63" s="65">
        <f t="shared" si="11"/>
        <v>11216</v>
      </c>
      <c r="W63" s="44">
        <f>sum(W64:W65)</f>
        <v>0</v>
      </c>
      <c r="X63" s="44">
        <f t="shared" si="12"/>
        <v>701</v>
      </c>
      <c r="Y63" s="65">
        <f t="shared" si="13"/>
        <v>33648</v>
      </c>
      <c r="Z63" s="65">
        <f t="shared" si="14"/>
        <v>11216</v>
      </c>
      <c r="AA63" s="66">
        <f t="shared" si="15"/>
        <v>11216</v>
      </c>
      <c r="AB63" s="50">
        <f t="shared" si="16"/>
        <v>157024</v>
      </c>
      <c r="AC63" s="51">
        <f t="shared" si="17"/>
        <v>3271.333333</v>
      </c>
      <c r="AD63" s="11"/>
    </row>
    <row r="64" hidden="1" outlineLevel="1">
      <c r="A64" s="62"/>
      <c r="B64" s="63"/>
      <c r="C64" s="54" t="s">
        <v>42</v>
      </c>
      <c r="D64" s="55">
        <f>VLOOKUP(C64,'Stores per State'!$A$2:$B$49,2)</f>
        <v>635</v>
      </c>
      <c r="E64" s="56">
        <v>4.0</v>
      </c>
      <c r="F64" s="56">
        <v>12.0</v>
      </c>
      <c r="G64" s="56">
        <v>4.0</v>
      </c>
      <c r="H64" s="56">
        <v>-75.0</v>
      </c>
      <c r="I64" s="57">
        <f t="shared" si="1"/>
        <v>560</v>
      </c>
      <c r="J64" s="55">
        <f t="shared" si="18"/>
        <v>8960</v>
      </c>
      <c r="K64" s="55">
        <f t="shared" si="2"/>
        <v>8960</v>
      </c>
      <c r="L64" s="55">
        <f t="shared" si="3"/>
        <v>8960</v>
      </c>
      <c r="M64" s="56"/>
      <c r="N64" s="58">
        <f t="shared" si="4"/>
        <v>560</v>
      </c>
      <c r="O64" s="55">
        <f t="shared" si="5"/>
        <v>8960</v>
      </c>
      <c r="P64" s="55">
        <f t="shared" si="6"/>
        <v>8960</v>
      </c>
      <c r="Q64" s="55">
        <f t="shared" si="7"/>
        <v>8960</v>
      </c>
      <c r="R64" s="55"/>
      <c r="S64" s="58">
        <f t="shared" si="8"/>
        <v>560</v>
      </c>
      <c r="T64" s="55">
        <f t="shared" si="9"/>
        <v>8960</v>
      </c>
      <c r="U64" s="55">
        <f t="shared" si="10"/>
        <v>8960</v>
      </c>
      <c r="V64" s="55">
        <f t="shared" si="11"/>
        <v>8960</v>
      </c>
      <c r="W64" s="55"/>
      <c r="X64" s="58">
        <f t="shared" si="12"/>
        <v>560</v>
      </c>
      <c r="Y64" s="55">
        <f t="shared" si="13"/>
        <v>26880</v>
      </c>
      <c r="Z64" s="55">
        <f t="shared" si="14"/>
        <v>8960</v>
      </c>
      <c r="AA64" s="59">
        <f t="shared" si="15"/>
        <v>8960</v>
      </c>
      <c r="AB64" s="60">
        <f t="shared" si="16"/>
        <v>125440</v>
      </c>
      <c r="AC64" s="61">
        <f t="shared" si="17"/>
        <v>2613.333333</v>
      </c>
      <c r="AD64" s="11"/>
      <c r="AE64" s="55"/>
      <c r="AF64" s="55"/>
      <c r="AG64" s="55"/>
      <c r="AH64" s="55"/>
      <c r="AI64" s="55"/>
      <c r="AJ64" s="55"/>
      <c r="AK64" s="55"/>
      <c r="AL64" s="55"/>
    </row>
    <row r="65" hidden="1" outlineLevel="1">
      <c r="A65" s="62"/>
      <c r="B65" s="63"/>
      <c r="C65" s="54" t="s">
        <v>17</v>
      </c>
      <c r="D65" s="55">
        <f>VLOOKUP(C65,'Stores per State'!$A$2:$B$49,2)</f>
        <v>141</v>
      </c>
      <c r="E65" s="56">
        <v>4.0</v>
      </c>
      <c r="F65" s="56">
        <v>12.0</v>
      </c>
      <c r="G65" s="56">
        <v>4.0</v>
      </c>
      <c r="H65" s="55"/>
      <c r="I65" s="57">
        <f t="shared" si="1"/>
        <v>141</v>
      </c>
      <c r="J65" s="55">
        <f t="shared" si="18"/>
        <v>2256</v>
      </c>
      <c r="K65" s="55">
        <f t="shared" si="2"/>
        <v>2256</v>
      </c>
      <c r="L65" s="55">
        <f t="shared" si="3"/>
        <v>2256</v>
      </c>
      <c r="M65" s="55"/>
      <c r="N65" s="58">
        <f t="shared" si="4"/>
        <v>141</v>
      </c>
      <c r="O65" s="55">
        <f t="shared" si="5"/>
        <v>2256</v>
      </c>
      <c r="P65" s="55">
        <f t="shared" si="6"/>
        <v>2256</v>
      </c>
      <c r="Q65" s="55">
        <f t="shared" si="7"/>
        <v>2256</v>
      </c>
      <c r="R65" s="55"/>
      <c r="S65" s="58">
        <f t="shared" si="8"/>
        <v>141</v>
      </c>
      <c r="T65" s="55">
        <f t="shared" si="9"/>
        <v>2256</v>
      </c>
      <c r="U65" s="55">
        <f t="shared" si="10"/>
        <v>2256</v>
      </c>
      <c r="V65" s="55">
        <f t="shared" si="11"/>
        <v>2256</v>
      </c>
      <c r="W65" s="55"/>
      <c r="X65" s="58">
        <f t="shared" si="12"/>
        <v>141</v>
      </c>
      <c r="Y65" s="55">
        <f t="shared" si="13"/>
        <v>6768</v>
      </c>
      <c r="Z65" s="55">
        <f t="shared" si="14"/>
        <v>2256</v>
      </c>
      <c r="AA65" s="59">
        <f t="shared" si="15"/>
        <v>2256</v>
      </c>
      <c r="AB65" s="60">
        <f t="shared" si="16"/>
        <v>31584</v>
      </c>
      <c r="AC65" s="61">
        <f t="shared" si="17"/>
        <v>658</v>
      </c>
      <c r="AD65" s="11"/>
      <c r="AE65" s="55"/>
      <c r="AF65" s="55"/>
      <c r="AG65" s="55"/>
      <c r="AH65" s="55"/>
      <c r="AI65" s="55"/>
      <c r="AJ65" s="55"/>
      <c r="AK65" s="55"/>
      <c r="AL65" s="55"/>
    </row>
    <row r="66" collapsed="1">
      <c r="A66" s="41"/>
      <c r="B66" s="72">
        <v>15.0</v>
      </c>
      <c r="C66" s="43" t="s">
        <v>156</v>
      </c>
      <c r="D66" s="73">
        <f>sum(D67:D71)</f>
        <v>372</v>
      </c>
      <c r="E66" s="74">
        <v>4.0</v>
      </c>
      <c r="F66" s="74">
        <v>12.0</v>
      </c>
      <c r="G66" s="74">
        <v>4.0</v>
      </c>
      <c r="H66" s="73">
        <f>sum(H67:H71)</f>
        <v>0</v>
      </c>
      <c r="I66" s="75">
        <f t="shared" si="1"/>
        <v>372</v>
      </c>
      <c r="J66" s="76">
        <f t="shared" si="18"/>
        <v>5952</v>
      </c>
      <c r="K66" s="76">
        <f t="shared" si="2"/>
        <v>5952</v>
      </c>
      <c r="L66" s="76">
        <f t="shared" si="3"/>
        <v>5952</v>
      </c>
      <c r="M66" s="73">
        <f>sum(M67:M71)</f>
        <v>50</v>
      </c>
      <c r="N66" s="73">
        <f t="shared" si="4"/>
        <v>422</v>
      </c>
      <c r="O66" s="76">
        <f t="shared" si="5"/>
        <v>6752</v>
      </c>
      <c r="P66" s="76">
        <f t="shared" si="6"/>
        <v>6752</v>
      </c>
      <c r="Q66" s="76">
        <f t="shared" si="7"/>
        <v>6752</v>
      </c>
      <c r="R66" s="73">
        <f>sum(R67:R71)</f>
        <v>0</v>
      </c>
      <c r="S66" s="73">
        <f t="shared" si="8"/>
        <v>422</v>
      </c>
      <c r="T66" s="76">
        <f t="shared" si="9"/>
        <v>6752</v>
      </c>
      <c r="U66" s="76">
        <f t="shared" si="10"/>
        <v>6752</v>
      </c>
      <c r="V66" s="76">
        <f t="shared" si="11"/>
        <v>6752</v>
      </c>
      <c r="W66" s="73">
        <f>sum(W67:W71)</f>
        <v>0</v>
      </c>
      <c r="X66" s="73">
        <f t="shared" si="12"/>
        <v>422</v>
      </c>
      <c r="Y66" s="76">
        <f t="shared" si="13"/>
        <v>20256</v>
      </c>
      <c r="Z66" s="76">
        <f t="shared" si="14"/>
        <v>6752</v>
      </c>
      <c r="AA66" s="77">
        <f t="shared" si="15"/>
        <v>6752</v>
      </c>
      <c r="AB66" s="78">
        <f t="shared" si="16"/>
        <v>92128</v>
      </c>
      <c r="AC66" s="79">
        <f t="shared" si="17"/>
        <v>1919.333333</v>
      </c>
      <c r="AD66" s="11"/>
    </row>
    <row r="67" hidden="1" outlineLevel="1">
      <c r="A67" s="80"/>
      <c r="B67" s="81"/>
      <c r="C67" s="82" t="s">
        <v>3</v>
      </c>
      <c r="D67" s="55">
        <f>VLOOKUP(C67,'Stores per State'!$A$2:$B$49,2)</f>
        <v>156</v>
      </c>
      <c r="E67" s="56">
        <v>4.0</v>
      </c>
      <c r="F67" s="56">
        <v>12.0</v>
      </c>
      <c r="G67" s="56">
        <v>4.0</v>
      </c>
      <c r="H67" s="55"/>
      <c r="I67" s="55">
        <f t="shared" si="1"/>
        <v>156</v>
      </c>
      <c r="J67" s="55">
        <f t="shared" si="18"/>
        <v>2496</v>
      </c>
      <c r="K67" s="55">
        <f t="shared" si="2"/>
        <v>2496</v>
      </c>
      <c r="L67" s="55">
        <f t="shared" si="3"/>
        <v>2496</v>
      </c>
      <c r="M67" s="56">
        <v>25.0</v>
      </c>
      <c r="N67" s="58">
        <f t="shared" si="4"/>
        <v>181</v>
      </c>
      <c r="O67" s="55">
        <f t="shared" si="5"/>
        <v>2896</v>
      </c>
      <c r="P67" s="55">
        <f t="shared" si="6"/>
        <v>2896</v>
      </c>
      <c r="Q67" s="55">
        <f t="shared" si="7"/>
        <v>2896</v>
      </c>
      <c r="R67" s="55"/>
      <c r="S67" s="58">
        <f t="shared" si="8"/>
        <v>181</v>
      </c>
      <c r="T67" s="55">
        <f t="shared" si="9"/>
        <v>2896</v>
      </c>
      <c r="U67" s="55">
        <f t="shared" si="10"/>
        <v>2896</v>
      </c>
      <c r="V67" s="55">
        <f t="shared" si="11"/>
        <v>2896</v>
      </c>
      <c r="W67" s="55"/>
      <c r="X67" s="58">
        <f t="shared" si="12"/>
        <v>181</v>
      </c>
      <c r="Y67" s="55">
        <f t="shared" si="13"/>
        <v>8688</v>
      </c>
      <c r="Z67" s="55">
        <f t="shared" si="14"/>
        <v>2896</v>
      </c>
      <c r="AA67" s="55">
        <f t="shared" si="15"/>
        <v>2896</v>
      </c>
      <c r="AB67" s="60">
        <f t="shared" si="16"/>
        <v>39344</v>
      </c>
      <c r="AC67" s="83">
        <f t="shared" si="17"/>
        <v>819.6666667</v>
      </c>
      <c r="AD67" s="6"/>
      <c r="AE67" s="55"/>
      <c r="AF67" s="55"/>
      <c r="AG67" s="55"/>
      <c r="AH67" s="55"/>
      <c r="AI67" s="55"/>
      <c r="AJ67" s="55"/>
      <c r="AK67" s="55"/>
      <c r="AL67" s="55"/>
    </row>
    <row r="68" hidden="1" outlineLevel="1">
      <c r="A68" s="84"/>
      <c r="B68" s="85"/>
      <c r="C68" s="54" t="s">
        <v>27</v>
      </c>
      <c r="D68" s="55">
        <f>VLOOKUP(C68,'Stores per State'!$A$2:$B$49,2)</f>
        <v>65</v>
      </c>
      <c r="E68" s="56">
        <v>4.0</v>
      </c>
      <c r="F68" s="56">
        <v>12.0</v>
      </c>
      <c r="G68" s="56">
        <v>4.0</v>
      </c>
      <c r="H68" s="55"/>
      <c r="I68" s="55">
        <f t="shared" si="1"/>
        <v>65</v>
      </c>
      <c r="J68" s="55">
        <f t="shared" si="18"/>
        <v>1040</v>
      </c>
      <c r="K68" s="55">
        <f t="shared" si="2"/>
        <v>1040</v>
      </c>
      <c r="L68" s="55">
        <f t="shared" si="3"/>
        <v>1040</v>
      </c>
      <c r="M68" s="56">
        <v>25.0</v>
      </c>
      <c r="N68" s="58">
        <f t="shared" si="4"/>
        <v>90</v>
      </c>
      <c r="O68" s="55">
        <f t="shared" si="5"/>
        <v>1440</v>
      </c>
      <c r="P68" s="55">
        <f t="shared" si="6"/>
        <v>1440</v>
      </c>
      <c r="Q68" s="55">
        <f t="shared" si="7"/>
        <v>1440</v>
      </c>
      <c r="R68" s="55"/>
      <c r="S68" s="58">
        <f t="shared" si="8"/>
        <v>90</v>
      </c>
      <c r="T68" s="55">
        <f t="shared" si="9"/>
        <v>1440</v>
      </c>
      <c r="U68" s="55">
        <f t="shared" si="10"/>
        <v>1440</v>
      </c>
      <c r="V68" s="55">
        <f t="shared" si="11"/>
        <v>1440</v>
      </c>
      <c r="W68" s="55"/>
      <c r="X68" s="58">
        <f t="shared" si="12"/>
        <v>90</v>
      </c>
      <c r="Y68" s="55">
        <f t="shared" si="13"/>
        <v>4320</v>
      </c>
      <c r="Z68" s="55">
        <f t="shared" si="14"/>
        <v>1440</v>
      </c>
      <c r="AA68" s="55">
        <f t="shared" si="15"/>
        <v>1440</v>
      </c>
      <c r="AB68" s="60">
        <f t="shared" si="16"/>
        <v>18960</v>
      </c>
      <c r="AC68" s="83">
        <f t="shared" si="17"/>
        <v>395</v>
      </c>
      <c r="AD68" s="6"/>
      <c r="AE68" s="55"/>
      <c r="AF68" s="55"/>
      <c r="AG68" s="55"/>
      <c r="AH68" s="55"/>
      <c r="AI68" s="55"/>
      <c r="AJ68" s="55"/>
      <c r="AK68" s="55"/>
      <c r="AL68" s="55"/>
    </row>
    <row r="69" hidden="1" outlineLevel="1">
      <c r="A69" s="84"/>
      <c r="B69" s="85"/>
      <c r="C69" s="54" t="s">
        <v>30</v>
      </c>
      <c r="D69" s="55">
        <f>VLOOKUP(C69,'Stores per State'!$A$2:$B$49,2)</f>
        <v>60</v>
      </c>
      <c r="E69" s="56">
        <v>4.0</v>
      </c>
      <c r="F69" s="56">
        <v>12.0</v>
      </c>
      <c r="G69" s="56">
        <v>4.0</v>
      </c>
      <c r="H69" s="55"/>
      <c r="I69" s="55">
        <f t="shared" si="1"/>
        <v>60</v>
      </c>
      <c r="J69" s="55">
        <f t="shared" si="18"/>
        <v>960</v>
      </c>
      <c r="K69" s="55">
        <f t="shared" si="2"/>
        <v>960</v>
      </c>
      <c r="L69" s="55">
        <f t="shared" si="3"/>
        <v>960</v>
      </c>
      <c r="M69" s="55"/>
      <c r="N69" s="58">
        <f t="shared" si="4"/>
        <v>60</v>
      </c>
      <c r="O69" s="55">
        <f t="shared" si="5"/>
        <v>960</v>
      </c>
      <c r="P69" s="55">
        <f t="shared" si="6"/>
        <v>960</v>
      </c>
      <c r="Q69" s="55">
        <f t="shared" si="7"/>
        <v>960</v>
      </c>
      <c r="R69" s="55"/>
      <c r="S69" s="58">
        <f t="shared" si="8"/>
        <v>60</v>
      </c>
      <c r="T69" s="55">
        <f t="shared" si="9"/>
        <v>960</v>
      </c>
      <c r="U69" s="55">
        <f t="shared" si="10"/>
        <v>960</v>
      </c>
      <c r="V69" s="55">
        <f t="shared" si="11"/>
        <v>960</v>
      </c>
      <c r="W69" s="55"/>
      <c r="X69" s="58">
        <f t="shared" si="12"/>
        <v>60</v>
      </c>
      <c r="Y69" s="55">
        <f t="shared" si="13"/>
        <v>2880</v>
      </c>
      <c r="Z69" s="55">
        <f t="shared" si="14"/>
        <v>960</v>
      </c>
      <c r="AA69" s="55">
        <f t="shared" si="15"/>
        <v>960</v>
      </c>
      <c r="AB69" s="60">
        <f t="shared" si="16"/>
        <v>13440</v>
      </c>
      <c r="AC69" s="83">
        <f t="shared" si="17"/>
        <v>280</v>
      </c>
      <c r="AD69" s="6"/>
      <c r="AE69" s="55"/>
      <c r="AF69" s="55"/>
      <c r="AG69" s="55"/>
      <c r="AH69" s="55"/>
      <c r="AI69" s="55"/>
      <c r="AJ69" s="55"/>
      <c r="AK69" s="55"/>
      <c r="AL69" s="55"/>
    </row>
    <row r="70" hidden="1" outlineLevel="1">
      <c r="A70" s="84"/>
      <c r="B70" s="85"/>
      <c r="C70" s="54" t="s">
        <v>43</v>
      </c>
      <c r="D70" s="55">
        <f>VLOOKUP(C70,'Stores per State'!$A$2:$B$49,2)</f>
        <v>76</v>
      </c>
      <c r="E70" s="56">
        <v>4.0</v>
      </c>
      <c r="F70" s="56">
        <v>12.0</v>
      </c>
      <c r="G70" s="56">
        <v>4.0</v>
      </c>
      <c r="H70" s="55"/>
      <c r="I70" s="55">
        <f t="shared" si="1"/>
        <v>76</v>
      </c>
      <c r="J70" s="55">
        <f t="shared" si="18"/>
        <v>1216</v>
      </c>
      <c r="K70" s="55">
        <f t="shared" si="2"/>
        <v>1216</v>
      </c>
      <c r="L70" s="55">
        <f t="shared" si="3"/>
        <v>1216</v>
      </c>
      <c r="M70" s="55"/>
      <c r="N70" s="58">
        <f t="shared" si="4"/>
        <v>76</v>
      </c>
      <c r="O70" s="55">
        <f t="shared" si="5"/>
        <v>1216</v>
      </c>
      <c r="P70" s="55">
        <f t="shared" si="6"/>
        <v>1216</v>
      </c>
      <c r="Q70" s="55">
        <f t="shared" si="7"/>
        <v>1216</v>
      </c>
      <c r="R70" s="55"/>
      <c r="S70" s="58">
        <f t="shared" si="8"/>
        <v>76</v>
      </c>
      <c r="T70" s="55">
        <f t="shared" si="9"/>
        <v>1216</v>
      </c>
      <c r="U70" s="55">
        <f t="shared" si="10"/>
        <v>1216</v>
      </c>
      <c r="V70" s="55">
        <f t="shared" si="11"/>
        <v>1216</v>
      </c>
      <c r="W70" s="55"/>
      <c r="X70" s="58">
        <f t="shared" si="12"/>
        <v>76</v>
      </c>
      <c r="Y70" s="55">
        <f t="shared" si="13"/>
        <v>3648</v>
      </c>
      <c r="Z70" s="55">
        <f t="shared" si="14"/>
        <v>1216</v>
      </c>
      <c r="AA70" s="55">
        <f t="shared" si="15"/>
        <v>1216</v>
      </c>
      <c r="AB70" s="60">
        <f t="shared" si="16"/>
        <v>17024</v>
      </c>
      <c r="AC70" s="83">
        <f t="shared" si="17"/>
        <v>354.6666667</v>
      </c>
      <c r="AD70" s="6"/>
      <c r="AE70" s="55"/>
      <c r="AF70" s="55"/>
      <c r="AG70" s="55"/>
      <c r="AH70" s="55"/>
      <c r="AI70" s="55"/>
      <c r="AJ70" s="55"/>
      <c r="AK70" s="55"/>
      <c r="AL70" s="55"/>
    </row>
    <row r="71" hidden="1" outlineLevel="1">
      <c r="A71" s="84"/>
      <c r="B71" s="85"/>
      <c r="C71" s="54" t="s">
        <v>49</v>
      </c>
      <c r="D71" s="55">
        <f>VLOOKUP(C71,'Stores per State'!$A$2:$B$49,2)</f>
        <v>15</v>
      </c>
      <c r="E71" s="56">
        <v>4.0</v>
      </c>
      <c r="F71" s="56">
        <v>12.0</v>
      </c>
      <c r="G71" s="56">
        <v>4.0</v>
      </c>
      <c r="H71" s="55"/>
      <c r="I71" s="55">
        <f t="shared" si="1"/>
        <v>15</v>
      </c>
      <c r="J71" s="55">
        <f t="shared" si="18"/>
        <v>240</v>
      </c>
      <c r="K71" s="55">
        <f t="shared" si="2"/>
        <v>240</v>
      </c>
      <c r="L71" s="55">
        <f t="shared" si="3"/>
        <v>240</v>
      </c>
      <c r="M71" s="55"/>
      <c r="N71" s="58">
        <f t="shared" si="4"/>
        <v>15</v>
      </c>
      <c r="O71" s="55">
        <f t="shared" si="5"/>
        <v>240</v>
      </c>
      <c r="P71" s="55">
        <f t="shared" si="6"/>
        <v>240</v>
      </c>
      <c r="Q71" s="55">
        <f t="shared" si="7"/>
        <v>240</v>
      </c>
      <c r="R71" s="55"/>
      <c r="S71" s="58">
        <f t="shared" si="8"/>
        <v>15</v>
      </c>
      <c r="T71" s="55">
        <f t="shared" si="9"/>
        <v>240</v>
      </c>
      <c r="U71" s="55">
        <f t="shared" si="10"/>
        <v>240</v>
      </c>
      <c r="V71" s="55">
        <f t="shared" si="11"/>
        <v>240</v>
      </c>
      <c r="W71" s="55"/>
      <c r="X71" s="58">
        <f t="shared" si="12"/>
        <v>15</v>
      </c>
      <c r="Y71" s="55">
        <f t="shared" si="13"/>
        <v>720</v>
      </c>
      <c r="Z71" s="55">
        <f t="shared" si="14"/>
        <v>240</v>
      </c>
      <c r="AA71" s="55">
        <f t="shared" si="15"/>
        <v>240</v>
      </c>
      <c r="AB71" s="86">
        <f t="shared" si="16"/>
        <v>3360</v>
      </c>
      <c r="AC71" s="87">
        <f t="shared" si="17"/>
        <v>70</v>
      </c>
      <c r="AD71" s="6"/>
      <c r="AE71" s="55"/>
      <c r="AF71" s="55"/>
      <c r="AG71" s="55"/>
      <c r="AH71" s="55"/>
      <c r="AI71" s="55"/>
      <c r="AJ71" s="55"/>
      <c r="AK71" s="55"/>
      <c r="AL71" s="55"/>
    </row>
    <row r="72">
      <c r="A72" s="84"/>
      <c r="B72" s="88"/>
      <c r="C72" s="89" t="s">
        <v>157</v>
      </c>
      <c r="I72" s="90"/>
      <c r="J72" s="91">
        <f t="shared" ref="J72:L72" si="19">sum(J7,J10,J14,J19,J21,J24,J28,J33,J39,J41,J49,J53,J59,J63,J66)</f>
        <v>129280</v>
      </c>
      <c r="K72" s="91">
        <f t="shared" si="19"/>
        <v>129280</v>
      </c>
      <c r="L72" s="91">
        <f t="shared" si="19"/>
        <v>129280</v>
      </c>
      <c r="N72" s="90"/>
      <c r="O72" s="91">
        <f t="shared" ref="O72:Q72" si="20">sum(O7,O10,O14,O19,O21,O24,O28,O33,O39,O41,O49,O53,O59,O63,O66)</f>
        <v>133280</v>
      </c>
      <c r="P72" s="91">
        <f t="shared" si="20"/>
        <v>133280</v>
      </c>
      <c r="Q72" s="91">
        <f t="shared" si="20"/>
        <v>133280</v>
      </c>
      <c r="S72" s="90"/>
      <c r="T72" s="91">
        <f t="shared" ref="T72:V72" si="21">sum(T7,T10,T14,T19,T21,T24,T28,T33,T39,T41,T49,T53,T59,T63,T66)</f>
        <v>136480</v>
      </c>
      <c r="U72" s="91">
        <f t="shared" si="21"/>
        <v>136480</v>
      </c>
      <c r="V72" s="91">
        <f t="shared" si="21"/>
        <v>136480</v>
      </c>
      <c r="X72" s="90"/>
      <c r="Y72" s="91">
        <f t="shared" ref="Y72:AA72" si="22">sum(Y7,Y10,Y14,Y19,Y21,Y24,Y28,Y33,Y39,Y41,Y49,Y53,Y59,Y63,Y66)</f>
        <v>409440</v>
      </c>
      <c r="Z72" s="91">
        <f t="shared" si="22"/>
        <v>136480</v>
      </c>
      <c r="AA72" s="91">
        <f t="shared" si="22"/>
        <v>136480</v>
      </c>
      <c r="AB72" s="92"/>
      <c r="AC72" s="93"/>
      <c r="AD72" s="6"/>
    </row>
    <row r="73">
      <c r="A73" s="84"/>
      <c r="B73" s="94"/>
      <c r="C73" s="95" t="s">
        <v>158</v>
      </c>
      <c r="I73" s="96"/>
      <c r="J73" s="97">
        <f>sum(J72:L72)</f>
        <v>387840</v>
      </c>
      <c r="K73" s="34"/>
      <c r="L73" s="35"/>
      <c r="N73" s="98"/>
      <c r="O73" s="97">
        <f>sum(O72:Q72)</f>
        <v>399840</v>
      </c>
      <c r="P73" s="34"/>
      <c r="Q73" s="35"/>
      <c r="S73" s="98"/>
      <c r="T73" s="97">
        <f>sum(T72:V72)</f>
        <v>409440</v>
      </c>
      <c r="U73" s="34"/>
      <c r="V73" s="35"/>
      <c r="X73" s="98"/>
      <c r="Y73" s="97">
        <f>sum(Y72:AA72)</f>
        <v>682400</v>
      </c>
      <c r="Z73" s="34"/>
      <c r="AA73" s="35"/>
      <c r="AB73" s="11"/>
      <c r="AC73" s="8"/>
      <c r="AD73" s="6"/>
    </row>
    <row r="74">
      <c r="A74" s="80"/>
      <c r="B74" s="99"/>
      <c r="C74" s="100" t="s">
        <v>159</v>
      </c>
      <c r="I74" s="98"/>
      <c r="J74" s="101">
        <f>sum(J73,O73,T73,Y73)</f>
        <v>1879520</v>
      </c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5"/>
      <c r="AB74" s="102"/>
      <c r="AC74" s="103"/>
      <c r="AD74" s="6"/>
    </row>
    <row r="75">
      <c r="A75" s="84"/>
      <c r="B75" s="84"/>
      <c r="C75" s="104"/>
      <c r="D75" s="6"/>
      <c r="E75" s="6"/>
      <c r="F75" s="6"/>
      <c r="G75" s="6"/>
      <c r="H75" s="6"/>
      <c r="I75" s="6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6"/>
      <c r="AC75" s="6"/>
      <c r="AD75" s="6"/>
    </row>
    <row r="76">
      <c r="S76" s="105"/>
    </row>
  </sheetData>
  <mergeCells count="10">
    <mergeCell ref="T73:V73"/>
    <mergeCell ref="Y73:AA73"/>
    <mergeCell ref="J5:L5"/>
    <mergeCell ref="O5:Q5"/>
    <mergeCell ref="T5:V5"/>
    <mergeCell ref="Y5:AA5"/>
    <mergeCell ref="AB5:AC5"/>
    <mergeCell ref="J73:L73"/>
    <mergeCell ref="O73:Q73"/>
    <mergeCell ref="J74:AA7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16.25"/>
    <col customWidth="1" min="3" max="3" width="14.25"/>
    <col customWidth="1" hidden="1" min="4" max="4" width="15.0"/>
    <col customWidth="1" hidden="1" min="5" max="5" width="9.5"/>
    <col customWidth="1" hidden="1" min="6" max="6" width="17.75"/>
    <col customWidth="1" hidden="1" min="7" max="7" width="11.13"/>
    <col customWidth="1" hidden="1" min="8" max="8" width="15.75"/>
    <col customWidth="1" min="9" max="9" width="8.5"/>
    <col customWidth="1" min="10" max="10" width="10.13"/>
    <col customWidth="1" hidden="1" min="11" max="11" width="10.0"/>
    <col customWidth="1" hidden="1" min="12" max="13" width="6.5"/>
    <col customWidth="1" hidden="1" min="14" max="14" width="15.75"/>
    <col customWidth="1" min="15" max="15" width="8.5"/>
    <col customWidth="1" min="16" max="16" width="9.25"/>
    <col customWidth="1" hidden="1" min="17" max="17" width="10.0"/>
    <col customWidth="1" hidden="1" min="18" max="19" width="6.5"/>
    <col customWidth="1" hidden="1" min="20" max="20" width="15.75"/>
    <col customWidth="1" min="21" max="21" width="8.5"/>
    <col customWidth="1" min="22" max="22" width="10.13"/>
    <col customWidth="1" hidden="1" min="23" max="23" width="10.0"/>
    <col customWidth="1" hidden="1" min="24" max="25" width="6.5"/>
    <col customWidth="1" hidden="1" min="26" max="26" width="15.75"/>
    <col customWidth="1" min="27" max="27" width="8.5"/>
    <col customWidth="1" min="28" max="28" width="10.13"/>
    <col customWidth="1" hidden="1" min="29" max="29" width="10.0"/>
    <col customWidth="1" hidden="1" min="30" max="31" width="6.5"/>
    <col customWidth="1" hidden="1" min="32" max="32" width="12.38"/>
    <col customWidth="1" hidden="1" min="33" max="33" width="16.5"/>
  </cols>
  <sheetData>
    <row r="1">
      <c r="A1" s="24"/>
      <c r="B1" s="24"/>
    </row>
    <row r="2">
      <c r="A2" s="24"/>
      <c r="B2" s="40" t="s">
        <v>160</v>
      </c>
    </row>
    <row r="3">
      <c r="A3" s="24"/>
      <c r="B3" s="40">
        <v>8000.0</v>
      </c>
    </row>
    <row r="5">
      <c r="K5" s="106" t="s">
        <v>107</v>
      </c>
      <c r="Q5" s="106" t="s">
        <v>108</v>
      </c>
      <c r="W5" s="106" t="s">
        <v>109</v>
      </c>
      <c r="AC5" s="107" t="s">
        <v>110</v>
      </c>
      <c r="AD5" s="34"/>
      <c r="AE5" s="35"/>
      <c r="AF5" s="108" t="s">
        <v>161</v>
      </c>
      <c r="AG5" s="35"/>
    </row>
    <row r="6">
      <c r="B6" s="109" t="s">
        <v>112</v>
      </c>
      <c r="C6" s="110" t="s">
        <v>162</v>
      </c>
      <c r="D6" s="21" t="s">
        <v>113</v>
      </c>
      <c r="E6" s="21" t="s">
        <v>114</v>
      </c>
      <c r="F6" s="21" t="s">
        <v>115</v>
      </c>
      <c r="G6" s="21" t="s">
        <v>116</v>
      </c>
      <c r="H6" s="21" t="s">
        <v>117</v>
      </c>
      <c r="I6" s="21" t="s">
        <v>118</v>
      </c>
      <c r="J6" s="40" t="s">
        <v>163</v>
      </c>
      <c r="K6" s="21" t="s">
        <v>164</v>
      </c>
      <c r="L6" s="21" t="s">
        <v>165</v>
      </c>
      <c r="M6" s="21" t="s">
        <v>166</v>
      </c>
      <c r="N6" s="21" t="s">
        <v>122</v>
      </c>
      <c r="O6" s="21" t="s">
        <v>123</v>
      </c>
      <c r="P6" s="40" t="s">
        <v>167</v>
      </c>
      <c r="Q6" s="21" t="s">
        <v>168</v>
      </c>
      <c r="R6" s="21" t="s">
        <v>169</v>
      </c>
      <c r="S6" s="21" t="s">
        <v>170</v>
      </c>
      <c r="T6" s="21" t="s">
        <v>127</v>
      </c>
      <c r="U6" s="21" t="s">
        <v>128</v>
      </c>
      <c r="V6" s="40" t="s">
        <v>171</v>
      </c>
      <c r="W6" s="21" t="s">
        <v>172</v>
      </c>
      <c r="X6" s="21" t="s">
        <v>173</v>
      </c>
      <c r="Y6" s="21" t="s">
        <v>174</v>
      </c>
      <c r="Z6" s="21" t="s">
        <v>132</v>
      </c>
      <c r="AA6" s="21" t="s">
        <v>133</v>
      </c>
      <c r="AB6" s="40" t="s">
        <v>175</v>
      </c>
      <c r="AC6" s="21" t="s">
        <v>176</v>
      </c>
      <c r="AD6" s="21" t="s">
        <v>177</v>
      </c>
      <c r="AE6" s="21" t="s">
        <v>178</v>
      </c>
      <c r="AF6" s="21" t="s">
        <v>179</v>
      </c>
      <c r="AG6" s="21" t="s">
        <v>180</v>
      </c>
    </row>
    <row r="7">
      <c r="A7" s="106">
        <v>1.0</v>
      </c>
      <c r="B7" s="111" t="s">
        <v>181</v>
      </c>
      <c r="C7" s="112">
        <v>400000.0</v>
      </c>
      <c r="D7" s="21">
        <v>265.0</v>
      </c>
      <c r="E7" s="21">
        <v>4.0</v>
      </c>
      <c r="F7" s="21">
        <v>12.0</v>
      </c>
      <c r="G7" s="21">
        <v>4.0</v>
      </c>
      <c r="H7" s="21">
        <v>0.0</v>
      </c>
      <c r="I7" s="21">
        <v>265.0</v>
      </c>
      <c r="J7" s="113">
        <f t="shared" ref="J7:J21" si="1">C7/I7/$B$3</f>
        <v>0.1886792453</v>
      </c>
      <c r="K7" s="21">
        <v>4240.0</v>
      </c>
      <c r="L7" s="21">
        <v>4240.0</v>
      </c>
      <c r="M7" s="21">
        <v>4240.0</v>
      </c>
      <c r="N7" s="21">
        <v>0.0</v>
      </c>
      <c r="O7" s="21">
        <v>265.0</v>
      </c>
      <c r="P7" s="113">
        <f t="shared" ref="P7:P21" si="2">C7/O7/$B$3</f>
        <v>0.1886792453</v>
      </c>
      <c r="Q7" s="21">
        <v>4240.0</v>
      </c>
      <c r="R7" s="21">
        <v>4240.0</v>
      </c>
      <c r="S7" s="21">
        <v>4240.0</v>
      </c>
      <c r="T7" s="21">
        <v>0.0</v>
      </c>
      <c r="U7" s="21">
        <v>265.0</v>
      </c>
      <c r="V7" s="113">
        <f t="shared" ref="V7:V21" si="3">C7/U7/$B$3</f>
        <v>0.1886792453</v>
      </c>
      <c r="W7" s="21">
        <v>4240.0</v>
      </c>
      <c r="X7" s="21">
        <v>4240.0</v>
      </c>
      <c r="Y7" s="21">
        <v>4240.0</v>
      </c>
      <c r="Z7" s="21">
        <v>0.0</v>
      </c>
      <c r="AA7" s="21">
        <v>265.0</v>
      </c>
      <c r="AB7" s="113">
        <f t="shared" ref="AB7:AB21" si="4">C7/AA7/$B$3</f>
        <v>0.1886792453</v>
      </c>
      <c r="AC7" s="21">
        <v>12720.0</v>
      </c>
      <c r="AD7" s="21">
        <v>4240.0</v>
      </c>
      <c r="AE7" s="21">
        <v>4240.0</v>
      </c>
      <c r="AF7" s="21">
        <v>59360.0</v>
      </c>
      <c r="AG7" s="114">
        <v>1236.6666666666667</v>
      </c>
    </row>
    <row r="8">
      <c r="A8" s="106">
        <v>2.0</v>
      </c>
      <c r="B8" s="111" t="s">
        <v>182</v>
      </c>
      <c r="C8" s="112">
        <v>425000.0</v>
      </c>
      <c r="D8" s="21">
        <v>352.0</v>
      </c>
      <c r="E8" s="21">
        <v>4.0</v>
      </c>
      <c r="F8" s="21">
        <v>12.0</v>
      </c>
      <c r="G8" s="21">
        <v>4.0</v>
      </c>
      <c r="H8" s="21">
        <v>0.0</v>
      </c>
      <c r="I8" s="21">
        <v>352.0</v>
      </c>
      <c r="J8" s="113">
        <f t="shared" si="1"/>
        <v>0.1509232955</v>
      </c>
      <c r="K8" s="21">
        <v>5632.0</v>
      </c>
      <c r="L8" s="21">
        <v>5632.0</v>
      </c>
      <c r="M8" s="21">
        <v>5632.0</v>
      </c>
      <c r="N8" s="21">
        <v>0.0</v>
      </c>
      <c r="O8" s="21">
        <v>352.0</v>
      </c>
      <c r="P8" s="113">
        <f t="shared" si="2"/>
        <v>0.1509232955</v>
      </c>
      <c r="Q8" s="21">
        <v>5632.0</v>
      </c>
      <c r="R8" s="21">
        <v>5632.0</v>
      </c>
      <c r="S8" s="21">
        <v>5632.0</v>
      </c>
      <c r="T8" s="21">
        <v>0.0</v>
      </c>
      <c r="U8" s="21">
        <v>352.0</v>
      </c>
      <c r="V8" s="113">
        <f t="shared" si="3"/>
        <v>0.1509232955</v>
      </c>
      <c r="W8" s="21">
        <v>5632.0</v>
      </c>
      <c r="X8" s="21">
        <v>5632.0</v>
      </c>
      <c r="Y8" s="21">
        <v>5632.0</v>
      </c>
      <c r="Z8" s="21">
        <v>0.0</v>
      </c>
      <c r="AA8" s="21">
        <v>352.0</v>
      </c>
      <c r="AB8" s="113">
        <f t="shared" si="4"/>
        <v>0.1509232955</v>
      </c>
      <c r="AC8" s="21">
        <v>16896.0</v>
      </c>
      <c r="AD8" s="21">
        <v>5632.0</v>
      </c>
      <c r="AE8" s="21">
        <v>5632.0</v>
      </c>
      <c r="AF8" s="21">
        <v>78848.0</v>
      </c>
      <c r="AG8" s="114">
        <v>1642.6666666666667</v>
      </c>
    </row>
    <row r="9">
      <c r="A9" s="106">
        <v>3.0</v>
      </c>
      <c r="B9" s="111" t="s">
        <v>183</v>
      </c>
      <c r="C9" s="112">
        <v>1470000.0</v>
      </c>
      <c r="D9" s="21">
        <v>946.0</v>
      </c>
      <c r="E9" s="21">
        <v>4.0</v>
      </c>
      <c r="F9" s="21">
        <v>12.0</v>
      </c>
      <c r="G9" s="21">
        <v>4.0</v>
      </c>
      <c r="H9" s="21">
        <v>0.0</v>
      </c>
      <c r="I9" s="21">
        <v>946.0</v>
      </c>
      <c r="J9" s="113">
        <f t="shared" si="1"/>
        <v>0.1942389006</v>
      </c>
      <c r="K9" s="21">
        <v>15136.0</v>
      </c>
      <c r="L9" s="21">
        <v>15136.0</v>
      </c>
      <c r="M9" s="21">
        <v>15136.0</v>
      </c>
      <c r="N9" s="21">
        <v>0.0</v>
      </c>
      <c r="O9" s="21">
        <v>946.0</v>
      </c>
      <c r="P9" s="113">
        <f t="shared" si="2"/>
        <v>0.1942389006</v>
      </c>
      <c r="Q9" s="21">
        <v>15136.0</v>
      </c>
      <c r="R9" s="21">
        <v>15136.0</v>
      </c>
      <c r="S9" s="21">
        <v>15136.0</v>
      </c>
      <c r="T9" s="21">
        <v>0.0</v>
      </c>
      <c r="U9" s="21">
        <v>946.0</v>
      </c>
      <c r="V9" s="113">
        <f t="shared" si="3"/>
        <v>0.1942389006</v>
      </c>
      <c r="W9" s="21">
        <v>15136.0</v>
      </c>
      <c r="X9" s="21">
        <v>15136.0</v>
      </c>
      <c r="Y9" s="21">
        <v>15136.0</v>
      </c>
      <c r="Z9" s="21">
        <v>0.0</v>
      </c>
      <c r="AA9" s="21">
        <v>946.0</v>
      </c>
      <c r="AB9" s="113">
        <f t="shared" si="4"/>
        <v>0.1942389006</v>
      </c>
      <c r="AC9" s="21">
        <v>45408.0</v>
      </c>
      <c r="AD9" s="21">
        <v>15136.0</v>
      </c>
      <c r="AE9" s="21">
        <v>15136.0</v>
      </c>
      <c r="AF9" s="21">
        <v>211904.0</v>
      </c>
      <c r="AG9" s="114">
        <v>4414.666666666667</v>
      </c>
    </row>
    <row r="10">
      <c r="A10" s="106">
        <v>4.0</v>
      </c>
      <c r="B10" s="111" t="s">
        <v>184</v>
      </c>
      <c r="C10" s="112">
        <v>854000.0</v>
      </c>
      <c r="D10" s="21">
        <v>355.0</v>
      </c>
      <c r="E10" s="21">
        <v>4.0</v>
      </c>
      <c r="F10" s="21">
        <v>12.0</v>
      </c>
      <c r="G10" s="21">
        <v>4.0</v>
      </c>
      <c r="H10" s="21">
        <v>-12.0</v>
      </c>
      <c r="I10" s="21">
        <v>343.0</v>
      </c>
      <c r="J10" s="113">
        <f t="shared" si="1"/>
        <v>0.3112244898</v>
      </c>
      <c r="K10" s="21">
        <v>5488.0</v>
      </c>
      <c r="L10" s="21">
        <v>5488.0</v>
      </c>
      <c r="M10" s="21">
        <v>5488.0</v>
      </c>
      <c r="N10" s="21">
        <v>35.0</v>
      </c>
      <c r="O10" s="21">
        <v>378.0</v>
      </c>
      <c r="P10" s="113">
        <f t="shared" si="2"/>
        <v>0.2824074074</v>
      </c>
      <c r="Q10" s="21">
        <v>6048.0</v>
      </c>
      <c r="R10" s="21">
        <v>6048.0</v>
      </c>
      <c r="S10" s="21">
        <v>6048.0</v>
      </c>
      <c r="T10" s="21">
        <v>0.0</v>
      </c>
      <c r="U10" s="21">
        <v>378.0</v>
      </c>
      <c r="V10" s="113">
        <f t="shared" si="3"/>
        <v>0.2824074074</v>
      </c>
      <c r="W10" s="21">
        <v>6048.0</v>
      </c>
      <c r="X10" s="21">
        <v>6048.0</v>
      </c>
      <c r="Y10" s="21">
        <v>6048.0</v>
      </c>
      <c r="Z10" s="21">
        <v>0.0</v>
      </c>
      <c r="AA10" s="21">
        <v>378.0</v>
      </c>
      <c r="AB10" s="113">
        <f t="shared" si="4"/>
        <v>0.2824074074</v>
      </c>
      <c r="AC10" s="21">
        <v>18144.0</v>
      </c>
      <c r="AD10" s="21">
        <v>6048.0</v>
      </c>
      <c r="AE10" s="21">
        <v>6048.0</v>
      </c>
      <c r="AF10" s="21">
        <v>82992.0</v>
      </c>
      <c r="AG10" s="114">
        <v>1729.0</v>
      </c>
    </row>
    <row r="11">
      <c r="A11" s="106">
        <v>5.0</v>
      </c>
      <c r="B11" s="111" t="s">
        <v>185</v>
      </c>
      <c r="C11" s="112">
        <v>1014000.0</v>
      </c>
      <c r="D11" s="21">
        <v>929.0</v>
      </c>
      <c r="E11" s="21">
        <v>4.0</v>
      </c>
      <c r="F11" s="21">
        <v>12.0</v>
      </c>
      <c r="G11" s="21">
        <v>4.0</v>
      </c>
      <c r="H11" s="21">
        <v>0.0</v>
      </c>
      <c r="I11" s="21">
        <v>929.0</v>
      </c>
      <c r="J11" s="113">
        <f t="shared" si="1"/>
        <v>0.1364370291</v>
      </c>
      <c r="K11" s="21">
        <v>14864.0</v>
      </c>
      <c r="L11" s="21">
        <v>14864.0</v>
      </c>
      <c r="M11" s="21">
        <v>14864.0</v>
      </c>
      <c r="N11" s="21">
        <v>0.0</v>
      </c>
      <c r="O11" s="21">
        <v>929.0</v>
      </c>
      <c r="P11" s="113">
        <f t="shared" si="2"/>
        <v>0.1364370291</v>
      </c>
      <c r="Q11" s="21">
        <v>14864.0</v>
      </c>
      <c r="R11" s="21">
        <v>14864.0</v>
      </c>
      <c r="S11" s="21">
        <v>14864.0</v>
      </c>
      <c r="T11" s="21">
        <v>0.0</v>
      </c>
      <c r="U11" s="21">
        <v>929.0</v>
      </c>
      <c r="V11" s="113">
        <f t="shared" si="3"/>
        <v>0.1364370291</v>
      </c>
      <c r="W11" s="21">
        <v>14864.0</v>
      </c>
      <c r="X11" s="21">
        <v>14864.0</v>
      </c>
      <c r="Y11" s="21">
        <v>14864.0</v>
      </c>
      <c r="Z11" s="21">
        <v>0.0</v>
      </c>
      <c r="AA11" s="21">
        <v>929.0</v>
      </c>
      <c r="AB11" s="113">
        <f t="shared" si="4"/>
        <v>0.1364370291</v>
      </c>
      <c r="AC11" s="21">
        <v>44592.0</v>
      </c>
      <c r="AD11" s="21">
        <v>14864.0</v>
      </c>
      <c r="AE11" s="21">
        <v>14864.0</v>
      </c>
      <c r="AF11" s="21">
        <v>208096.0</v>
      </c>
      <c r="AG11" s="114">
        <v>4335.333333333333</v>
      </c>
    </row>
    <row r="12">
      <c r="A12" s="106">
        <v>6.0</v>
      </c>
      <c r="B12" s="111" t="s">
        <v>186</v>
      </c>
      <c r="C12" s="112">
        <v>1003000.0</v>
      </c>
      <c r="D12" s="21">
        <v>729.0</v>
      </c>
      <c r="E12" s="21">
        <v>4.0</v>
      </c>
      <c r="F12" s="21">
        <v>12.0</v>
      </c>
      <c r="G12" s="21">
        <v>4.0</v>
      </c>
      <c r="H12" s="21">
        <v>0.0</v>
      </c>
      <c r="I12" s="21">
        <v>729.0</v>
      </c>
      <c r="J12" s="113">
        <f t="shared" si="1"/>
        <v>0.1719821674</v>
      </c>
      <c r="K12" s="21">
        <v>11664.0</v>
      </c>
      <c r="L12" s="21">
        <v>11664.0</v>
      </c>
      <c r="M12" s="21">
        <v>11664.0</v>
      </c>
      <c r="N12" s="21">
        <v>0.0</v>
      </c>
      <c r="O12" s="21">
        <v>729.0</v>
      </c>
      <c r="P12" s="113">
        <f t="shared" si="2"/>
        <v>0.1719821674</v>
      </c>
      <c r="Q12" s="21">
        <v>11664.0</v>
      </c>
      <c r="R12" s="21">
        <v>11664.0</v>
      </c>
      <c r="S12" s="21">
        <v>11664.0</v>
      </c>
      <c r="T12" s="21">
        <v>115.0</v>
      </c>
      <c r="U12" s="21">
        <v>844.0</v>
      </c>
      <c r="V12" s="113">
        <f t="shared" si="3"/>
        <v>0.1485485782</v>
      </c>
      <c r="W12" s="21">
        <v>13504.0</v>
      </c>
      <c r="X12" s="21">
        <v>13504.0</v>
      </c>
      <c r="Y12" s="21">
        <v>13504.0</v>
      </c>
      <c r="Z12" s="21">
        <v>0.0</v>
      </c>
      <c r="AA12" s="21">
        <v>844.0</v>
      </c>
      <c r="AB12" s="113">
        <f t="shared" si="4"/>
        <v>0.1485485782</v>
      </c>
      <c r="AC12" s="21">
        <v>40512.0</v>
      </c>
      <c r="AD12" s="21">
        <v>13504.0</v>
      </c>
      <c r="AE12" s="21">
        <v>13504.0</v>
      </c>
      <c r="AF12" s="21">
        <v>178016.0</v>
      </c>
      <c r="AG12" s="114">
        <v>3708.6666666666665</v>
      </c>
    </row>
    <row r="13">
      <c r="A13" s="106">
        <v>7.0</v>
      </c>
      <c r="B13" s="111" t="s">
        <v>187</v>
      </c>
      <c r="C13" s="112">
        <v>665000.0</v>
      </c>
      <c r="D13" s="21">
        <v>333.0</v>
      </c>
      <c r="E13" s="21">
        <v>4.0</v>
      </c>
      <c r="F13" s="21">
        <v>12.0</v>
      </c>
      <c r="G13" s="21">
        <v>4.0</v>
      </c>
      <c r="H13" s="21">
        <v>0.0</v>
      </c>
      <c r="I13" s="21">
        <v>333.0</v>
      </c>
      <c r="J13" s="113">
        <f t="shared" si="1"/>
        <v>0.2496246246</v>
      </c>
      <c r="K13" s="21">
        <v>5328.0</v>
      </c>
      <c r="L13" s="21">
        <v>5328.0</v>
      </c>
      <c r="M13" s="21">
        <v>5328.0</v>
      </c>
      <c r="N13" s="21">
        <v>0.0</v>
      </c>
      <c r="O13" s="21">
        <v>333.0</v>
      </c>
      <c r="P13" s="113">
        <f t="shared" si="2"/>
        <v>0.2496246246</v>
      </c>
      <c r="Q13" s="21">
        <v>5328.0</v>
      </c>
      <c r="R13" s="21">
        <v>5328.0</v>
      </c>
      <c r="S13" s="21">
        <v>5328.0</v>
      </c>
      <c r="T13" s="21">
        <v>0.0</v>
      </c>
      <c r="U13" s="21">
        <v>333.0</v>
      </c>
      <c r="V13" s="113">
        <f t="shared" si="3"/>
        <v>0.2496246246</v>
      </c>
      <c r="W13" s="21">
        <v>5328.0</v>
      </c>
      <c r="X13" s="21">
        <v>5328.0</v>
      </c>
      <c r="Y13" s="21">
        <v>5328.0</v>
      </c>
      <c r="Z13" s="21">
        <v>0.0</v>
      </c>
      <c r="AA13" s="21">
        <v>333.0</v>
      </c>
      <c r="AB13" s="113">
        <f t="shared" si="4"/>
        <v>0.2496246246</v>
      </c>
      <c r="AC13" s="21">
        <v>15984.0</v>
      </c>
      <c r="AD13" s="21">
        <v>5328.0</v>
      </c>
      <c r="AE13" s="21">
        <v>5328.0</v>
      </c>
      <c r="AF13" s="21">
        <v>74592.0</v>
      </c>
      <c r="AG13" s="114">
        <v>1554.0</v>
      </c>
    </row>
    <row r="14">
      <c r="A14" s="106">
        <v>8.0</v>
      </c>
      <c r="B14" s="111" t="s">
        <v>188</v>
      </c>
      <c r="C14" s="112">
        <v>1004000.0</v>
      </c>
      <c r="D14" s="21">
        <v>328.0</v>
      </c>
      <c r="E14" s="21">
        <v>4.0</v>
      </c>
      <c r="F14" s="21">
        <v>12.0</v>
      </c>
      <c r="G14" s="21">
        <v>4.0</v>
      </c>
      <c r="H14" s="21">
        <v>0.0</v>
      </c>
      <c r="I14" s="21">
        <v>328.0</v>
      </c>
      <c r="J14" s="113">
        <f t="shared" si="1"/>
        <v>0.3826219512</v>
      </c>
      <c r="K14" s="21">
        <v>5248.0</v>
      </c>
      <c r="L14" s="21">
        <v>5248.0</v>
      </c>
      <c r="M14" s="21">
        <v>5248.0</v>
      </c>
      <c r="N14" s="21">
        <v>130.0</v>
      </c>
      <c r="O14" s="21">
        <v>458.0</v>
      </c>
      <c r="P14" s="113">
        <f t="shared" si="2"/>
        <v>0.2740174672</v>
      </c>
      <c r="Q14" s="21">
        <v>7328.0</v>
      </c>
      <c r="R14" s="21">
        <v>7328.0</v>
      </c>
      <c r="S14" s="21">
        <v>7328.0</v>
      </c>
      <c r="T14" s="21">
        <v>0.0</v>
      </c>
      <c r="U14" s="21">
        <v>458.0</v>
      </c>
      <c r="V14" s="113">
        <f t="shared" si="3"/>
        <v>0.2740174672</v>
      </c>
      <c r="W14" s="21">
        <v>7328.0</v>
      </c>
      <c r="X14" s="21">
        <v>7328.0</v>
      </c>
      <c r="Y14" s="21">
        <v>7328.0</v>
      </c>
      <c r="Z14" s="21">
        <v>0.0</v>
      </c>
      <c r="AA14" s="21">
        <v>458.0</v>
      </c>
      <c r="AB14" s="113">
        <f t="shared" si="4"/>
        <v>0.2740174672</v>
      </c>
      <c r="AC14" s="21">
        <v>21984.0</v>
      </c>
      <c r="AD14" s="21">
        <v>7328.0</v>
      </c>
      <c r="AE14" s="21">
        <v>7328.0</v>
      </c>
      <c r="AF14" s="21">
        <v>96352.0</v>
      </c>
      <c r="AG14" s="114">
        <v>2007.3333333333333</v>
      </c>
    </row>
    <row r="15">
      <c r="A15" s="106">
        <v>9.0</v>
      </c>
      <c r="B15" s="111" t="s">
        <v>189</v>
      </c>
      <c r="C15" s="112">
        <v>802000.0</v>
      </c>
      <c r="D15" s="21">
        <v>355.0</v>
      </c>
      <c r="E15" s="21">
        <v>4.0</v>
      </c>
      <c r="F15" s="21">
        <v>12.0</v>
      </c>
      <c r="G15" s="21">
        <v>4.0</v>
      </c>
      <c r="H15" s="21">
        <v>-13.0</v>
      </c>
      <c r="I15" s="21">
        <v>342.0</v>
      </c>
      <c r="J15" s="113">
        <f t="shared" si="1"/>
        <v>0.293128655</v>
      </c>
      <c r="K15" s="21">
        <v>5472.0</v>
      </c>
      <c r="L15" s="21">
        <v>5472.0</v>
      </c>
      <c r="M15" s="21">
        <v>5472.0</v>
      </c>
      <c r="N15" s="21">
        <v>35.0</v>
      </c>
      <c r="O15" s="21">
        <v>377.0</v>
      </c>
      <c r="P15" s="113">
        <f t="shared" si="2"/>
        <v>0.2659151194</v>
      </c>
      <c r="Q15" s="21">
        <v>6032.0</v>
      </c>
      <c r="R15" s="21">
        <v>6032.0</v>
      </c>
      <c r="S15" s="21">
        <v>6032.0</v>
      </c>
      <c r="T15" s="21">
        <v>0.0</v>
      </c>
      <c r="U15" s="21">
        <v>377.0</v>
      </c>
      <c r="V15" s="113">
        <f t="shared" si="3"/>
        <v>0.2659151194</v>
      </c>
      <c r="W15" s="21">
        <v>6032.0</v>
      </c>
      <c r="X15" s="21">
        <v>6032.0</v>
      </c>
      <c r="Y15" s="21">
        <v>6032.0</v>
      </c>
      <c r="Z15" s="21">
        <v>0.0</v>
      </c>
      <c r="AA15" s="21">
        <v>377.0</v>
      </c>
      <c r="AB15" s="113">
        <f t="shared" si="4"/>
        <v>0.2659151194</v>
      </c>
      <c r="AC15" s="21">
        <v>18096.0</v>
      </c>
      <c r="AD15" s="21">
        <v>6032.0</v>
      </c>
      <c r="AE15" s="21">
        <v>6032.0</v>
      </c>
      <c r="AF15" s="21">
        <v>82768.0</v>
      </c>
      <c r="AG15" s="114">
        <v>1724.3333333333333</v>
      </c>
    </row>
    <row r="16">
      <c r="A16" s="106">
        <v>10.0</v>
      </c>
      <c r="B16" s="111" t="s">
        <v>190</v>
      </c>
      <c r="C16" s="112">
        <v>1001000.0</v>
      </c>
      <c r="D16" s="21">
        <v>776.0</v>
      </c>
      <c r="E16" s="21">
        <v>4.0</v>
      </c>
      <c r="F16" s="21">
        <v>12.0</v>
      </c>
      <c r="G16" s="21">
        <v>4.0</v>
      </c>
      <c r="H16" s="21">
        <v>0.0</v>
      </c>
      <c r="I16" s="21">
        <v>776.0</v>
      </c>
      <c r="J16" s="113">
        <f t="shared" si="1"/>
        <v>0.1612435567</v>
      </c>
      <c r="K16" s="21">
        <v>12416.0</v>
      </c>
      <c r="L16" s="21">
        <v>12416.0</v>
      </c>
      <c r="M16" s="21">
        <v>12416.0</v>
      </c>
      <c r="N16" s="21">
        <v>0.0</v>
      </c>
      <c r="O16" s="21">
        <v>776.0</v>
      </c>
      <c r="P16" s="113">
        <f t="shared" si="2"/>
        <v>0.1612435567</v>
      </c>
      <c r="Q16" s="21">
        <v>12416.0</v>
      </c>
      <c r="R16" s="21">
        <v>12416.0</v>
      </c>
      <c r="S16" s="21">
        <v>12416.0</v>
      </c>
      <c r="T16" s="21">
        <v>85.0</v>
      </c>
      <c r="U16" s="21">
        <v>861.0</v>
      </c>
      <c r="V16" s="113">
        <f t="shared" si="3"/>
        <v>0.1453252033</v>
      </c>
      <c r="W16" s="21">
        <v>13776.0</v>
      </c>
      <c r="X16" s="21">
        <v>13776.0</v>
      </c>
      <c r="Y16" s="21">
        <v>13776.0</v>
      </c>
      <c r="Z16" s="21">
        <v>0.0</v>
      </c>
      <c r="AA16" s="21">
        <v>861.0</v>
      </c>
      <c r="AB16" s="113">
        <f t="shared" si="4"/>
        <v>0.1453252033</v>
      </c>
      <c r="AC16" s="21">
        <v>41328.0</v>
      </c>
      <c r="AD16" s="21">
        <v>13776.0</v>
      </c>
      <c r="AE16" s="21">
        <v>13776.0</v>
      </c>
      <c r="AF16" s="21">
        <v>184704.0</v>
      </c>
      <c r="AG16" s="114">
        <v>3848.0</v>
      </c>
    </row>
    <row r="17">
      <c r="A17" s="106">
        <v>11.0</v>
      </c>
      <c r="B17" s="111" t="s">
        <v>191</v>
      </c>
      <c r="C17" s="112">
        <v>1512000.0</v>
      </c>
      <c r="D17" s="21">
        <v>691.0</v>
      </c>
      <c r="E17" s="21">
        <v>4.0</v>
      </c>
      <c r="F17" s="21">
        <v>12.0</v>
      </c>
      <c r="G17" s="21">
        <v>4.0</v>
      </c>
      <c r="H17" s="21">
        <v>0.0</v>
      </c>
      <c r="I17" s="21">
        <v>691.0</v>
      </c>
      <c r="J17" s="113">
        <f t="shared" si="1"/>
        <v>0.2735166425</v>
      </c>
      <c r="K17" s="21">
        <v>11056.0</v>
      </c>
      <c r="L17" s="21">
        <v>11056.0</v>
      </c>
      <c r="M17" s="21">
        <v>11056.0</v>
      </c>
      <c r="N17" s="21">
        <v>0.0</v>
      </c>
      <c r="O17" s="21">
        <v>691.0</v>
      </c>
      <c r="P17" s="113">
        <f t="shared" si="2"/>
        <v>0.2735166425</v>
      </c>
      <c r="Q17" s="21">
        <v>11056.0</v>
      </c>
      <c r="R17" s="21">
        <v>11056.0</v>
      </c>
      <c r="S17" s="21">
        <v>11056.0</v>
      </c>
      <c r="T17" s="21">
        <v>0.0</v>
      </c>
      <c r="U17" s="21">
        <v>691.0</v>
      </c>
      <c r="V17" s="113">
        <f t="shared" si="3"/>
        <v>0.2735166425</v>
      </c>
      <c r="W17" s="21">
        <v>11056.0</v>
      </c>
      <c r="X17" s="21">
        <v>11056.0</v>
      </c>
      <c r="Y17" s="21">
        <v>11056.0</v>
      </c>
      <c r="Z17" s="21">
        <v>0.0</v>
      </c>
      <c r="AA17" s="21">
        <v>691.0</v>
      </c>
      <c r="AB17" s="113">
        <f t="shared" si="4"/>
        <v>0.2735166425</v>
      </c>
      <c r="AC17" s="21">
        <v>33168.0</v>
      </c>
      <c r="AD17" s="21">
        <v>11056.0</v>
      </c>
      <c r="AE17" s="21">
        <v>11056.0</v>
      </c>
      <c r="AF17" s="21">
        <v>154784.0</v>
      </c>
      <c r="AG17" s="114">
        <v>3224.6666666666665</v>
      </c>
    </row>
    <row r="18">
      <c r="A18" s="106">
        <v>12.0</v>
      </c>
      <c r="B18" s="111" t="s">
        <v>192</v>
      </c>
      <c r="C18" s="112">
        <v>1200000.0</v>
      </c>
      <c r="D18" s="21">
        <v>440.0</v>
      </c>
      <c r="E18" s="21">
        <v>4.0</v>
      </c>
      <c r="F18" s="21">
        <v>12.0</v>
      </c>
      <c r="G18" s="21">
        <v>4.0</v>
      </c>
      <c r="H18" s="21">
        <v>0.0</v>
      </c>
      <c r="I18" s="21">
        <v>440.0</v>
      </c>
      <c r="J18" s="113">
        <f t="shared" si="1"/>
        <v>0.3409090909</v>
      </c>
      <c r="K18" s="21">
        <v>7040.0</v>
      </c>
      <c r="L18" s="21">
        <v>7040.0</v>
      </c>
      <c r="M18" s="21">
        <v>7040.0</v>
      </c>
      <c r="N18" s="21">
        <v>0.0</v>
      </c>
      <c r="O18" s="21">
        <v>440.0</v>
      </c>
      <c r="P18" s="113">
        <f t="shared" si="2"/>
        <v>0.3409090909</v>
      </c>
      <c r="Q18" s="21">
        <v>7040.0</v>
      </c>
      <c r="R18" s="21">
        <v>7040.0</v>
      </c>
      <c r="S18" s="21">
        <v>7040.0</v>
      </c>
      <c r="T18" s="21">
        <v>0.0</v>
      </c>
      <c r="U18" s="21">
        <v>440.0</v>
      </c>
      <c r="V18" s="113">
        <f t="shared" si="3"/>
        <v>0.3409090909</v>
      </c>
      <c r="W18" s="21">
        <v>7040.0</v>
      </c>
      <c r="X18" s="21">
        <v>7040.0</v>
      </c>
      <c r="Y18" s="21">
        <v>7040.0</v>
      </c>
      <c r="Z18" s="21">
        <v>0.0</v>
      </c>
      <c r="AA18" s="21">
        <v>440.0</v>
      </c>
      <c r="AB18" s="113">
        <f t="shared" si="4"/>
        <v>0.3409090909</v>
      </c>
      <c r="AC18" s="21">
        <v>21120.0</v>
      </c>
      <c r="AD18" s="21">
        <v>7040.0</v>
      </c>
      <c r="AE18" s="21">
        <v>7040.0</v>
      </c>
      <c r="AF18" s="21">
        <v>98560.0</v>
      </c>
      <c r="AG18" s="114">
        <v>2053.3333333333335</v>
      </c>
    </row>
    <row r="19">
      <c r="A19" s="106">
        <v>13.0</v>
      </c>
      <c r="B19" s="111" t="s">
        <v>193</v>
      </c>
      <c r="C19" s="112">
        <v>1200000.0</v>
      </c>
      <c r="D19" s="21">
        <v>533.0</v>
      </c>
      <c r="E19" s="21">
        <v>4.0</v>
      </c>
      <c r="F19" s="21">
        <v>12.0</v>
      </c>
      <c r="G19" s="21">
        <v>4.0</v>
      </c>
      <c r="H19" s="21">
        <v>0.0</v>
      </c>
      <c r="I19" s="21">
        <v>533.0</v>
      </c>
      <c r="J19" s="113">
        <f t="shared" si="1"/>
        <v>0.2814258912</v>
      </c>
      <c r="K19" s="21">
        <v>8528.0</v>
      </c>
      <c r="L19" s="21">
        <v>8528.0</v>
      </c>
      <c r="M19" s="21">
        <v>8528.0</v>
      </c>
      <c r="N19" s="21">
        <v>0.0</v>
      </c>
      <c r="O19" s="21">
        <v>533.0</v>
      </c>
      <c r="P19" s="113">
        <f t="shared" si="2"/>
        <v>0.2814258912</v>
      </c>
      <c r="Q19" s="21">
        <v>8528.0</v>
      </c>
      <c r="R19" s="21">
        <v>8528.0</v>
      </c>
      <c r="S19" s="21">
        <v>8528.0</v>
      </c>
      <c r="T19" s="21">
        <v>0.0</v>
      </c>
      <c r="U19" s="21">
        <v>533.0</v>
      </c>
      <c r="V19" s="113">
        <f t="shared" si="3"/>
        <v>0.2814258912</v>
      </c>
      <c r="W19" s="21">
        <v>8528.0</v>
      </c>
      <c r="X19" s="21">
        <v>8528.0</v>
      </c>
      <c r="Y19" s="21">
        <v>8528.0</v>
      </c>
      <c r="Z19" s="21">
        <v>0.0</v>
      </c>
      <c r="AA19" s="21">
        <v>533.0</v>
      </c>
      <c r="AB19" s="113">
        <f t="shared" si="4"/>
        <v>0.2814258912</v>
      </c>
      <c r="AC19" s="21">
        <v>25584.0</v>
      </c>
      <c r="AD19" s="21">
        <v>8528.0</v>
      </c>
      <c r="AE19" s="21">
        <v>8528.0</v>
      </c>
      <c r="AF19" s="21">
        <v>119392.0</v>
      </c>
      <c r="AG19" s="114">
        <v>2487.3333333333335</v>
      </c>
    </row>
    <row r="20">
      <c r="A20" s="106">
        <v>14.0</v>
      </c>
      <c r="B20" s="111" t="s">
        <v>194</v>
      </c>
      <c r="C20" s="112">
        <v>1200000.0</v>
      </c>
      <c r="D20" s="21">
        <v>776.0</v>
      </c>
      <c r="E20" s="21">
        <v>4.0</v>
      </c>
      <c r="F20" s="21">
        <v>12.0</v>
      </c>
      <c r="G20" s="21">
        <v>4.0</v>
      </c>
      <c r="H20" s="21">
        <v>-75.0</v>
      </c>
      <c r="I20" s="21">
        <v>701.0</v>
      </c>
      <c r="J20" s="113">
        <f t="shared" si="1"/>
        <v>0.2139800285</v>
      </c>
      <c r="K20" s="21">
        <v>11216.0</v>
      </c>
      <c r="L20" s="21">
        <v>11216.0</v>
      </c>
      <c r="M20" s="21">
        <v>11216.0</v>
      </c>
      <c r="N20" s="21">
        <v>100.0</v>
      </c>
      <c r="O20" s="40">
        <v>701.0</v>
      </c>
      <c r="P20" s="113">
        <f t="shared" si="2"/>
        <v>0.2139800285</v>
      </c>
      <c r="Q20" s="21">
        <v>12816.0</v>
      </c>
      <c r="R20" s="21">
        <v>12816.0</v>
      </c>
      <c r="S20" s="21">
        <v>12816.0</v>
      </c>
      <c r="T20" s="21">
        <v>0.0</v>
      </c>
      <c r="U20" s="40">
        <v>701.0</v>
      </c>
      <c r="V20" s="113">
        <f t="shared" si="3"/>
        <v>0.2139800285</v>
      </c>
      <c r="W20" s="21">
        <v>12816.0</v>
      </c>
      <c r="X20" s="21">
        <v>12816.0</v>
      </c>
      <c r="Y20" s="21">
        <v>12816.0</v>
      </c>
      <c r="Z20" s="21">
        <v>0.0</v>
      </c>
      <c r="AA20" s="40">
        <v>701.0</v>
      </c>
      <c r="AB20" s="113">
        <f t="shared" si="4"/>
        <v>0.2139800285</v>
      </c>
      <c r="AC20" s="21">
        <v>38448.0</v>
      </c>
      <c r="AD20" s="21">
        <v>12816.0</v>
      </c>
      <c r="AE20" s="21">
        <v>12816.0</v>
      </c>
      <c r="AF20" s="21">
        <v>174624.0</v>
      </c>
      <c r="AG20" s="114">
        <v>3638.0</v>
      </c>
    </row>
    <row r="21">
      <c r="A21" s="106">
        <v>15.0</v>
      </c>
      <c r="B21" s="111" t="s">
        <v>195</v>
      </c>
      <c r="C21" s="112">
        <v>407000.0</v>
      </c>
      <c r="D21" s="21">
        <v>372.0</v>
      </c>
      <c r="E21" s="21">
        <v>4.0</v>
      </c>
      <c r="F21" s="21">
        <v>12.0</v>
      </c>
      <c r="G21" s="21">
        <v>4.0</v>
      </c>
      <c r="H21" s="21">
        <v>0.0</v>
      </c>
      <c r="I21" s="21">
        <v>372.0</v>
      </c>
      <c r="J21" s="113">
        <f t="shared" si="1"/>
        <v>0.1367607527</v>
      </c>
      <c r="K21" s="21">
        <v>5952.0</v>
      </c>
      <c r="L21" s="21">
        <v>5952.0</v>
      </c>
      <c r="M21" s="21">
        <v>5952.0</v>
      </c>
      <c r="N21" s="21">
        <v>50.0</v>
      </c>
      <c r="O21" s="21">
        <v>422.0</v>
      </c>
      <c r="P21" s="113">
        <f t="shared" si="2"/>
        <v>0.120556872</v>
      </c>
      <c r="Q21" s="21">
        <v>6752.0</v>
      </c>
      <c r="R21" s="21">
        <v>6752.0</v>
      </c>
      <c r="S21" s="21">
        <v>6752.0</v>
      </c>
      <c r="T21" s="21">
        <v>0.0</v>
      </c>
      <c r="U21" s="21">
        <v>422.0</v>
      </c>
      <c r="V21" s="113">
        <f t="shared" si="3"/>
        <v>0.120556872</v>
      </c>
      <c r="W21" s="21">
        <v>6752.0</v>
      </c>
      <c r="X21" s="21">
        <v>6752.0</v>
      </c>
      <c r="Y21" s="21">
        <v>6752.0</v>
      </c>
      <c r="Z21" s="21">
        <v>0.0</v>
      </c>
      <c r="AA21" s="21">
        <v>422.0</v>
      </c>
      <c r="AB21" s="113">
        <f t="shared" si="4"/>
        <v>0.120556872</v>
      </c>
      <c r="AC21" s="21">
        <v>20256.0</v>
      </c>
      <c r="AD21" s="21">
        <v>6752.0</v>
      </c>
      <c r="AE21" s="21">
        <v>6752.0</v>
      </c>
      <c r="AF21" s="21">
        <v>92128.0</v>
      </c>
      <c r="AG21" s="114">
        <v>1919.3333333333333</v>
      </c>
    </row>
    <row r="22">
      <c r="A22" s="115"/>
      <c r="B22" s="116"/>
      <c r="K22" s="117"/>
      <c r="Q22" s="117"/>
      <c r="W22" s="117"/>
      <c r="AC22" s="117"/>
    </row>
    <row r="23">
      <c r="A23" s="118"/>
      <c r="B23" s="119"/>
      <c r="K23" s="105"/>
    </row>
    <row r="24">
      <c r="A24" s="115"/>
      <c r="B24" s="115"/>
    </row>
    <row r="25">
      <c r="U25" s="105"/>
      <c r="V25" s="105"/>
    </row>
  </sheetData>
  <mergeCells count="10">
    <mergeCell ref="W22:Y22"/>
    <mergeCell ref="AC22:AE22"/>
    <mergeCell ref="K5:M5"/>
    <mergeCell ref="Q5:S5"/>
    <mergeCell ref="W5:Y5"/>
    <mergeCell ref="AC5:AE5"/>
    <mergeCell ref="AF5:AG5"/>
    <mergeCell ref="K22:M22"/>
    <mergeCell ref="Q22:S22"/>
    <mergeCell ref="K23:AE2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  <col customWidth="1" min="3" max="3" width="7.25"/>
    <col customWidth="1" min="4" max="4" width="9.63"/>
    <col customWidth="1" min="5" max="5" width="6.63"/>
    <col customWidth="1" min="6" max="6" width="10.0"/>
    <col customWidth="1" min="7" max="7" width="4.75"/>
    <col customWidth="1" min="8" max="8" width="7.63"/>
    <col customWidth="1" min="9" max="9" width="6.25"/>
    <col customWidth="1" min="10" max="10" width="5.75"/>
    <col customWidth="1" min="11" max="11" width="7.88"/>
    <col customWidth="1" min="12" max="12" width="8.13"/>
    <col customWidth="1" min="13" max="13" width="12.5"/>
    <col customWidth="1" min="15" max="15" width="18.75"/>
    <col customWidth="1" min="16" max="16" width="7.5"/>
    <col customWidth="1" min="17" max="18" width="11.75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>
      <c r="A6" s="6"/>
      <c r="B6" s="120" t="s">
        <v>196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ht="30.0" customHeight="1">
      <c r="A7" s="6"/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2"/>
      <c r="N7" s="6"/>
      <c r="O7" s="6"/>
      <c r="P7" s="6"/>
      <c r="Q7" s="6"/>
      <c r="R7" s="6"/>
    </row>
    <row r="8" ht="30.0" customHeight="1">
      <c r="A8" s="8"/>
      <c r="B8" s="123" t="s">
        <v>197</v>
      </c>
      <c r="C8" s="124" t="s">
        <v>198</v>
      </c>
      <c r="D8" s="123" t="s">
        <v>199</v>
      </c>
      <c r="E8" s="123" t="s">
        <v>200</v>
      </c>
      <c r="F8" s="123" t="s">
        <v>180</v>
      </c>
      <c r="G8" s="124" t="s">
        <v>201</v>
      </c>
      <c r="H8" s="124" t="s">
        <v>202</v>
      </c>
      <c r="I8" s="123" t="s">
        <v>203</v>
      </c>
      <c r="J8" s="123" t="s">
        <v>204</v>
      </c>
      <c r="K8" s="123" t="s">
        <v>205</v>
      </c>
      <c r="L8" s="124" t="s">
        <v>206</v>
      </c>
      <c r="M8" s="123" t="s">
        <v>207</v>
      </c>
      <c r="N8" s="8"/>
      <c r="O8" s="7"/>
      <c r="P8" s="7"/>
      <c r="Q8" s="7"/>
      <c r="R8" s="11"/>
    </row>
    <row r="9">
      <c r="A9" s="8"/>
      <c r="B9" s="40" t="s">
        <v>181</v>
      </c>
      <c r="C9" s="114">
        <f>'DC Demand Planning'!AB7</f>
        <v>59360</v>
      </c>
      <c r="D9" s="40">
        <v>60.0</v>
      </c>
      <c r="E9" s="40">
        <v>2.0</v>
      </c>
      <c r="F9" s="114">
        <f t="shared" ref="F9:F23" si="1">C9/48</f>
        <v>1236.666667</v>
      </c>
      <c r="G9" s="114">
        <f t="shared" ref="G9:G23" si="2">sqrt(2*C9*D9/E9)</f>
        <v>1887.220178</v>
      </c>
      <c r="H9" s="114">
        <f t="shared" ref="H9:H23" si="3">_xlfn.CEILING.MATH(G9/$P$10)</f>
        <v>1</v>
      </c>
      <c r="I9" s="21">
        <f t="shared" ref="I9:I23" si="4">H9*$P$10</f>
        <v>4050</v>
      </c>
      <c r="J9" s="21">
        <f t="shared" ref="J9:J23" si="5">H9*I9</f>
        <v>4050</v>
      </c>
      <c r="K9" s="125">
        <f t="shared" ref="K9:K23" si="6">C9/J9</f>
        <v>14.65679012</v>
      </c>
      <c r="L9" s="21">
        <f>DRP!BK125</f>
        <v>1390</v>
      </c>
      <c r="M9" s="125">
        <f t="shared" ref="M9:M23" si="7">J9/(J9+L9)*K9</f>
        <v>10.91176471</v>
      </c>
      <c r="N9" s="8"/>
      <c r="O9" s="126" t="s">
        <v>208</v>
      </c>
      <c r="P9" s="40">
        <v>40.0</v>
      </c>
      <c r="Q9" s="40" t="s">
        <v>209</v>
      </c>
      <c r="R9" s="11"/>
    </row>
    <row r="10">
      <c r="A10" s="8"/>
      <c r="B10" s="40" t="s">
        <v>182</v>
      </c>
      <c r="C10" s="114">
        <f>'DC Demand Planning'!AB10</f>
        <v>78848</v>
      </c>
      <c r="D10" s="40">
        <v>60.0</v>
      </c>
      <c r="E10" s="40">
        <v>2.0</v>
      </c>
      <c r="F10" s="114">
        <f t="shared" si="1"/>
        <v>1642.666667</v>
      </c>
      <c r="G10" s="114">
        <f t="shared" si="2"/>
        <v>2175.05862</v>
      </c>
      <c r="H10" s="21">
        <f t="shared" si="3"/>
        <v>1</v>
      </c>
      <c r="I10" s="21">
        <f t="shared" si="4"/>
        <v>4050</v>
      </c>
      <c r="J10" s="21">
        <f t="shared" si="5"/>
        <v>4050</v>
      </c>
      <c r="K10" s="125">
        <f t="shared" si="6"/>
        <v>19.46864198</v>
      </c>
      <c r="L10" s="21">
        <f>DRP!BK71</f>
        <v>2152</v>
      </c>
      <c r="M10" s="125">
        <f t="shared" si="7"/>
        <v>12.71331828</v>
      </c>
      <c r="N10" s="8"/>
      <c r="O10" s="126" t="s">
        <v>210</v>
      </c>
      <c r="P10" s="40">
        <v>4050.0</v>
      </c>
      <c r="Q10" s="40" t="s">
        <v>211</v>
      </c>
      <c r="R10" s="11"/>
    </row>
    <row r="11">
      <c r="A11" s="8"/>
      <c r="B11" s="40" t="s">
        <v>183</v>
      </c>
      <c r="C11" s="114">
        <f>'DC Demand Planning'!AB14</f>
        <v>211904</v>
      </c>
      <c r="D11" s="40">
        <v>60.0</v>
      </c>
      <c r="E11" s="40">
        <v>2.0</v>
      </c>
      <c r="F11" s="114">
        <f t="shared" si="1"/>
        <v>4414.666667</v>
      </c>
      <c r="G11" s="114">
        <f t="shared" si="2"/>
        <v>3565.703297</v>
      </c>
      <c r="H11" s="21">
        <f t="shared" si="3"/>
        <v>1</v>
      </c>
      <c r="I11" s="21">
        <f t="shared" si="4"/>
        <v>4050</v>
      </c>
      <c r="J11" s="21">
        <f t="shared" si="5"/>
        <v>4050</v>
      </c>
      <c r="K11" s="125">
        <f t="shared" si="6"/>
        <v>52.32197531</v>
      </c>
      <c r="L11" s="21">
        <f>DRP!BK44</f>
        <v>6796</v>
      </c>
      <c r="M11" s="125">
        <f t="shared" si="7"/>
        <v>19.53752535</v>
      </c>
      <c r="N11" s="8"/>
      <c r="O11" s="126" t="s">
        <v>212</v>
      </c>
      <c r="P11" s="127">
        <v>162000.0</v>
      </c>
      <c r="Q11" s="40" t="s">
        <v>211</v>
      </c>
      <c r="R11" s="11"/>
    </row>
    <row r="12">
      <c r="A12" s="8"/>
      <c r="B12" s="40" t="s">
        <v>184</v>
      </c>
      <c r="C12" s="114">
        <f>'DC Demand Planning'!AB19</f>
        <v>82992</v>
      </c>
      <c r="D12" s="40">
        <v>60.0</v>
      </c>
      <c r="E12" s="40">
        <v>2.0</v>
      </c>
      <c r="F12" s="114">
        <f t="shared" si="1"/>
        <v>1729</v>
      </c>
      <c r="G12" s="114">
        <f t="shared" si="2"/>
        <v>2231.483811</v>
      </c>
      <c r="H12" s="21">
        <f t="shared" si="3"/>
        <v>1</v>
      </c>
      <c r="I12" s="21">
        <f t="shared" si="4"/>
        <v>4050</v>
      </c>
      <c r="J12" s="21">
        <f t="shared" si="5"/>
        <v>4050</v>
      </c>
      <c r="K12" s="125">
        <f t="shared" si="6"/>
        <v>20.49185185</v>
      </c>
      <c r="L12" s="21">
        <f>DRP!BK8</f>
        <v>2058</v>
      </c>
      <c r="M12" s="125">
        <f t="shared" si="7"/>
        <v>13.58742633</v>
      </c>
      <c r="N12" s="8"/>
      <c r="O12" s="23"/>
      <c r="P12" s="23"/>
      <c r="Q12" s="23"/>
      <c r="R12" s="11"/>
    </row>
    <row r="13">
      <c r="A13" s="8"/>
      <c r="B13" s="40" t="s">
        <v>185</v>
      </c>
      <c r="C13" s="114">
        <f>'DC Demand Planning'!AB21</f>
        <v>208096</v>
      </c>
      <c r="D13" s="40">
        <v>60.0</v>
      </c>
      <c r="E13" s="40">
        <v>2.0</v>
      </c>
      <c r="F13" s="114">
        <f t="shared" si="1"/>
        <v>4335.333333</v>
      </c>
      <c r="G13" s="114">
        <f t="shared" si="2"/>
        <v>3533.519492</v>
      </c>
      <c r="H13" s="21">
        <f t="shared" si="3"/>
        <v>1</v>
      </c>
      <c r="I13" s="21">
        <f t="shared" si="4"/>
        <v>4050</v>
      </c>
      <c r="J13" s="21">
        <f t="shared" si="5"/>
        <v>4050</v>
      </c>
      <c r="K13" s="125">
        <f t="shared" si="6"/>
        <v>51.3817284</v>
      </c>
      <c r="L13" s="21">
        <f>DRP!BK116</f>
        <v>5552</v>
      </c>
      <c r="M13" s="125">
        <f t="shared" si="7"/>
        <v>21.67215164</v>
      </c>
      <c r="N13" s="8"/>
      <c r="O13" s="120" t="s">
        <v>213</v>
      </c>
      <c r="P13" s="7"/>
      <c r="Q13" s="7"/>
      <c r="R13" s="11"/>
    </row>
    <row r="14">
      <c r="A14" s="8"/>
      <c r="B14" s="40" t="s">
        <v>186</v>
      </c>
      <c r="C14" s="114">
        <f>'DC Demand Planning'!AB24</f>
        <v>178016</v>
      </c>
      <c r="D14" s="40">
        <v>60.0</v>
      </c>
      <c r="E14" s="40">
        <v>2.0</v>
      </c>
      <c r="F14" s="114">
        <f t="shared" si="1"/>
        <v>3708.666667</v>
      </c>
      <c r="G14" s="114">
        <f t="shared" si="2"/>
        <v>3268.173802</v>
      </c>
      <c r="H14" s="21">
        <f t="shared" si="3"/>
        <v>1</v>
      </c>
      <c r="I14" s="21">
        <f t="shared" si="4"/>
        <v>4050</v>
      </c>
      <c r="J14" s="21">
        <f t="shared" si="5"/>
        <v>4050</v>
      </c>
      <c r="K14" s="125">
        <f t="shared" si="6"/>
        <v>43.9545679</v>
      </c>
      <c r="L14" s="21">
        <f>DRP!BK98</f>
        <v>4234</v>
      </c>
      <c r="M14" s="125">
        <f t="shared" si="7"/>
        <v>21.48913568</v>
      </c>
      <c r="N14" s="8"/>
      <c r="O14" s="7"/>
      <c r="P14" s="7"/>
      <c r="Q14" s="7"/>
      <c r="R14" s="11"/>
    </row>
    <row r="15">
      <c r="A15" s="8"/>
      <c r="B15" s="40" t="s">
        <v>187</v>
      </c>
      <c r="C15" s="114">
        <f>'DC Demand Planning'!AB28</f>
        <v>74592</v>
      </c>
      <c r="D15" s="40">
        <v>60.0</v>
      </c>
      <c r="E15" s="40">
        <v>2.0</v>
      </c>
      <c r="F15" s="114">
        <f t="shared" si="1"/>
        <v>1554</v>
      </c>
      <c r="G15" s="114">
        <f t="shared" si="2"/>
        <v>2115.542484</v>
      </c>
      <c r="H15" s="21">
        <f t="shared" si="3"/>
        <v>1</v>
      </c>
      <c r="I15" s="21">
        <f t="shared" si="4"/>
        <v>4050</v>
      </c>
      <c r="J15" s="21">
        <f t="shared" si="5"/>
        <v>4050</v>
      </c>
      <c r="K15" s="125">
        <f t="shared" si="6"/>
        <v>18.41777778</v>
      </c>
      <c r="L15" s="21">
        <f>DRP!BK17</f>
        <v>2358</v>
      </c>
      <c r="M15" s="125">
        <f t="shared" si="7"/>
        <v>11.64044944</v>
      </c>
      <c r="N15" s="8"/>
      <c r="O15" s="126" t="s">
        <v>214</v>
      </c>
      <c r="P15" s="128">
        <f>sum(C9:C23)</f>
        <v>1879520</v>
      </c>
      <c r="Q15" s="129" t="s">
        <v>215</v>
      </c>
      <c r="R15" s="11"/>
    </row>
    <row r="16">
      <c r="A16" s="8"/>
      <c r="B16" s="40" t="s">
        <v>188</v>
      </c>
      <c r="C16" s="114">
        <f>'DC Demand Planning'!AB33</f>
        <v>96352</v>
      </c>
      <c r="D16" s="40">
        <v>60.0</v>
      </c>
      <c r="E16" s="40">
        <v>2.0</v>
      </c>
      <c r="F16" s="114">
        <f t="shared" si="1"/>
        <v>2007.333333</v>
      </c>
      <c r="G16" s="114">
        <f t="shared" si="2"/>
        <v>2404.395974</v>
      </c>
      <c r="H16" s="21">
        <f t="shared" si="3"/>
        <v>1</v>
      </c>
      <c r="I16" s="21">
        <f t="shared" si="4"/>
        <v>4050</v>
      </c>
      <c r="J16" s="21">
        <f t="shared" si="5"/>
        <v>4050</v>
      </c>
      <c r="K16" s="125">
        <f t="shared" si="6"/>
        <v>23.79061728</v>
      </c>
      <c r="L16" s="21">
        <f>DRP!BK107</f>
        <v>4898</v>
      </c>
      <c r="M16" s="125">
        <f t="shared" si="7"/>
        <v>10.76799285</v>
      </c>
      <c r="N16" s="8"/>
      <c r="O16" s="126" t="s">
        <v>216</v>
      </c>
      <c r="P16" s="130">
        <v>125.0</v>
      </c>
      <c r="Q16" s="129" t="s">
        <v>217</v>
      </c>
      <c r="R16" s="11"/>
    </row>
    <row r="17">
      <c r="A17" s="8"/>
      <c r="B17" s="40" t="s">
        <v>189</v>
      </c>
      <c r="C17" s="114">
        <f>'DC Demand Planning'!AB39</f>
        <v>82768</v>
      </c>
      <c r="D17" s="40">
        <v>60.0</v>
      </c>
      <c r="E17" s="40">
        <v>2.0</v>
      </c>
      <c r="F17" s="114">
        <f t="shared" si="1"/>
        <v>1724.333333</v>
      </c>
      <c r="G17" s="114">
        <f t="shared" si="2"/>
        <v>2228.470327</v>
      </c>
      <c r="H17" s="21">
        <f t="shared" si="3"/>
        <v>1</v>
      </c>
      <c r="I17" s="21">
        <f t="shared" si="4"/>
        <v>4050</v>
      </c>
      <c r="J17" s="21">
        <f t="shared" si="5"/>
        <v>4050</v>
      </c>
      <c r="K17" s="125">
        <f t="shared" si="6"/>
        <v>20.43654321</v>
      </c>
      <c r="L17" s="21">
        <f>DRP!BK26</f>
        <v>2282</v>
      </c>
      <c r="M17" s="125">
        <f t="shared" si="7"/>
        <v>13.07138345</v>
      </c>
      <c r="N17" s="11"/>
      <c r="O17" s="126" t="s">
        <v>218</v>
      </c>
      <c r="P17" s="130">
        <v>0.75</v>
      </c>
      <c r="Q17" s="129" t="s">
        <v>219</v>
      </c>
      <c r="R17" s="6"/>
    </row>
    <row r="18">
      <c r="A18" s="8"/>
      <c r="B18" s="40" t="s">
        <v>190</v>
      </c>
      <c r="C18" s="114">
        <f>'DC Demand Planning'!AB41</f>
        <v>184704</v>
      </c>
      <c r="D18" s="40">
        <v>60.0</v>
      </c>
      <c r="E18" s="40">
        <v>2.0</v>
      </c>
      <c r="F18" s="114">
        <f t="shared" si="1"/>
        <v>3848</v>
      </c>
      <c r="G18" s="114">
        <f t="shared" si="2"/>
        <v>3328.99985</v>
      </c>
      <c r="H18" s="21">
        <f t="shared" si="3"/>
        <v>1</v>
      </c>
      <c r="I18" s="21">
        <f t="shared" si="4"/>
        <v>4050</v>
      </c>
      <c r="J18" s="21">
        <f t="shared" si="5"/>
        <v>4050</v>
      </c>
      <c r="K18" s="125">
        <f t="shared" si="6"/>
        <v>45.60592593</v>
      </c>
      <c r="L18" s="21">
        <f>DRP!BK134</f>
        <v>3828</v>
      </c>
      <c r="M18" s="125">
        <f t="shared" si="7"/>
        <v>23.44554455</v>
      </c>
      <c r="N18" s="11"/>
      <c r="O18" s="126" t="s">
        <v>220</v>
      </c>
      <c r="P18" s="131">
        <v>54000.0</v>
      </c>
      <c r="Q18" s="129" t="s">
        <v>221</v>
      </c>
      <c r="R18" s="6"/>
    </row>
    <row r="19">
      <c r="A19" s="8"/>
      <c r="B19" s="40" t="s">
        <v>191</v>
      </c>
      <c r="C19" s="114">
        <f>'DC Demand Planning'!AB49</f>
        <v>154784</v>
      </c>
      <c r="D19" s="40">
        <v>60.0</v>
      </c>
      <c r="E19" s="40">
        <v>2.0</v>
      </c>
      <c r="F19" s="114">
        <f t="shared" si="1"/>
        <v>3224.666667</v>
      </c>
      <c r="G19" s="114">
        <f t="shared" si="2"/>
        <v>3047.46452</v>
      </c>
      <c r="H19" s="21">
        <f t="shared" si="3"/>
        <v>1</v>
      </c>
      <c r="I19" s="21">
        <f t="shared" si="4"/>
        <v>4050</v>
      </c>
      <c r="J19" s="21">
        <f t="shared" si="5"/>
        <v>4050</v>
      </c>
      <c r="K19" s="125">
        <f t="shared" si="6"/>
        <v>38.2182716</v>
      </c>
      <c r="L19" s="21">
        <f>DRP!BK80</f>
        <v>3166</v>
      </c>
      <c r="M19" s="125">
        <f t="shared" si="7"/>
        <v>21.45011086</v>
      </c>
      <c r="N19" s="11"/>
      <c r="O19" s="126" t="s">
        <v>222</v>
      </c>
      <c r="P19" s="131">
        <v>22000.0</v>
      </c>
      <c r="Q19" s="129" t="s">
        <v>221</v>
      </c>
      <c r="R19" s="6"/>
      <c r="S19" s="6"/>
    </row>
    <row r="20">
      <c r="A20" s="8"/>
      <c r="B20" s="40" t="s">
        <v>192</v>
      </c>
      <c r="C20" s="114">
        <f>'DC Demand Planning'!AB53</f>
        <v>98560</v>
      </c>
      <c r="D20" s="40">
        <v>60.0</v>
      </c>
      <c r="E20" s="40">
        <v>2.0</v>
      </c>
      <c r="F20" s="114">
        <f t="shared" si="1"/>
        <v>2053.333333</v>
      </c>
      <c r="G20" s="114">
        <f t="shared" si="2"/>
        <v>2431.789465</v>
      </c>
      <c r="H20" s="21">
        <f t="shared" si="3"/>
        <v>1</v>
      </c>
      <c r="I20" s="21">
        <f t="shared" si="4"/>
        <v>4050</v>
      </c>
      <c r="J20" s="21">
        <f t="shared" si="5"/>
        <v>4050</v>
      </c>
      <c r="K20" s="125">
        <f t="shared" si="6"/>
        <v>24.33580247</v>
      </c>
      <c r="L20" s="21">
        <f>DRP!BK35</f>
        <v>2690</v>
      </c>
      <c r="M20" s="125">
        <f t="shared" si="7"/>
        <v>14.6231454</v>
      </c>
      <c r="N20" s="11"/>
      <c r="O20" s="126" t="s">
        <v>223</v>
      </c>
      <c r="P20" s="130">
        <v>1.0</v>
      </c>
      <c r="Q20" s="129" t="s">
        <v>224</v>
      </c>
      <c r="R20" s="6"/>
    </row>
    <row r="21">
      <c r="A21" s="8"/>
      <c r="B21" s="40" t="s">
        <v>193</v>
      </c>
      <c r="C21" s="114">
        <f>'DC Demand Planning'!AB59</f>
        <v>119392</v>
      </c>
      <c r="D21" s="40">
        <v>60.0</v>
      </c>
      <c r="E21" s="40">
        <v>2.0</v>
      </c>
      <c r="F21" s="114">
        <f t="shared" si="1"/>
        <v>2487.333333</v>
      </c>
      <c r="G21" s="114">
        <f t="shared" si="2"/>
        <v>2676.475294</v>
      </c>
      <c r="H21" s="21">
        <f t="shared" si="3"/>
        <v>1</v>
      </c>
      <c r="I21" s="21">
        <f t="shared" si="4"/>
        <v>4050</v>
      </c>
      <c r="J21" s="21">
        <f t="shared" si="5"/>
        <v>4050</v>
      </c>
      <c r="K21" s="125">
        <f t="shared" si="6"/>
        <v>29.47950617</v>
      </c>
      <c r="L21" s="21">
        <f>DRP!BK89</f>
        <v>6158</v>
      </c>
      <c r="M21" s="125">
        <f t="shared" si="7"/>
        <v>11.69592476</v>
      </c>
      <c r="N21" s="11"/>
      <c r="O21" s="126" t="s">
        <v>225</v>
      </c>
      <c r="P21" s="128">
        <f>sqrt(2*P15*P16/P17)*sqrt(P18/(P18-P19))</f>
        <v>32515.07343</v>
      </c>
      <c r="Q21" s="129" t="s">
        <v>215</v>
      </c>
      <c r="R21" s="6"/>
    </row>
    <row r="22">
      <c r="A22" s="8"/>
      <c r="B22" s="40" t="s">
        <v>226</v>
      </c>
      <c r="C22" s="114">
        <f>'DC Demand Planning'!AB63</f>
        <v>157024</v>
      </c>
      <c r="D22" s="40">
        <v>60.0</v>
      </c>
      <c r="E22" s="40">
        <v>2.0</v>
      </c>
      <c r="F22" s="114">
        <f t="shared" si="1"/>
        <v>3271.333333</v>
      </c>
      <c r="G22" s="114">
        <f t="shared" si="2"/>
        <v>3069.43643</v>
      </c>
      <c r="H22" s="21">
        <f t="shared" si="3"/>
        <v>1</v>
      </c>
      <c r="I22" s="21">
        <f t="shared" si="4"/>
        <v>4050</v>
      </c>
      <c r="J22" s="21">
        <f t="shared" si="5"/>
        <v>4050</v>
      </c>
      <c r="K22" s="125">
        <f t="shared" si="6"/>
        <v>38.77135802</v>
      </c>
      <c r="L22" s="21">
        <f>DRP!BK53</f>
        <v>4976</v>
      </c>
      <c r="M22" s="125">
        <f t="shared" si="7"/>
        <v>17.39685353</v>
      </c>
      <c r="N22" s="11"/>
      <c r="O22" s="126" t="s">
        <v>212</v>
      </c>
      <c r="P22" s="132">
        <f>P11</f>
        <v>162000</v>
      </c>
      <c r="Q22" s="133"/>
      <c r="R22" s="6"/>
    </row>
    <row r="23">
      <c r="A23" s="8"/>
      <c r="B23" s="40" t="s">
        <v>195</v>
      </c>
      <c r="C23" s="114">
        <f>'DC Demand Planning'!AB66</f>
        <v>92128</v>
      </c>
      <c r="D23" s="40">
        <v>60.0</v>
      </c>
      <c r="E23" s="40">
        <v>2.0</v>
      </c>
      <c r="F23" s="114">
        <f t="shared" si="1"/>
        <v>1919.333333</v>
      </c>
      <c r="G23" s="114">
        <f t="shared" si="2"/>
        <v>2351.101869</v>
      </c>
      <c r="H23" s="21">
        <f t="shared" si="3"/>
        <v>1</v>
      </c>
      <c r="I23" s="21">
        <f t="shared" si="4"/>
        <v>4050</v>
      </c>
      <c r="J23" s="21">
        <f t="shared" si="5"/>
        <v>4050</v>
      </c>
      <c r="K23" s="125">
        <f t="shared" si="6"/>
        <v>22.74765432</v>
      </c>
      <c r="L23" s="21">
        <f>DRP!BK62</f>
        <v>5072</v>
      </c>
      <c r="M23" s="125">
        <f t="shared" si="7"/>
        <v>10.09953957</v>
      </c>
      <c r="N23" s="11"/>
      <c r="O23" s="126" t="s">
        <v>227</v>
      </c>
      <c r="P23" s="134">
        <f>P15/P21</f>
        <v>57.80457498</v>
      </c>
      <c r="Q23" s="133"/>
      <c r="R23" s="6"/>
    </row>
    <row r="24">
      <c r="A24" s="6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6"/>
      <c r="O24" s="6"/>
      <c r="P24" s="6"/>
      <c r="Q24" s="6"/>
      <c r="R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11.25"/>
    <col customWidth="1" min="2" max="2" width="7.75"/>
    <col customWidth="1" min="3" max="3" width="52.13"/>
    <col customWidth="1" min="63" max="64" width="15.13"/>
  </cols>
  <sheetData>
    <row r="1">
      <c r="A1" s="135" t="s">
        <v>228</v>
      </c>
      <c r="B1" s="136">
        <v>4.0</v>
      </c>
      <c r="C1" s="136" t="s">
        <v>229</v>
      </c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8"/>
      <c r="R1" s="139" t="s">
        <v>230</v>
      </c>
      <c r="S1" s="140"/>
      <c r="T1" s="141"/>
      <c r="U1" s="137"/>
      <c r="V1" s="137"/>
      <c r="W1" s="137"/>
      <c r="X1" s="137"/>
      <c r="Y1" s="137"/>
      <c r="Z1" s="137"/>
      <c r="AA1" s="137"/>
      <c r="AB1" s="137"/>
      <c r="AC1" s="138"/>
      <c r="AD1" s="142" t="s">
        <v>231</v>
      </c>
      <c r="AE1" s="141"/>
      <c r="AF1" s="137"/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7"/>
      <c r="AV1" s="137"/>
      <c r="AW1" s="138"/>
      <c r="AX1" s="143" t="s">
        <v>232</v>
      </c>
      <c r="AY1" s="144"/>
      <c r="AZ1" s="144"/>
      <c r="BA1" s="145"/>
      <c r="BB1" s="141"/>
      <c r="BC1" s="137"/>
      <c r="BD1" s="137"/>
      <c r="BE1" s="137"/>
      <c r="BF1" s="137"/>
      <c r="BG1" s="137"/>
      <c r="BH1" s="137"/>
      <c r="BI1" s="137"/>
      <c r="BJ1" s="137"/>
      <c r="BK1" s="138"/>
      <c r="BL1" s="146"/>
    </row>
    <row r="2">
      <c r="A2" s="147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8"/>
      <c r="R2" s="149"/>
      <c r="S2" s="149"/>
      <c r="T2" s="147"/>
      <c r="U2" s="146"/>
      <c r="V2" s="146"/>
      <c r="W2" s="146"/>
      <c r="X2" s="146"/>
      <c r="Y2" s="146"/>
      <c r="Z2" s="146"/>
      <c r="AA2" s="146"/>
      <c r="AB2" s="146"/>
      <c r="AC2" s="148"/>
      <c r="AD2" s="150"/>
      <c r="AE2" s="147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8"/>
      <c r="AX2" s="151"/>
      <c r="AY2" s="151"/>
      <c r="AZ2" s="151"/>
      <c r="BA2" s="151"/>
      <c r="BB2" s="147"/>
      <c r="BC2" s="146"/>
      <c r="BD2" s="146"/>
      <c r="BE2" s="146"/>
      <c r="BF2" s="146"/>
      <c r="BG2" s="146"/>
      <c r="BH2" s="146"/>
      <c r="BI2" s="146"/>
      <c r="BJ2" s="146"/>
      <c r="BK2" s="148"/>
      <c r="BL2" s="146"/>
    </row>
    <row r="3">
      <c r="A3" s="152"/>
      <c r="B3" s="153"/>
      <c r="C3" s="153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8"/>
      <c r="R3" s="154"/>
      <c r="S3" s="154"/>
      <c r="T3" s="147"/>
      <c r="U3" s="146"/>
      <c r="V3" s="146"/>
      <c r="W3" s="146"/>
      <c r="X3" s="146"/>
      <c r="Y3" s="146"/>
      <c r="Z3" s="146"/>
      <c r="AA3" s="146"/>
      <c r="AB3" s="146"/>
      <c r="AC3" s="148"/>
      <c r="AD3" s="155"/>
      <c r="AE3" s="147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8"/>
      <c r="AX3" s="156"/>
      <c r="AY3" s="156"/>
      <c r="AZ3" s="156"/>
      <c r="BA3" s="156"/>
      <c r="BB3" s="147"/>
      <c r="BC3" s="146"/>
      <c r="BD3" s="146"/>
      <c r="BE3" s="146"/>
      <c r="BF3" s="146"/>
      <c r="BG3" s="146"/>
      <c r="BH3" s="146"/>
      <c r="BI3" s="146"/>
      <c r="BJ3" s="146"/>
      <c r="BK3" s="148"/>
      <c r="BL3" s="146"/>
    </row>
    <row r="4">
      <c r="A4" s="157" t="s">
        <v>184</v>
      </c>
      <c r="B4" s="158"/>
      <c r="C4" s="159" t="s">
        <v>233</v>
      </c>
      <c r="D4" s="147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8"/>
      <c r="R4" s="154"/>
      <c r="S4" s="154"/>
      <c r="T4" s="147"/>
      <c r="U4" s="146"/>
      <c r="V4" s="146"/>
      <c r="W4" s="146"/>
      <c r="X4" s="146"/>
      <c r="Y4" s="146"/>
      <c r="Z4" s="146"/>
      <c r="AA4" s="146"/>
      <c r="AB4" s="146"/>
      <c r="AC4" s="148"/>
      <c r="AD4" s="155"/>
      <c r="AE4" s="147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6"/>
      <c r="AR4" s="146"/>
      <c r="AS4" s="146"/>
      <c r="AT4" s="146"/>
      <c r="AU4" s="146"/>
      <c r="AV4" s="146"/>
      <c r="AW4" s="148"/>
      <c r="AX4" s="156"/>
      <c r="AY4" s="156"/>
      <c r="AZ4" s="156"/>
      <c r="BA4" s="156"/>
      <c r="BB4" s="147"/>
      <c r="BC4" s="146"/>
      <c r="BD4" s="146"/>
      <c r="BE4" s="146"/>
      <c r="BF4" s="146"/>
      <c r="BG4" s="146"/>
      <c r="BH4" s="146"/>
      <c r="BI4" s="146"/>
      <c r="BJ4" s="146"/>
      <c r="BK4" s="148"/>
      <c r="BL4" s="146"/>
    </row>
    <row r="5">
      <c r="A5" s="160" t="s">
        <v>204</v>
      </c>
      <c r="B5" s="161">
        <f>'EOQ and EPQ'!J12</f>
        <v>4050</v>
      </c>
      <c r="C5" s="162"/>
      <c r="D5" s="163" t="s">
        <v>234</v>
      </c>
      <c r="E5" s="164" t="s">
        <v>235</v>
      </c>
      <c r="F5" s="164" t="s">
        <v>236</v>
      </c>
      <c r="G5" s="165" t="s">
        <v>237</v>
      </c>
      <c r="H5" s="165" t="s">
        <v>238</v>
      </c>
      <c r="I5" s="165" t="s">
        <v>239</v>
      </c>
      <c r="J5" s="165" t="s">
        <v>240</v>
      </c>
      <c r="K5" s="165" t="s">
        <v>241</v>
      </c>
      <c r="L5" s="165" t="s">
        <v>242</v>
      </c>
      <c r="M5" s="165" t="s">
        <v>243</v>
      </c>
      <c r="N5" s="165" t="s">
        <v>244</v>
      </c>
      <c r="O5" s="165" t="s">
        <v>245</v>
      </c>
      <c r="P5" s="165" t="s">
        <v>246</v>
      </c>
      <c r="Q5" s="166" t="s">
        <v>247</v>
      </c>
      <c r="R5" s="167" t="s">
        <v>248</v>
      </c>
      <c r="S5" s="167" t="s">
        <v>249</v>
      </c>
      <c r="T5" s="168" t="s">
        <v>250</v>
      </c>
      <c r="U5" s="165" t="s">
        <v>251</v>
      </c>
      <c r="V5" s="165" t="s">
        <v>252</v>
      </c>
      <c r="W5" s="165" t="s">
        <v>253</v>
      </c>
      <c r="X5" s="165" t="s">
        <v>254</v>
      </c>
      <c r="Y5" s="165" t="s">
        <v>255</v>
      </c>
      <c r="Z5" s="165" t="s">
        <v>256</v>
      </c>
      <c r="AA5" s="165" t="s">
        <v>257</v>
      </c>
      <c r="AB5" s="165" t="s">
        <v>258</v>
      </c>
      <c r="AC5" s="166" t="s">
        <v>259</v>
      </c>
      <c r="AD5" s="169" t="s">
        <v>260</v>
      </c>
      <c r="AE5" s="168" t="s">
        <v>261</v>
      </c>
      <c r="AF5" s="165" t="s">
        <v>262</v>
      </c>
      <c r="AG5" s="165" t="s">
        <v>263</v>
      </c>
      <c r="AH5" s="165" t="s">
        <v>264</v>
      </c>
      <c r="AI5" s="165" t="s">
        <v>265</v>
      </c>
      <c r="AJ5" s="165" t="s">
        <v>266</v>
      </c>
      <c r="AK5" s="165" t="s">
        <v>267</v>
      </c>
      <c r="AL5" s="165" t="s">
        <v>268</v>
      </c>
      <c r="AM5" s="165" t="s">
        <v>269</v>
      </c>
      <c r="AN5" s="165" t="s">
        <v>270</v>
      </c>
      <c r="AO5" s="165" t="s">
        <v>271</v>
      </c>
      <c r="AP5" s="165" t="s">
        <v>272</v>
      </c>
      <c r="AQ5" s="165" t="s">
        <v>273</v>
      </c>
      <c r="AR5" s="165" t="s">
        <v>274</v>
      </c>
      <c r="AS5" s="165" t="s">
        <v>275</v>
      </c>
      <c r="AT5" s="165" t="s">
        <v>276</v>
      </c>
      <c r="AU5" s="165" t="s">
        <v>277</v>
      </c>
      <c r="AV5" s="165" t="s">
        <v>278</v>
      </c>
      <c r="AW5" s="166" t="s">
        <v>279</v>
      </c>
      <c r="AX5" s="170" t="s">
        <v>280</v>
      </c>
      <c r="AY5" s="170" t="s">
        <v>281</v>
      </c>
      <c r="AZ5" s="170" t="s">
        <v>234</v>
      </c>
      <c r="BA5" s="170" t="s">
        <v>235</v>
      </c>
      <c r="BB5" s="168" t="s">
        <v>236</v>
      </c>
      <c r="BC5" s="165" t="s">
        <v>237</v>
      </c>
      <c r="BD5" s="165" t="s">
        <v>238</v>
      </c>
      <c r="BE5" s="165" t="s">
        <v>239</v>
      </c>
      <c r="BF5" s="165" t="s">
        <v>240</v>
      </c>
      <c r="BG5" s="165" t="s">
        <v>241</v>
      </c>
      <c r="BH5" s="165" t="s">
        <v>242</v>
      </c>
      <c r="BI5" s="165" t="s">
        <v>243</v>
      </c>
      <c r="BJ5" s="171"/>
      <c r="BK5" s="172" t="s">
        <v>282</v>
      </c>
      <c r="BL5" s="173"/>
    </row>
    <row r="6">
      <c r="A6" s="160" t="s">
        <v>283</v>
      </c>
      <c r="B6" s="160">
        <v>0.0</v>
      </c>
      <c r="C6" s="174" t="s">
        <v>284</v>
      </c>
      <c r="D6" s="161"/>
      <c r="E6" s="175"/>
      <c r="F6" s="175"/>
      <c r="G6" s="176"/>
      <c r="H6" s="176"/>
      <c r="I6" s="176"/>
      <c r="J6" s="177">
        <v>0.0</v>
      </c>
      <c r="K6" s="160">
        <v>0.0</v>
      </c>
      <c r="L6" s="160">
        <v>0.0</v>
      </c>
      <c r="M6" s="160">
        <v>0.0</v>
      </c>
      <c r="N6" s="161">
        <f>'DC Demand Planning'!I19*4</f>
        <v>1372</v>
      </c>
      <c r="O6" s="161">
        <f t="shared" ref="O6:Y6" si="1">N6</f>
        <v>1372</v>
      </c>
      <c r="P6" s="161">
        <f t="shared" si="1"/>
        <v>1372</v>
      </c>
      <c r="Q6" s="161">
        <f t="shared" si="1"/>
        <v>1372</v>
      </c>
      <c r="R6" s="178">
        <f t="shared" si="1"/>
        <v>1372</v>
      </c>
      <c r="S6" s="178">
        <f t="shared" si="1"/>
        <v>1372</v>
      </c>
      <c r="T6" s="161">
        <f t="shared" si="1"/>
        <v>1372</v>
      </c>
      <c r="U6" s="161">
        <f t="shared" si="1"/>
        <v>1372</v>
      </c>
      <c r="V6" s="161">
        <f t="shared" si="1"/>
        <v>1372</v>
      </c>
      <c r="W6" s="161">
        <f t="shared" si="1"/>
        <v>1372</v>
      </c>
      <c r="X6" s="161">
        <f t="shared" si="1"/>
        <v>1372</v>
      </c>
      <c r="Y6" s="161">
        <f t="shared" si="1"/>
        <v>1372</v>
      </c>
      <c r="Z6" s="161">
        <f>'DC Demand Planning'!N19*4</f>
        <v>1512</v>
      </c>
      <c r="AA6" s="161">
        <f t="shared" ref="AA6:AK6" si="2">Z6</f>
        <v>1512</v>
      </c>
      <c r="AB6" s="161">
        <f t="shared" si="2"/>
        <v>1512</v>
      </c>
      <c r="AC6" s="161">
        <f t="shared" si="2"/>
        <v>1512</v>
      </c>
      <c r="AD6" s="179">
        <f t="shared" si="2"/>
        <v>1512</v>
      </c>
      <c r="AE6" s="161">
        <f t="shared" si="2"/>
        <v>1512</v>
      </c>
      <c r="AF6" s="161">
        <f t="shared" si="2"/>
        <v>1512</v>
      </c>
      <c r="AG6" s="161">
        <f t="shared" si="2"/>
        <v>1512</v>
      </c>
      <c r="AH6" s="161">
        <f t="shared" si="2"/>
        <v>1512</v>
      </c>
      <c r="AI6" s="161">
        <f t="shared" si="2"/>
        <v>1512</v>
      </c>
      <c r="AJ6" s="161">
        <f t="shared" si="2"/>
        <v>1512</v>
      </c>
      <c r="AK6" s="161">
        <f t="shared" si="2"/>
        <v>1512</v>
      </c>
      <c r="AL6" s="161">
        <f>'DC Demand Planning'!S19*4</f>
        <v>1512</v>
      </c>
      <c r="AM6" s="161">
        <f t="shared" ref="AM6:AW6" si="3">AL6</f>
        <v>1512</v>
      </c>
      <c r="AN6" s="161">
        <f t="shared" si="3"/>
        <v>1512</v>
      </c>
      <c r="AO6" s="161">
        <f t="shared" si="3"/>
        <v>1512</v>
      </c>
      <c r="AP6" s="161">
        <f t="shared" si="3"/>
        <v>1512</v>
      </c>
      <c r="AQ6" s="161">
        <f t="shared" si="3"/>
        <v>1512</v>
      </c>
      <c r="AR6" s="161">
        <f t="shared" si="3"/>
        <v>1512</v>
      </c>
      <c r="AS6" s="161">
        <f t="shared" si="3"/>
        <v>1512</v>
      </c>
      <c r="AT6" s="161">
        <f t="shared" si="3"/>
        <v>1512</v>
      </c>
      <c r="AU6" s="161">
        <f t="shared" si="3"/>
        <v>1512</v>
      </c>
      <c r="AV6" s="161">
        <f t="shared" si="3"/>
        <v>1512</v>
      </c>
      <c r="AW6" s="161">
        <f t="shared" si="3"/>
        <v>1512</v>
      </c>
      <c r="AX6" s="180">
        <f>'DC Demand Planning'!S19*12</f>
        <v>4536</v>
      </c>
      <c r="AY6" s="180">
        <f t="shared" ref="AY6:BA6" si="4">AX6</f>
        <v>4536</v>
      </c>
      <c r="AZ6" s="180">
        <f t="shared" si="4"/>
        <v>4536</v>
      </c>
      <c r="BA6" s="180">
        <f t="shared" si="4"/>
        <v>4536</v>
      </c>
      <c r="BB6" s="161">
        <f>'DC Demand Planning'!X19*4</f>
        <v>1512</v>
      </c>
      <c r="BC6" s="161">
        <f t="shared" ref="BC6:BI6" si="5">BB6</f>
        <v>1512</v>
      </c>
      <c r="BD6" s="161">
        <f t="shared" si="5"/>
        <v>1512</v>
      </c>
      <c r="BE6" s="161">
        <f t="shared" si="5"/>
        <v>1512</v>
      </c>
      <c r="BF6" s="161">
        <f t="shared" si="5"/>
        <v>1512</v>
      </c>
      <c r="BG6" s="161">
        <f t="shared" si="5"/>
        <v>1512</v>
      </c>
      <c r="BH6" s="161">
        <f t="shared" si="5"/>
        <v>1512</v>
      </c>
      <c r="BI6" s="161">
        <f t="shared" si="5"/>
        <v>1512</v>
      </c>
      <c r="BJ6" s="147"/>
      <c r="BK6" s="148"/>
      <c r="BL6" s="146"/>
    </row>
    <row r="7">
      <c r="A7" s="160" t="s">
        <v>285</v>
      </c>
      <c r="B7" s="160">
        <f>$B$1+B6</f>
        <v>4</v>
      </c>
      <c r="C7" s="174" t="s">
        <v>286</v>
      </c>
      <c r="D7" s="181"/>
      <c r="E7" s="181"/>
      <c r="F7" s="181"/>
      <c r="G7" s="181"/>
      <c r="H7" s="181"/>
      <c r="I7" s="181"/>
      <c r="J7" s="182">
        <v>0.0</v>
      </c>
      <c r="K7" s="183">
        <f>J7+K9-J6</f>
        <v>4050</v>
      </c>
      <c r="L7" s="183">
        <f t="shared" ref="L7:BI7" si="6">K7+L9-L6</f>
        <v>4050</v>
      </c>
      <c r="M7" s="183">
        <f t="shared" si="6"/>
        <v>4050</v>
      </c>
      <c r="N7" s="183">
        <f t="shared" si="6"/>
        <v>2678</v>
      </c>
      <c r="O7" s="183">
        <f t="shared" si="6"/>
        <v>1306</v>
      </c>
      <c r="P7" s="183">
        <f t="shared" si="6"/>
        <v>8034</v>
      </c>
      <c r="Q7" s="183">
        <f t="shared" si="6"/>
        <v>6662</v>
      </c>
      <c r="R7" s="184">
        <f t="shared" si="6"/>
        <v>5290</v>
      </c>
      <c r="S7" s="184">
        <f t="shared" si="6"/>
        <v>3918</v>
      </c>
      <c r="T7" s="183">
        <f t="shared" si="6"/>
        <v>2546</v>
      </c>
      <c r="U7" s="183">
        <f t="shared" si="6"/>
        <v>9274</v>
      </c>
      <c r="V7" s="183">
        <f t="shared" si="6"/>
        <v>7902</v>
      </c>
      <c r="W7" s="183">
        <f t="shared" si="6"/>
        <v>6530</v>
      </c>
      <c r="X7" s="183">
        <f t="shared" si="6"/>
        <v>5158</v>
      </c>
      <c r="Y7" s="183">
        <f t="shared" si="6"/>
        <v>3786</v>
      </c>
      <c r="Z7" s="183">
        <f t="shared" si="6"/>
        <v>6324</v>
      </c>
      <c r="AA7" s="183">
        <f t="shared" si="6"/>
        <v>4812</v>
      </c>
      <c r="AB7" s="183">
        <f t="shared" si="6"/>
        <v>3300</v>
      </c>
      <c r="AC7" s="183">
        <f t="shared" si="6"/>
        <v>1788</v>
      </c>
      <c r="AD7" s="185">
        <f t="shared" si="6"/>
        <v>276</v>
      </c>
      <c r="AE7" s="183">
        <f t="shared" si="6"/>
        <v>6864</v>
      </c>
      <c r="AF7" s="183">
        <f t="shared" si="6"/>
        <v>5352</v>
      </c>
      <c r="AG7" s="183">
        <f t="shared" si="6"/>
        <v>3840</v>
      </c>
      <c r="AH7" s="183">
        <f t="shared" si="6"/>
        <v>2328</v>
      </c>
      <c r="AI7" s="183">
        <f t="shared" si="6"/>
        <v>816</v>
      </c>
      <c r="AJ7" s="183">
        <f t="shared" si="6"/>
        <v>7404</v>
      </c>
      <c r="AK7" s="183">
        <f t="shared" si="6"/>
        <v>5892</v>
      </c>
      <c r="AL7" s="183">
        <f t="shared" si="6"/>
        <v>4380</v>
      </c>
      <c r="AM7" s="183">
        <f t="shared" si="6"/>
        <v>2868</v>
      </c>
      <c r="AN7" s="183">
        <f t="shared" si="6"/>
        <v>9456</v>
      </c>
      <c r="AO7" s="183">
        <f t="shared" si="6"/>
        <v>7944</v>
      </c>
      <c r="AP7" s="183">
        <f t="shared" si="6"/>
        <v>6432</v>
      </c>
      <c r="AQ7" s="183">
        <f t="shared" si="6"/>
        <v>4920</v>
      </c>
      <c r="AR7" s="183">
        <f t="shared" si="6"/>
        <v>3408</v>
      </c>
      <c r="AS7" s="183">
        <f t="shared" si="6"/>
        <v>5946</v>
      </c>
      <c r="AT7" s="183">
        <f t="shared" si="6"/>
        <v>4434</v>
      </c>
      <c r="AU7" s="183">
        <f t="shared" si="6"/>
        <v>2922</v>
      </c>
      <c r="AV7" s="183">
        <f t="shared" si="6"/>
        <v>5460</v>
      </c>
      <c r="AW7" s="183">
        <f t="shared" si="6"/>
        <v>3948</v>
      </c>
      <c r="AX7" s="186">
        <f t="shared" si="6"/>
        <v>7512</v>
      </c>
      <c r="AY7" s="186">
        <f t="shared" si="6"/>
        <v>2976</v>
      </c>
      <c r="AZ7" s="186">
        <f t="shared" si="6"/>
        <v>10590</v>
      </c>
      <c r="BA7" s="186">
        <f t="shared" si="6"/>
        <v>6054</v>
      </c>
      <c r="BB7" s="183">
        <f t="shared" si="6"/>
        <v>4542</v>
      </c>
      <c r="BC7" s="183">
        <f t="shared" si="6"/>
        <v>3030</v>
      </c>
      <c r="BD7" s="183">
        <f t="shared" si="6"/>
        <v>9618</v>
      </c>
      <c r="BE7" s="183">
        <f t="shared" si="6"/>
        <v>8106</v>
      </c>
      <c r="BF7" s="183">
        <f t="shared" si="6"/>
        <v>6594</v>
      </c>
      <c r="BG7" s="183">
        <f t="shared" si="6"/>
        <v>5082</v>
      </c>
      <c r="BH7" s="183">
        <f t="shared" si="6"/>
        <v>3570</v>
      </c>
      <c r="BI7" s="183">
        <f t="shared" si="6"/>
        <v>2058</v>
      </c>
      <c r="BJ7" s="147"/>
      <c r="BK7" s="187"/>
      <c r="BL7" s="146"/>
    </row>
    <row r="8">
      <c r="A8" s="160" t="s">
        <v>287</v>
      </c>
      <c r="B8" s="40">
        <v>0.0</v>
      </c>
      <c r="C8" s="174" t="s">
        <v>288</v>
      </c>
      <c r="D8" s="188"/>
      <c r="E8" s="188"/>
      <c r="F8" s="188"/>
      <c r="G8" s="188"/>
      <c r="H8" s="188"/>
      <c r="I8" s="188"/>
      <c r="J8" s="188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89"/>
      <c r="AF8" s="189"/>
      <c r="AG8" s="189"/>
      <c r="AH8" s="189"/>
      <c r="AI8" s="189"/>
      <c r="AJ8" s="189"/>
      <c r="AK8" s="189"/>
      <c r="AL8" s="189"/>
      <c r="AM8" s="189"/>
      <c r="AN8" s="189"/>
      <c r="AO8" s="189"/>
      <c r="AP8" s="189"/>
      <c r="AQ8" s="189"/>
      <c r="AR8" s="189"/>
      <c r="AS8" s="189"/>
      <c r="AT8" s="189"/>
      <c r="AU8" s="189"/>
      <c r="AV8" s="189"/>
      <c r="AW8" s="189"/>
      <c r="AX8" s="189"/>
      <c r="AY8" s="189"/>
      <c r="AZ8" s="189"/>
      <c r="BA8" s="189"/>
      <c r="BB8" s="189"/>
      <c r="BC8" s="189"/>
      <c r="BD8" s="189"/>
      <c r="BE8" s="189"/>
      <c r="BF8" s="189"/>
      <c r="BG8" s="189"/>
      <c r="BH8" s="189"/>
      <c r="BI8" s="189"/>
      <c r="BJ8" s="190"/>
      <c r="BK8" s="191">
        <f>min(BF7:BI8)</f>
        <v>2058</v>
      </c>
      <c r="BL8" s="147"/>
    </row>
    <row r="9">
      <c r="A9" s="141"/>
      <c r="B9" s="138"/>
      <c r="C9" s="174" t="s">
        <v>289</v>
      </c>
      <c r="D9" s="161"/>
      <c r="E9" s="175"/>
      <c r="F9" s="175"/>
      <c r="G9" s="175"/>
      <c r="H9" s="175"/>
      <c r="I9" s="175"/>
      <c r="J9" s="175"/>
      <c r="K9" s="161">
        <f t="shared" ref="K9:BI9" si="7">if(K143&gt;0,K143*$B$5,"")</f>
        <v>4050</v>
      </c>
      <c r="L9" s="161" t="str">
        <f t="shared" si="7"/>
        <v/>
      </c>
      <c r="M9" s="161" t="str">
        <f t="shared" si="7"/>
        <v/>
      </c>
      <c r="N9" s="161" t="str">
        <f t="shared" si="7"/>
        <v/>
      </c>
      <c r="O9" s="161" t="str">
        <f t="shared" si="7"/>
        <v/>
      </c>
      <c r="P9" s="161">
        <f t="shared" si="7"/>
        <v>8100</v>
      </c>
      <c r="Q9" s="161" t="str">
        <f t="shared" si="7"/>
        <v/>
      </c>
      <c r="R9" s="178" t="str">
        <f t="shared" si="7"/>
        <v/>
      </c>
      <c r="S9" s="178" t="str">
        <f t="shared" si="7"/>
        <v/>
      </c>
      <c r="T9" s="161" t="str">
        <f t="shared" si="7"/>
        <v/>
      </c>
      <c r="U9" s="161">
        <f t="shared" si="7"/>
        <v>8100</v>
      </c>
      <c r="V9" s="161" t="str">
        <f t="shared" si="7"/>
        <v/>
      </c>
      <c r="W9" s="161" t="str">
        <f t="shared" si="7"/>
        <v/>
      </c>
      <c r="X9" s="161" t="str">
        <f t="shared" si="7"/>
        <v/>
      </c>
      <c r="Y9" s="161" t="str">
        <f t="shared" si="7"/>
        <v/>
      </c>
      <c r="Z9" s="161">
        <f t="shared" si="7"/>
        <v>4050</v>
      </c>
      <c r="AA9" s="161" t="str">
        <f t="shared" si="7"/>
        <v/>
      </c>
      <c r="AB9" s="161" t="str">
        <f t="shared" si="7"/>
        <v/>
      </c>
      <c r="AC9" s="161" t="str">
        <f t="shared" si="7"/>
        <v/>
      </c>
      <c r="AD9" s="179" t="str">
        <f t="shared" si="7"/>
        <v/>
      </c>
      <c r="AE9" s="161">
        <f t="shared" si="7"/>
        <v>8100</v>
      </c>
      <c r="AF9" s="161" t="str">
        <f t="shared" si="7"/>
        <v/>
      </c>
      <c r="AG9" s="161" t="str">
        <f t="shared" si="7"/>
        <v/>
      </c>
      <c r="AH9" s="161" t="str">
        <f t="shared" si="7"/>
        <v/>
      </c>
      <c r="AI9" s="161" t="str">
        <f t="shared" si="7"/>
        <v/>
      </c>
      <c r="AJ9" s="161">
        <f t="shared" si="7"/>
        <v>8100</v>
      </c>
      <c r="AK9" s="161" t="str">
        <f t="shared" si="7"/>
        <v/>
      </c>
      <c r="AL9" s="161" t="str">
        <f t="shared" si="7"/>
        <v/>
      </c>
      <c r="AM9" s="161" t="str">
        <f t="shared" si="7"/>
        <v/>
      </c>
      <c r="AN9" s="161">
        <f t="shared" si="7"/>
        <v>8100</v>
      </c>
      <c r="AO9" s="161" t="str">
        <f t="shared" si="7"/>
        <v/>
      </c>
      <c r="AP9" s="161" t="str">
        <f t="shared" si="7"/>
        <v/>
      </c>
      <c r="AQ9" s="161" t="str">
        <f t="shared" si="7"/>
        <v/>
      </c>
      <c r="AR9" s="161" t="str">
        <f t="shared" si="7"/>
        <v/>
      </c>
      <c r="AS9" s="161">
        <f t="shared" si="7"/>
        <v>4050</v>
      </c>
      <c r="AT9" s="161" t="str">
        <f t="shared" si="7"/>
        <v/>
      </c>
      <c r="AU9" s="161" t="str">
        <f t="shared" si="7"/>
        <v/>
      </c>
      <c r="AV9" s="161">
        <f t="shared" si="7"/>
        <v>4050</v>
      </c>
      <c r="AW9" s="161" t="str">
        <f t="shared" si="7"/>
        <v/>
      </c>
      <c r="AX9" s="180">
        <f t="shared" si="7"/>
        <v>8100</v>
      </c>
      <c r="AY9" s="180" t="str">
        <f t="shared" si="7"/>
        <v/>
      </c>
      <c r="AZ9" s="180">
        <f t="shared" si="7"/>
        <v>12150</v>
      </c>
      <c r="BA9" s="180" t="str">
        <f t="shared" si="7"/>
        <v/>
      </c>
      <c r="BB9" s="161" t="str">
        <f t="shared" si="7"/>
        <v/>
      </c>
      <c r="BC9" s="161" t="str">
        <f t="shared" si="7"/>
        <v/>
      </c>
      <c r="BD9" s="161">
        <f t="shared" si="7"/>
        <v>8100</v>
      </c>
      <c r="BE9" s="161" t="str">
        <f t="shared" si="7"/>
        <v/>
      </c>
      <c r="BF9" s="161" t="str">
        <f t="shared" si="7"/>
        <v/>
      </c>
      <c r="BG9" s="161" t="str">
        <f t="shared" si="7"/>
        <v/>
      </c>
      <c r="BH9" s="161" t="str">
        <f t="shared" si="7"/>
        <v/>
      </c>
      <c r="BI9" s="161" t="str">
        <f t="shared" si="7"/>
        <v/>
      </c>
      <c r="BJ9" s="147"/>
      <c r="BK9" s="192"/>
      <c r="BL9" s="146"/>
    </row>
    <row r="10">
      <c r="A10" s="147"/>
      <c r="B10" s="148"/>
      <c r="C10" s="174" t="s">
        <v>290</v>
      </c>
      <c r="D10" s="161"/>
      <c r="E10" s="175"/>
      <c r="F10" s="175"/>
      <c r="G10" s="175"/>
      <c r="H10" s="175"/>
      <c r="I10" s="175"/>
      <c r="J10" s="175"/>
      <c r="K10" s="160" t="str">
        <f>if(O7&lt;=0,"x","")</f>
        <v/>
      </c>
      <c r="L10" s="193" t="s">
        <v>291</v>
      </c>
      <c r="M10" s="160" t="str">
        <f t="shared" ref="M10:Z10" si="8">if(Q7&lt;=0,"x","")</f>
        <v/>
      </c>
      <c r="N10" s="160" t="str">
        <f t="shared" si="8"/>
        <v/>
      </c>
      <c r="O10" s="160" t="str">
        <f t="shared" si="8"/>
        <v/>
      </c>
      <c r="P10" s="160" t="str">
        <f t="shared" si="8"/>
        <v/>
      </c>
      <c r="Q10" s="160" t="str">
        <f t="shared" si="8"/>
        <v/>
      </c>
      <c r="R10" s="194" t="str">
        <f t="shared" si="8"/>
        <v/>
      </c>
      <c r="S10" s="194" t="str">
        <f t="shared" si="8"/>
        <v/>
      </c>
      <c r="T10" s="160" t="str">
        <f t="shared" si="8"/>
        <v/>
      </c>
      <c r="U10" s="160" t="str">
        <f t="shared" si="8"/>
        <v/>
      </c>
      <c r="V10" s="160" t="str">
        <f t="shared" si="8"/>
        <v/>
      </c>
      <c r="W10" s="160" t="str">
        <f t="shared" si="8"/>
        <v/>
      </c>
      <c r="X10" s="160" t="str">
        <f t="shared" si="8"/>
        <v/>
      </c>
      <c r="Y10" s="160" t="str">
        <f t="shared" si="8"/>
        <v/>
      </c>
      <c r="Z10" s="160" t="str">
        <f t="shared" si="8"/>
        <v/>
      </c>
      <c r="AA10" s="193" t="s">
        <v>291</v>
      </c>
      <c r="AB10" s="160" t="str">
        <f t="shared" ref="AB10:AE10" si="9">if(AF7&lt;=0,"x","")</f>
        <v/>
      </c>
      <c r="AC10" s="160" t="str">
        <f t="shared" si="9"/>
        <v/>
      </c>
      <c r="AD10" s="195" t="str">
        <f t="shared" si="9"/>
        <v/>
      </c>
      <c r="AE10" s="160" t="str">
        <f t="shared" si="9"/>
        <v/>
      </c>
      <c r="AF10" s="193" t="s">
        <v>291</v>
      </c>
      <c r="AG10" s="160" t="str">
        <f t="shared" ref="AG10:AS10" si="10">if(AK7&lt;=0,"x","")</f>
        <v/>
      </c>
      <c r="AH10" s="160" t="str">
        <f t="shared" si="10"/>
        <v/>
      </c>
      <c r="AI10" s="160" t="str">
        <f t="shared" si="10"/>
        <v/>
      </c>
      <c r="AJ10" s="160" t="str">
        <f t="shared" si="10"/>
        <v/>
      </c>
      <c r="AK10" s="160" t="str">
        <f t="shared" si="10"/>
        <v/>
      </c>
      <c r="AL10" s="160" t="str">
        <f t="shared" si="10"/>
        <v/>
      </c>
      <c r="AM10" s="160" t="str">
        <f t="shared" si="10"/>
        <v/>
      </c>
      <c r="AN10" s="160" t="str">
        <f t="shared" si="10"/>
        <v/>
      </c>
      <c r="AO10" s="160" t="str">
        <f t="shared" si="10"/>
        <v/>
      </c>
      <c r="AP10" s="160" t="str">
        <f t="shared" si="10"/>
        <v/>
      </c>
      <c r="AQ10" s="160" t="str">
        <f t="shared" si="10"/>
        <v/>
      </c>
      <c r="AR10" s="160" t="str">
        <f t="shared" si="10"/>
        <v/>
      </c>
      <c r="AS10" s="160" t="str">
        <f t="shared" si="10"/>
        <v/>
      </c>
      <c r="AT10" s="193" t="s">
        <v>291</v>
      </c>
      <c r="AU10" s="160" t="str">
        <f>if(AY7&lt;=0,"x","")</f>
        <v/>
      </c>
      <c r="AV10" s="193" t="s">
        <v>291</v>
      </c>
      <c r="AW10" s="160" t="str">
        <f t="shared" ref="AW10:BE10" si="11">if(BA7&lt;=0,"x","")</f>
        <v/>
      </c>
      <c r="AX10" s="196" t="str">
        <f t="shared" si="11"/>
        <v/>
      </c>
      <c r="AY10" s="196" t="str">
        <f t="shared" si="11"/>
        <v/>
      </c>
      <c r="AZ10" s="196" t="str">
        <f t="shared" si="11"/>
        <v/>
      </c>
      <c r="BA10" s="196" t="str">
        <f t="shared" si="11"/>
        <v/>
      </c>
      <c r="BB10" s="160" t="str">
        <f t="shared" si="11"/>
        <v/>
      </c>
      <c r="BC10" s="160" t="str">
        <f t="shared" si="11"/>
        <v/>
      </c>
      <c r="BD10" s="160" t="str">
        <f t="shared" si="11"/>
        <v/>
      </c>
      <c r="BE10" s="160" t="str">
        <f t="shared" si="11"/>
        <v/>
      </c>
      <c r="BF10" s="160"/>
      <c r="BG10" s="160"/>
      <c r="BH10" s="160"/>
      <c r="BI10" s="160"/>
      <c r="BJ10" s="197"/>
      <c r="BK10" s="198"/>
      <c r="BL10" s="199"/>
    </row>
    <row r="11">
      <c r="A11" s="147"/>
      <c r="B11" s="146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8"/>
      <c r="R11" s="149"/>
      <c r="S11" s="149"/>
      <c r="T11" s="141"/>
      <c r="U11" s="137"/>
      <c r="V11" s="137"/>
      <c r="W11" s="137"/>
      <c r="X11" s="137"/>
      <c r="Y11" s="137"/>
      <c r="Z11" s="137"/>
      <c r="AA11" s="137"/>
      <c r="AB11" s="137"/>
      <c r="AC11" s="138"/>
      <c r="AD11" s="150"/>
      <c r="AE11" s="141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38"/>
      <c r="AX11" s="151"/>
      <c r="AY11" s="151"/>
      <c r="AZ11" s="151"/>
      <c r="BA11" s="151"/>
      <c r="BB11" s="141"/>
      <c r="BC11" s="137"/>
      <c r="BD11" s="137"/>
      <c r="BE11" s="137"/>
      <c r="BF11" s="137"/>
      <c r="BG11" s="137"/>
      <c r="BH11" s="137"/>
      <c r="BI11" s="137"/>
      <c r="BJ11" s="146"/>
      <c r="BK11" s="200"/>
      <c r="BL11" s="146"/>
    </row>
    <row r="12">
      <c r="A12" s="152"/>
      <c r="B12" s="153"/>
      <c r="C12" s="153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8"/>
      <c r="R12" s="154"/>
      <c r="S12" s="154"/>
      <c r="T12" s="147"/>
      <c r="U12" s="146"/>
      <c r="V12" s="146"/>
      <c r="W12" s="146"/>
      <c r="X12" s="146"/>
      <c r="Y12" s="146"/>
      <c r="Z12" s="146"/>
      <c r="AA12" s="146"/>
      <c r="AB12" s="146"/>
      <c r="AC12" s="148"/>
      <c r="AD12" s="155"/>
      <c r="AE12" s="147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6"/>
      <c r="AS12" s="146"/>
      <c r="AT12" s="146"/>
      <c r="AU12" s="146"/>
      <c r="AV12" s="146"/>
      <c r="AW12" s="148"/>
      <c r="AX12" s="156"/>
      <c r="AY12" s="156"/>
      <c r="AZ12" s="156"/>
      <c r="BA12" s="156"/>
      <c r="BB12" s="147"/>
      <c r="BC12" s="146"/>
      <c r="BD12" s="146"/>
      <c r="BE12" s="146"/>
      <c r="BF12" s="146"/>
      <c r="BG12" s="146"/>
      <c r="BH12" s="146"/>
      <c r="BI12" s="146"/>
      <c r="BJ12" s="146"/>
      <c r="BK12" s="200"/>
      <c r="BL12" s="146"/>
    </row>
    <row r="13">
      <c r="A13" s="157" t="s">
        <v>187</v>
      </c>
      <c r="B13" s="158"/>
      <c r="C13" s="159" t="s">
        <v>292</v>
      </c>
      <c r="D13" s="147"/>
      <c r="E13" s="146"/>
      <c r="F13" s="146"/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8"/>
      <c r="R13" s="154"/>
      <c r="S13" s="154"/>
      <c r="T13" s="147"/>
      <c r="U13" s="146"/>
      <c r="V13" s="146"/>
      <c r="W13" s="146"/>
      <c r="X13" s="146"/>
      <c r="Y13" s="146"/>
      <c r="Z13" s="146"/>
      <c r="AA13" s="146"/>
      <c r="AB13" s="146"/>
      <c r="AC13" s="148"/>
      <c r="AD13" s="155"/>
      <c r="AE13" s="147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6"/>
      <c r="AS13" s="146"/>
      <c r="AT13" s="146"/>
      <c r="AU13" s="146"/>
      <c r="AV13" s="146"/>
      <c r="AW13" s="148"/>
      <c r="AX13" s="156"/>
      <c r="AY13" s="156"/>
      <c r="AZ13" s="156"/>
      <c r="BA13" s="156"/>
      <c r="BB13" s="147"/>
      <c r="BC13" s="146"/>
      <c r="BD13" s="146"/>
      <c r="BE13" s="146"/>
      <c r="BF13" s="146"/>
      <c r="BG13" s="146"/>
      <c r="BH13" s="146"/>
      <c r="BI13" s="146"/>
      <c r="BJ13" s="146"/>
      <c r="BK13" s="200"/>
      <c r="BL13" s="146"/>
    </row>
    <row r="14">
      <c r="A14" s="160" t="s">
        <v>204</v>
      </c>
      <c r="B14" s="161">
        <f>'EOQ and EPQ'!J15</f>
        <v>4050</v>
      </c>
      <c r="C14" s="162"/>
      <c r="D14" s="163" t="s">
        <v>234</v>
      </c>
      <c r="E14" s="164" t="s">
        <v>235</v>
      </c>
      <c r="F14" s="164" t="s">
        <v>236</v>
      </c>
      <c r="G14" s="165" t="s">
        <v>237</v>
      </c>
      <c r="H14" s="165" t="s">
        <v>238</v>
      </c>
      <c r="I14" s="165" t="s">
        <v>239</v>
      </c>
      <c r="J14" s="165" t="s">
        <v>240</v>
      </c>
      <c r="K14" s="165" t="s">
        <v>241</v>
      </c>
      <c r="L14" s="165" t="s">
        <v>242</v>
      </c>
      <c r="M14" s="165" t="s">
        <v>243</v>
      </c>
      <c r="N14" s="165" t="s">
        <v>244</v>
      </c>
      <c r="O14" s="165" t="s">
        <v>245</v>
      </c>
      <c r="P14" s="165" t="s">
        <v>246</v>
      </c>
      <c r="Q14" s="166" t="s">
        <v>247</v>
      </c>
      <c r="R14" s="167" t="s">
        <v>248</v>
      </c>
      <c r="S14" s="167" t="s">
        <v>249</v>
      </c>
      <c r="T14" s="168" t="s">
        <v>250</v>
      </c>
      <c r="U14" s="165" t="s">
        <v>251</v>
      </c>
      <c r="V14" s="165" t="s">
        <v>252</v>
      </c>
      <c r="W14" s="165" t="s">
        <v>253</v>
      </c>
      <c r="X14" s="165" t="s">
        <v>254</v>
      </c>
      <c r="Y14" s="165" t="s">
        <v>255</v>
      </c>
      <c r="Z14" s="165" t="s">
        <v>256</v>
      </c>
      <c r="AA14" s="165" t="s">
        <v>257</v>
      </c>
      <c r="AB14" s="165" t="s">
        <v>258</v>
      </c>
      <c r="AC14" s="166" t="s">
        <v>259</v>
      </c>
      <c r="AD14" s="169" t="s">
        <v>260</v>
      </c>
      <c r="AE14" s="168" t="s">
        <v>261</v>
      </c>
      <c r="AF14" s="165" t="s">
        <v>262</v>
      </c>
      <c r="AG14" s="165" t="s">
        <v>263</v>
      </c>
      <c r="AH14" s="165" t="s">
        <v>264</v>
      </c>
      <c r="AI14" s="165" t="s">
        <v>265</v>
      </c>
      <c r="AJ14" s="165" t="s">
        <v>266</v>
      </c>
      <c r="AK14" s="165" t="s">
        <v>267</v>
      </c>
      <c r="AL14" s="165" t="s">
        <v>268</v>
      </c>
      <c r="AM14" s="165" t="s">
        <v>269</v>
      </c>
      <c r="AN14" s="165" t="s">
        <v>270</v>
      </c>
      <c r="AO14" s="165" t="s">
        <v>271</v>
      </c>
      <c r="AP14" s="165" t="s">
        <v>272</v>
      </c>
      <c r="AQ14" s="165" t="s">
        <v>273</v>
      </c>
      <c r="AR14" s="165" t="s">
        <v>274</v>
      </c>
      <c r="AS14" s="165" t="s">
        <v>275</v>
      </c>
      <c r="AT14" s="165" t="s">
        <v>276</v>
      </c>
      <c r="AU14" s="165" t="s">
        <v>277</v>
      </c>
      <c r="AV14" s="165" t="s">
        <v>278</v>
      </c>
      <c r="AW14" s="166" t="s">
        <v>279</v>
      </c>
      <c r="AX14" s="170" t="s">
        <v>280</v>
      </c>
      <c r="AY14" s="170" t="s">
        <v>281</v>
      </c>
      <c r="AZ14" s="170" t="s">
        <v>234</v>
      </c>
      <c r="BA14" s="170" t="s">
        <v>235</v>
      </c>
      <c r="BB14" s="168" t="s">
        <v>236</v>
      </c>
      <c r="BC14" s="165" t="s">
        <v>237</v>
      </c>
      <c r="BD14" s="165" t="s">
        <v>238</v>
      </c>
      <c r="BE14" s="165" t="s">
        <v>239</v>
      </c>
      <c r="BF14" s="165" t="s">
        <v>240</v>
      </c>
      <c r="BG14" s="165" t="s">
        <v>241</v>
      </c>
      <c r="BH14" s="165" t="s">
        <v>242</v>
      </c>
      <c r="BI14" s="165" t="s">
        <v>243</v>
      </c>
      <c r="BJ14" s="171"/>
      <c r="BK14" s="201"/>
      <c r="BL14" s="171"/>
    </row>
    <row r="15">
      <c r="A15" s="160" t="s">
        <v>283</v>
      </c>
      <c r="B15" s="160">
        <v>1.0</v>
      </c>
      <c r="C15" s="174" t="s">
        <v>284</v>
      </c>
      <c r="D15" s="161"/>
      <c r="E15" s="202"/>
      <c r="F15" s="202"/>
      <c r="G15" s="161"/>
      <c r="H15" s="176"/>
      <c r="I15" s="176"/>
      <c r="J15" s="176"/>
      <c r="K15" s="160">
        <v>0.0</v>
      </c>
      <c r="L15" s="160">
        <v>0.0</v>
      </c>
      <c r="M15" s="160">
        <v>0.0</v>
      </c>
      <c r="N15" s="161">
        <f>'DC Demand Planning'!I28*4</f>
        <v>1332</v>
      </c>
      <c r="O15" s="161">
        <f t="shared" ref="O15:Y15" si="12">N15</f>
        <v>1332</v>
      </c>
      <c r="P15" s="161">
        <f t="shared" si="12"/>
        <v>1332</v>
      </c>
      <c r="Q15" s="161">
        <f t="shared" si="12"/>
        <v>1332</v>
      </c>
      <c r="R15" s="178">
        <f t="shared" si="12"/>
        <v>1332</v>
      </c>
      <c r="S15" s="178">
        <f t="shared" si="12"/>
        <v>1332</v>
      </c>
      <c r="T15" s="161">
        <f t="shared" si="12"/>
        <v>1332</v>
      </c>
      <c r="U15" s="161">
        <f t="shared" si="12"/>
        <v>1332</v>
      </c>
      <c r="V15" s="161">
        <f t="shared" si="12"/>
        <v>1332</v>
      </c>
      <c r="W15" s="161">
        <f t="shared" si="12"/>
        <v>1332</v>
      </c>
      <c r="X15" s="161">
        <f t="shared" si="12"/>
        <v>1332</v>
      </c>
      <c r="Y15" s="161">
        <f t="shared" si="12"/>
        <v>1332</v>
      </c>
      <c r="Z15" s="161">
        <f>'DC Demand Planning'!N28*4</f>
        <v>1332</v>
      </c>
      <c r="AA15" s="161">
        <f t="shared" ref="AA15:AK15" si="13">Z15</f>
        <v>1332</v>
      </c>
      <c r="AB15" s="161">
        <f t="shared" si="13"/>
        <v>1332</v>
      </c>
      <c r="AC15" s="161">
        <f t="shared" si="13"/>
        <v>1332</v>
      </c>
      <c r="AD15" s="179">
        <f t="shared" si="13"/>
        <v>1332</v>
      </c>
      <c r="AE15" s="161">
        <f t="shared" si="13"/>
        <v>1332</v>
      </c>
      <c r="AF15" s="161">
        <f t="shared" si="13"/>
        <v>1332</v>
      </c>
      <c r="AG15" s="161">
        <f t="shared" si="13"/>
        <v>1332</v>
      </c>
      <c r="AH15" s="161">
        <f t="shared" si="13"/>
        <v>1332</v>
      </c>
      <c r="AI15" s="161">
        <f t="shared" si="13"/>
        <v>1332</v>
      </c>
      <c r="AJ15" s="161">
        <f t="shared" si="13"/>
        <v>1332</v>
      </c>
      <c r="AK15" s="161">
        <f t="shared" si="13"/>
        <v>1332</v>
      </c>
      <c r="AL15" s="161">
        <f>'DC Demand Planning'!S28*4</f>
        <v>1332</v>
      </c>
      <c r="AM15" s="161">
        <f t="shared" ref="AM15:AW15" si="14">AL15</f>
        <v>1332</v>
      </c>
      <c r="AN15" s="161">
        <f t="shared" si="14"/>
        <v>1332</v>
      </c>
      <c r="AO15" s="161">
        <f t="shared" si="14"/>
        <v>1332</v>
      </c>
      <c r="AP15" s="161">
        <f t="shared" si="14"/>
        <v>1332</v>
      </c>
      <c r="AQ15" s="161">
        <f t="shared" si="14"/>
        <v>1332</v>
      </c>
      <c r="AR15" s="161">
        <f t="shared" si="14"/>
        <v>1332</v>
      </c>
      <c r="AS15" s="161">
        <f t="shared" si="14"/>
        <v>1332</v>
      </c>
      <c r="AT15" s="161">
        <f t="shared" si="14"/>
        <v>1332</v>
      </c>
      <c r="AU15" s="161">
        <f t="shared" si="14"/>
        <v>1332</v>
      </c>
      <c r="AV15" s="161">
        <f t="shared" si="14"/>
        <v>1332</v>
      </c>
      <c r="AW15" s="161">
        <f t="shared" si="14"/>
        <v>1332</v>
      </c>
      <c r="AX15" s="180">
        <f>'DC Demand Planning'!S28*12</f>
        <v>3996</v>
      </c>
      <c r="AY15" s="180">
        <f t="shared" ref="AY15:BA15" si="15">AX15</f>
        <v>3996</v>
      </c>
      <c r="AZ15" s="180">
        <f t="shared" si="15"/>
        <v>3996</v>
      </c>
      <c r="BA15" s="180">
        <f t="shared" si="15"/>
        <v>3996</v>
      </c>
      <c r="BB15" s="161">
        <f>'DC Demand Planning'!X28*4</f>
        <v>1332</v>
      </c>
      <c r="BC15" s="161">
        <f t="shared" ref="BC15:BI15" si="16">BB15</f>
        <v>1332</v>
      </c>
      <c r="BD15" s="161">
        <f t="shared" si="16"/>
        <v>1332</v>
      </c>
      <c r="BE15" s="161">
        <f t="shared" si="16"/>
        <v>1332</v>
      </c>
      <c r="BF15" s="161">
        <f t="shared" si="16"/>
        <v>1332</v>
      </c>
      <c r="BG15" s="161">
        <f t="shared" si="16"/>
        <v>1332</v>
      </c>
      <c r="BH15" s="161">
        <f t="shared" si="16"/>
        <v>1332</v>
      </c>
      <c r="BI15" s="161">
        <f t="shared" si="16"/>
        <v>1332</v>
      </c>
      <c r="BJ15" s="147"/>
      <c r="BK15" s="200"/>
      <c r="BL15" s="146"/>
    </row>
    <row r="16">
      <c r="A16" s="160" t="s">
        <v>285</v>
      </c>
      <c r="B16" s="160">
        <f>$B$1+B15</f>
        <v>5</v>
      </c>
      <c r="C16" s="174" t="s">
        <v>286</v>
      </c>
      <c r="D16" s="181"/>
      <c r="E16" s="181"/>
      <c r="F16" s="181"/>
      <c r="G16" s="181"/>
      <c r="H16" s="181"/>
      <c r="I16" s="181"/>
      <c r="J16" s="181"/>
      <c r="K16" s="203">
        <v>0.0</v>
      </c>
      <c r="L16" s="183">
        <f t="shared" ref="L16:BI16" si="17">K16+L18-L15</f>
        <v>4050</v>
      </c>
      <c r="M16" s="183">
        <f t="shared" si="17"/>
        <v>4050</v>
      </c>
      <c r="N16" s="183">
        <f t="shared" si="17"/>
        <v>2718</v>
      </c>
      <c r="O16" s="183">
        <f t="shared" si="17"/>
        <v>1386</v>
      </c>
      <c r="P16" s="183">
        <f t="shared" si="17"/>
        <v>54</v>
      </c>
      <c r="Q16" s="183">
        <f t="shared" si="17"/>
        <v>6822</v>
      </c>
      <c r="R16" s="184">
        <f t="shared" si="17"/>
        <v>5490</v>
      </c>
      <c r="S16" s="184">
        <f t="shared" si="17"/>
        <v>4158</v>
      </c>
      <c r="T16" s="183">
        <f t="shared" si="17"/>
        <v>2826</v>
      </c>
      <c r="U16" s="183">
        <f t="shared" si="17"/>
        <v>1494</v>
      </c>
      <c r="V16" s="183">
        <f t="shared" si="17"/>
        <v>8262</v>
      </c>
      <c r="W16" s="183">
        <f t="shared" si="17"/>
        <v>6930</v>
      </c>
      <c r="X16" s="183">
        <f t="shared" si="17"/>
        <v>5598</v>
      </c>
      <c r="Y16" s="183">
        <f t="shared" si="17"/>
        <v>4266</v>
      </c>
      <c r="Z16" s="183">
        <f t="shared" si="17"/>
        <v>2934</v>
      </c>
      <c r="AA16" s="183">
        <f t="shared" si="17"/>
        <v>5652</v>
      </c>
      <c r="AB16" s="183">
        <f t="shared" si="17"/>
        <v>4320</v>
      </c>
      <c r="AC16" s="183">
        <f t="shared" si="17"/>
        <v>2988</v>
      </c>
      <c r="AD16" s="185">
        <f t="shared" si="17"/>
        <v>1656</v>
      </c>
      <c r="AE16" s="183">
        <f t="shared" si="17"/>
        <v>324</v>
      </c>
      <c r="AF16" s="183">
        <f t="shared" si="17"/>
        <v>7092</v>
      </c>
      <c r="AG16" s="183">
        <f t="shared" si="17"/>
        <v>5760</v>
      </c>
      <c r="AH16" s="183">
        <f t="shared" si="17"/>
        <v>4428</v>
      </c>
      <c r="AI16" s="183">
        <f t="shared" si="17"/>
        <v>3096</v>
      </c>
      <c r="AJ16" s="183">
        <f t="shared" si="17"/>
        <v>1764</v>
      </c>
      <c r="AK16" s="183">
        <f t="shared" si="17"/>
        <v>4482</v>
      </c>
      <c r="AL16" s="183">
        <f t="shared" si="17"/>
        <v>3150</v>
      </c>
      <c r="AM16" s="183">
        <f t="shared" si="17"/>
        <v>1818</v>
      </c>
      <c r="AN16" s="183">
        <f t="shared" si="17"/>
        <v>486</v>
      </c>
      <c r="AO16" s="183">
        <f t="shared" si="17"/>
        <v>7254</v>
      </c>
      <c r="AP16" s="183">
        <f t="shared" si="17"/>
        <v>5922</v>
      </c>
      <c r="AQ16" s="183">
        <f t="shared" si="17"/>
        <v>4590</v>
      </c>
      <c r="AR16" s="183">
        <f t="shared" si="17"/>
        <v>3258</v>
      </c>
      <c r="AS16" s="183">
        <f t="shared" si="17"/>
        <v>1926</v>
      </c>
      <c r="AT16" s="183">
        <f t="shared" si="17"/>
        <v>4644</v>
      </c>
      <c r="AU16" s="183">
        <f t="shared" si="17"/>
        <v>3312</v>
      </c>
      <c r="AV16" s="183">
        <f t="shared" si="17"/>
        <v>1980</v>
      </c>
      <c r="AW16" s="183">
        <f t="shared" si="17"/>
        <v>4698</v>
      </c>
      <c r="AX16" s="186">
        <f t="shared" si="17"/>
        <v>702</v>
      </c>
      <c r="AY16" s="186">
        <f t="shared" si="17"/>
        <v>4806</v>
      </c>
      <c r="AZ16" s="186">
        <f t="shared" si="17"/>
        <v>810</v>
      </c>
      <c r="BA16" s="186">
        <f t="shared" si="17"/>
        <v>4914</v>
      </c>
      <c r="BB16" s="183">
        <f t="shared" si="17"/>
        <v>3582</v>
      </c>
      <c r="BC16" s="183">
        <f t="shared" si="17"/>
        <v>2250</v>
      </c>
      <c r="BD16" s="183">
        <f t="shared" si="17"/>
        <v>918</v>
      </c>
      <c r="BE16" s="183">
        <f t="shared" si="17"/>
        <v>7686</v>
      </c>
      <c r="BF16" s="183">
        <f t="shared" si="17"/>
        <v>6354</v>
      </c>
      <c r="BG16" s="183">
        <f t="shared" si="17"/>
        <v>5022</v>
      </c>
      <c r="BH16" s="183">
        <f t="shared" si="17"/>
        <v>3690</v>
      </c>
      <c r="BI16" s="183">
        <f t="shared" si="17"/>
        <v>2358</v>
      </c>
      <c r="BJ16" s="147"/>
      <c r="BK16" s="204"/>
      <c r="BL16" s="146"/>
    </row>
    <row r="17">
      <c r="A17" s="160" t="s">
        <v>287</v>
      </c>
      <c r="B17" s="40">
        <v>0.0</v>
      </c>
      <c r="C17" s="174" t="s">
        <v>288</v>
      </c>
      <c r="D17" s="188"/>
      <c r="E17" s="188"/>
      <c r="F17" s="188"/>
      <c r="G17" s="188"/>
      <c r="H17" s="188"/>
      <c r="I17" s="188"/>
      <c r="J17" s="188"/>
      <c r="K17" s="189"/>
      <c r="L17" s="189"/>
      <c r="M17" s="189"/>
      <c r="N17" s="189"/>
      <c r="O17" s="189"/>
      <c r="P17" s="189"/>
      <c r="Q17" s="189"/>
      <c r="R17" s="189"/>
      <c r="S17" s="189"/>
      <c r="T17" s="189"/>
      <c r="U17" s="189"/>
      <c r="V17" s="189"/>
      <c r="W17" s="189"/>
      <c r="X17" s="189"/>
      <c r="Y17" s="189"/>
      <c r="Z17" s="189"/>
      <c r="AA17" s="189"/>
      <c r="AB17" s="189"/>
      <c r="AC17" s="189"/>
      <c r="AD17" s="189"/>
      <c r="AE17" s="189"/>
      <c r="AF17" s="189"/>
      <c r="AG17" s="189"/>
      <c r="AH17" s="189"/>
      <c r="AI17" s="189"/>
      <c r="AJ17" s="189"/>
      <c r="AK17" s="189"/>
      <c r="AL17" s="189"/>
      <c r="AM17" s="189"/>
      <c r="AN17" s="189"/>
      <c r="AO17" s="189"/>
      <c r="AP17" s="189"/>
      <c r="AQ17" s="189"/>
      <c r="AR17" s="189"/>
      <c r="AS17" s="189"/>
      <c r="AT17" s="189"/>
      <c r="AU17" s="189"/>
      <c r="AV17" s="189"/>
      <c r="AW17" s="189"/>
      <c r="AX17" s="189"/>
      <c r="AY17" s="189"/>
      <c r="AZ17" s="189"/>
      <c r="BA17" s="189"/>
      <c r="BB17" s="189"/>
      <c r="BC17" s="189"/>
      <c r="BD17" s="189"/>
      <c r="BE17" s="189"/>
      <c r="BF17" s="189"/>
      <c r="BG17" s="189"/>
      <c r="BH17" s="189"/>
      <c r="BI17" s="189"/>
      <c r="BJ17" s="190"/>
      <c r="BK17" s="191">
        <f>min(BF16:BI17)</f>
        <v>2358</v>
      </c>
      <c r="BL17" s="147"/>
    </row>
    <row r="18">
      <c r="A18" s="141"/>
      <c r="B18" s="138"/>
      <c r="C18" s="174" t="s">
        <v>289</v>
      </c>
      <c r="D18" s="161"/>
      <c r="E18" s="202"/>
      <c r="F18" s="202"/>
      <c r="G18" s="202"/>
      <c r="H18" s="175"/>
      <c r="I18" s="175"/>
      <c r="J18" s="175"/>
      <c r="K18" s="161"/>
      <c r="L18" s="161">
        <f t="shared" ref="L18:BI18" si="18">if(L144&gt;0,L144*$B$14,"")</f>
        <v>4050</v>
      </c>
      <c r="M18" s="161" t="str">
        <f t="shared" si="18"/>
        <v/>
      </c>
      <c r="N18" s="161" t="str">
        <f t="shared" si="18"/>
        <v/>
      </c>
      <c r="O18" s="161" t="str">
        <f t="shared" si="18"/>
        <v/>
      </c>
      <c r="P18" s="161" t="str">
        <f t="shared" si="18"/>
        <v/>
      </c>
      <c r="Q18" s="161">
        <f t="shared" si="18"/>
        <v>8100</v>
      </c>
      <c r="R18" s="178" t="str">
        <f t="shared" si="18"/>
        <v/>
      </c>
      <c r="S18" s="178" t="str">
        <f t="shared" si="18"/>
        <v/>
      </c>
      <c r="T18" s="161" t="str">
        <f t="shared" si="18"/>
        <v/>
      </c>
      <c r="U18" s="161" t="str">
        <f t="shared" si="18"/>
        <v/>
      </c>
      <c r="V18" s="161">
        <f t="shared" si="18"/>
        <v>8100</v>
      </c>
      <c r="W18" s="161" t="str">
        <f t="shared" si="18"/>
        <v/>
      </c>
      <c r="X18" s="161" t="str">
        <f t="shared" si="18"/>
        <v/>
      </c>
      <c r="Y18" s="161" t="str">
        <f t="shared" si="18"/>
        <v/>
      </c>
      <c r="Z18" s="161" t="str">
        <f t="shared" si="18"/>
        <v/>
      </c>
      <c r="AA18" s="161">
        <f t="shared" si="18"/>
        <v>4050</v>
      </c>
      <c r="AB18" s="161" t="str">
        <f t="shared" si="18"/>
        <v/>
      </c>
      <c r="AC18" s="161" t="str">
        <f t="shared" si="18"/>
        <v/>
      </c>
      <c r="AD18" s="179" t="str">
        <f t="shared" si="18"/>
        <v/>
      </c>
      <c r="AE18" s="161" t="str">
        <f t="shared" si="18"/>
        <v/>
      </c>
      <c r="AF18" s="161">
        <f t="shared" si="18"/>
        <v>8100</v>
      </c>
      <c r="AG18" s="161" t="str">
        <f t="shared" si="18"/>
        <v/>
      </c>
      <c r="AH18" s="161" t="str">
        <f t="shared" si="18"/>
        <v/>
      </c>
      <c r="AI18" s="161" t="str">
        <f t="shared" si="18"/>
        <v/>
      </c>
      <c r="AJ18" s="161" t="str">
        <f t="shared" si="18"/>
        <v/>
      </c>
      <c r="AK18" s="161">
        <f t="shared" si="18"/>
        <v>4050</v>
      </c>
      <c r="AL18" s="161" t="str">
        <f t="shared" si="18"/>
        <v/>
      </c>
      <c r="AM18" s="161" t="str">
        <f t="shared" si="18"/>
        <v/>
      </c>
      <c r="AN18" s="161" t="str">
        <f t="shared" si="18"/>
        <v/>
      </c>
      <c r="AO18" s="161">
        <f t="shared" si="18"/>
        <v>8100</v>
      </c>
      <c r="AP18" s="161" t="str">
        <f t="shared" si="18"/>
        <v/>
      </c>
      <c r="AQ18" s="161" t="str">
        <f t="shared" si="18"/>
        <v/>
      </c>
      <c r="AR18" s="161" t="str">
        <f t="shared" si="18"/>
        <v/>
      </c>
      <c r="AS18" s="161" t="str">
        <f t="shared" si="18"/>
        <v/>
      </c>
      <c r="AT18" s="161">
        <f t="shared" si="18"/>
        <v>4050</v>
      </c>
      <c r="AU18" s="161" t="str">
        <f t="shared" si="18"/>
        <v/>
      </c>
      <c r="AV18" s="161" t="str">
        <f t="shared" si="18"/>
        <v/>
      </c>
      <c r="AW18" s="161">
        <f t="shared" si="18"/>
        <v>4050</v>
      </c>
      <c r="AX18" s="180" t="str">
        <f t="shared" si="18"/>
        <v/>
      </c>
      <c r="AY18" s="180">
        <f t="shared" si="18"/>
        <v>8100</v>
      </c>
      <c r="AZ18" s="180" t="str">
        <f t="shared" si="18"/>
        <v/>
      </c>
      <c r="BA18" s="180">
        <f t="shared" si="18"/>
        <v>8100</v>
      </c>
      <c r="BB18" s="161" t="str">
        <f t="shared" si="18"/>
        <v/>
      </c>
      <c r="BC18" s="161" t="str">
        <f t="shared" si="18"/>
        <v/>
      </c>
      <c r="BD18" s="161" t="str">
        <f t="shared" si="18"/>
        <v/>
      </c>
      <c r="BE18" s="161">
        <f t="shared" si="18"/>
        <v>8100</v>
      </c>
      <c r="BF18" s="161" t="str">
        <f t="shared" si="18"/>
        <v/>
      </c>
      <c r="BG18" s="161" t="str">
        <f t="shared" si="18"/>
        <v/>
      </c>
      <c r="BH18" s="161" t="str">
        <f t="shared" si="18"/>
        <v/>
      </c>
      <c r="BI18" s="161" t="str">
        <f t="shared" si="18"/>
        <v/>
      </c>
      <c r="BJ18" s="147"/>
      <c r="BK18" s="192"/>
      <c r="BL18" s="146"/>
    </row>
    <row r="19">
      <c r="A19" s="147"/>
      <c r="B19" s="148"/>
      <c r="C19" s="174" t="s">
        <v>290</v>
      </c>
      <c r="D19" s="161"/>
      <c r="E19" s="202"/>
      <c r="F19" s="202"/>
      <c r="G19" s="202"/>
      <c r="H19" s="175"/>
      <c r="I19" s="175"/>
      <c r="J19" s="175"/>
      <c r="K19" s="161"/>
      <c r="L19" s="161"/>
      <c r="M19" s="160" t="str">
        <f t="shared" ref="M19:Z19" si="19">if(R16&lt;=0,"x","")</f>
        <v/>
      </c>
      <c r="N19" s="160" t="str">
        <f t="shared" si="19"/>
        <v/>
      </c>
      <c r="O19" s="160" t="str">
        <f t="shared" si="19"/>
        <v/>
      </c>
      <c r="P19" s="160" t="str">
        <f t="shared" si="19"/>
        <v/>
      </c>
      <c r="Q19" s="160" t="str">
        <f t="shared" si="19"/>
        <v/>
      </c>
      <c r="R19" s="194" t="str">
        <f t="shared" si="19"/>
        <v/>
      </c>
      <c r="S19" s="194" t="str">
        <f t="shared" si="19"/>
        <v/>
      </c>
      <c r="T19" s="160" t="str">
        <f t="shared" si="19"/>
        <v/>
      </c>
      <c r="U19" s="160" t="str">
        <f t="shared" si="19"/>
        <v/>
      </c>
      <c r="V19" s="160" t="str">
        <f t="shared" si="19"/>
        <v/>
      </c>
      <c r="W19" s="160" t="str">
        <f t="shared" si="19"/>
        <v/>
      </c>
      <c r="X19" s="160" t="str">
        <f t="shared" si="19"/>
        <v/>
      </c>
      <c r="Y19" s="160" t="str">
        <f t="shared" si="19"/>
        <v/>
      </c>
      <c r="Z19" s="160" t="str">
        <f t="shared" si="19"/>
        <v/>
      </c>
      <c r="AA19" s="193" t="s">
        <v>291</v>
      </c>
      <c r="AB19" s="160" t="str">
        <f t="shared" ref="AB19:AI19" si="20">if(AG16&lt;=0,"x","")</f>
        <v/>
      </c>
      <c r="AC19" s="160" t="str">
        <f t="shared" si="20"/>
        <v/>
      </c>
      <c r="AD19" s="195" t="str">
        <f t="shared" si="20"/>
        <v/>
      </c>
      <c r="AE19" s="160" t="str">
        <f t="shared" si="20"/>
        <v/>
      </c>
      <c r="AF19" s="160" t="str">
        <f t="shared" si="20"/>
        <v/>
      </c>
      <c r="AG19" s="160" t="str">
        <f t="shared" si="20"/>
        <v/>
      </c>
      <c r="AH19" s="160" t="str">
        <f t="shared" si="20"/>
        <v/>
      </c>
      <c r="AI19" s="160" t="str">
        <f t="shared" si="20"/>
        <v/>
      </c>
      <c r="AJ19" s="193" t="s">
        <v>291</v>
      </c>
      <c r="AK19" s="160" t="str">
        <f t="shared" ref="AK19:AS19" si="21">if(AP16&lt;=0,"x","")</f>
        <v/>
      </c>
      <c r="AL19" s="160" t="str">
        <f t="shared" si="21"/>
        <v/>
      </c>
      <c r="AM19" s="160" t="str">
        <f t="shared" si="21"/>
        <v/>
      </c>
      <c r="AN19" s="160" t="str">
        <f t="shared" si="21"/>
        <v/>
      </c>
      <c r="AO19" s="160" t="str">
        <f t="shared" si="21"/>
        <v/>
      </c>
      <c r="AP19" s="160" t="str">
        <f t="shared" si="21"/>
        <v/>
      </c>
      <c r="AQ19" s="160" t="str">
        <f t="shared" si="21"/>
        <v/>
      </c>
      <c r="AR19" s="160" t="str">
        <f t="shared" si="21"/>
        <v/>
      </c>
      <c r="AS19" s="160" t="str">
        <f t="shared" si="21"/>
        <v/>
      </c>
      <c r="AT19" s="193" t="s">
        <v>291</v>
      </c>
      <c r="AU19" s="160" t="str">
        <f>if(AZ16&lt;=0,"x","")</f>
        <v/>
      </c>
      <c r="AV19" s="193" t="s">
        <v>291</v>
      </c>
      <c r="AW19" s="160" t="str">
        <f t="shared" ref="AW19:AY19" si="22">if(BB16&lt;=0,"x","")</f>
        <v/>
      </c>
      <c r="AX19" s="196" t="str">
        <f t="shared" si="22"/>
        <v/>
      </c>
      <c r="AY19" s="196" t="str">
        <f t="shared" si="22"/>
        <v/>
      </c>
      <c r="AZ19" s="193" t="s">
        <v>291</v>
      </c>
      <c r="BA19" s="196" t="str">
        <f t="shared" ref="BA19:BD19" si="23">if(BF16&lt;=0,"x","")</f>
        <v/>
      </c>
      <c r="BB19" s="160" t="str">
        <f t="shared" si="23"/>
        <v/>
      </c>
      <c r="BC19" s="160" t="str">
        <f t="shared" si="23"/>
        <v/>
      </c>
      <c r="BD19" s="160" t="str">
        <f t="shared" si="23"/>
        <v/>
      </c>
      <c r="BE19" s="160"/>
      <c r="BF19" s="160"/>
      <c r="BG19" s="160"/>
      <c r="BH19" s="160"/>
      <c r="BI19" s="160"/>
      <c r="BJ19" s="197"/>
      <c r="BK19" s="198"/>
      <c r="BL19" s="199"/>
    </row>
    <row r="20">
      <c r="A20" s="147"/>
      <c r="B20" s="146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8"/>
      <c r="R20" s="149"/>
      <c r="S20" s="149"/>
      <c r="T20" s="141"/>
      <c r="U20" s="137"/>
      <c r="V20" s="137"/>
      <c r="W20" s="137"/>
      <c r="X20" s="137"/>
      <c r="Y20" s="137"/>
      <c r="Z20" s="137"/>
      <c r="AA20" s="137"/>
      <c r="AB20" s="137"/>
      <c r="AC20" s="138"/>
      <c r="AD20" s="150"/>
      <c r="AE20" s="141"/>
      <c r="AF20" s="137"/>
      <c r="AG20" s="137"/>
      <c r="AH20" s="137"/>
      <c r="AI20" s="137"/>
      <c r="AJ20" s="137"/>
      <c r="AK20" s="137"/>
      <c r="AL20" s="137"/>
      <c r="AM20" s="137"/>
      <c r="AN20" s="137"/>
      <c r="AO20" s="137"/>
      <c r="AP20" s="137"/>
      <c r="AQ20" s="137"/>
      <c r="AR20" s="137"/>
      <c r="AS20" s="137"/>
      <c r="AT20" s="137"/>
      <c r="AU20" s="137"/>
      <c r="AV20" s="137"/>
      <c r="AW20" s="138"/>
      <c r="AX20" s="151"/>
      <c r="AY20" s="151"/>
      <c r="AZ20" s="151"/>
      <c r="BA20" s="151"/>
      <c r="BB20" s="141"/>
      <c r="BC20" s="137"/>
      <c r="BD20" s="137"/>
      <c r="BE20" s="137"/>
      <c r="BF20" s="137"/>
      <c r="BG20" s="137"/>
      <c r="BH20" s="137"/>
      <c r="BI20" s="137"/>
      <c r="BJ20" s="146"/>
      <c r="BK20" s="200"/>
      <c r="BL20" s="146"/>
    </row>
    <row r="21">
      <c r="A21" s="152"/>
      <c r="B21" s="153"/>
      <c r="C21" s="153"/>
      <c r="D21" s="146"/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8"/>
      <c r="R21" s="154"/>
      <c r="S21" s="154"/>
      <c r="T21" s="147"/>
      <c r="U21" s="146"/>
      <c r="V21" s="146"/>
      <c r="W21" s="146"/>
      <c r="X21" s="146"/>
      <c r="Y21" s="146"/>
      <c r="Z21" s="146"/>
      <c r="AA21" s="146"/>
      <c r="AB21" s="146"/>
      <c r="AC21" s="148"/>
      <c r="AD21" s="155"/>
      <c r="AE21" s="147"/>
      <c r="AF21" s="146"/>
      <c r="AG21" s="146"/>
      <c r="AH21" s="146"/>
      <c r="AI21" s="146"/>
      <c r="AJ21" s="146"/>
      <c r="AK21" s="146"/>
      <c r="AL21" s="146"/>
      <c r="AM21" s="146"/>
      <c r="AN21" s="146"/>
      <c r="AO21" s="146"/>
      <c r="AP21" s="146"/>
      <c r="AQ21" s="146"/>
      <c r="AR21" s="146"/>
      <c r="AS21" s="146"/>
      <c r="AT21" s="146"/>
      <c r="AU21" s="146"/>
      <c r="AV21" s="146"/>
      <c r="AW21" s="148"/>
      <c r="AX21" s="156"/>
      <c r="AY21" s="156"/>
      <c r="AZ21" s="156"/>
      <c r="BA21" s="156"/>
      <c r="BB21" s="147"/>
      <c r="BC21" s="146"/>
      <c r="BD21" s="146"/>
      <c r="BE21" s="146"/>
      <c r="BF21" s="146"/>
      <c r="BG21" s="146"/>
      <c r="BH21" s="146"/>
      <c r="BI21" s="146"/>
      <c r="BJ21" s="146"/>
      <c r="BK21" s="200"/>
      <c r="BL21" s="146"/>
    </row>
    <row r="22">
      <c r="A22" s="157" t="s">
        <v>189</v>
      </c>
      <c r="B22" s="158"/>
      <c r="C22" s="159" t="s">
        <v>293</v>
      </c>
      <c r="D22" s="147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Q22" s="148"/>
      <c r="R22" s="154"/>
      <c r="S22" s="154"/>
      <c r="T22" s="147"/>
      <c r="U22" s="146"/>
      <c r="V22" s="146"/>
      <c r="W22" s="146"/>
      <c r="X22" s="146"/>
      <c r="Y22" s="146"/>
      <c r="Z22" s="146"/>
      <c r="AA22" s="146"/>
      <c r="AB22" s="146"/>
      <c r="AC22" s="148"/>
      <c r="AD22" s="155"/>
      <c r="AE22" s="147"/>
      <c r="AF22" s="146"/>
      <c r="AG22" s="146"/>
      <c r="AH22" s="146"/>
      <c r="AI22" s="146"/>
      <c r="AJ22" s="146"/>
      <c r="AK22" s="146"/>
      <c r="AL22" s="146"/>
      <c r="AM22" s="146"/>
      <c r="AN22" s="146"/>
      <c r="AO22" s="146"/>
      <c r="AP22" s="146"/>
      <c r="AQ22" s="146"/>
      <c r="AR22" s="146"/>
      <c r="AS22" s="146"/>
      <c r="AT22" s="146"/>
      <c r="AU22" s="146"/>
      <c r="AV22" s="146"/>
      <c r="AW22" s="148"/>
      <c r="AX22" s="156"/>
      <c r="AY22" s="156"/>
      <c r="AZ22" s="156"/>
      <c r="BA22" s="156"/>
      <c r="BB22" s="147"/>
      <c r="BC22" s="146"/>
      <c r="BD22" s="146"/>
      <c r="BE22" s="146"/>
      <c r="BF22" s="146"/>
      <c r="BG22" s="146"/>
      <c r="BH22" s="146"/>
      <c r="BI22" s="146"/>
      <c r="BJ22" s="146"/>
      <c r="BK22" s="200"/>
      <c r="BL22" s="146"/>
    </row>
    <row r="23">
      <c r="A23" s="160" t="s">
        <v>204</v>
      </c>
      <c r="B23" s="161">
        <f>'EOQ and EPQ'!J17</f>
        <v>4050</v>
      </c>
      <c r="C23" s="162"/>
      <c r="D23" s="163" t="s">
        <v>234</v>
      </c>
      <c r="E23" s="164" t="s">
        <v>235</v>
      </c>
      <c r="F23" s="164" t="s">
        <v>236</v>
      </c>
      <c r="G23" s="165" t="s">
        <v>237</v>
      </c>
      <c r="H23" s="165" t="s">
        <v>238</v>
      </c>
      <c r="I23" s="165" t="s">
        <v>239</v>
      </c>
      <c r="J23" s="165" t="s">
        <v>240</v>
      </c>
      <c r="K23" s="165" t="s">
        <v>241</v>
      </c>
      <c r="L23" s="165" t="s">
        <v>242</v>
      </c>
      <c r="M23" s="165" t="s">
        <v>243</v>
      </c>
      <c r="N23" s="165" t="s">
        <v>244</v>
      </c>
      <c r="O23" s="165" t="s">
        <v>245</v>
      </c>
      <c r="P23" s="165" t="s">
        <v>246</v>
      </c>
      <c r="Q23" s="166" t="s">
        <v>247</v>
      </c>
      <c r="R23" s="167" t="s">
        <v>248</v>
      </c>
      <c r="S23" s="167" t="s">
        <v>249</v>
      </c>
      <c r="T23" s="168" t="s">
        <v>250</v>
      </c>
      <c r="U23" s="165" t="s">
        <v>251</v>
      </c>
      <c r="V23" s="165" t="s">
        <v>252</v>
      </c>
      <c r="W23" s="165" t="s">
        <v>253</v>
      </c>
      <c r="X23" s="165" t="s">
        <v>254</v>
      </c>
      <c r="Y23" s="165" t="s">
        <v>255</v>
      </c>
      <c r="Z23" s="165" t="s">
        <v>256</v>
      </c>
      <c r="AA23" s="165" t="s">
        <v>257</v>
      </c>
      <c r="AB23" s="165" t="s">
        <v>258</v>
      </c>
      <c r="AC23" s="166" t="s">
        <v>259</v>
      </c>
      <c r="AD23" s="169" t="s">
        <v>260</v>
      </c>
      <c r="AE23" s="168" t="s">
        <v>261</v>
      </c>
      <c r="AF23" s="165" t="s">
        <v>262</v>
      </c>
      <c r="AG23" s="165" t="s">
        <v>263</v>
      </c>
      <c r="AH23" s="165" t="s">
        <v>264</v>
      </c>
      <c r="AI23" s="165" t="s">
        <v>265</v>
      </c>
      <c r="AJ23" s="165" t="s">
        <v>266</v>
      </c>
      <c r="AK23" s="165" t="s">
        <v>267</v>
      </c>
      <c r="AL23" s="165" t="s">
        <v>268</v>
      </c>
      <c r="AM23" s="165" t="s">
        <v>269</v>
      </c>
      <c r="AN23" s="165" t="s">
        <v>270</v>
      </c>
      <c r="AO23" s="165" t="s">
        <v>271</v>
      </c>
      <c r="AP23" s="165" t="s">
        <v>272</v>
      </c>
      <c r="AQ23" s="165" t="s">
        <v>273</v>
      </c>
      <c r="AR23" s="165" t="s">
        <v>274</v>
      </c>
      <c r="AS23" s="165" t="s">
        <v>275</v>
      </c>
      <c r="AT23" s="165" t="s">
        <v>276</v>
      </c>
      <c r="AU23" s="165" t="s">
        <v>277</v>
      </c>
      <c r="AV23" s="165" t="s">
        <v>278</v>
      </c>
      <c r="AW23" s="166" t="s">
        <v>279</v>
      </c>
      <c r="AX23" s="170" t="s">
        <v>280</v>
      </c>
      <c r="AY23" s="170" t="s">
        <v>281</v>
      </c>
      <c r="AZ23" s="170" t="s">
        <v>234</v>
      </c>
      <c r="BA23" s="170" t="s">
        <v>235</v>
      </c>
      <c r="BB23" s="168" t="s">
        <v>236</v>
      </c>
      <c r="BC23" s="165" t="s">
        <v>237</v>
      </c>
      <c r="BD23" s="165" t="s">
        <v>238</v>
      </c>
      <c r="BE23" s="165" t="s">
        <v>239</v>
      </c>
      <c r="BF23" s="165" t="s">
        <v>240</v>
      </c>
      <c r="BG23" s="165" t="s">
        <v>241</v>
      </c>
      <c r="BH23" s="165" t="s">
        <v>242</v>
      </c>
      <c r="BI23" s="165" t="s">
        <v>243</v>
      </c>
      <c r="BJ23" s="171"/>
      <c r="BK23" s="201"/>
      <c r="BL23" s="171"/>
    </row>
    <row r="24">
      <c r="A24" s="160" t="s">
        <v>283</v>
      </c>
      <c r="B24" s="160">
        <v>1.0</v>
      </c>
      <c r="C24" s="174" t="s">
        <v>284</v>
      </c>
      <c r="D24" s="161"/>
      <c r="E24" s="202"/>
      <c r="F24" s="202"/>
      <c r="G24" s="161"/>
      <c r="H24" s="176"/>
      <c r="I24" s="176"/>
      <c r="J24" s="176"/>
      <c r="K24" s="160">
        <v>0.0</v>
      </c>
      <c r="L24" s="160">
        <v>0.0</v>
      </c>
      <c r="M24" s="160">
        <v>0.0</v>
      </c>
      <c r="N24" s="161">
        <f>'DC Demand Planning'!I39*4</f>
        <v>1368</v>
      </c>
      <c r="O24" s="161">
        <f t="shared" ref="O24:Y24" si="24">N24</f>
        <v>1368</v>
      </c>
      <c r="P24" s="161">
        <f t="shared" si="24"/>
        <v>1368</v>
      </c>
      <c r="Q24" s="161">
        <f t="shared" si="24"/>
        <v>1368</v>
      </c>
      <c r="R24" s="178">
        <f t="shared" si="24"/>
        <v>1368</v>
      </c>
      <c r="S24" s="178">
        <f t="shared" si="24"/>
        <v>1368</v>
      </c>
      <c r="T24" s="161">
        <f t="shared" si="24"/>
        <v>1368</v>
      </c>
      <c r="U24" s="161">
        <f t="shared" si="24"/>
        <v>1368</v>
      </c>
      <c r="V24" s="161">
        <f t="shared" si="24"/>
        <v>1368</v>
      </c>
      <c r="W24" s="161">
        <f t="shared" si="24"/>
        <v>1368</v>
      </c>
      <c r="X24" s="161">
        <f t="shared" si="24"/>
        <v>1368</v>
      </c>
      <c r="Y24" s="161">
        <f t="shared" si="24"/>
        <v>1368</v>
      </c>
      <c r="Z24" s="161">
        <f>'DC Demand Planning'!N39*4</f>
        <v>1508</v>
      </c>
      <c r="AA24" s="161">
        <f t="shared" ref="AA24:AK24" si="25">Z24</f>
        <v>1508</v>
      </c>
      <c r="AB24" s="161">
        <f t="shared" si="25"/>
        <v>1508</v>
      </c>
      <c r="AC24" s="161">
        <f t="shared" si="25"/>
        <v>1508</v>
      </c>
      <c r="AD24" s="179">
        <f t="shared" si="25"/>
        <v>1508</v>
      </c>
      <c r="AE24" s="161">
        <f t="shared" si="25"/>
        <v>1508</v>
      </c>
      <c r="AF24" s="161">
        <f t="shared" si="25"/>
        <v>1508</v>
      </c>
      <c r="AG24" s="161">
        <f t="shared" si="25"/>
        <v>1508</v>
      </c>
      <c r="AH24" s="161">
        <f t="shared" si="25"/>
        <v>1508</v>
      </c>
      <c r="AI24" s="161">
        <f t="shared" si="25"/>
        <v>1508</v>
      </c>
      <c r="AJ24" s="161">
        <f t="shared" si="25"/>
        <v>1508</v>
      </c>
      <c r="AK24" s="161">
        <f t="shared" si="25"/>
        <v>1508</v>
      </c>
      <c r="AL24" s="161">
        <f>'DC Demand Planning'!S39*4</f>
        <v>1508</v>
      </c>
      <c r="AM24" s="161">
        <f t="shared" ref="AM24:AW24" si="26">AL24</f>
        <v>1508</v>
      </c>
      <c r="AN24" s="161">
        <f t="shared" si="26"/>
        <v>1508</v>
      </c>
      <c r="AO24" s="161">
        <f t="shared" si="26"/>
        <v>1508</v>
      </c>
      <c r="AP24" s="161">
        <f t="shared" si="26"/>
        <v>1508</v>
      </c>
      <c r="AQ24" s="161">
        <f t="shared" si="26"/>
        <v>1508</v>
      </c>
      <c r="AR24" s="161">
        <f t="shared" si="26"/>
        <v>1508</v>
      </c>
      <c r="AS24" s="161">
        <f t="shared" si="26"/>
        <v>1508</v>
      </c>
      <c r="AT24" s="161">
        <f t="shared" si="26"/>
        <v>1508</v>
      </c>
      <c r="AU24" s="161">
        <f t="shared" si="26"/>
        <v>1508</v>
      </c>
      <c r="AV24" s="161">
        <f t="shared" si="26"/>
        <v>1508</v>
      </c>
      <c r="AW24" s="161">
        <f t="shared" si="26"/>
        <v>1508</v>
      </c>
      <c r="AX24" s="180">
        <f>'DC Demand Planning'!S39*12</f>
        <v>4524</v>
      </c>
      <c r="AY24" s="180">
        <f t="shared" ref="AY24:BA24" si="27">AX24</f>
        <v>4524</v>
      </c>
      <c r="AZ24" s="180">
        <f t="shared" si="27"/>
        <v>4524</v>
      </c>
      <c r="BA24" s="180">
        <f t="shared" si="27"/>
        <v>4524</v>
      </c>
      <c r="BB24" s="161">
        <f>'DC Demand Planning'!X39*4</f>
        <v>1508</v>
      </c>
      <c r="BC24" s="161">
        <f t="shared" ref="BC24:BI24" si="28">BB24</f>
        <v>1508</v>
      </c>
      <c r="BD24" s="161">
        <f t="shared" si="28"/>
        <v>1508</v>
      </c>
      <c r="BE24" s="161">
        <f t="shared" si="28"/>
        <v>1508</v>
      </c>
      <c r="BF24" s="161">
        <f t="shared" si="28"/>
        <v>1508</v>
      </c>
      <c r="BG24" s="161">
        <f t="shared" si="28"/>
        <v>1508</v>
      </c>
      <c r="BH24" s="161">
        <f t="shared" si="28"/>
        <v>1508</v>
      </c>
      <c r="BI24" s="161">
        <f t="shared" si="28"/>
        <v>1508</v>
      </c>
      <c r="BJ24" s="147"/>
      <c r="BK24" s="200"/>
      <c r="BL24" s="146"/>
    </row>
    <row r="25">
      <c r="A25" s="160" t="s">
        <v>285</v>
      </c>
      <c r="B25" s="160">
        <f>$B$1+B24</f>
        <v>5</v>
      </c>
      <c r="C25" s="174" t="s">
        <v>286</v>
      </c>
      <c r="D25" s="181"/>
      <c r="E25" s="181"/>
      <c r="F25" s="181"/>
      <c r="G25" s="181"/>
      <c r="H25" s="181"/>
      <c r="I25" s="181"/>
      <c r="J25" s="181"/>
      <c r="K25" s="203">
        <v>0.0</v>
      </c>
      <c r="L25" s="183">
        <f t="shared" ref="L25:BI25" si="29">K25+L27-L24</f>
        <v>8100</v>
      </c>
      <c r="M25" s="183">
        <f t="shared" si="29"/>
        <v>8100</v>
      </c>
      <c r="N25" s="183">
        <f t="shared" si="29"/>
        <v>6732</v>
      </c>
      <c r="O25" s="183">
        <f t="shared" si="29"/>
        <v>5364</v>
      </c>
      <c r="P25" s="183">
        <f t="shared" si="29"/>
        <v>3996</v>
      </c>
      <c r="Q25" s="183">
        <f t="shared" si="29"/>
        <v>6678</v>
      </c>
      <c r="R25" s="184">
        <f t="shared" si="29"/>
        <v>5310</v>
      </c>
      <c r="S25" s="184">
        <f t="shared" si="29"/>
        <v>3942</v>
      </c>
      <c r="T25" s="183">
        <f t="shared" si="29"/>
        <v>2574</v>
      </c>
      <c r="U25" s="183">
        <f t="shared" si="29"/>
        <v>1206</v>
      </c>
      <c r="V25" s="183">
        <f t="shared" si="29"/>
        <v>7938</v>
      </c>
      <c r="W25" s="183">
        <f t="shared" si="29"/>
        <v>6570</v>
      </c>
      <c r="X25" s="183">
        <f t="shared" si="29"/>
        <v>5202</v>
      </c>
      <c r="Y25" s="183">
        <f t="shared" si="29"/>
        <v>3834</v>
      </c>
      <c r="Z25" s="183">
        <f t="shared" si="29"/>
        <v>2326</v>
      </c>
      <c r="AA25" s="183">
        <f t="shared" si="29"/>
        <v>8918</v>
      </c>
      <c r="AB25" s="183">
        <f t="shared" si="29"/>
        <v>7410</v>
      </c>
      <c r="AC25" s="183">
        <f t="shared" si="29"/>
        <v>5902</v>
      </c>
      <c r="AD25" s="185">
        <f t="shared" si="29"/>
        <v>4394</v>
      </c>
      <c r="AE25" s="183">
        <f t="shared" si="29"/>
        <v>2886</v>
      </c>
      <c r="AF25" s="183">
        <f t="shared" si="29"/>
        <v>9478</v>
      </c>
      <c r="AG25" s="183">
        <f t="shared" si="29"/>
        <v>7970</v>
      </c>
      <c r="AH25" s="183">
        <f t="shared" si="29"/>
        <v>6462</v>
      </c>
      <c r="AI25" s="183">
        <f t="shared" si="29"/>
        <v>4954</v>
      </c>
      <c r="AJ25" s="183">
        <f t="shared" si="29"/>
        <v>3446</v>
      </c>
      <c r="AK25" s="183">
        <f t="shared" si="29"/>
        <v>5988</v>
      </c>
      <c r="AL25" s="183">
        <f t="shared" si="29"/>
        <v>4480</v>
      </c>
      <c r="AM25" s="183">
        <f t="shared" si="29"/>
        <v>2972</v>
      </c>
      <c r="AN25" s="183">
        <f t="shared" si="29"/>
        <v>1464</v>
      </c>
      <c r="AO25" s="183">
        <f t="shared" si="29"/>
        <v>8056</v>
      </c>
      <c r="AP25" s="183">
        <f t="shared" si="29"/>
        <v>6548</v>
      </c>
      <c r="AQ25" s="183">
        <f t="shared" si="29"/>
        <v>5040</v>
      </c>
      <c r="AR25" s="183">
        <f t="shared" si="29"/>
        <v>3532</v>
      </c>
      <c r="AS25" s="183">
        <f t="shared" si="29"/>
        <v>2024</v>
      </c>
      <c r="AT25" s="183">
        <f t="shared" si="29"/>
        <v>4566</v>
      </c>
      <c r="AU25" s="183">
        <f t="shared" si="29"/>
        <v>3058</v>
      </c>
      <c r="AV25" s="183">
        <f t="shared" si="29"/>
        <v>1550</v>
      </c>
      <c r="AW25" s="183">
        <f t="shared" si="29"/>
        <v>8142</v>
      </c>
      <c r="AX25" s="186">
        <f t="shared" si="29"/>
        <v>3618</v>
      </c>
      <c r="AY25" s="186">
        <f t="shared" si="29"/>
        <v>7194</v>
      </c>
      <c r="AZ25" s="186">
        <f t="shared" si="29"/>
        <v>2670</v>
      </c>
      <c r="BA25" s="186">
        <f t="shared" si="29"/>
        <v>6246</v>
      </c>
      <c r="BB25" s="183">
        <f t="shared" si="29"/>
        <v>4738</v>
      </c>
      <c r="BC25" s="183">
        <f t="shared" si="29"/>
        <v>3230</v>
      </c>
      <c r="BD25" s="183">
        <f t="shared" si="29"/>
        <v>1722</v>
      </c>
      <c r="BE25" s="183">
        <f t="shared" si="29"/>
        <v>8314</v>
      </c>
      <c r="BF25" s="183">
        <f t="shared" si="29"/>
        <v>6806</v>
      </c>
      <c r="BG25" s="183">
        <f t="shared" si="29"/>
        <v>5298</v>
      </c>
      <c r="BH25" s="183">
        <f t="shared" si="29"/>
        <v>3790</v>
      </c>
      <c r="BI25" s="183">
        <f t="shared" si="29"/>
        <v>2282</v>
      </c>
      <c r="BJ25" s="147"/>
      <c r="BK25" s="204"/>
      <c r="BL25" s="146"/>
    </row>
    <row r="26">
      <c r="A26" s="160" t="s">
        <v>287</v>
      </c>
      <c r="B26" s="40">
        <v>0.0</v>
      </c>
      <c r="C26" s="174" t="s">
        <v>288</v>
      </c>
      <c r="D26" s="188"/>
      <c r="E26" s="188"/>
      <c r="F26" s="188"/>
      <c r="G26" s="188"/>
      <c r="H26" s="188"/>
      <c r="I26" s="188"/>
      <c r="J26" s="188"/>
      <c r="K26" s="189"/>
      <c r="L26" s="189"/>
      <c r="M26" s="189"/>
      <c r="N26" s="189"/>
      <c r="O26" s="189"/>
      <c r="P26" s="189"/>
      <c r="Q26" s="189"/>
      <c r="R26" s="189"/>
      <c r="S26" s="189"/>
      <c r="T26" s="189"/>
      <c r="U26" s="189"/>
      <c r="V26" s="189"/>
      <c r="W26" s="189"/>
      <c r="X26" s="189"/>
      <c r="Y26" s="189"/>
      <c r="Z26" s="189"/>
      <c r="AA26" s="189"/>
      <c r="AB26" s="189"/>
      <c r="AC26" s="189"/>
      <c r="AD26" s="189"/>
      <c r="AE26" s="189"/>
      <c r="AF26" s="189"/>
      <c r="AG26" s="189"/>
      <c r="AH26" s="189"/>
      <c r="AI26" s="189"/>
      <c r="AJ26" s="189"/>
      <c r="AK26" s="189"/>
      <c r="AL26" s="189"/>
      <c r="AM26" s="189"/>
      <c r="AN26" s="189"/>
      <c r="AO26" s="189"/>
      <c r="AP26" s="189"/>
      <c r="AQ26" s="189"/>
      <c r="AR26" s="189"/>
      <c r="AS26" s="189"/>
      <c r="AT26" s="189"/>
      <c r="AU26" s="189"/>
      <c r="AV26" s="189"/>
      <c r="AW26" s="189"/>
      <c r="AX26" s="189"/>
      <c r="AY26" s="189"/>
      <c r="AZ26" s="189"/>
      <c r="BA26" s="189"/>
      <c r="BB26" s="189"/>
      <c r="BC26" s="189"/>
      <c r="BD26" s="189"/>
      <c r="BE26" s="189"/>
      <c r="BF26" s="189"/>
      <c r="BG26" s="189"/>
      <c r="BH26" s="189"/>
      <c r="BI26" s="189"/>
      <c r="BJ26" s="190"/>
      <c r="BK26" s="191">
        <f>min(BF25:BI26)</f>
        <v>2282</v>
      </c>
      <c r="BL26" s="147"/>
    </row>
    <row r="27">
      <c r="A27" s="141"/>
      <c r="B27" s="138"/>
      <c r="C27" s="174" t="s">
        <v>289</v>
      </c>
      <c r="D27" s="161"/>
      <c r="E27" s="202"/>
      <c r="F27" s="202"/>
      <c r="G27" s="202"/>
      <c r="H27" s="175"/>
      <c r="I27" s="175"/>
      <c r="J27" s="175"/>
      <c r="K27" s="161"/>
      <c r="L27" s="161">
        <f t="shared" ref="L27:BI27" si="30">if(L145&gt;0,L145*$B$23,"")</f>
        <v>8100</v>
      </c>
      <c r="M27" s="161" t="str">
        <f t="shared" si="30"/>
        <v/>
      </c>
      <c r="N27" s="161" t="str">
        <f t="shared" si="30"/>
        <v/>
      </c>
      <c r="O27" s="161" t="str">
        <f t="shared" si="30"/>
        <v/>
      </c>
      <c r="P27" s="161" t="str">
        <f t="shared" si="30"/>
        <v/>
      </c>
      <c r="Q27" s="161">
        <f t="shared" si="30"/>
        <v>4050</v>
      </c>
      <c r="R27" s="178" t="str">
        <f t="shared" si="30"/>
        <v/>
      </c>
      <c r="S27" s="178" t="str">
        <f t="shared" si="30"/>
        <v/>
      </c>
      <c r="T27" s="161" t="str">
        <f t="shared" si="30"/>
        <v/>
      </c>
      <c r="U27" s="161" t="str">
        <f t="shared" si="30"/>
        <v/>
      </c>
      <c r="V27" s="161">
        <f t="shared" si="30"/>
        <v>8100</v>
      </c>
      <c r="W27" s="161" t="str">
        <f t="shared" si="30"/>
        <v/>
      </c>
      <c r="X27" s="161" t="str">
        <f t="shared" si="30"/>
        <v/>
      </c>
      <c r="Y27" s="161" t="str">
        <f t="shared" si="30"/>
        <v/>
      </c>
      <c r="Z27" s="161" t="str">
        <f t="shared" si="30"/>
        <v/>
      </c>
      <c r="AA27" s="161">
        <f t="shared" si="30"/>
        <v>8100</v>
      </c>
      <c r="AB27" s="161" t="str">
        <f t="shared" si="30"/>
        <v/>
      </c>
      <c r="AC27" s="161" t="str">
        <f t="shared" si="30"/>
        <v/>
      </c>
      <c r="AD27" s="179" t="str">
        <f t="shared" si="30"/>
        <v/>
      </c>
      <c r="AE27" s="161" t="str">
        <f t="shared" si="30"/>
        <v/>
      </c>
      <c r="AF27" s="161">
        <f t="shared" si="30"/>
        <v>8100</v>
      </c>
      <c r="AG27" s="161" t="str">
        <f t="shared" si="30"/>
        <v/>
      </c>
      <c r="AH27" s="161" t="str">
        <f t="shared" si="30"/>
        <v/>
      </c>
      <c r="AI27" s="161" t="str">
        <f t="shared" si="30"/>
        <v/>
      </c>
      <c r="AJ27" s="161" t="str">
        <f t="shared" si="30"/>
        <v/>
      </c>
      <c r="AK27" s="161">
        <f t="shared" si="30"/>
        <v>4050</v>
      </c>
      <c r="AL27" s="161" t="str">
        <f t="shared" si="30"/>
        <v/>
      </c>
      <c r="AM27" s="161" t="str">
        <f t="shared" si="30"/>
        <v/>
      </c>
      <c r="AN27" s="161" t="str">
        <f t="shared" si="30"/>
        <v/>
      </c>
      <c r="AO27" s="161">
        <f t="shared" si="30"/>
        <v>8100</v>
      </c>
      <c r="AP27" s="161" t="str">
        <f t="shared" si="30"/>
        <v/>
      </c>
      <c r="AQ27" s="161" t="str">
        <f t="shared" si="30"/>
        <v/>
      </c>
      <c r="AR27" s="161" t="str">
        <f t="shared" si="30"/>
        <v/>
      </c>
      <c r="AS27" s="161" t="str">
        <f t="shared" si="30"/>
        <v/>
      </c>
      <c r="AT27" s="161">
        <f t="shared" si="30"/>
        <v>4050</v>
      </c>
      <c r="AU27" s="161" t="str">
        <f t="shared" si="30"/>
        <v/>
      </c>
      <c r="AV27" s="161" t="str">
        <f t="shared" si="30"/>
        <v/>
      </c>
      <c r="AW27" s="161">
        <f t="shared" si="30"/>
        <v>8100</v>
      </c>
      <c r="AX27" s="180" t="str">
        <f t="shared" si="30"/>
        <v/>
      </c>
      <c r="AY27" s="180">
        <f t="shared" si="30"/>
        <v>8100</v>
      </c>
      <c r="AZ27" s="180" t="str">
        <f t="shared" si="30"/>
        <v/>
      </c>
      <c r="BA27" s="180">
        <f t="shared" si="30"/>
        <v>8100</v>
      </c>
      <c r="BB27" s="161" t="str">
        <f t="shared" si="30"/>
        <v/>
      </c>
      <c r="BC27" s="161" t="str">
        <f t="shared" si="30"/>
        <v/>
      </c>
      <c r="BD27" s="161" t="str">
        <f t="shared" si="30"/>
        <v/>
      </c>
      <c r="BE27" s="161">
        <f t="shared" si="30"/>
        <v>8100</v>
      </c>
      <c r="BF27" s="161" t="str">
        <f t="shared" si="30"/>
        <v/>
      </c>
      <c r="BG27" s="161" t="str">
        <f t="shared" si="30"/>
        <v/>
      </c>
      <c r="BH27" s="161" t="str">
        <f t="shared" si="30"/>
        <v/>
      </c>
      <c r="BI27" s="161" t="str">
        <f t="shared" si="30"/>
        <v/>
      </c>
      <c r="BJ27" s="147"/>
      <c r="BK27" s="192"/>
      <c r="BL27" s="146"/>
    </row>
    <row r="28">
      <c r="A28" s="197"/>
      <c r="B28" s="148"/>
      <c r="C28" s="174" t="s">
        <v>290</v>
      </c>
      <c r="D28" s="161"/>
      <c r="E28" s="202"/>
      <c r="F28" s="202"/>
      <c r="G28" s="202"/>
      <c r="H28" s="175"/>
      <c r="I28" s="175"/>
      <c r="J28" s="175"/>
      <c r="K28" s="161"/>
      <c r="L28" s="160" t="str">
        <f t="shared" ref="L28:P28" si="31">if(Q25&lt;=0,"x","")</f>
        <v/>
      </c>
      <c r="M28" s="160" t="str">
        <f t="shared" si="31"/>
        <v/>
      </c>
      <c r="N28" s="160" t="str">
        <f t="shared" si="31"/>
        <v/>
      </c>
      <c r="O28" s="160" t="str">
        <f t="shared" si="31"/>
        <v/>
      </c>
      <c r="P28" s="160" t="str">
        <f t="shared" si="31"/>
        <v/>
      </c>
      <c r="Q28" s="193" t="s">
        <v>291</v>
      </c>
      <c r="R28" s="194" t="str">
        <f t="shared" ref="R28:AI28" si="32">if(W25&lt;=0,"x","")</f>
        <v/>
      </c>
      <c r="S28" s="194" t="str">
        <f t="shared" si="32"/>
        <v/>
      </c>
      <c r="T28" s="160" t="str">
        <f t="shared" si="32"/>
        <v/>
      </c>
      <c r="U28" s="160" t="str">
        <f t="shared" si="32"/>
        <v/>
      </c>
      <c r="V28" s="160" t="str">
        <f t="shared" si="32"/>
        <v/>
      </c>
      <c r="W28" s="160" t="str">
        <f t="shared" si="32"/>
        <v/>
      </c>
      <c r="X28" s="160" t="str">
        <f t="shared" si="32"/>
        <v/>
      </c>
      <c r="Y28" s="160" t="str">
        <f t="shared" si="32"/>
        <v/>
      </c>
      <c r="Z28" s="160" t="str">
        <f t="shared" si="32"/>
        <v/>
      </c>
      <c r="AA28" s="160" t="str">
        <f t="shared" si="32"/>
        <v/>
      </c>
      <c r="AB28" s="160" t="str">
        <f t="shared" si="32"/>
        <v/>
      </c>
      <c r="AC28" s="160" t="str">
        <f t="shared" si="32"/>
        <v/>
      </c>
      <c r="AD28" s="195" t="str">
        <f t="shared" si="32"/>
        <v/>
      </c>
      <c r="AE28" s="160" t="str">
        <f t="shared" si="32"/>
        <v/>
      </c>
      <c r="AF28" s="160" t="str">
        <f t="shared" si="32"/>
        <v/>
      </c>
      <c r="AG28" s="160" t="str">
        <f t="shared" si="32"/>
        <v/>
      </c>
      <c r="AH28" s="160" t="str">
        <f t="shared" si="32"/>
        <v/>
      </c>
      <c r="AI28" s="160" t="str">
        <f t="shared" si="32"/>
        <v/>
      </c>
      <c r="AJ28" s="193" t="s">
        <v>291</v>
      </c>
      <c r="AK28" s="160" t="str">
        <f t="shared" ref="AK28:AS28" si="33">if(AP25&lt;=0,"x","")</f>
        <v/>
      </c>
      <c r="AL28" s="160" t="str">
        <f t="shared" si="33"/>
        <v/>
      </c>
      <c r="AM28" s="160" t="str">
        <f t="shared" si="33"/>
        <v/>
      </c>
      <c r="AN28" s="160" t="str">
        <f t="shared" si="33"/>
        <v/>
      </c>
      <c r="AO28" s="160" t="str">
        <f t="shared" si="33"/>
        <v/>
      </c>
      <c r="AP28" s="160" t="str">
        <f t="shared" si="33"/>
        <v/>
      </c>
      <c r="AQ28" s="160" t="str">
        <f t="shared" si="33"/>
        <v/>
      </c>
      <c r="AR28" s="160" t="str">
        <f t="shared" si="33"/>
        <v/>
      </c>
      <c r="AS28" s="160" t="str">
        <f t="shared" si="33"/>
        <v/>
      </c>
      <c r="AT28" s="193" t="s">
        <v>291</v>
      </c>
      <c r="AU28" s="160" t="str">
        <f>if(AZ25&lt;=0,"x","")</f>
        <v/>
      </c>
      <c r="AV28" s="193" t="s">
        <v>291</v>
      </c>
      <c r="AW28" s="160" t="str">
        <f t="shared" ref="AW28:BD28" si="34">if(BB25&lt;=0,"x","")</f>
        <v/>
      </c>
      <c r="AX28" s="196" t="str">
        <f t="shared" si="34"/>
        <v/>
      </c>
      <c r="AY28" s="196" t="str">
        <f t="shared" si="34"/>
        <v/>
      </c>
      <c r="AZ28" s="196" t="str">
        <f t="shared" si="34"/>
        <v/>
      </c>
      <c r="BA28" s="196" t="str">
        <f t="shared" si="34"/>
        <v/>
      </c>
      <c r="BB28" s="160" t="str">
        <f t="shared" si="34"/>
        <v/>
      </c>
      <c r="BC28" s="160" t="str">
        <f t="shared" si="34"/>
        <v/>
      </c>
      <c r="BD28" s="160" t="str">
        <f t="shared" si="34"/>
        <v/>
      </c>
      <c r="BE28" s="160"/>
      <c r="BF28" s="160"/>
      <c r="BG28" s="160"/>
      <c r="BH28" s="160"/>
      <c r="BI28" s="160"/>
      <c r="BJ28" s="197"/>
      <c r="BK28" s="198"/>
      <c r="BL28" s="199"/>
    </row>
    <row r="29">
      <c r="A29" s="147"/>
      <c r="B29" s="146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8"/>
      <c r="R29" s="149"/>
      <c r="S29" s="149"/>
      <c r="T29" s="141"/>
      <c r="U29" s="137"/>
      <c r="V29" s="137"/>
      <c r="W29" s="137"/>
      <c r="X29" s="137"/>
      <c r="Y29" s="137"/>
      <c r="Z29" s="137"/>
      <c r="AA29" s="137"/>
      <c r="AB29" s="137"/>
      <c r="AC29" s="138"/>
      <c r="AD29" s="150"/>
      <c r="AE29" s="141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8"/>
      <c r="AX29" s="151"/>
      <c r="AY29" s="151"/>
      <c r="AZ29" s="151"/>
      <c r="BA29" s="151"/>
      <c r="BB29" s="141"/>
      <c r="BC29" s="137"/>
      <c r="BD29" s="137"/>
      <c r="BE29" s="137"/>
      <c r="BF29" s="137"/>
      <c r="BG29" s="137"/>
      <c r="BH29" s="137"/>
      <c r="BI29" s="137"/>
      <c r="BJ29" s="146"/>
      <c r="BK29" s="200"/>
      <c r="BL29" s="146"/>
    </row>
    <row r="30">
      <c r="A30" s="152"/>
      <c r="B30" s="153"/>
      <c r="C30" s="153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8"/>
      <c r="R30" s="154"/>
      <c r="S30" s="154"/>
      <c r="T30" s="147"/>
      <c r="U30" s="146"/>
      <c r="V30" s="146"/>
      <c r="W30" s="146"/>
      <c r="X30" s="146"/>
      <c r="Y30" s="146"/>
      <c r="Z30" s="146"/>
      <c r="AA30" s="146"/>
      <c r="AB30" s="146"/>
      <c r="AC30" s="148"/>
      <c r="AD30" s="155"/>
      <c r="AE30" s="147"/>
      <c r="AF30" s="146"/>
      <c r="AG30" s="146"/>
      <c r="AH30" s="146"/>
      <c r="AI30" s="146"/>
      <c r="AJ30" s="146"/>
      <c r="AK30" s="146"/>
      <c r="AL30" s="146"/>
      <c r="AM30" s="146"/>
      <c r="AN30" s="146"/>
      <c r="AO30" s="146"/>
      <c r="AP30" s="146"/>
      <c r="AQ30" s="146"/>
      <c r="AR30" s="146"/>
      <c r="AS30" s="146"/>
      <c r="AT30" s="146"/>
      <c r="AU30" s="146"/>
      <c r="AV30" s="146"/>
      <c r="AW30" s="148"/>
      <c r="AX30" s="156"/>
      <c r="AY30" s="156"/>
      <c r="AZ30" s="156"/>
      <c r="BA30" s="156"/>
      <c r="BB30" s="147"/>
      <c r="BC30" s="146"/>
      <c r="BD30" s="146"/>
      <c r="BE30" s="146"/>
      <c r="BF30" s="146"/>
      <c r="BG30" s="146"/>
      <c r="BH30" s="146"/>
      <c r="BI30" s="146"/>
      <c r="BJ30" s="146"/>
      <c r="BK30" s="200"/>
      <c r="BL30" s="146"/>
    </row>
    <row r="31">
      <c r="A31" s="157" t="s">
        <v>192</v>
      </c>
      <c r="B31" s="158"/>
      <c r="C31" s="205" t="s">
        <v>294</v>
      </c>
      <c r="D31" s="147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8"/>
      <c r="R31" s="154"/>
      <c r="S31" s="154"/>
      <c r="T31" s="147"/>
      <c r="U31" s="146"/>
      <c r="V31" s="146"/>
      <c r="W31" s="146"/>
      <c r="X31" s="146"/>
      <c r="Y31" s="146"/>
      <c r="Z31" s="146"/>
      <c r="AA31" s="146"/>
      <c r="AB31" s="146"/>
      <c r="AC31" s="148"/>
      <c r="AD31" s="155"/>
      <c r="AE31" s="147"/>
      <c r="AF31" s="146"/>
      <c r="AG31" s="146"/>
      <c r="AH31" s="146"/>
      <c r="AI31" s="146"/>
      <c r="AJ31" s="146"/>
      <c r="AK31" s="146"/>
      <c r="AL31" s="146"/>
      <c r="AM31" s="146"/>
      <c r="AN31" s="146"/>
      <c r="AO31" s="146"/>
      <c r="AP31" s="146"/>
      <c r="AQ31" s="146"/>
      <c r="AR31" s="146"/>
      <c r="AS31" s="146"/>
      <c r="AT31" s="146"/>
      <c r="AU31" s="146"/>
      <c r="AV31" s="146"/>
      <c r="AW31" s="148"/>
      <c r="AX31" s="156"/>
      <c r="AY31" s="156"/>
      <c r="AZ31" s="156"/>
      <c r="BA31" s="156"/>
      <c r="BB31" s="147"/>
      <c r="BC31" s="146"/>
      <c r="BD31" s="146"/>
      <c r="BE31" s="146"/>
      <c r="BF31" s="146"/>
      <c r="BG31" s="146"/>
      <c r="BH31" s="146"/>
      <c r="BI31" s="146"/>
      <c r="BJ31" s="146"/>
      <c r="BK31" s="200"/>
      <c r="BL31" s="146"/>
    </row>
    <row r="32">
      <c r="A32" s="160" t="s">
        <v>204</v>
      </c>
      <c r="B32" s="161">
        <f>'EOQ and EPQ'!J20</f>
        <v>4050</v>
      </c>
      <c r="C32" s="162"/>
      <c r="D32" s="163" t="s">
        <v>234</v>
      </c>
      <c r="E32" s="164" t="s">
        <v>235</v>
      </c>
      <c r="F32" s="164" t="s">
        <v>236</v>
      </c>
      <c r="G32" s="165" t="s">
        <v>237</v>
      </c>
      <c r="H32" s="165" t="s">
        <v>238</v>
      </c>
      <c r="I32" s="165" t="s">
        <v>239</v>
      </c>
      <c r="J32" s="165" t="s">
        <v>240</v>
      </c>
      <c r="K32" s="165" t="s">
        <v>241</v>
      </c>
      <c r="L32" s="165" t="s">
        <v>242</v>
      </c>
      <c r="M32" s="165" t="s">
        <v>243</v>
      </c>
      <c r="N32" s="165" t="s">
        <v>244</v>
      </c>
      <c r="O32" s="165" t="s">
        <v>245</v>
      </c>
      <c r="P32" s="165" t="s">
        <v>246</v>
      </c>
      <c r="Q32" s="166" t="s">
        <v>247</v>
      </c>
      <c r="R32" s="167" t="s">
        <v>248</v>
      </c>
      <c r="S32" s="167" t="s">
        <v>249</v>
      </c>
      <c r="T32" s="168" t="s">
        <v>250</v>
      </c>
      <c r="U32" s="165" t="s">
        <v>251</v>
      </c>
      <c r="V32" s="165" t="s">
        <v>252</v>
      </c>
      <c r="W32" s="165" t="s">
        <v>253</v>
      </c>
      <c r="X32" s="165" t="s">
        <v>254</v>
      </c>
      <c r="Y32" s="165" t="s">
        <v>255</v>
      </c>
      <c r="Z32" s="165" t="s">
        <v>256</v>
      </c>
      <c r="AA32" s="165" t="s">
        <v>257</v>
      </c>
      <c r="AB32" s="165" t="s">
        <v>258</v>
      </c>
      <c r="AC32" s="166" t="s">
        <v>259</v>
      </c>
      <c r="AD32" s="169" t="s">
        <v>260</v>
      </c>
      <c r="AE32" s="168" t="s">
        <v>261</v>
      </c>
      <c r="AF32" s="165" t="s">
        <v>262</v>
      </c>
      <c r="AG32" s="165" t="s">
        <v>263</v>
      </c>
      <c r="AH32" s="165" t="s">
        <v>264</v>
      </c>
      <c r="AI32" s="165" t="s">
        <v>265</v>
      </c>
      <c r="AJ32" s="165" t="s">
        <v>266</v>
      </c>
      <c r="AK32" s="165" t="s">
        <v>267</v>
      </c>
      <c r="AL32" s="165" t="s">
        <v>268</v>
      </c>
      <c r="AM32" s="165" t="s">
        <v>269</v>
      </c>
      <c r="AN32" s="165" t="s">
        <v>270</v>
      </c>
      <c r="AO32" s="165" t="s">
        <v>271</v>
      </c>
      <c r="AP32" s="165" t="s">
        <v>272</v>
      </c>
      <c r="AQ32" s="165" t="s">
        <v>273</v>
      </c>
      <c r="AR32" s="165" t="s">
        <v>274</v>
      </c>
      <c r="AS32" s="165" t="s">
        <v>275</v>
      </c>
      <c r="AT32" s="165" t="s">
        <v>276</v>
      </c>
      <c r="AU32" s="165" t="s">
        <v>277</v>
      </c>
      <c r="AV32" s="165" t="s">
        <v>278</v>
      </c>
      <c r="AW32" s="166" t="s">
        <v>279</v>
      </c>
      <c r="AX32" s="170" t="s">
        <v>280</v>
      </c>
      <c r="AY32" s="170" t="s">
        <v>281</v>
      </c>
      <c r="AZ32" s="170" t="s">
        <v>234</v>
      </c>
      <c r="BA32" s="170" t="s">
        <v>235</v>
      </c>
      <c r="BB32" s="168" t="s">
        <v>236</v>
      </c>
      <c r="BC32" s="165" t="s">
        <v>237</v>
      </c>
      <c r="BD32" s="165" t="s">
        <v>238</v>
      </c>
      <c r="BE32" s="165" t="s">
        <v>239</v>
      </c>
      <c r="BF32" s="165" t="s">
        <v>240</v>
      </c>
      <c r="BG32" s="165" t="s">
        <v>241</v>
      </c>
      <c r="BH32" s="165" t="s">
        <v>242</v>
      </c>
      <c r="BI32" s="165" t="s">
        <v>243</v>
      </c>
      <c r="BJ32" s="171"/>
      <c r="BK32" s="201"/>
      <c r="BL32" s="171"/>
    </row>
    <row r="33">
      <c r="A33" s="160" t="s">
        <v>283</v>
      </c>
      <c r="B33" s="160">
        <v>1.0</v>
      </c>
      <c r="C33" s="174" t="s">
        <v>284</v>
      </c>
      <c r="D33" s="161"/>
      <c r="E33" s="202"/>
      <c r="F33" s="202"/>
      <c r="G33" s="161"/>
      <c r="H33" s="176"/>
      <c r="I33" s="176"/>
      <c r="J33" s="176"/>
      <c r="K33" s="160">
        <v>0.0</v>
      </c>
      <c r="L33" s="160">
        <v>0.0</v>
      </c>
      <c r="M33" s="160">
        <v>0.0</v>
      </c>
      <c r="N33" s="161">
        <f>'DC Demand Planning'!I53*4</f>
        <v>1760</v>
      </c>
      <c r="O33" s="161">
        <f t="shared" ref="O33:Y33" si="35">N33</f>
        <v>1760</v>
      </c>
      <c r="P33" s="161">
        <f t="shared" si="35"/>
        <v>1760</v>
      </c>
      <c r="Q33" s="161">
        <f t="shared" si="35"/>
        <v>1760</v>
      </c>
      <c r="R33" s="178">
        <f t="shared" si="35"/>
        <v>1760</v>
      </c>
      <c r="S33" s="178">
        <f t="shared" si="35"/>
        <v>1760</v>
      </c>
      <c r="T33" s="161">
        <f t="shared" si="35"/>
        <v>1760</v>
      </c>
      <c r="U33" s="161">
        <f t="shared" si="35"/>
        <v>1760</v>
      </c>
      <c r="V33" s="161">
        <f t="shared" si="35"/>
        <v>1760</v>
      </c>
      <c r="W33" s="161">
        <f t="shared" si="35"/>
        <v>1760</v>
      </c>
      <c r="X33" s="161">
        <f t="shared" si="35"/>
        <v>1760</v>
      </c>
      <c r="Y33" s="161">
        <f t="shared" si="35"/>
        <v>1760</v>
      </c>
      <c r="Z33" s="161">
        <f>'DC Demand Planning'!N53*4</f>
        <v>1760</v>
      </c>
      <c r="AA33" s="161">
        <f t="shared" ref="AA33:AK33" si="36">Z33</f>
        <v>1760</v>
      </c>
      <c r="AB33" s="161">
        <f t="shared" si="36"/>
        <v>1760</v>
      </c>
      <c r="AC33" s="161">
        <f t="shared" si="36"/>
        <v>1760</v>
      </c>
      <c r="AD33" s="179">
        <f t="shared" si="36"/>
        <v>1760</v>
      </c>
      <c r="AE33" s="161">
        <f t="shared" si="36"/>
        <v>1760</v>
      </c>
      <c r="AF33" s="161">
        <f t="shared" si="36"/>
        <v>1760</v>
      </c>
      <c r="AG33" s="161">
        <f t="shared" si="36"/>
        <v>1760</v>
      </c>
      <c r="AH33" s="161">
        <f t="shared" si="36"/>
        <v>1760</v>
      </c>
      <c r="AI33" s="161">
        <f t="shared" si="36"/>
        <v>1760</v>
      </c>
      <c r="AJ33" s="161">
        <f t="shared" si="36"/>
        <v>1760</v>
      </c>
      <c r="AK33" s="161">
        <f t="shared" si="36"/>
        <v>1760</v>
      </c>
      <c r="AL33" s="161">
        <f>'DC Demand Planning'!S53*4</f>
        <v>1760</v>
      </c>
      <c r="AM33" s="161">
        <f t="shared" ref="AM33:AW33" si="37">AL33</f>
        <v>1760</v>
      </c>
      <c r="AN33" s="161">
        <f t="shared" si="37"/>
        <v>1760</v>
      </c>
      <c r="AO33" s="161">
        <f t="shared" si="37"/>
        <v>1760</v>
      </c>
      <c r="AP33" s="161">
        <f t="shared" si="37"/>
        <v>1760</v>
      </c>
      <c r="AQ33" s="161">
        <f t="shared" si="37"/>
        <v>1760</v>
      </c>
      <c r="AR33" s="161">
        <f t="shared" si="37"/>
        <v>1760</v>
      </c>
      <c r="AS33" s="161">
        <f t="shared" si="37"/>
        <v>1760</v>
      </c>
      <c r="AT33" s="161">
        <f t="shared" si="37"/>
        <v>1760</v>
      </c>
      <c r="AU33" s="161">
        <f t="shared" si="37"/>
        <v>1760</v>
      </c>
      <c r="AV33" s="161">
        <f t="shared" si="37"/>
        <v>1760</v>
      </c>
      <c r="AW33" s="161">
        <f t="shared" si="37"/>
        <v>1760</v>
      </c>
      <c r="AX33" s="180">
        <f>'DC Demand Planning'!S53*12</f>
        <v>5280</v>
      </c>
      <c r="AY33" s="180">
        <f t="shared" ref="AY33:BA33" si="38">AX33</f>
        <v>5280</v>
      </c>
      <c r="AZ33" s="180">
        <f t="shared" si="38"/>
        <v>5280</v>
      </c>
      <c r="BA33" s="180">
        <f t="shared" si="38"/>
        <v>5280</v>
      </c>
      <c r="BB33" s="161">
        <f>'DC Demand Planning'!X53*4</f>
        <v>1760</v>
      </c>
      <c r="BC33" s="161">
        <f t="shared" ref="BC33:BI33" si="39">BB33</f>
        <v>1760</v>
      </c>
      <c r="BD33" s="161">
        <f t="shared" si="39"/>
        <v>1760</v>
      </c>
      <c r="BE33" s="161">
        <f t="shared" si="39"/>
        <v>1760</v>
      </c>
      <c r="BF33" s="161">
        <f t="shared" si="39"/>
        <v>1760</v>
      </c>
      <c r="BG33" s="161">
        <f t="shared" si="39"/>
        <v>1760</v>
      </c>
      <c r="BH33" s="161">
        <f t="shared" si="39"/>
        <v>1760</v>
      </c>
      <c r="BI33" s="161">
        <f t="shared" si="39"/>
        <v>1760</v>
      </c>
      <c r="BJ33" s="147"/>
      <c r="BK33" s="200"/>
      <c r="BL33" s="146"/>
    </row>
    <row r="34">
      <c r="A34" s="160" t="s">
        <v>285</v>
      </c>
      <c r="B34" s="160">
        <f>$B$1+B33</f>
        <v>5</v>
      </c>
      <c r="C34" s="174" t="s">
        <v>286</v>
      </c>
      <c r="D34" s="181"/>
      <c r="E34" s="181"/>
      <c r="F34" s="181"/>
      <c r="G34" s="181"/>
      <c r="H34" s="181"/>
      <c r="I34" s="181"/>
      <c r="J34" s="181"/>
      <c r="K34" s="203">
        <v>0.0</v>
      </c>
      <c r="L34" s="183">
        <f t="shared" ref="L34:BI34" si="40">K34+L36-L33</f>
        <v>8100</v>
      </c>
      <c r="M34" s="183">
        <f t="shared" si="40"/>
        <v>8100</v>
      </c>
      <c r="N34" s="183">
        <f t="shared" si="40"/>
        <v>6340</v>
      </c>
      <c r="O34" s="183">
        <f t="shared" si="40"/>
        <v>4580</v>
      </c>
      <c r="P34" s="183">
        <f t="shared" si="40"/>
        <v>2820</v>
      </c>
      <c r="Q34" s="183">
        <f t="shared" si="40"/>
        <v>9160</v>
      </c>
      <c r="R34" s="184">
        <f t="shared" si="40"/>
        <v>7400</v>
      </c>
      <c r="S34" s="184">
        <f t="shared" si="40"/>
        <v>5640</v>
      </c>
      <c r="T34" s="183">
        <f t="shared" si="40"/>
        <v>3880</v>
      </c>
      <c r="U34" s="183">
        <f t="shared" si="40"/>
        <v>2120</v>
      </c>
      <c r="V34" s="183">
        <f t="shared" si="40"/>
        <v>8460</v>
      </c>
      <c r="W34" s="183">
        <f t="shared" si="40"/>
        <v>6700</v>
      </c>
      <c r="X34" s="183">
        <f t="shared" si="40"/>
        <v>4940</v>
      </c>
      <c r="Y34" s="183">
        <f t="shared" si="40"/>
        <v>3180</v>
      </c>
      <c r="Z34" s="183">
        <f t="shared" si="40"/>
        <v>1420</v>
      </c>
      <c r="AA34" s="183">
        <f t="shared" si="40"/>
        <v>7760</v>
      </c>
      <c r="AB34" s="183">
        <f t="shared" si="40"/>
        <v>6000</v>
      </c>
      <c r="AC34" s="183">
        <f t="shared" si="40"/>
        <v>4240</v>
      </c>
      <c r="AD34" s="185">
        <f t="shared" si="40"/>
        <v>2480</v>
      </c>
      <c r="AE34" s="183">
        <f t="shared" si="40"/>
        <v>720</v>
      </c>
      <c r="AF34" s="183">
        <f t="shared" si="40"/>
        <v>7060</v>
      </c>
      <c r="AG34" s="183">
        <f t="shared" si="40"/>
        <v>5300</v>
      </c>
      <c r="AH34" s="183">
        <f t="shared" si="40"/>
        <v>3540</v>
      </c>
      <c r="AI34" s="183">
        <f t="shared" si="40"/>
        <v>1780</v>
      </c>
      <c r="AJ34" s="183">
        <f t="shared" si="40"/>
        <v>20</v>
      </c>
      <c r="AK34" s="183">
        <f t="shared" si="40"/>
        <v>6360</v>
      </c>
      <c r="AL34" s="183">
        <f t="shared" si="40"/>
        <v>4600</v>
      </c>
      <c r="AM34" s="183">
        <f t="shared" si="40"/>
        <v>2840</v>
      </c>
      <c r="AN34" s="183">
        <f t="shared" si="40"/>
        <v>1080</v>
      </c>
      <c r="AO34" s="183">
        <f t="shared" si="40"/>
        <v>7420</v>
      </c>
      <c r="AP34" s="183">
        <f t="shared" si="40"/>
        <v>5660</v>
      </c>
      <c r="AQ34" s="183">
        <f t="shared" si="40"/>
        <v>3900</v>
      </c>
      <c r="AR34" s="183">
        <f t="shared" si="40"/>
        <v>2140</v>
      </c>
      <c r="AS34" s="183">
        <f t="shared" si="40"/>
        <v>380</v>
      </c>
      <c r="AT34" s="183">
        <f t="shared" si="40"/>
        <v>6720</v>
      </c>
      <c r="AU34" s="183">
        <f t="shared" si="40"/>
        <v>4960</v>
      </c>
      <c r="AV34" s="183">
        <f t="shared" si="40"/>
        <v>3200</v>
      </c>
      <c r="AW34" s="183">
        <f t="shared" si="40"/>
        <v>5490</v>
      </c>
      <c r="AX34" s="186">
        <f t="shared" si="40"/>
        <v>210</v>
      </c>
      <c r="AY34" s="186">
        <f t="shared" si="40"/>
        <v>7080</v>
      </c>
      <c r="AZ34" s="186">
        <f t="shared" si="40"/>
        <v>1800</v>
      </c>
      <c r="BA34" s="186">
        <f t="shared" si="40"/>
        <v>8670</v>
      </c>
      <c r="BB34" s="183">
        <f t="shared" si="40"/>
        <v>6910</v>
      </c>
      <c r="BC34" s="183">
        <f t="shared" si="40"/>
        <v>5150</v>
      </c>
      <c r="BD34" s="183">
        <f t="shared" si="40"/>
        <v>3390</v>
      </c>
      <c r="BE34" s="183">
        <f t="shared" si="40"/>
        <v>9730</v>
      </c>
      <c r="BF34" s="183">
        <f t="shared" si="40"/>
        <v>7970</v>
      </c>
      <c r="BG34" s="183">
        <f t="shared" si="40"/>
        <v>6210</v>
      </c>
      <c r="BH34" s="183">
        <f t="shared" si="40"/>
        <v>4450</v>
      </c>
      <c r="BI34" s="183">
        <f t="shared" si="40"/>
        <v>2690</v>
      </c>
      <c r="BJ34" s="147"/>
      <c r="BK34" s="204"/>
      <c r="BL34" s="146"/>
    </row>
    <row r="35">
      <c r="A35" s="160" t="s">
        <v>287</v>
      </c>
      <c r="B35" s="40">
        <v>0.0</v>
      </c>
      <c r="C35" s="174" t="s">
        <v>288</v>
      </c>
      <c r="D35" s="188"/>
      <c r="E35" s="188"/>
      <c r="F35" s="188"/>
      <c r="G35" s="188"/>
      <c r="H35" s="188"/>
      <c r="I35" s="188"/>
      <c r="J35" s="188"/>
      <c r="K35" s="189"/>
      <c r="L35" s="189"/>
      <c r="M35" s="189"/>
      <c r="N35" s="189"/>
      <c r="O35" s="189"/>
      <c r="P35" s="189"/>
      <c r="Q35" s="189"/>
      <c r="R35" s="189"/>
      <c r="S35" s="189"/>
      <c r="T35" s="189"/>
      <c r="U35" s="189"/>
      <c r="V35" s="189"/>
      <c r="W35" s="189"/>
      <c r="X35" s="189"/>
      <c r="Y35" s="189"/>
      <c r="Z35" s="189"/>
      <c r="AA35" s="189"/>
      <c r="AB35" s="189"/>
      <c r="AC35" s="189"/>
      <c r="AD35" s="189"/>
      <c r="AE35" s="189"/>
      <c r="AF35" s="189"/>
      <c r="AG35" s="189"/>
      <c r="AH35" s="189"/>
      <c r="AI35" s="189"/>
      <c r="AJ35" s="189"/>
      <c r="AK35" s="189"/>
      <c r="AL35" s="189"/>
      <c r="AM35" s="189"/>
      <c r="AN35" s="189"/>
      <c r="AO35" s="189"/>
      <c r="AP35" s="189"/>
      <c r="AQ35" s="189"/>
      <c r="AR35" s="189"/>
      <c r="AS35" s="189"/>
      <c r="AT35" s="189"/>
      <c r="AU35" s="189"/>
      <c r="AV35" s="189"/>
      <c r="AW35" s="189"/>
      <c r="AX35" s="189"/>
      <c r="AY35" s="189"/>
      <c r="AZ35" s="189"/>
      <c r="BA35" s="189"/>
      <c r="BB35" s="189"/>
      <c r="BC35" s="189"/>
      <c r="BD35" s="189"/>
      <c r="BE35" s="189"/>
      <c r="BF35" s="189"/>
      <c r="BG35" s="189"/>
      <c r="BH35" s="189"/>
      <c r="BI35" s="189"/>
      <c r="BJ35" s="190"/>
      <c r="BK35" s="191">
        <f>min(BF34:BI35)</f>
        <v>2690</v>
      </c>
      <c r="BL35" s="147"/>
    </row>
    <row r="36">
      <c r="A36" s="141"/>
      <c r="B36" s="138"/>
      <c r="C36" s="174" t="s">
        <v>289</v>
      </c>
      <c r="D36" s="202"/>
      <c r="E36" s="202"/>
      <c r="F36" s="202"/>
      <c r="G36" s="202"/>
      <c r="H36" s="175"/>
      <c r="I36" s="175"/>
      <c r="J36" s="175"/>
      <c r="K36" s="161"/>
      <c r="L36" s="161">
        <f t="shared" ref="L36:BI36" si="41">if(L146&gt;0,L146*$B$32,"")</f>
        <v>8100</v>
      </c>
      <c r="M36" s="161" t="str">
        <f t="shared" si="41"/>
        <v/>
      </c>
      <c r="N36" s="161" t="str">
        <f t="shared" si="41"/>
        <v/>
      </c>
      <c r="O36" s="161" t="str">
        <f t="shared" si="41"/>
        <v/>
      </c>
      <c r="P36" s="161" t="str">
        <f t="shared" si="41"/>
        <v/>
      </c>
      <c r="Q36" s="161">
        <f t="shared" si="41"/>
        <v>8100</v>
      </c>
      <c r="R36" s="178" t="str">
        <f t="shared" si="41"/>
        <v/>
      </c>
      <c r="S36" s="178" t="str">
        <f t="shared" si="41"/>
        <v/>
      </c>
      <c r="T36" s="161" t="str">
        <f t="shared" si="41"/>
        <v/>
      </c>
      <c r="U36" s="161" t="str">
        <f t="shared" si="41"/>
        <v/>
      </c>
      <c r="V36" s="161">
        <f t="shared" si="41"/>
        <v>8100</v>
      </c>
      <c r="W36" s="161" t="str">
        <f t="shared" si="41"/>
        <v/>
      </c>
      <c r="X36" s="161" t="str">
        <f t="shared" si="41"/>
        <v/>
      </c>
      <c r="Y36" s="161" t="str">
        <f t="shared" si="41"/>
        <v/>
      </c>
      <c r="Z36" s="161" t="str">
        <f t="shared" si="41"/>
        <v/>
      </c>
      <c r="AA36" s="161">
        <f t="shared" si="41"/>
        <v>8100</v>
      </c>
      <c r="AB36" s="161" t="str">
        <f t="shared" si="41"/>
        <v/>
      </c>
      <c r="AC36" s="161" t="str">
        <f t="shared" si="41"/>
        <v/>
      </c>
      <c r="AD36" s="179" t="str">
        <f t="shared" si="41"/>
        <v/>
      </c>
      <c r="AE36" s="161" t="str">
        <f t="shared" si="41"/>
        <v/>
      </c>
      <c r="AF36" s="161">
        <f t="shared" si="41"/>
        <v>8100</v>
      </c>
      <c r="AG36" s="161" t="str">
        <f t="shared" si="41"/>
        <v/>
      </c>
      <c r="AH36" s="161" t="str">
        <f t="shared" si="41"/>
        <v/>
      </c>
      <c r="AI36" s="161" t="str">
        <f t="shared" si="41"/>
        <v/>
      </c>
      <c r="AJ36" s="161" t="str">
        <f t="shared" si="41"/>
        <v/>
      </c>
      <c r="AK36" s="161">
        <f t="shared" si="41"/>
        <v>8100</v>
      </c>
      <c r="AL36" s="161" t="str">
        <f t="shared" si="41"/>
        <v/>
      </c>
      <c r="AM36" s="161" t="str">
        <f t="shared" si="41"/>
        <v/>
      </c>
      <c r="AN36" s="161" t="str">
        <f t="shared" si="41"/>
        <v/>
      </c>
      <c r="AO36" s="161">
        <f t="shared" si="41"/>
        <v>8100</v>
      </c>
      <c r="AP36" s="161" t="str">
        <f t="shared" si="41"/>
        <v/>
      </c>
      <c r="AQ36" s="161" t="str">
        <f t="shared" si="41"/>
        <v/>
      </c>
      <c r="AR36" s="161" t="str">
        <f t="shared" si="41"/>
        <v/>
      </c>
      <c r="AS36" s="161" t="str">
        <f t="shared" si="41"/>
        <v/>
      </c>
      <c r="AT36" s="161">
        <f t="shared" si="41"/>
        <v>8100</v>
      </c>
      <c r="AU36" s="161" t="str">
        <f t="shared" si="41"/>
        <v/>
      </c>
      <c r="AV36" s="161" t="str">
        <f t="shared" si="41"/>
        <v/>
      </c>
      <c r="AW36" s="161">
        <f t="shared" si="41"/>
        <v>4050</v>
      </c>
      <c r="AX36" s="180" t="str">
        <f t="shared" si="41"/>
        <v/>
      </c>
      <c r="AY36" s="180">
        <f t="shared" si="41"/>
        <v>12150</v>
      </c>
      <c r="AZ36" s="180" t="str">
        <f t="shared" si="41"/>
        <v/>
      </c>
      <c r="BA36" s="180">
        <f t="shared" si="41"/>
        <v>12150</v>
      </c>
      <c r="BB36" s="161" t="str">
        <f t="shared" si="41"/>
        <v/>
      </c>
      <c r="BC36" s="161" t="str">
        <f t="shared" si="41"/>
        <v/>
      </c>
      <c r="BD36" s="161" t="str">
        <f t="shared" si="41"/>
        <v/>
      </c>
      <c r="BE36" s="161">
        <f t="shared" si="41"/>
        <v>8100</v>
      </c>
      <c r="BF36" s="161" t="str">
        <f t="shared" si="41"/>
        <v/>
      </c>
      <c r="BG36" s="161" t="str">
        <f t="shared" si="41"/>
        <v/>
      </c>
      <c r="BH36" s="161" t="str">
        <f t="shared" si="41"/>
        <v/>
      </c>
      <c r="BI36" s="161" t="str">
        <f t="shared" si="41"/>
        <v/>
      </c>
      <c r="BJ36" s="147"/>
      <c r="BK36" s="192"/>
      <c r="BL36" s="146"/>
    </row>
    <row r="37">
      <c r="A37" s="197"/>
      <c r="B37" s="148"/>
      <c r="C37" s="174" t="s">
        <v>290</v>
      </c>
      <c r="D37" s="202"/>
      <c r="E37" s="202"/>
      <c r="F37" s="202"/>
      <c r="G37" s="202"/>
      <c r="H37" s="175"/>
      <c r="I37" s="175"/>
      <c r="J37" s="175"/>
      <c r="K37" s="160" t="str">
        <f t="shared" ref="K37:U37" si="42">if(P34&lt;=0,"x","")</f>
        <v/>
      </c>
      <c r="L37" s="160" t="str">
        <f t="shared" si="42"/>
        <v/>
      </c>
      <c r="M37" s="160" t="str">
        <f t="shared" si="42"/>
        <v/>
      </c>
      <c r="N37" s="160" t="str">
        <f t="shared" si="42"/>
        <v/>
      </c>
      <c r="O37" s="160" t="str">
        <f t="shared" si="42"/>
        <v/>
      </c>
      <c r="P37" s="160" t="str">
        <f t="shared" si="42"/>
        <v/>
      </c>
      <c r="Q37" s="160" t="str">
        <f t="shared" si="42"/>
        <v/>
      </c>
      <c r="R37" s="194" t="str">
        <f t="shared" si="42"/>
        <v/>
      </c>
      <c r="S37" s="194" t="str">
        <f t="shared" si="42"/>
        <v/>
      </c>
      <c r="T37" s="160" t="str">
        <f t="shared" si="42"/>
        <v/>
      </c>
      <c r="U37" s="160" t="str">
        <f t="shared" si="42"/>
        <v/>
      </c>
      <c r="V37" s="193" t="s">
        <v>291</v>
      </c>
      <c r="W37" s="160" t="str">
        <f t="shared" ref="W37:Z37" si="43">if(AB34&lt;=0,"x","")</f>
        <v/>
      </c>
      <c r="X37" s="160" t="str">
        <f t="shared" si="43"/>
        <v/>
      </c>
      <c r="Y37" s="160" t="str">
        <f t="shared" si="43"/>
        <v/>
      </c>
      <c r="Z37" s="160" t="str">
        <f t="shared" si="43"/>
        <v/>
      </c>
      <c r="AA37" s="193" t="s">
        <v>291</v>
      </c>
      <c r="AB37" s="160" t="str">
        <f t="shared" ref="AB37:AE37" si="44">if(AG34&lt;=0,"x","")</f>
        <v/>
      </c>
      <c r="AC37" s="160" t="str">
        <f t="shared" si="44"/>
        <v/>
      </c>
      <c r="AD37" s="195" t="str">
        <f t="shared" si="44"/>
        <v/>
      </c>
      <c r="AE37" s="160" t="str">
        <f t="shared" si="44"/>
        <v/>
      </c>
      <c r="AF37" s="193" t="s">
        <v>291</v>
      </c>
      <c r="AG37" s="160" t="str">
        <f t="shared" ref="AG37:AI37" si="45">if(AL34&lt;=0,"x","")</f>
        <v/>
      </c>
      <c r="AH37" s="160" t="str">
        <f t="shared" si="45"/>
        <v/>
      </c>
      <c r="AI37" s="160" t="str">
        <f t="shared" si="45"/>
        <v/>
      </c>
      <c r="AJ37" s="193" t="s">
        <v>291</v>
      </c>
      <c r="AK37" s="160" t="str">
        <f t="shared" ref="AK37:AN37" si="46">if(AP34&lt;=0,"x","")</f>
        <v/>
      </c>
      <c r="AL37" s="160" t="str">
        <f t="shared" si="46"/>
        <v/>
      </c>
      <c r="AM37" s="160" t="str">
        <f t="shared" si="46"/>
        <v/>
      </c>
      <c r="AN37" s="160" t="str">
        <f t="shared" si="46"/>
        <v/>
      </c>
      <c r="AO37" s="193" t="s">
        <v>291</v>
      </c>
      <c r="AP37" s="160" t="str">
        <f t="shared" ref="AP37:AS37" si="47">if(AU34&lt;=0,"x","")</f>
        <v/>
      </c>
      <c r="AQ37" s="160" t="str">
        <f t="shared" si="47"/>
        <v/>
      </c>
      <c r="AR37" s="160" t="str">
        <f t="shared" si="47"/>
        <v/>
      </c>
      <c r="AS37" s="160" t="str">
        <f t="shared" si="47"/>
        <v/>
      </c>
      <c r="AT37" s="193" t="s">
        <v>291</v>
      </c>
      <c r="AU37" s="160" t="str">
        <f>if(AZ34&lt;=0,"x","")</f>
        <v/>
      </c>
      <c r="AV37" s="193" t="s">
        <v>291</v>
      </c>
      <c r="AW37" s="160" t="str">
        <f t="shared" ref="AW37:BD37" si="48">if(BB34&lt;=0,"x","")</f>
        <v/>
      </c>
      <c r="AX37" s="196" t="str">
        <f t="shared" si="48"/>
        <v/>
      </c>
      <c r="AY37" s="196" t="str">
        <f t="shared" si="48"/>
        <v/>
      </c>
      <c r="AZ37" s="196" t="str">
        <f t="shared" si="48"/>
        <v/>
      </c>
      <c r="BA37" s="196" t="str">
        <f t="shared" si="48"/>
        <v/>
      </c>
      <c r="BB37" s="160" t="str">
        <f t="shared" si="48"/>
        <v/>
      </c>
      <c r="BC37" s="160" t="str">
        <f t="shared" si="48"/>
        <v/>
      </c>
      <c r="BD37" s="160" t="str">
        <f t="shared" si="48"/>
        <v/>
      </c>
      <c r="BE37" s="160"/>
      <c r="BF37" s="160"/>
      <c r="BG37" s="160"/>
      <c r="BH37" s="160"/>
      <c r="BI37" s="160"/>
      <c r="BJ37" s="197"/>
      <c r="BK37" s="198"/>
      <c r="BL37" s="199"/>
    </row>
    <row r="38">
      <c r="A38" s="147"/>
      <c r="B38" s="146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8"/>
      <c r="R38" s="149"/>
      <c r="S38" s="149"/>
      <c r="T38" s="141"/>
      <c r="U38" s="137"/>
      <c r="V38" s="137"/>
      <c r="W38" s="137"/>
      <c r="X38" s="137"/>
      <c r="Y38" s="137"/>
      <c r="Z38" s="137"/>
      <c r="AA38" s="137"/>
      <c r="AB38" s="137"/>
      <c r="AC38" s="138"/>
      <c r="AD38" s="150"/>
      <c r="AE38" s="141"/>
      <c r="AF38" s="137"/>
      <c r="AG38" s="137"/>
      <c r="AH38" s="137"/>
      <c r="AI38" s="137"/>
      <c r="AJ38" s="137"/>
      <c r="AK38" s="137"/>
      <c r="AL38" s="137"/>
      <c r="AM38" s="137"/>
      <c r="AN38" s="137"/>
      <c r="AO38" s="137"/>
      <c r="AP38" s="137"/>
      <c r="AQ38" s="137"/>
      <c r="AR38" s="137"/>
      <c r="AS38" s="137"/>
      <c r="AT38" s="137"/>
      <c r="AU38" s="137"/>
      <c r="AV38" s="137"/>
      <c r="AW38" s="138"/>
      <c r="AX38" s="151"/>
      <c r="AY38" s="151"/>
      <c r="AZ38" s="151"/>
      <c r="BA38" s="151"/>
      <c r="BB38" s="141"/>
      <c r="BC38" s="137"/>
      <c r="BD38" s="137"/>
      <c r="BE38" s="137"/>
      <c r="BF38" s="137"/>
      <c r="BG38" s="137"/>
      <c r="BH38" s="137"/>
      <c r="BI38" s="137"/>
      <c r="BJ38" s="146"/>
      <c r="BK38" s="200"/>
      <c r="BL38" s="146"/>
    </row>
    <row r="39">
      <c r="A39" s="152"/>
      <c r="B39" s="153"/>
      <c r="C39" s="153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8"/>
      <c r="R39" s="154"/>
      <c r="S39" s="154"/>
      <c r="T39" s="147"/>
      <c r="U39" s="146"/>
      <c r="V39" s="146"/>
      <c r="W39" s="146"/>
      <c r="X39" s="146"/>
      <c r="Y39" s="146"/>
      <c r="Z39" s="146"/>
      <c r="AA39" s="146"/>
      <c r="AB39" s="146"/>
      <c r="AC39" s="148"/>
      <c r="AD39" s="155"/>
      <c r="AE39" s="147"/>
      <c r="AF39" s="146"/>
      <c r="AG39" s="146"/>
      <c r="AH39" s="146"/>
      <c r="AI39" s="146"/>
      <c r="AJ39" s="146"/>
      <c r="AK39" s="146"/>
      <c r="AL39" s="146"/>
      <c r="AM39" s="146"/>
      <c r="AN39" s="146"/>
      <c r="AO39" s="146"/>
      <c r="AP39" s="146"/>
      <c r="AQ39" s="146"/>
      <c r="AR39" s="146"/>
      <c r="AS39" s="146"/>
      <c r="AT39" s="146"/>
      <c r="AU39" s="146"/>
      <c r="AV39" s="146"/>
      <c r="AW39" s="148"/>
      <c r="AX39" s="156"/>
      <c r="AY39" s="156"/>
      <c r="AZ39" s="156"/>
      <c r="BA39" s="156"/>
      <c r="BB39" s="147"/>
      <c r="BC39" s="146"/>
      <c r="BD39" s="146"/>
      <c r="BE39" s="146"/>
      <c r="BF39" s="146"/>
      <c r="BG39" s="146"/>
      <c r="BH39" s="146"/>
      <c r="BI39" s="146"/>
      <c r="BJ39" s="146"/>
      <c r="BK39" s="200"/>
      <c r="BL39" s="146"/>
    </row>
    <row r="40">
      <c r="A40" s="157" t="s">
        <v>183</v>
      </c>
      <c r="B40" s="158"/>
      <c r="C40" s="205" t="s">
        <v>295</v>
      </c>
      <c r="D40" s="147"/>
      <c r="E40" s="146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148"/>
      <c r="R40" s="154"/>
      <c r="S40" s="154"/>
      <c r="T40" s="147"/>
      <c r="U40" s="146"/>
      <c r="V40" s="146"/>
      <c r="W40" s="146"/>
      <c r="X40" s="146"/>
      <c r="Y40" s="146"/>
      <c r="Z40" s="146"/>
      <c r="AA40" s="146"/>
      <c r="AB40" s="146"/>
      <c r="AC40" s="148"/>
      <c r="AD40" s="155"/>
      <c r="AE40" s="147"/>
      <c r="AF40" s="146"/>
      <c r="AG40" s="146"/>
      <c r="AH40" s="146"/>
      <c r="AI40" s="146"/>
      <c r="AJ40" s="146"/>
      <c r="AK40" s="146"/>
      <c r="AL40" s="146"/>
      <c r="AM40" s="146"/>
      <c r="AN40" s="146"/>
      <c r="AO40" s="146"/>
      <c r="AP40" s="146"/>
      <c r="AQ40" s="146"/>
      <c r="AR40" s="146"/>
      <c r="AS40" s="146"/>
      <c r="AT40" s="146"/>
      <c r="AU40" s="146"/>
      <c r="AV40" s="146"/>
      <c r="AW40" s="148"/>
      <c r="AX40" s="156"/>
      <c r="AY40" s="156"/>
      <c r="AZ40" s="156"/>
      <c r="BA40" s="156"/>
      <c r="BB40" s="147"/>
      <c r="BC40" s="146"/>
      <c r="BD40" s="146"/>
      <c r="BE40" s="146"/>
      <c r="BF40" s="146"/>
      <c r="BG40" s="146"/>
      <c r="BH40" s="146"/>
      <c r="BI40" s="146"/>
      <c r="BJ40" s="146"/>
      <c r="BK40" s="200"/>
      <c r="BL40" s="146"/>
    </row>
    <row r="41">
      <c r="A41" s="160" t="s">
        <v>204</v>
      </c>
      <c r="B41" s="161">
        <f>'EOQ and EPQ'!J11</f>
        <v>4050</v>
      </c>
      <c r="C41" s="162"/>
      <c r="D41" s="163" t="s">
        <v>234</v>
      </c>
      <c r="E41" s="164" t="s">
        <v>235</v>
      </c>
      <c r="F41" s="164" t="s">
        <v>236</v>
      </c>
      <c r="G41" s="165" t="s">
        <v>237</v>
      </c>
      <c r="H41" s="165" t="s">
        <v>238</v>
      </c>
      <c r="I41" s="165" t="s">
        <v>239</v>
      </c>
      <c r="J41" s="165" t="s">
        <v>240</v>
      </c>
      <c r="K41" s="165" t="s">
        <v>241</v>
      </c>
      <c r="L41" s="165" t="s">
        <v>242</v>
      </c>
      <c r="M41" s="165" t="s">
        <v>243</v>
      </c>
      <c r="N41" s="165" t="s">
        <v>244</v>
      </c>
      <c r="O41" s="165" t="s">
        <v>245</v>
      </c>
      <c r="P41" s="165" t="s">
        <v>246</v>
      </c>
      <c r="Q41" s="166" t="s">
        <v>247</v>
      </c>
      <c r="R41" s="167" t="s">
        <v>248</v>
      </c>
      <c r="S41" s="167" t="s">
        <v>249</v>
      </c>
      <c r="T41" s="168" t="s">
        <v>250</v>
      </c>
      <c r="U41" s="165" t="s">
        <v>251</v>
      </c>
      <c r="V41" s="165" t="s">
        <v>252</v>
      </c>
      <c r="W41" s="165" t="s">
        <v>253</v>
      </c>
      <c r="X41" s="165" t="s">
        <v>254</v>
      </c>
      <c r="Y41" s="165" t="s">
        <v>255</v>
      </c>
      <c r="Z41" s="165" t="s">
        <v>256</v>
      </c>
      <c r="AA41" s="165" t="s">
        <v>257</v>
      </c>
      <c r="AB41" s="165" t="s">
        <v>258</v>
      </c>
      <c r="AC41" s="166" t="s">
        <v>259</v>
      </c>
      <c r="AD41" s="169" t="s">
        <v>260</v>
      </c>
      <c r="AE41" s="168" t="s">
        <v>261</v>
      </c>
      <c r="AF41" s="165" t="s">
        <v>262</v>
      </c>
      <c r="AG41" s="165" t="s">
        <v>263</v>
      </c>
      <c r="AH41" s="165" t="s">
        <v>264</v>
      </c>
      <c r="AI41" s="165" t="s">
        <v>265</v>
      </c>
      <c r="AJ41" s="165" t="s">
        <v>266</v>
      </c>
      <c r="AK41" s="165" t="s">
        <v>267</v>
      </c>
      <c r="AL41" s="165" t="s">
        <v>268</v>
      </c>
      <c r="AM41" s="165" t="s">
        <v>269</v>
      </c>
      <c r="AN41" s="165" t="s">
        <v>270</v>
      </c>
      <c r="AO41" s="165" t="s">
        <v>271</v>
      </c>
      <c r="AP41" s="165" t="s">
        <v>272</v>
      </c>
      <c r="AQ41" s="165" t="s">
        <v>273</v>
      </c>
      <c r="AR41" s="165" t="s">
        <v>274</v>
      </c>
      <c r="AS41" s="165" t="s">
        <v>275</v>
      </c>
      <c r="AT41" s="165" t="s">
        <v>276</v>
      </c>
      <c r="AU41" s="165" t="s">
        <v>277</v>
      </c>
      <c r="AV41" s="165" t="s">
        <v>278</v>
      </c>
      <c r="AW41" s="166" t="s">
        <v>279</v>
      </c>
      <c r="AX41" s="170" t="s">
        <v>280</v>
      </c>
      <c r="AY41" s="170" t="s">
        <v>281</v>
      </c>
      <c r="AZ41" s="170" t="s">
        <v>234</v>
      </c>
      <c r="BA41" s="170" t="s">
        <v>235</v>
      </c>
      <c r="BB41" s="168" t="s">
        <v>236</v>
      </c>
      <c r="BC41" s="165" t="s">
        <v>237</v>
      </c>
      <c r="BD41" s="165" t="s">
        <v>238</v>
      </c>
      <c r="BE41" s="165" t="s">
        <v>239</v>
      </c>
      <c r="BF41" s="165" t="s">
        <v>240</v>
      </c>
      <c r="BG41" s="165" t="s">
        <v>241</v>
      </c>
      <c r="BH41" s="165" t="s">
        <v>242</v>
      </c>
      <c r="BI41" s="165" t="s">
        <v>243</v>
      </c>
      <c r="BJ41" s="171"/>
      <c r="BK41" s="201"/>
      <c r="BL41" s="171"/>
    </row>
    <row r="42">
      <c r="A42" s="160" t="s">
        <v>283</v>
      </c>
      <c r="B42" s="160">
        <v>1.0</v>
      </c>
      <c r="C42" s="174" t="s">
        <v>284</v>
      </c>
      <c r="D42" s="161"/>
      <c r="E42" s="202"/>
      <c r="F42" s="202"/>
      <c r="G42" s="161"/>
      <c r="H42" s="176"/>
      <c r="I42" s="176"/>
      <c r="J42" s="176"/>
      <c r="K42" s="160">
        <v>0.0</v>
      </c>
      <c r="L42" s="160">
        <v>0.0</v>
      </c>
      <c r="M42" s="160">
        <v>0.0</v>
      </c>
      <c r="N42" s="161">
        <f>'DC Demand Planning'!I14*4</f>
        <v>3784</v>
      </c>
      <c r="O42" s="161">
        <f t="shared" ref="O42:Y42" si="49">N42</f>
        <v>3784</v>
      </c>
      <c r="P42" s="161">
        <f t="shared" si="49"/>
        <v>3784</v>
      </c>
      <c r="Q42" s="161">
        <f t="shared" si="49"/>
        <v>3784</v>
      </c>
      <c r="R42" s="178">
        <f t="shared" si="49"/>
        <v>3784</v>
      </c>
      <c r="S42" s="178">
        <f t="shared" si="49"/>
        <v>3784</v>
      </c>
      <c r="T42" s="161">
        <f t="shared" si="49"/>
        <v>3784</v>
      </c>
      <c r="U42" s="161">
        <f t="shared" si="49"/>
        <v>3784</v>
      </c>
      <c r="V42" s="161">
        <f t="shared" si="49"/>
        <v>3784</v>
      </c>
      <c r="W42" s="161">
        <f t="shared" si="49"/>
        <v>3784</v>
      </c>
      <c r="X42" s="161">
        <f t="shared" si="49"/>
        <v>3784</v>
      </c>
      <c r="Y42" s="161">
        <f t="shared" si="49"/>
        <v>3784</v>
      </c>
      <c r="Z42" s="161">
        <f>'DC Demand Planning'!N14*4</f>
        <v>3784</v>
      </c>
      <c r="AA42" s="161">
        <f t="shared" ref="AA42:AK42" si="50">Z42</f>
        <v>3784</v>
      </c>
      <c r="AB42" s="161">
        <f t="shared" si="50"/>
        <v>3784</v>
      </c>
      <c r="AC42" s="161">
        <f t="shared" si="50"/>
        <v>3784</v>
      </c>
      <c r="AD42" s="179">
        <f t="shared" si="50"/>
        <v>3784</v>
      </c>
      <c r="AE42" s="161">
        <f t="shared" si="50"/>
        <v>3784</v>
      </c>
      <c r="AF42" s="161">
        <f t="shared" si="50"/>
        <v>3784</v>
      </c>
      <c r="AG42" s="161">
        <f t="shared" si="50"/>
        <v>3784</v>
      </c>
      <c r="AH42" s="161">
        <f t="shared" si="50"/>
        <v>3784</v>
      </c>
      <c r="AI42" s="161">
        <f t="shared" si="50"/>
        <v>3784</v>
      </c>
      <c r="AJ42" s="161">
        <f t="shared" si="50"/>
        <v>3784</v>
      </c>
      <c r="AK42" s="161">
        <f t="shared" si="50"/>
        <v>3784</v>
      </c>
      <c r="AL42" s="161">
        <f>'DC Demand Planning'!S14*4</f>
        <v>3784</v>
      </c>
      <c r="AM42" s="161">
        <f t="shared" ref="AM42:AW42" si="51">AL42</f>
        <v>3784</v>
      </c>
      <c r="AN42" s="161">
        <f t="shared" si="51"/>
        <v>3784</v>
      </c>
      <c r="AO42" s="161">
        <f t="shared" si="51"/>
        <v>3784</v>
      </c>
      <c r="AP42" s="161">
        <f t="shared" si="51"/>
        <v>3784</v>
      </c>
      <c r="AQ42" s="161">
        <f t="shared" si="51"/>
        <v>3784</v>
      </c>
      <c r="AR42" s="161">
        <f t="shared" si="51"/>
        <v>3784</v>
      </c>
      <c r="AS42" s="161">
        <f t="shared" si="51"/>
        <v>3784</v>
      </c>
      <c r="AT42" s="161">
        <f t="shared" si="51"/>
        <v>3784</v>
      </c>
      <c r="AU42" s="161">
        <f t="shared" si="51"/>
        <v>3784</v>
      </c>
      <c r="AV42" s="161">
        <f t="shared" si="51"/>
        <v>3784</v>
      </c>
      <c r="AW42" s="161">
        <f t="shared" si="51"/>
        <v>3784</v>
      </c>
      <c r="AX42" s="180">
        <f>'DC Demand Planning'!S14*12</f>
        <v>11352</v>
      </c>
      <c r="AY42" s="180">
        <f t="shared" ref="AY42:BA42" si="52">AX42</f>
        <v>11352</v>
      </c>
      <c r="AZ42" s="180">
        <f t="shared" si="52"/>
        <v>11352</v>
      </c>
      <c r="BA42" s="180">
        <f t="shared" si="52"/>
        <v>11352</v>
      </c>
      <c r="BB42" s="161">
        <f>'DC Demand Planning'!X14*4</f>
        <v>3784</v>
      </c>
      <c r="BC42" s="161">
        <f t="shared" ref="BC42:BI42" si="53">BB42</f>
        <v>3784</v>
      </c>
      <c r="BD42" s="161">
        <f t="shared" si="53"/>
        <v>3784</v>
      </c>
      <c r="BE42" s="161">
        <f t="shared" si="53"/>
        <v>3784</v>
      </c>
      <c r="BF42" s="161">
        <f t="shared" si="53"/>
        <v>3784</v>
      </c>
      <c r="BG42" s="161">
        <f t="shared" si="53"/>
        <v>3784</v>
      </c>
      <c r="BH42" s="161">
        <f t="shared" si="53"/>
        <v>3784</v>
      </c>
      <c r="BI42" s="161">
        <f t="shared" si="53"/>
        <v>3784</v>
      </c>
      <c r="BJ42" s="147"/>
      <c r="BK42" s="200"/>
      <c r="BL42" s="146"/>
    </row>
    <row r="43">
      <c r="A43" s="160" t="s">
        <v>285</v>
      </c>
      <c r="B43" s="160">
        <f>$B$1+B42</f>
        <v>5</v>
      </c>
      <c r="C43" s="174" t="s">
        <v>286</v>
      </c>
      <c r="D43" s="181"/>
      <c r="E43" s="181"/>
      <c r="F43" s="181"/>
      <c r="G43" s="181"/>
      <c r="H43" s="181"/>
      <c r="I43" s="181"/>
      <c r="J43" s="181"/>
      <c r="K43" s="203">
        <v>0.0</v>
      </c>
      <c r="L43" s="183">
        <f t="shared" ref="L43:BI43" si="54">K43+L45-L42</f>
        <v>12150</v>
      </c>
      <c r="M43" s="183">
        <f t="shared" si="54"/>
        <v>12150</v>
      </c>
      <c r="N43" s="183">
        <f t="shared" si="54"/>
        <v>8366</v>
      </c>
      <c r="O43" s="183">
        <f t="shared" si="54"/>
        <v>4582</v>
      </c>
      <c r="P43" s="183">
        <f t="shared" si="54"/>
        <v>798</v>
      </c>
      <c r="Q43" s="183">
        <f t="shared" si="54"/>
        <v>17264</v>
      </c>
      <c r="R43" s="184">
        <f t="shared" si="54"/>
        <v>13480</v>
      </c>
      <c r="S43" s="184">
        <f t="shared" si="54"/>
        <v>9696</v>
      </c>
      <c r="T43" s="183">
        <f t="shared" si="54"/>
        <v>5912</v>
      </c>
      <c r="U43" s="183">
        <f t="shared" si="54"/>
        <v>2128</v>
      </c>
      <c r="V43" s="183">
        <f t="shared" si="54"/>
        <v>18594</v>
      </c>
      <c r="W43" s="183">
        <f t="shared" si="54"/>
        <v>14810</v>
      </c>
      <c r="X43" s="183">
        <f t="shared" si="54"/>
        <v>11026</v>
      </c>
      <c r="Y43" s="183">
        <f t="shared" si="54"/>
        <v>7242</v>
      </c>
      <c r="Z43" s="183">
        <f t="shared" si="54"/>
        <v>3458</v>
      </c>
      <c r="AA43" s="183">
        <f t="shared" si="54"/>
        <v>15874</v>
      </c>
      <c r="AB43" s="183">
        <f t="shared" si="54"/>
        <v>12090</v>
      </c>
      <c r="AC43" s="183">
        <f t="shared" si="54"/>
        <v>8306</v>
      </c>
      <c r="AD43" s="185">
        <f t="shared" si="54"/>
        <v>4522</v>
      </c>
      <c r="AE43" s="183">
        <f t="shared" si="54"/>
        <v>738</v>
      </c>
      <c r="AF43" s="183">
        <f t="shared" si="54"/>
        <v>17204</v>
      </c>
      <c r="AG43" s="183">
        <f t="shared" si="54"/>
        <v>13420</v>
      </c>
      <c r="AH43" s="183">
        <f t="shared" si="54"/>
        <v>9636</v>
      </c>
      <c r="AI43" s="183">
        <f t="shared" si="54"/>
        <v>5852</v>
      </c>
      <c r="AJ43" s="183">
        <f t="shared" si="54"/>
        <v>2068</v>
      </c>
      <c r="AK43" s="183">
        <f t="shared" si="54"/>
        <v>14484</v>
      </c>
      <c r="AL43" s="183">
        <f t="shared" si="54"/>
        <v>10700</v>
      </c>
      <c r="AM43" s="183">
        <f t="shared" si="54"/>
        <v>6916</v>
      </c>
      <c r="AN43" s="183">
        <f t="shared" si="54"/>
        <v>3132</v>
      </c>
      <c r="AO43" s="183">
        <f t="shared" si="54"/>
        <v>15548</v>
      </c>
      <c r="AP43" s="183">
        <f t="shared" si="54"/>
        <v>11764</v>
      </c>
      <c r="AQ43" s="183">
        <f t="shared" si="54"/>
        <v>7980</v>
      </c>
      <c r="AR43" s="183">
        <f t="shared" si="54"/>
        <v>4196</v>
      </c>
      <c r="AS43" s="183">
        <f t="shared" si="54"/>
        <v>412</v>
      </c>
      <c r="AT43" s="183">
        <f t="shared" si="54"/>
        <v>8778</v>
      </c>
      <c r="AU43" s="183">
        <f t="shared" si="54"/>
        <v>4994</v>
      </c>
      <c r="AV43" s="183">
        <f t="shared" si="54"/>
        <v>1210</v>
      </c>
      <c r="AW43" s="183">
        <f t="shared" si="54"/>
        <v>13626</v>
      </c>
      <c r="AX43" s="186">
        <f t="shared" si="54"/>
        <v>2274</v>
      </c>
      <c r="AY43" s="186">
        <f t="shared" si="54"/>
        <v>15222</v>
      </c>
      <c r="AZ43" s="186">
        <f t="shared" si="54"/>
        <v>3870</v>
      </c>
      <c r="BA43" s="186">
        <f t="shared" si="54"/>
        <v>12768</v>
      </c>
      <c r="BB43" s="183">
        <f t="shared" si="54"/>
        <v>8984</v>
      </c>
      <c r="BC43" s="183">
        <f t="shared" si="54"/>
        <v>5200</v>
      </c>
      <c r="BD43" s="183">
        <f t="shared" si="54"/>
        <v>1416</v>
      </c>
      <c r="BE43" s="183">
        <f t="shared" si="54"/>
        <v>21932</v>
      </c>
      <c r="BF43" s="183">
        <f t="shared" si="54"/>
        <v>18148</v>
      </c>
      <c r="BG43" s="183">
        <f t="shared" si="54"/>
        <v>14364</v>
      </c>
      <c r="BH43" s="183">
        <f t="shared" si="54"/>
        <v>10580</v>
      </c>
      <c r="BI43" s="183">
        <f t="shared" si="54"/>
        <v>6796</v>
      </c>
      <c r="BJ43" s="147"/>
      <c r="BK43" s="204"/>
      <c r="BL43" s="146"/>
    </row>
    <row r="44">
      <c r="A44" s="160" t="s">
        <v>287</v>
      </c>
      <c r="B44" s="40">
        <v>0.0</v>
      </c>
      <c r="C44" s="174" t="s">
        <v>288</v>
      </c>
      <c r="D44" s="188"/>
      <c r="E44" s="188"/>
      <c r="F44" s="188"/>
      <c r="G44" s="188"/>
      <c r="H44" s="188"/>
      <c r="I44" s="188"/>
      <c r="J44" s="188"/>
      <c r="K44" s="189"/>
      <c r="L44" s="189"/>
      <c r="M44" s="189"/>
      <c r="N44" s="189"/>
      <c r="O44" s="189"/>
      <c r="P44" s="189"/>
      <c r="Q44" s="189"/>
      <c r="R44" s="189"/>
      <c r="S44" s="189"/>
      <c r="T44" s="189"/>
      <c r="U44" s="189"/>
      <c r="V44" s="189"/>
      <c r="W44" s="189"/>
      <c r="X44" s="189"/>
      <c r="Y44" s="189"/>
      <c r="Z44" s="189"/>
      <c r="AA44" s="189"/>
      <c r="AB44" s="189"/>
      <c r="AC44" s="189"/>
      <c r="AD44" s="189"/>
      <c r="AE44" s="189"/>
      <c r="AF44" s="189"/>
      <c r="AG44" s="189"/>
      <c r="AH44" s="189"/>
      <c r="AI44" s="189"/>
      <c r="AJ44" s="189"/>
      <c r="AK44" s="189"/>
      <c r="AL44" s="189"/>
      <c r="AM44" s="189"/>
      <c r="AN44" s="189"/>
      <c r="AO44" s="189"/>
      <c r="AP44" s="189"/>
      <c r="AQ44" s="189"/>
      <c r="AR44" s="189"/>
      <c r="AS44" s="189"/>
      <c r="AT44" s="189"/>
      <c r="AU44" s="189"/>
      <c r="AV44" s="189"/>
      <c r="AW44" s="189"/>
      <c r="AX44" s="189"/>
      <c r="AY44" s="189"/>
      <c r="AZ44" s="189"/>
      <c r="BA44" s="189"/>
      <c r="BB44" s="189"/>
      <c r="BC44" s="189"/>
      <c r="BD44" s="189"/>
      <c r="BE44" s="189"/>
      <c r="BF44" s="189"/>
      <c r="BG44" s="189"/>
      <c r="BH44" s="189"/>
      <c r="BI44" s="189"/>
      <c r="BJ44" s="190"/>
      <c r="BK44" s="191">
        <f>min(BF43:BI44)</f>
        <v>6796</v>
      </c>
      <c r="BL44" s="147"/>
    </row>
    <row r="45">
      <c r="A45" s="141"/>
      <c r="B45" s="138"/>
      <c r="C45" s="174" t="s">
        <v>289</v>
      </c>
      <c r="D45" s="202"/>
      <c r="E45" s="202"/>
      <c r="F45" s="202"/>
      <c r="G45" s="202"/>
      <c r="H45" s="175"/>
      <c r="I45" s="175"/>
      <c r="J45" s="175"/>
      <c r="K45" s="161"/>
      <c r="L45" s="161">
        <f t="shared" ref="L45:BI45" si="55">if(L147&gt;0,L147*$B$41,"")</f>
        <v>12150</v>
      </c>
      <c r="M45" s="161" t="str">
        <f t="shared" si="55"/>
        <v/>
      </c>
      <c r="N45" s="161" t="str">
        <f t="shared" si="55"/>
        <v/>
      </c>
      <c r="O45" s="161" t="str">
        <f t="shared" si="55"/>
        <v/>
      </c>
      <c r="P45" s="161" t="str">
        <f t="shared" si="55"/>
        <v/>
      </c>
      <c r="Q45" s="161">
        <f t="shared" si="55"/>
        <v>20250</v>
      </c>
      <c r="R45" s="178" t="str">
        <f t="shared" si="55"/>
        <v/>
      </c>
      <c r="S45" s="178" t="str">
        <f t="shared" si="55"/>
        <v/>
      </c>
      <c r="T45" s="161" t="str">
        <f t="shared" si="55"/>
        <v/>
      </c>
      <c r="U45" s="161" t="str">
        <f t="shared" si="55"/>
        <v/>
      </c>
      <c r="V45" s="161">
        <f t="shared" si="55"/>
        <v>20250</v>
      </c>
      <c r="W45" s="161" t="str">
        <f t="shared" si="55"/>
        <v/>
      </c>
      <c r="X45" s="161" t="str">
        <f t="shared" si="55"/>
        <v/>
      </c>
      <c r="Y45" s="161" t="str">
        <f t="shared" si="55"/>
        <v/>
      </c>
      <c r="Z45" s="161" t="str">
        <f t="shared" si="55"/>
        <v/>
      </c>
      <c r="AA45" s="161">
        <f t="shared" si="55"/>
        <v>16200</v>
      </c>
      <c r="AB45" s="161" t="str">
        <f t="shared" si="55"/>
        <v/>
      </c>
      <c r="AC45" s="161" t="str">
        <f t="shared" si="55"/>
        <v/>
      </c>
      <c r="AD45" s="179" t="str">
        <f t="shared" si="55"/>
        <v/>
      </c>
      <c r="AE45" s="161" t="str">
        <f t="shared" si="55"/>
        <v/>
      </c>
      <c r="AF45" s="161">
        <f t="shared" si="55"/>
        <v>20250</v>
      </c>
      <c r="AG45" s="161" t="str">
        <f t="shared" si="55"/>
        <v/>
      </c>
      <c r="AH45" s="161" t="str">
        <f t="shared" si="55"/>
        <v/>
      </c>
      <c r="AI45" s="161" t="str">
        <f t="shared" si="55"/>
        <v/>
      </c>
      <c r="AJ45" s="161" t="str">
        <f t="shared" si="55"/>
        <v/>
      </c>
      <c r="AK45" s="161">
        <f t="shared" si="55"/>
        <v>16200</v>
      </c>
      <c r="AL45" s="161" t="str">
        <f t="shared" si="55"/>
        <v/>
      </c>
      <c r="AM45" s="161" t="str">
        <f t="shared" si="55"/>
        <v/>
      </c>
      <c r="AN45" s="161" t="str">
        <f t="shared" si="55"/>
        <v/>
      </c>
      <c r="AO45" s="161">
        <f t="shared" si="55"/>
        <v>16200</v>
      </c>
      <c r="AP45" s="161" t="str">
        <f t="shared" si="55"/>
        <v/>
      </c>
      <c r="AQ45" s="161" t="str">
        <f t="shared" si="55"/>
        <v/>
      </c>
      <c r="AR45" s="161" t="str">
        <f t="shared" si="55"/>
        <v/>
      </c>
      <c r="AS45" s="161" t="str">
        <f t="shared" si="55"/>
        <v/>
      </c>
      <c r="AT45" s="161">
        <f t="shared" si="55"/>
        <v>12150</v>
      </c>
      <c r="AU45" s="161" t="str">
        <f t="shared" si="55"/>
        <v/>
      </c>
      <c r="AV45" s="161" t="str">
        <f t="shared" si="55"/>
        <v/>
      </c>
      <c r="AW45" s="161">
        <f t="shared" si="55"/>
        <v>16200</v>
      </c>
      <c r="AX45" s="180" t="str">
        <f t="shared" si="55"/>
        <v/>
      </c>
      <c r="AY45" s="180">
        <f t="shared" si="55"/>
        <v>24300</v>
      </c>
      <c r="AZ45" s="180" t="str">
        <f t="shared" si="55"/>
        <v/>
      </c>
      <c r="BA45" s="180">
        <f t="shared" si="55"/>
        <v>20250</v>
      </c>
      <c r="BB45" s="161" t="str">
        <f t="shared" si="55"/>
        <v/>
      </c>
      <c r="BC45" s="161" t="str">
        <f t="shared" si="55"/>
        <v/>
      </c>
      <c r="BD45" s="161" t="str">
        <f t="shared" si="55"/>
        <v/>
      </c>
      <c r="BE45" s="161">
        <f t="shared" si="55"/>
        <v>24300</v>
      </c>
      <c r="BF45" s="161" t="str">
        <f t="shared" si="55"/>
        <v/>
      </c>
      <c r="BG45" s="161" t="str">
        <f t="shared" si="55"/>
        <v/>
      </c>
      <c r="BH45" s="161" t="str">
        <f t="shared" si="55"/>
        <v/>
      </c>
      <c r="BI45" s="161" t="str">
        <f t="shared" si="55"/>
        <v/>
      </c>
      <c r="BJ45" s="147"/>
      <c r="BK45" s="192"/>
      <c r="BL45" s="146"/>
    </row>
    <row r="46">
      <c r="A46" s="197"/>
      <c r="B46" s="148"/>
      <c r="C46" s="174" t="s">
        <v>290</v>
      </c>
      <c r="D46" s="202"/>
      <c r="E46" s="202"/>
      <c r="F46" s="202"/>
      <c r="G46" s="202"/>
      <c r="H46" s="175"/>
      <c r="I46" s="175"/>
      <c r="J46" s="206"/>
      <c r="K46" s="160" t="str">
        <f>if(P43&lt;=0,"x","")</f>
        <v/>
      </c>
      <c r="L46" s="193" t="s">
        <v>291</v>
      </c>
      <c r="M46" s="160" t="str">
        <f t="shared" ref="M46:P46" si="56">if(R43&lt;=0,"x","")</f>
        <v/>
      </c>
      <c r="N46" s="160" t="str">
        <f t="shared" si="56"/>
        <v/>
      </c>
      <c r="O46" s="160" t="str">
        <f t="shared" si="56"/>
        <v/>
      </c>
      <c r="P46" s="160" t="str">
        <f t="shared" si="56"/>
        <v/>
      </c>
      <c r="Q46" s="193" t="s">
        <v>291</v>
      </c>
      <c r="R46" s="194" t="str">
        <f t="shared" ref="R46:U46" si="57">if(W43&lt;=0,"x","")</f>
        <v/>
      </c>
      <c r="S46" s="194" t="str">
        <f t="shared" si="57"/>
        <v/>
      </c>
      <c r="T46" s="160" t="str">
        <f t="shared" si="57"/>
        <v/>
      </c>
      <c r="U46" s="160" t="str">
        <f t="shared" si="57"/>
        <v/>
      </c>
      <c r="V46" s="193" t="s">
        <v>291</v>
      </c>
      <c r="W46" s="160" t="str">
        <f t="shared" ref="W46:Z46" si="58">if(AB43&lt;=0,"x","")</f>
        <v/>
      </c>
      <c r="X46" s="160" t="str">
        <f t="shared" si="58"/>
        <v/>
      </c>
      <c r="Y46" s="160" t="str">
        <f t="shared" si="58"/>
        <v/>
      </c>
      <c r="Z46" s="160" t="str">
        <f t="shared" si="58"/>
        <v/>
      </c>
      <c r="AA46" s="193" t="s">
        <v>291</v>
      </c>
      <c r="AB46" s="160" t="str">
        <f t="shared" ref="AB46:AE46" si="59">if(AG43&lt;=0,"x","")</f>
        <v/>
      </c>
      <c r="AC46" s="160" t="str">
        <f t="shared" si="59"/>
        <v/>
      </c>
      <c r="AD46" s="195" t="str">
        <f t="shared" si="59"/>
        <v/>
      </c>
      <c r="AE46" s="160" t="str">
        <f t="shared" si="59"/>
        <v/>
      </c>
      <c r="AF46" s="193" t="s">
        <v>291</v>
      </c>
      <c r="AG46" s="160" t="str">
        <f t="shared" ref="AG46:AI46" si="60">if(AL43&lt;=0,"x","")</f>
        <v/>
      </c>
      <c r="AH46" s="160" t="str">
        <f t="shared" si="60"/>
        <v/>
      </c>
      <c r="AI46" s="160" t="str">
        <f t="shared" si="60"/>
        <v/>
      </c>
      <c r="AJ46" s="193" t="s">
        <v>291</v>
      </c>
      <c r="AK46" s="160" t="str">
        <f t="shared" ref="AK46:AN46" si="61">if(AP43&lt;=0,"x","")</f>
        <v/>
      </c>
      <c r="AL46" s="160" t="str">
        <f t="shared" si="61"/>
        <v/>
      </c>
      <c r="AM46" s="160" t="str">
        <f t="shared" si="61"/>
        <v/>
      </c>
      <c r="AN46" s="160" t="str">
        <f t="shared" si="61"/>
        <v/>
      </c>
      <c r="AO46" s="193" t="s">
        <v>291</v>
      </c>
      <c r="AP46" s="160" t="str">
        <f t="shared" ref="AP46:AQ46" si="62">if(AU43&lt;=0,"x","")</f>
        <v/>
      </c>
      <c r="AQ46" s="160" t="str">
        <f t="shared" si="62"/>
        <v/>
      </c>
      <c r="AR46" s="193" t="s">
        <v>291</v>
      </c>
      <c r="AS46" s="160" t="str">
        <f>if(AX43&lt;=0,"x","")</f>
        <v/>
      </c>
      <c r="AT46" s="193" t="s">
        <v>291</v>
      </c>
      <c r="AU46" s="160" t="str">
        <f>if(AZ43&lt;=0,"x","")</f>
        <v/>
      </c>
      <c r="AV46" s="193" t="s">
        <v>291</v>
      </c>
      <c r="AW46" s="160" t="str">
        <f t="shared" ref="AW46:AY46" si="63">if(BB43&lt;=0,"x","")</f>
        <v/>
      </c>
      <c r="AX46" s="196" t="str">
        <f t="shared" si="63"/>
        <v/>
      </c>
      <c r="AY46" s="196" t="str">
        <f t="shared" si="63"/>
        <v/>
      </c>
      <c r="AZ46" s="193" t="s">
        <v>291</v>
      </c>
      <c r="BA46" s="196" t="str">
        <f t="shared" ref="BA46:BD46" si="64">if(BF43&lt;=0,"x","")</f>
        <v/>
      </c>
      <c r="BB46" s="160" t="str">
        <f t="shared" si="64"/>
        <v/>
      </c>
      <c r="BC46" s="160" t="str">
        <f t="shared" si="64"/>
        <v/>
      </c>
      <c r="BD46" s="160" t="str">
        <f t="shared" si="64"/>
        <v/>
      </c>
      <c r="BE46" s="160"/>
      <c r="BF46" s="160"/>
      <c r="BG46" s="160"/>
      <c r="BH46" s="160"/>
      <c r="BI46" s="160"/>
      <c r="BJ46" s="197"/>
      <c r="BK46" s="198"/>
      <c r="BL46" s="199"/>
    </row>
    <row r="47">
      <c r="A47" s="147"/>
      <c r="B47" s="146"/>
      <c r="C47" s="137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8"/>
      <c r="R47" s="149"/>
      <c r="S47" s="149"/>
      <c r="T47" s="141"/>
      <c r="U47" s="137"/>
      <c r="V47" s="137"/>
      <c r="W47" s="137"/>
      <c r="X47" s="137"/>
      <c r="Y47" s="137"/>
      <c r="Z47" s="137"/>
      <c r="AA47" s="137"/>
      <c r="AB47" s="137"/>
      <c r="AC47" s="138"/>
      <c r="AD47" s="150"/>
      <c r="AE47" s="141"/>
      <c r="AF47" s="137"/>
      <c r="AG47" s="137"/>
      <c r="AH47" s="137"/>
      <c r="AI47" s="137"/>
      <c r="AJ47" s="137"/>
      <c r="AK47" s="137"/>
      <c r="AL47" s="137"/>
      <c r="AM47" s="137"/>
      <c r="AN47" s="137"/>
      <c r="AO47" s="137"/>
      <c r="AP47" s="137"/>
      <c r="AQ47" s="137"/>
      <c r="AR47" s="137"/>
      <c r="AS47" s="137"/>
      <c r="AT47" s="137"/>
      <c r="AU47" s="137"/>
      <c r="AV47" s="137"/>
      <c r="AW47" s="138"/>
      <c r="AX47" s="151"/>
      <c r="AY47" s="151"/>
      <c r="AZ47" s="151"/>
      <c r="BA47" s="151"/>
      <c r="BB47" s="141"/>
      <c r="BC47" s="137"/>
      <c r="BD47" s="137"/>
      <c r="BE47" s="137"/>
      <c r="BF47" s="137"/>
      <c r="BG47" s="137"/>
      <c r="BH47" s="137"/>
      <c r="BI47" s="137"/>
      <c r="BJ47" s="146"/>
      <c r="BK47" s="200"/>
      <c r="BL47" s="146"/>
    </row>
    <row r="48">
      <c r="A48" s="152"/>
      <c r="B48" s="153"/>
      <c r="C48" s="153"/>
      <c r="D48" s="146"/>
      <c r="E48" s="146"/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6"/>
      <c r="Q48" s="148"/>
      <c r="R48" s="154"/>
      <c r="S48" s="154"/>
      <c r="T48" s="147"/>
      <c r="U48" s="146"/>
      <c r="V48" s="146"/>
      <c r="W48" s="146"/>
      <c r="X48" s="146"/>
      <c r="Y48" s="146"/>
      <c r="Z48" s="146"/>
      <c r="AA48" s="146"/>
      <c r="AB48" s="146"/>
      <c r="AC48" s="148"/>
      <c r="AD48" s="155"/>
      <c r="AE48" s="147"/>
      <c r="AF48" s="146"/>
      <c r="AG48" s="146"/>
      <c r="AH48" s="146"/>
      <c r="AI48" s="146"/>
      <c r="AJ48" s="146"/>
      <c r="AK48" s="146"/>
      <c r="AL48" s="146"/>
      <c r="AM48" s="146"/>
      <c r="AN48" s="146"/>
      <c r="AO48" s="146"/>
      <c r="AP48" s="146"/>
      <c r="AQ48" s="146"/>
      <c r="AR48" s="146"/>
      <c r="AS48" s="146"/>
      <c r="AT48" s="146"/>
      <c r="AU48" s="146"/>
      <c r="AV48" s="146"/>
      <c r="AW48" s="148"/>
      <c r="AX48" s="156"/>
      <c r="AY48" s="156"/>
      <c r="AZ48" s="156"/>
      <c r="BA48" s="156"/>
      <c r="BB48" s="147"/>
      <c r="BC48" s="146"/>
      <c r="BD48" s="146"/>
      <c r="BE48" s="146"/>
      <c r="BF48" s="146"/>
      <c r="BG48" s="146"/>
      <c r="BH48" s="146"/>
      <c r="BI48" s="146"/>
      <c r="BJ48" s="146"/>
      <c r="BK48" s="200"/>
      <c r="BL48" s="146"/>
    </row>
    <row r="49">
      <c r="A49" s="157" t="s">
        <v>226</v>
      </c>
      <c r="B49" s="158"/>
      <c r="C49" s="205" t="s">
        <v>296</v>
      </c>
      <c r="D49" s="147"/>
      <c r="E49" s="146"/>
      <c r="F49" s="146"/>
      <c r="G49" s="146"/>
      <c r="H49" s="146"/>
      <c r="I49" s="146"/>
      <c r="J49" s="146"/>
      <c r="K49" s="146"/>
      <c r="L49" s="146"/>
      <c r="M49" s="146"/>
      <c r="N49" s="146"/>
      <c r="O49" s="146"/>
      <c r="P49" s="146"/>
      <c r="Q49" s="148"/>
      <c r="R49" s="154"/>
      <c r="S49" s="154"/>
      <c r="T49" s="147"/>
      <c r="U49" s="146"/>
      <c r="V49" s="146"/>
      <c r="W49" s="146"/>
      <c r="X49" s="146"/>
      <c r="Y49" s="146"/>
      <c r="Z49" s="146"/>
      <c r="AA49" s="146"/>
      <c r="AB49" s="146"/>
      <c r="AC49" s="148"/>
      <c r="AD49" s="155"/>
      <c r="AE49" s="147"/>
      <c r="AF49" s="146"/>
      <c r="AG49" s="146"/>
      <c r="AH49" s="146"/>
      <c r="AI49" s="146"/>
      <c r="AJ49" s="146"/>
      <c r="AK49" s="146"/>
      <c r="AL49" s="146"/>
      <c r="AM49" s="146"/>
      <c r="AN49" s="146"/>
      <c r="AO49" s="146"/>
      <c r="AP49" s="146"/>
      <c r="AQ49" s="146"/>
      <c r="AR49" s="146"/>
      <c r="AS49" s="146"/>
      <c r="AT49" s="146"/>
      <c r="AU49" s="146"/>
      <c r="AV49" s="146"/>
      <c r="AW49" s="148"/>
      <c r="AX49" s="156"/>
      <c r="AY49" s="156"/>
      <c r="AZ49" s="156"/>
      <c r="BA49" s="156"/>
      <c r="BB49" s="147"/>
      <c r="BC49" s="146"/>
      <c r="BD49" s="146"/>
      <c r="BE49" s="146"/>
      <c r="BF49" s="146"/>
      <c r="BG49" s="146"/>
      <c r="BH49" s="146"/>
      <c r="BI49" s="146"/>
      <c r="BJ49" s="146"/>
      <c r="BK49" s="200"/>
      <c r="BL49" s="146"/>
    </row>
    <row r="50">
      <c r="A50" s="160" t="s">
        <v>204</v>
      </c>
      <c r="B50" s="161">
        <f>'EOQ and EPQ'!J22</f>
        <v>4050</v>
      </c>
      <c r="C50" s="162"/>
      <c r="D50" s="163" t="s">
        <v>234</v>
      </c>
      <c r="E50" s="164" t="s">
        <v>235</v>
      </c>
      <c r="F50" s="164" t="s">
        <v>236</v>
      </c>
      <c r="G50" s="165" t="s">
        <v>237</v>
      </c>
      <c r="H50" s="165" t="s">
        <v>238</v>
      </c>
      <c r="I50" s="165" t="s">
        <v>239</v>
      </c>
      <c r="J50" s="165" t="s">
        <v>240</v>
      </c>
      <c r="K50" s="165" t="s">
        <v>241</v>
      </c>
      <c r="L50" s="165" t="s">
        <v>242</v>
      </c>
      <c r="M50" s="165" t="s">
        <v>243</v>
      </c>
      <c r="N50" s="165" t="s">
        <v>244</v>
      </c>
      <c r="O50" s="165" t="s">
        <v>245</v>
      </c>
      <c r="P50" s="165" t="s">
        <v>246</v>
      </c>
      <c r="Q50" s="166" t="s">
        <v>247</v>
      </c>
      <c r="R50" s="167" t="s">
        <v>248</v>
      </c>
      <c r="S50" s="167" t="s">
        <v>249</v>
      </c>
      <c r="T50" s="168" t="s">
        <v>250</v>
      </c>
      <c r="U50" s="165" t="s">
        <v>251</v>
      </c>
      <c r="V50" s="165" t="s">
        <v>252</v>
      </c>
      <c r="W50" s="165" t="s">
        <v>253</v>
      </c>
      <c r="X50" s="165" t="s">
        <v>254</v>
      </c>
      <c r="Y50" s="165" t="s">
        <v>255</v>
      </c>
      <c r="Z50" s="165" t="s">
        <v>256</v>
      </c>
      <c r="AA50" s="165" t="s">
        <v>257</v>
      </c>
      <c r="AB50" s="165" t="s">
        <v>258</v>
      </c>
      <c r="AC50" s="166" t="s">
        <v>259</v>
      </c>
      <c r="AD50" s="169" t="s">
        <v>260</v>
      </c>
      <c r="AE50" s="168" t="s">
        <v>261</v>
      </c>
      <c r="AF50" s="165" t="s">
        <v>262</v>
      </c>
      <c r="AG50" s="165" t="s">
        <v>263</v>
      </c>
      <c r="AH50" s="165" t="s">
        <v>264</v>
      </c>
      <c r="AI50" s="165" t="s">
        <v>265</v>
      </c>
      <c r="AJ50" s="165" t="s">
        <v>266</v>
      </c>
      <c r="AK50" s="165" t="s">
        <v>267</v>
      </c>
      <c r="AL50" s="165" t="s">
        <v>268</v>
      </c>
      <c r="AM50" s="165" t="s">
        <v>269</v>
      </c>
      <c r="AN50" s="165" t="s">
        <v>270</v>
      </c>
      <c r="AO50" s="165" t="s">
        <v>271</v>
      </c>
      <c r="AP50" s="165" t="s">
        <v>272</v>
      </c>
      <c r="AQ50" s="165" t="s">
        <v>273</v>
      </c>
      <c r="AR50" s="165" t="s">
        <v>274</v>
      </c>
      <c r="AS50" s="165" t="s">
        <v>275</v>
      </c>
      <c r="AT50" s="165" t="s">
        <v>276</v>
      </c>
      <c r="AU50" s="165" t="s">
        <v>277</v>
      </c>
      <c r="AV50" s="165" t="s">
        <v>278</v>
      </c>
      <c r="AW50" s="166" t="s">
        <v>279</v>
      </c>
      <c r="AX50" s="170" t="s">
        <v>280</v>
      </c>
      <c r="AY50" s="170" t="s">
        <v>281</v>
      </c>
      <c r="AZ50" s="170" t="s">
        <v>234</v>
      </c>
      <c r="BA50" s="170" t="s">
        <v>235</v>
      </c>
      <c r="BB50" s="168" t="s">
        <v>236</v>
      </c>
      <c r="BC50" s="165" t="s">
        <v>237</v>
      </c>
      <c r="BD50" s="165" t="s">
        <v>238</v>
      </c>
      <c r="BE50" s="165" t="s">
        <v>239</v>
      </c>
      <c r="BF50" s="165" t="s">
        <v>240</v>
      </c>
      <c r="BG50" s="165" t="s">
        <v>241</v>
      </c>
      <c r="BH50" s="165" t="s">
        <v>242</v>
      </c>
      <c r="BI50" s="165" t="s">
        <v>243</v>
      </c>
      <c r="BJ50" s="171"/>
      <c r="BK50" s="201"/>
      <c r="BL50" s="171"/>
    </row>
    <row r="51">
      <c r="A51" s="160" t="s">
        <v>283</v>
      </c>
      <c r="B51" s="160">
        <v>1.0</v>
      </c>
      <c r="C51" s="174" t="s">
        <v>284</v>
      </c>
      <c r="D51" s="161"/>
      <c r="E51" s="202"/>
      <c r="F51" s="202"/>
      <c r="G51" s="161"/>
      <c r="H51" s="176"/>
      <c r="I51" s="176"/>
      <c r="J51" s="176"/>
      <c r="K51" s="160">
        <v>0.0</v>
      </c>
      <c r="L51" s="160">
        <v>0.0</v>
      </c>
      <c r="M51" s="160">
        <v>0.0</v>
      </c>
      <c r="N51" s="161">
        <f>'DC Demand Planning'!I63*4</f>
        <v>2804</v>
      </c>
      <c r="O51" s="161">
        <f t="shared" ref="O51:Y51" si="65">N51</f>
        <v>2804</v>
      </c>
      <c r="P51" s="161">
        <f t="shared" si="65"/>
        <v>2804</v>
      </c>
      <c r="Q51" s="161">
        <f t="shared" si="65"/>
        <v>2804</v>
      </c>
      <c r="R51" s="178">
        <f t="shared" si="65"/>
        <v>2804</v>
      </c>
      <c r="S51" s="178">
        <f t="shared" si="65"/>
        <v>2804</v>
      </c>
      <c r="T51" s="161">
        <f t="shared" si="65"/>
        <v>2804</v>
      </c>
      <c r="U51" s="161">
        <f t="shared" si="65"/>
        <v>2804</v>
      </c>
      <c r="V51" s="161">
        <f t="shared" si="65"/>
        <v>2804</v>
      </c>
      <c r="W51" s="161">
        <f t="shared" si="65"/>
        <v>2804</v>
      </c>
      <c r="X51" s="161">
        <f t="shared" si="65"/>
        <v>2804</v>
      </c>
      <c r="Y51" s="161">
        <f t="shared" si="65"/>
        <v>2804</v>
      </c>
      <c r="Z51" s="161">
        <f>'DC Demand Planning'!N63*4</f>
        <v>2804</v>
      </c>
      <c r="AA51" s="161">
        <f t="shared" ref="AA51:AK51" si="66">Z51</f>
        <v>2804</v>
      </c>
      <c r="AB51" s="161">
        <f t="shared" si="66"/>
        <v>2804</v>
      </c>
      <c r="AC51" s="161">
        <f t="shared" si="66"/>
        <v>2804</v>
      </c>
      <c r="AD51" s="179">
        <f t="shared" si="66"/>
        <v>2804</v>
      </c>
      <c r="AE51" s="161">
        <f t="shared" si="66"/>
        <v>2804</v>
      </c>
      <c r="AF51" s="161">
        <f t="shared" si="66"/>
        <v>2804</v>
      </c>
      <c r="AG51" s="161">
        <f t="shared" si="66"/>
        <v>2804</v>
      </c>
      <c r="AH51" s="161">
        <f t="shared" si="66"/>
        <v>2804</v>
      </c>
      <c r="AI51" s="161">
        <f t="shared" si="66"/>
        <v>2804</v>
      </c>
      <c r="AJ51" s="161">
        <f t="shared" si="66"/>
        <v>2804</v>
      </c>
      <c r="AK51" s="161">
        <f t="shared" si="66"/>
        <v>2804</v>
      </c>
      <c r="AL51" s="161">
        <f>'DC Demand Planning'!S63*4</f>
        <v>2804</v>
      </c>
      <c r="AM51" s="161">
        <f t="shared" ref="AM51:AW51" si="67">AL51</f>
        <v>2804</v>
      </c>
      <c r="AN51" s="161">
        <f t="shared" si="67"/>
        <v>2804</v>
      </c>
      <c r="AO51" s="161">
        <f t="shared" si="67"/>
        <v>2804</v>
      </c>
      <c r="AP51" s="161">
        <f t="shared" si="67"/>
        <v>2804</v>
      </c>
      <c r="AQ51" s="161">
        <f t="shared" si="67"/>
        <v>2804</v>
      </c>
      <c r="AR51" s="161">
        <f t="shared" si="67"/>
        <v>2804</v>
      </c>
      <c r="AS51" s="161">
        <f t="shared" si="67"/>
        <v>2804</v>
      </c>
      <c r="AT51" s="161">
        <f t="shared" si="67"/>
        <v>2804</v>
      </c>
      <c r="AU51" s="161">
        <f t="shared" si="67"/>
        <v>2804</v>
      </c>
      <c r="AV51" s="161">
        <f t="shared" si="67"/>
        <v>2804</v>
      </c>
      <c r="AW51" s="161">
        <f t="shared" si="67"/>
        <v>2804</v>
      </c>
      <c r="AX51" s="180">
        <f>'DC Demand Planning'!S63*12</f>
        <v>8412</v>
      </c>
      <c r="AY51" s="180">
        <f t="shared" ref="AY51:BA51" si="68">AX51</f>
        <v>8412</v>
      </c>
      <c r="AZ51" s="180">
        <f t="shared" si="68"/>
        <v>8412</v>
      </c>
      <c r="BA51" s="180">
        <f t="shared" si="68"/>
        <v>8412</v>
      </c>
      <c r="BB51" s="161">
        <f>'DC Demand Planning'!X63*4</f>
        <v>2804</v>
      </c>
      <c r="BC51" s="161">
        <f t="shared" ref="BC51:BI51" si="69">BB51</f>
        <v>2804</v>
      </c>
      <c r="BD51" s="161">
        <f t="shared" si="69"/>
        <v>2804</v>
      </c>
      <c r="BE51" s="161">
        <f t="shared" si="69"/>
        <v>2804</v>
      </c>
      <c r="BF51" s="161">
        <f t="shared" si="69"/>
        <v>2804</v>
      </c>
      <c r="BG51" s="161">
        <f t="shared" si="69"/>
        <v>2804</v>
      </c>
      <c r="BH51" s="161">
        <f t="shared" si="69"/>
        <v>2804</v>
      </c>
      <c r="BI51" s="161">
        <f t="shared" si="69"/>
        <v>2804</v>
      </c>
      <c r="BJ51" s="147"/>
      <c r="BK51" s="200"/>
      <c r="BL51" s="146"/>
    </row>
    <row r="52">
      <c r="A52" s="160" t="s">
        <v>285</v>
      </c>
      <c r="B52" s="160">
        <f>$B$1+B51</f>
        <v>5</v>
      </c>
      <c r="C52" s="174" t="s">
        <v>286</v>
      </c>
      <c r="D52" s="181"/>
      <c r="E52" s="181"/>
      <c r="F52" s="181"/>
      <c r="G52" s="181"/>
      <c r="H52" s="181"/>
      <c r="I52" s="181"/>
      <c r="J52" s="181"/>
      <c r="K52" s="203">
        <v>0.0</v>
      </c>
      <c r="L52" s="183">
        <f t="shared" ref="L52:BI52" si="70">K52+L54-L51</f>
        <v>12150</v>
      </c>
      <c r="M52" s="183">
        <f t="shared" si="70"/>
        <v>12150</v>
      </c>
      <c r="N52" s="183">
        <f t="shared" si="70"/>
        <v>9346</v>
      </c>
      <c r="O52" s="183">
        <f t="shared" si="70"/>
        <v>6542</v>
      </c>
      <c r="P52" s="183">
        <f t="shared" si="70"/>
        <v>3738</v>
      </c>
      <c r="Q52" s="183">
        <f t="shared" si="70"/>
        <v>13084</v>
      </c>
      <c r="R52" s="184">
        <f t="shared" si="70"/>
        <v>10280</v>
      </c>
      <c r="S52" s="184">
        <f t="shared" si="70"/>
        <v>7476</v>
      </c>
      <c r="T52" s="183">
        <f t="shared" si="70"/>
        <v>4672</v>
      </c>
      <c r="U52" s="183">
        <f t="shared" si="70"/>
        <v>1868</v>
      </c>
      <c r="V52" s="183">
        <f t="shared" si="70"/>
        <v>15264</v>
      </c>
      <c r="W52" s="183">
        <f t="shared" si="70"/>
        <v>12460</v>
      </c>
      <c r="X52" s="183">
        <f t="shared" si="70"/>
        <v>9656</v>
      </c>
      <c r="Y52" s="183">
        <f t="shared" si="70"/>
        <v>6852</v>
      </c>
      <c r="Z52" s="183">
        <f t="shared" si="70"/>
        <v>4048</v>
      </c>
      <c r="AA52" s="183">
        <f t="shared" si="70"/>
        <v>13394</v>
      </c>
      <c r="AB52" s="183">
        <f t="shared" si="70"/>
        <v>10590</v>
      </c>
      <c r="AC52" s="183">
        <f t="shared" si="70"/>
        <v>7786</v>
      </c>
      <c r="AD52" s="185">
        <f t="shared" si="70"/>
        <v>4982</v>
      </c>
      <c r="AE52" s="183">
        <f t="shared" si="70"/>
        <v>2178</v>
      </c>
      <c r="AF52" s="183">
        <f t="shared" si="70"/>
        <v>11524</v>
      </c>
      <c r="AG52" s="183">
        <f t="shared" si="70"/>
        <v>8720</v>
      </c>
      <c r="AH52" s="183">
        <f t="shared" si="70"/>
        <v>5916</v>
      </c>
      <c r="AI52" s="183">
        <f t="shared" si="70"/>
        <v>3112</v>
      </c>
      <c r="AJ52" s="183">
        <f t="shared" si="70"/>
        <v>308</v>
      </c>
      <c r="AK52" s="183">
        <f t="shared" si="70"/>
        <v>13704</v>
      </c>
      <c r="AL52" s="183">
        <f t="shared" si="70"/>
        <v>10900</v>
      </c>
      <c r="AM52" s="183">
        <f t="shared" si="70"/>
        <v>8096</v>
      </c>
      <c r="AN52" s="183">
        <f t="shared" si="70"/>
        <v>5292</v>
      </c>
      <c r="AO52" s="183">
        <f t="shared" si="70"/>
        <v>14638</v>
      </c>
      <c r="AP52" s="183">
        <f t="shared" si="70"/>
        <v>11834</v>
      </c>
      <c r="AQ52" s="183">
        <f t="shared" si="70"/>
        <v>9030</v>
      </c>
      <c r="AR52" s="183">
        <f t="shared" si="70"/>
        <v>6226</v>
      </c>
      <c r="AS52" s="183">
        <f t="shared" si="70"/>
        <v>3422</v>
      </c>
      <c r="AT52" s="183">
        <f t="shared" si="70"/>
        <v>8718</v>
      </c>
      <c r="AU52" s="183">
        <f t="shared" si="70"/>
        <v>5914</v>
      </c>
      <c r="AV52" s="183">
        <f t="shared" si="70"/>
        <v>3110</v>
      </c>
      <c r="AW52" s="183">
        <f t="shared" si="70"/>
        <v>12456</v>
      </c>
      <c r="AX52" s="186">
        <f t="shared" si="70"/>
        <v>4044</v>
      </c>
      <c r="AY52" s="186">
        <f t="shared" si="70"/>
        <v>11832</v>
      </c>
      <c r="AZ52" s="186">
        <f t="shared" si="70"/>
        <v>3420</v>
      </c>
      <c r="BA52" s="186">
        <f t="shared" si="70"/>
        <v>11208</v>
      </c>
      <c r="BB52" s="183">
        <f t="shared" si="70"/>
        <v>8404</v>
      </c>
      <c r="BC52" s="183">
        <f t="shared" si="70"/>
        <v>5600</v>
      </c>
      <c r="BD52" s="183">
        <f t="shared" si="70"/>
        <v>2796</v>
      </c>
      <c r="BE52" s="183">
        <f t="shared" si="70"/>
        <v>16192</v>
      </c>
      <c r="BF52" s="183">
        <f t="shared" si="70"/>
        <v>13388</v>
      </c>
      <c r="BG52" s="183">
        <f t="shared" si="70"/>
        <v>10584</v>
      </c>
      <c r="BH52" s="183">
        <f t="shared" si="70"/>
        <v>7780</v>
      </c>
      <c r="BI52" s="183">
        <f t="shared" si="70"/>
        <v>4976</v>
      </c>
      <c r="BJ52" s="147"/>
      <c r="BK52" s="204"/>
      <c r="BL52" s="146"/>
    </row>
    <row r="53">
      <c r="A53" s="160" t="s">
        <v>287</v>
      </c>
      <c r="B53" s="40">
        <v>0.0</v>
      </c>
      <c r="C53" s="174" t="s">
        <v>288</v>
      </c>
      <c r="D53" s="188"/>
      <c r="E53" s="188"/>
      <c r="F53" s="188"/>
      <c r="G53" s="188"/>
      <c r="H53" s="188"/>
      <c r="I53" s="188"/>
      <c r="J53" s="188"/>
      <c r="K53" s="189"/>
      <c r="L53" s="189"/>
      <c r="M53" s="189"/>
      <c r="N53" s="189"/>
      <c r="O53" s="189"/>
      <c r="P53" s="189"/>
      <c r="Q53" s="189"/>
      <c r="R53" s="189"/>
      <c r="S53" s="189"/>
      <c r="T53" s="189"/>
      <c r="U53" s="189"/>
      <c r="V53" s="189"/>
      <c r="W53" s="189"/>
      <c r="X53" s="189"/>
      <c r="Y53" s="189"/>
      <c r="Z53" s="189"/>
      <c r="AA53" s="189"/>
      <c r="AB53" s="189"/>
      <c r="AC53" s="189"/>
      <c r="AD53" s="189"/>
      <c r="AE53" s="189"/>
      <c r="AF53" s="189"/>
      <c r="AG53" s="189"/>
      <c r="AH53" s="189"/>
      <c r="AI53" s="189"/>
      <c r="AJ53" s="189"/>
      <c r="AK53" s="189"/>
      <c r="AL53" s="189"/>
      <c r="AM53" s="189"/>
      <c r="AN53" s="189"/>
      <c r="AO53" s="189"/>
      <c r="AP53" s="189"/>
      <c r="AQ53" s="189"/>
      <c r="AR53" s="189"/>
      <c r="AS53" s="189"/>
      <c r="AT53" s="189"/>
      <c r="AU53" s="189"/>
      <c r="AV53" s="189"/>
      <c r="AW53" s="189"/>
      <c r="AX53" s="189"/>
      <c r="AY53" s="189"/>
      <c r="AZ53" s="189"/>
      <c r="BA53" s="189"/>
      <c r="BB53" s="189"/>
      <c r="BC53" s="189"/>
      <c r="BD53" s="189"/>
      <c r="BE53" s="189"/>
      <c r="BF53" s="189"/>
      <c r="BG53" s="189"/>
      <c r="BH53" s="189"/>
      <c r="BI53" s="189"/>
      <c r="BJ53" s="190"/>
      <c r="BK53" s="191">
        <f>min(BF52:BI53)</f>
        <v>4976</v>
      </c>
      <c r="BL53" s="147"/>
    </row>
    <row r="54">
      <c r="A54" s="141"/>
      <c r="B54" s="138"/>
      <c r="C54" s="174" t="s">
        <v>289</v>
      </c>
      <c r="D54" s="202"/>
      <c r="E54" s="202"/>
      <c r="F54" s="202"/>
      <c r="G54" s="202"/>
      <c r="H54" s="175"/>
      <c r="I54" s="175"/>
      <c r="J54" s="175"/>
      <c r="K54" s="161"/>
      <c r="L54" s="161">
        <f t="shared" ref="L54:BI54" si="71">if(L148&gt;0,L148*$B$50,"")</f>
        <v>12150</v>
      </c>
      <c r="M54" s="161" t="str">
        <f t="shared" si="71"/>
        <v/>
      </c>
      <c r="N54" s="161" t="str">
        <f t="shared" si="71"/>
        <v/>
      </c>
      <c r="O54" s="161" t="str">
        <f t="shared" si="71"/>
        <v/>
      </c>
      <c r="P54" s="161" t="str">
        <f t="shared" si="71"/>
        <v/>
      </c>
      <c r="Q54" s="161">
        <f t="shared" si="71"/>
        <v>12150</v>
      </c>
      <c r="R54" s="178" t="str">
        <f t="shared" si="71"/>
        <v/>
      </c>
      <c r="S54" s="178" t="str">
        <f t="shared" si="71"/>
        <v/>
      </c>
      <c r="T54" s="161" t="str">
        <f t="shared" si="71"/>
        <v/>
      </c>
      <c r="U54" s="161" t="str">
        <f t="shared" si="71"/>
        <v/>
      </c>
      <c r="V54" s="161">
        <f t="shared" si="71"/>
        <v>16200</v>
      </c>
      <c r="W54" s="161" t="str">
        <f t="shared" si="71"/>
        <v/>
      </c>
      <c r="X54" s="161" t="str">
        <f t="shared" si="71"/>
        <v/>
      </c>
      <c r="Y54" s="161" t="str">
        <f t="shared" si="71"/>
        <v/>
      </c>
      <c r="Z54" s="161" t="str">
        <f t="shared" si="71"/>
        <v/>
      </c>
      <c r="AA54" s="161">
        <f t="shared" si="71"/>
        <v>12150</v>
      </c>
      <c r="AB54" s="161" t="str">
        <f t="shared" si="71"/>
        <v/>
      </c>
      <c r="AC54" s="161" t="str">
        <f t="shared" si="71"/>
        <v/>
      </c>
      <c r="AD54" s="179" t="str">
        <f t="shared" si="71"/>
        <v/>
      </c>
      <c r="AE54" s="161" t="str">
        <f t="shared" si="71"/>
        <v/>
      </c>
      <c r="AF54" s="161">
        <f t="shared" si="71"/>
        <v>12150</v>
      </c>
      <c r="AG54" s="161" t="str">
        <f t="shared" si="71"/>
        <v/>
      </c>
      <c r="AH54" s="161" t="str">
        <f t="shared" si="71"/>
        <v/>
      </c>
      <c r="AI54" s="161" t="str">
        <f t="shared" si="71"/>
        <v/>
      </c>
      <c r="AJ54" s="161" t="str">
        <f t="shared" si="71"/>
        <v/>
      </c>
      <c r="AK54" s="161">
        <f t="shared" si="71"/>
        <v>16200</v>
      </c>
      <c r="AL54" s="161" t="str">
        <f t="shared" si="71"/>
        <v/>
      </c>
      <c r="AM54" s="161" t="str">
        <f t="shared" si="71"/>
        <v/>
      </c>
      <c r="AN54" s="161" t="str">
        <f t="shared" si="71"/>
        <v/>
      </c>
      <c r="AO54" s="161">
        <f t="shared" si="71"/>
        <v>12150</v>
      </c>
      <c r="AP54" s="161" t="str">
        <f t="shared" si="71"/>
        <v/>
      </c>
      <c r="AQ54" s="161" t="str">
        <f t="shared" si="71"/>
        <v/>
      </c>
      <c r="AR54" s="161" t="str">
        <f t="shared" si="71"/>
        <v/>
      </c>
      <c r="AS54" s="161" t="str">
        <f t="shared" si="71"/>
        <v/>
      </c>
      <c r="AT54" s="161">
        <f t="shared" si="71"/>
        <v>8100</v>
      </c>
      <c r="AU54" s="161" t="str">
        <f t="shared" si="71"/>
        <v/>
      </c>
      <c r="AV54" s="161" t="str">
        <f t="shared" si="71"/>
        <v/>
      </c>
      <c r="AW54" s="161">
        <f t="shared" si="71"/>
        <v>12150</v>
      </c>
      <c r="AX54" s="180" t="str">
        <f t="shared" si="71"/>
        <v/>
      </c>
      <c r="AY54" s="180">
        <f t="shared" si="71"/>
        <v>16200</v>
      </c>
      <c r="AZ54" s="180" t="str">
        <f t="shared" si="71"/>
        <v/>
      </c>
      <c r="BA54" s="180">
        <f t="shared" si="71"/>
        <v>16200</v>
      </c>
      <c r="BB54" s="161" t="str">
        <f t="shared" si="71"/>
        <v/>
      </c>
      <c r="BC54" s="161" t="str">
        <f t="shared" si="71"/>
        <v/>
      </c>
      <c r="BD54" s="161" t="str">
        <f t="shared" si="71"/>
        <v/>
      </c>
      <c r="BE54" s="161">
        <f t="shared" si="71"/>
        <v>16200</v>
      </c>
      <c r="BF54" s="161" t="str">
        <f t="shared" si="71"/>
        <v/>
      </c>
      <c r="BG54" s="161" t="str">
        <f t="shared" si="71"/>
        <v/>
      </c>
      <c r="BH54" s="161" t="str">
        <f t="shared" si="71"/>
        <v/>
      </c>
      <c r="BI54" s="161" t="str">
        <f t="shared" si="71"/>
        <v/>
      </c>
      <c r="BJ54" s="147"/>
      <c r="BK54" s="192"/>
      <c r="BL54" s="146"/>
    </row>
    <row r="55">
      <c r="A55" s="197"/>
      <c r="B55" s="148"/>
      <c r="C55" s="174" t="s">
        <v>290</v>
      </c>
      <c r="D55" s="202"/>
      <c r="E55" s="202"/>
      <c r="F55" s="202"/>
      <c r="G55" s="202"/>
      <c r="H55" s="175"/>
      <c r="I55" s="175"/>
      <c r="J55" s="206"/>
      <c r="K55" s="160"/>
      <c r="L55" s="160" t="str">
        <f t="shared" ref="L55:P55" si="72">if(Q52&lt;=0,"x","")</f>
        <v/>
      </c>
      <c r="M55" s="160" t="str">
        <f t="shared" si="72"/>
        <v/>
      </c>
      <c r="N55" s="160" t="str">
        <f t="shared" si="72"/>
        <v/>
      </c>
      <c r="O55" s="160" t="str">
        <f t="shared" si="72"/>
        <v/>
      </c>
      <c r="P55" s="160" t="str">
        <f t="shared" si="72"/>
        <v/>
      </c>
      <c r="Q55" s="193" t="s">
        <v>291</v>
      </c>
      <c r="R55" s="194" t="str">
        <f t="shared" ref="R55:Z55" si="73">if(W52&lt;=0,"x","")</f>
        <v/>
      </c>
      <c r="S55" s="194" t="str">
        <f t="shared" si="73"/>
        <v/>
      </c>
      <c r="T55" s="160" t="str">
        <f t="shared" si="73"/>
        <v/>
      </c>
      <c r="U55" s="160" t="str">
        <f t="shared" si="73"/>
        <v/>
      </c>
      <c r="V55" s="160" t="str">
        <f t="shared" si="73"/>
        <v/>
      </c>
      <c r="W55" s="160" t="str">
        <f t="shared" si="73"/>
        <v/>
      </c>
      <c r="X55" s="160" t="str">
        <f t="shared" si="73"/>
        <v/>
      </c>
      <c r="Y55" s="160" t="str">
        <f t="shared" si="73"/>
        <v/>
      </c>
      <c r="Z55" s="160" t="str">
        <f t="shared" si="73"/>
        <v/>
      </c>
      <c r="AA55" s="193" t="s">
        <v>291</v>
      </c>
      <c r="AB55" s="160" t="str">
        <f t="shared" ref="AB55:AE55" si="74">if(AG52&lt;=0,"x","")</f>
        <v/>
      </c>
      <c r="AC55" s="160" t="str">
        <f t="shared" si="74"/>
        <v/>
      </c>
      <c r="AD55" s="195" t="str">
        <f t="shared" si="74"/>
        <v/>
      </c>
      <c r="AE55" s="160" t="str">
        <f t="shared" si="74"/>
        <v/>
      </c>
      <c r="AF55" s="193" t="s">
        <v>291</v>
      </c>
      <c r="AG55" s="160" t="str">
        <f t="shared" ref="AG55:AS55" si="75">if(AL52&lt;=0,"x","")</f>
        <v/>
      </c>
      <c r="AH55" s="160" t="str">
        <f t="shared" si="75"/>
        <v/>
      </c>
      <c r="AI55" s="160" t="str">
        <f t="shared" si="75"/>
        <v/>
      </c>
      <c r="AJ55" s="160" t="str">
        <f t="shared" si="75"/>
        <v/>
      </c>
      <c r="AK55" s="160" t="str">
        <f t="shared" si="75"/>
        <v/>
      </c>
      <c r="AL55" s="160" t="str">
        <f t="shared" si="75"/>
        <v/>
      </c>
      <c r="AM55" s="160" t="str">
        <f t="shared" si="75"/>
        <v/>
      </c>
      <c r="AN55" s="160" t="str">
        <f t="shared" si="75"/>
        <v/>
      </c>
      <c r="AO55" s="160" t="str">
        <f t="shared" si="75"/>
        <v/>
      </c>
      <c r="AP55" s="160" t="str">
        <f t="shared" si="75"/>
        <v/>
      </c>
      <c r="AQ55" s="160" t="str">
        <f t="shared" si="75"/>
        <v/>
      </c>
      <c r="AR55" s="160" t="str">
        <f t="shared" si="75"/>
        <v/>
      </c>
      <c r="AS55" s="160" t="str">
        <f t="shared" si="75"/>
        <v/>
      </c>
      <c r="AT55" s="193" t="s">
        <v>291</v>
      </c>
      <c r="AU55" s="160" t="str">
        <f>if(AZ52&lt;=0,"x","")</f>
        <v/>
      </c>
      <c r="AV55" s="193" t="s">
        <v>291</v>
      </c>
      <c r="AW55" s="160" t="str">
        <f t="shared" ref="AW55:AY55" si="76">if(BB52&lt;=0,"x","")</f>
        <v/>
      </c>
      <c r="AX55" s="196" t="str">
        <f t="shared" si="76"/>
        <v/>
      </c>
      <c r="AY55" s="196" t="str">
        <f t="shared" si="76"/>
        <v/>
      </c>
      <c r="AZ55" s="193" t="s">
        <v>291</v>
      </c>
      <c r="BA55" s="196" t="str">
        <f t="shared" ref="BA55:BD55" si="77">if(BF52&lt;=0,"x","")</f>
        <v/>
      </c>
      <c r="BB55" s="160" t="str">
        <f t="shared" si="77"/>
        <v/>
      </c>
      <c r="BC55" s="160" t="str">
        <f t="shared" si="77"/>
        <v/>
      </c>
      <c r="BD55" s="160" t="str">
        <f t="shared" si="77"/>
        <v/>
      </c>
      <c r="BE55" s="160"/>
      <c r="BF55" s="160"/>
      <c r="BG55" s="160"/>
      <c r="BH55" s="160"/>
      <c r="BI55" s="160"/>
      <c r="BJ55" s="197"/>
      <c r="BK55" s="198"/>
      <c r="BL55" s="199"/>
    </row>
    <row r="56">
      <c r="A56" s="147"/>
      <c r="B56" s="146"/>
      <c r="C56" s="137"/>
      <c r="D56" s="137"/>
      <c r="E56" s="137"/>
      <c r="F56" s="137"/>
      <c r="G56" s="137"/>
      <c r="H56" s="137"/>
      <c r="I56" s="137"/>
      <c r="J56" s="137"/>
      <c r="K56" s="137"/>
      <c r="L56" s="137"/>
      <c r="M56" s="137"/>
      <c r="N56" s="137"/>
      <c r="O56" s="137"/>
      <c r="P56" s="137"/>
      <c r="Q56" s="138"/>
      <c r="R56" s="149"/>
      <c r="S56" s="149"/>
      <c r="T56" s="141"/>
      <c r="U56" s="137"/>
      <c r="V56" s="137"/>
      <c r="W56" s="137"/>
      <c r="X56" s="137"/>
      <c r="Y56" s="137"/>
      <c r="Z56" s="137"/>
      <c r="AA56" s="137"/>
      <c r="AB56" s="137"/>
      <c r="AC56" s="138"/>
      <c r="AD56" s="150"/>
      <c r="AE56" s="141"/>
      <c r="AF56" s="137"/>
      <c r="AG56" s="137"/>
      <c r="AH56" s="137"/>
      <c r="AI56" s="137"/>
      <c r="AJ56" s="137"/>
      <c r="AK56" s="137"/>
      <c r="AL56" s="137"/>
      <c r="AM56" s="137"/>
      <c r="AN56" s="137"/>
      <c r="AO56" s="137"/>
      <c r="AP56" s="137"/>
      <c r="AQ56" s="137"/>
      <c r="AR56" s="137"/>
      <c r="AS56" s="137"/>
      <c r="AT56" s="137"/>
      <c r="AU56" s="137"/>
      <c r="AV56" s="137"/>
      <c r="AW56" s="138"/>
      <c r="AX56" s="151"/>
      <c r="AY56" s="151"/>
      <c r="AZ56" s="151"/>
      <c r="BA56" s="151"/>
      <c r="BB56" s="141"/>
      <c r="BC56" s="137"/>
      <c r="BD56" s="137"/>
      <c r="BE56" s="137"/>
      <c r="BF56" s="137"/>
      <c r="BG56" s="137"/>
      <c r="BH56" s="137"/>
      <c r="BI56" s="137"/>
      <c r="BJ56" s="146"/>
      <c r="BK56" s="200"/>
      <c r="BL56" s="146"/>
    </row>
    <row r="57">
      <c r="A57" s="152"/>
      <c r="B57" s="153"/>
      <c r="C57" s="153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8"/>
      <c r="R57" s="154"/>
      <c r="S57" s="154"/>
      <c r="T57" s="147"/>
      <c r="U57" s="146"/>
      <c r="V57" s="146"/>
      <c r="W57" s="146"/>
      <c r="X57" s="146"/>
      <c r="Y57" s="146"/>
      <c r="Z57" s="146"/>
      <c r="AA57" s="146"/>
      <c r="AB57" s="146"/>
      <c r="AC57" s="148"/>
      <c r="AD57" s="155"/>
      <c r="AE57" s="147"/>
      <c r="AF57" s="146"/>
      <c r="AG57" s="146"/>
      <c r="AH57" s="146"/>
      <c r="AI57" s="146"/>
      <c r="AJ57" s="146"/>
      <c r="AK57" s="146"/>
      <c r="AL57" s="146"/>
      <c r="AM57" s="146"/>
      <c r="AN57" s="146"/>
      <c r="AO57" s="146"/>
      <c r="AP57" s="146"/>
      <c r="AQ57" s="146"/>
      <c r="AR57" s="146"/>
      <c r="AS57" s="146"/>
      <c r="AT57" s="146"/>
      <c r="AU57" s="146"/>
      <c r="AV57" s="146"/>
      <c r="AW57" s="148"/>
      <c r="AX57" s="156"/>
      <c r="AY57" s="156"/>
      <c r="AZ57" s="156"/>
      <c r="BA57" s="156"/>
      <c r="BB57" s="147"/>
      <c r="BC57" s="146"/>
      <c r="BD57" s="146"/>
      <c r="BE57" s="146"/>
      <c r="BF57" s="146"/>
      <c r="BG57" s="146"/>
      <c r="BH57" s="146"/>
      <c r="BI57" s="146"/>
      <c r="BJ57" s="146"/>
      <c r="BK57" s="200"/>
      <c r="BL57" s="146"/>
    </row>
    <row r="58">
      <c r="A58" s="157" t="s">
        <v>195</v>
      </c>
      <c r="B58" s="158"/>
      <c r="C58" s="205" t="s">
        <v>297</v>
      </c>
      <c r="D58" s="147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8"/>
      <c r="R58" s="154"/>
      <c r="S58" s="154"/>
      <c r="T58" s="147"/>
      <c r="U58" s="146"/>
      <c r="V58" s="146"/>
      <c r="W58" s="146"/>
      <c r="X58" s="146"/>
      <c r="Y58" s="146"/>
      <c r="Z58" s="146"/>
      <c r="AA58" s="146"/>
      <c r="AB58" s="146"/>
      <c r="AC58" s="148"/>
      <c r="AD58" s="155"/>
      <c r="AE58" s="147"/>
      <c r="AF58" s="146"/>
      <c r="AG58" s="146"/>
      <c r="AH58" s="146"/>
      <c r="AI58" s="146"/>
      <c r="AJ58" s="146"/>
      <c r="AK58" s="146"/>
      <c r="AL58" s="146"/>
      <c r="AM58" s="146"/>
      <c r="AN58" s="146"/>
      <c r="AO58" s="146"/>
      <c r="AP58" s="146"/>
      <c r="AQ58" s="146"/>
      <c r="AR58" s="146"/>
      <c r="AS58" s="146"/>
      <c r="AT58" s="146"/>
      <c r="AU58" s="146"/>
      <c r="AV58" s="146"/>
      <c r="AW58" s="148"/>
      <c r="AX58" s="156"/>
      <c r="AY58" s="156"/>
      <c r="AZ58" s="156"/>
      <c r="BA58" s="156"/>
      <c r="BB58" s="147"/>
      <c r="BC58" s="146"/>
      <c r="BD58" s="146"/>
      <c r="BE58" s="146"/>
      <c r="BF58" s="146"/>
      <c r="BG58" s="146"/>
      <c r="BH58" s="146"/>
      <c r="BI58" s="146"/>
      <c r="BJ58" s="146"/>
      <c r="BK58" s="200"/>
      <c r="BL58" s="146"/>
    </row>
    <row r="59">
      <c r="A59" s="160" t="s">
        <v>204</v>
      </c>
      <c r="B59" s="161">
        <f>'EOQ and EPQ'!J23</f>
        <v>4050</v>
      </c>
      <c r="C59" s="162"/>
      <c r="D59" s="163" t="s">
        <v>234</v>
      </c>
      <c r="E59" s="164" t="s">
        <v>235</v>
      </c>
      <c r="F59" s="164" t="s">
        <v>236</v>
      </c>
      <c r="G59" s="165" t="s">
        <v>237</v>
      </c>
      <c r="H59" s="165" t="s">
        <v>238</v>
      </c>
      <c r="I59" s="165" t="s">
        <v>239</v>
      </c>
      <c r="J59" s="165" t="s">
        <v>240</v>
      </c>
      <c r="K59" s="165" t="s">
        <v>241</v>
      </c>
      <c r="L59" s="165" t="s">
        <v>242</v>
      </c>
      <c r="M59" s="165" t="s">
        <v>243</v>
      </c>
      <c r="N59" s="165" t="s">
        <v>244</v>
      </c>
      <c r="O59" s="165" t="s">
        <v>245</v>
      </c>
      <c r="P59" s="165" t="s">
        <v>246</v>
      </c>
      <c r="Q59" s="166" t="s">
        <v>247</v>
      </c>
      <c r="R59" s="167" t="s">
        <v>248</v>
      </c>
      <c r="S59" s="167" t="s">
        <v>249</v>
      </c>
      <c r="T59" s="168" t="s">
        <v>250</v>
      </c>
      <c r="U59" s="165" t="s">
        <v>251</v>
      </c>
      <c r="V59" s="165" t="s">
        <v>252</v>
      </c>
      <c r="W59" s="165" t="s">
        <v>253</v>
      </c>
      <c r="X59" s="165" t="s">
        <v>254</v>
      </c>
      <c r="Y59" s="165" t="s">
        <v>255</v>
      </c>
      <c r="Z59" s="165" t="s">
        <v>256</v>
      </c>
      <c r="AA59" s="165" t="s">
        <v>257</v>
      </c>
      <c r="AB59" s="165" t="s">
        <v>258</v>
      </c>
      <c r="AC59" s="166" t="s">
        <v>259</v>
      </c>
      <c r="AD59" s="169" t="s">
        <v>260</v>
      </c>
      <c r="AE59" s="168" t="s">
        <v>261</v>
      </c>
      <c r="AF59" s="165" t="s">
        <v>262</v>
      </c>
      <c r="AG59" s="165" t="s">
        <v>263</v>
      </c>
      <c r="AH59" s="165" t="s">
        <v>264</v>
      </c>
      <c r="AI59" s="165" t="s">
        <v>265</v>
      </c>
      <c r="AJ59" s="165" t="s">
        <v>266</v>
      </c>
      <c r="AK59" s="165" t="s">
        <v>267</v>
      </c>
      <c r="AL59" s="165" t="s">
        <v>268</v>
      </c>
      <c r="AM59" s="165" t="s">
        <v>269</v>
      </c>
      <c r="AN59" s="165" t="s">
        <v>270</v>
      </c>
      <c r="AO59" s="165" t="s">
        <v>271</v>
      </c>
      <c r="AP59" s="165" t="s">
        <v>272</v>
      </c>
      <c r="AQ59" s="165" t="s">
        <v>273</v>
      </c>
      <c r="AR59" s="165" t="s">
        <v>274</v>
      </c>
      <c r="AS59" s="165" t="s">
        <v>275</v>
      </c>
      <c r="AT59" s="165" t="s">
        <v>276</v>
      </c>
      <c r="AU59" s="165" t="s">
        <v>277</v>
      </c>
      <c r="AV59" s="165" t="s">
        <v>278</v>
      </c>
      <c r="AW59" s="166" t="s">
        <v>279</v>
      </c>
      <c r="AX59" s="170" t="s">
        <v>280</v>
      </c>
      <c r="AY59" s="170" t="s">
        <v>281</v>
      </c>
      <c r="AZ59" s="170" t="s">
        <v>234</v>
      </c>
      <c r="BA59" s="170" t="s">
        <v>235</v>
      </c>
      <c r="BB59" s="168" t="s">
        <v>236</v>
      </c>
      <c r="BC59" s="165" t="s">
        <v>237</v>
      </c>
      <c r="BD59" s="165" t="s">
        <v>238</v>
      </c>
      <c r="BE59" s="165" t="s">
        <v>239</v>
      </c>
      <c r="BF59" s="165" t="s">
        <v>240</v>
      </c>
      <c r="BG59" s="165" t="s">
        <v>241</v>
      </c>
      <c r="BH59" s="165" t="s">
        <v>242</v>
      </c>
      <c r="BI59" s="165" t="s">
        <v>243</v>
      </c>
      <c r="BJ59" s="171"/>
      <c r="BK59" s="201"/>
      <c r="BL59" s="171"/>
    </row>
    <row r="60">
      <c r="A60" s="160" t="s">
        <v>283</v>
      </c>
      <c r="B60" s="160">
        <v>2.0</v>
      </c>
      <c r="C60" s="174" t="s">
        <v>284</v>
      </c>
      <c r="D60" s="161"/>
      <c r="E60" s="202"/>
      <c r="F60" s="202"/>
      <c r="G60" s="161"/>
      <c r="H60" s="176"/>
      <c r="I60" s="176"/>
      <c r="J60" s="176"/>
      <c r="K60" s="161"/>
      <c r="L60" s="160">
        <v>0.0</v>
      </c>
      <c r="M60" s="160">
        <v>0.0</v>
      </c>
      <c r="N60" s="161">
        <f>'DC Demand Planning'!I66*4</f>
        <v>1488</v>
      </c>
      <c r="O60" s="161">
        <f t="shared" ref="O60:Y60" si="78">N60</f>
        <v>1488</v>
      </c>
      <c r="P60" s="161">
        <f t="shared" si="78"/>
        <v>1488</v>
      </c>
      <c r="Q60" s="161">
        <f t="shared" si="78"/>
        <v>1488</v>
      </c>
      <c r="R60" s="178">
        <f t="shared" si="78"/>
        <v>1488</v>
      </c>
      <c r="S60" s="178">
        <f t="shared" si="78"/>
        <v>1488</v>
      </c>
      <c r="T60" s="161">
        <f t="shared" si="78"/>
        <v>1488</v>
      </c>
      <c r="U60" s="161">
        <f t="shared" si="78"/>
        <v>1488</v>
      </c>
      <c r="V60" s="161">
        <f t="shared" si="78"/>
        <v>1488</v>
      </c>
      <c r="W60" s="161">
        <f t="shared" si="78"/>
        <v>1488</v>
      </c>
      <c r="X60" s="161">
        <f t="shared" si="78"/>
        <v>1488</v>
      </c>
      <c r="Y60" s="161">
        <f t="shared" si="78"/>
        <v>1488</v>
      </c>
      <c r="Z60" s="161">
        <f>'DC Demand Planning'!N66*4</f>
        <v>1688</v>
      </c>
      <c r="AA60" s="161">
        <f t="shared" ref="AA60:AK60" si="79">Z60</f>
        <v>1688</v>
      </c>
      <c r="AB60" s="161">
        <f t="shared" si="79"/>
        <v>1688</v>
      </c>
      <c r="AC60" s="161">
        <f t="shared" si="79"/>
        <v>1688</v>
      </c>
      <c r="AD60" s="179">
        <f t="shared" si="79"/>
        <v>1688</v>
      </c>
      <c r="AE60" s="161">
        <f t="shared" si="79"/>
        <v>1688</v>
      </c>
      <c r="AF60" s="161">
        <f t="shared" si="79"/>
        <v>1688</v>
      </c>
      <c r="AG60" s="161">
        <f t="shared" si="79"/>
        <v>1688</v>
      </c>
      <c r="AH60" s="161">
        <f t="shared" si="79"/>
        <v>1688</v>
      </c>
      <c r="AI60" s="161">
        <f t="shared" si="79"/>
        <v>1688</v>
      </c>
      <c r="AJ60" s="161">
        <f t="shared" si="79"/>
        <v>1688</v>
      </c>
      <c r="AK60" s="161">
        <f t="shared" si="79"/>
        <v>1688</v>
      </c>
      <c r="AL60" s="161">
        <f>'DC Demand Planning'!S66*4</f>
        <v>1688</v>
      </c>
      <c r="AM60" s="161">
        <f t="shared" ref="AM60:AW60" si="80">AL60</f>
        <v>1688</v>
      </c>
      <c r="AN60" s="161">
        <f t="shared" si="80"/>
        <v>1688</v>
      </c>
      <c r="AO60" s="161">
        <f t="shared" si="80"/>
        <v>1688</v>
      </c>
      <c r="AP60" s="161">
        <f t="shared" si="80"/>
        <v>1688</v>
      </c>
      <c r="AQ60" s="161">
        <f t="shared" si="80"/>
        <v>1688</v>
      </c>
      <c r="AR60" s="161">
        <f t="shared" si="80"/>
        <v>1688</v>
      </c>
      <c r="AS60" s="161">
        <f t="shared" si="80"/>
        <v>1688</v>
      </c>
      <c r="AT60" s="161">
        <f t="shared" si="80"/>
        <v>1688</v>
      </c>
      <c r="AU60" s="161">
        <f t="shared" si="80"/>
        <v>1688</v>
      </c>
      <c r="AV60" s="161">
        <f t="shared" si="80"/>
        <v>1688</v>
      </c>
      <c r="AW60" s="161">
        <f t="shared" si="80"/>
        <v>1688</v>
      </c>
      <c r="AX60" s="180">
        <f>'DC Demand Planning'!S66*12</f>
        <v>5064</v>
      </c>
      <c r="AY60" s="180">
        <f t="shared" ref="AY60:BA60" si="81">AX60</f>
        <v>5064</v>
      </c>
      <c r="AZ60" s="180">
        <f t="shared" si="81"/>
        <v>5064</v>
      </c>
      <c r="BA60" s="180">
        <f t="shared" si="81"/>
        <v>5064</v>
      </c>
      <c r="BB60" s="161">
        <f>'DC Demand Planning'!X66*4</f>
        <v>1688</v>
      </c>
      <c r="BC60" s="161">
        <f t="shared" ref="BC60:BI60" si="82">BB60</f>
        <v>1688</v>
      </c>
      <c r="BD60" s="161">
        <f t="shared" si="82"/>
        <v>1688</v>
      </c>
      <c r="BE60" s="161">
        <f t="shared" si="82"/>
        <v>1688</v>
      </c>
      <c r="BF60" s="161">
        <f t="shared" si="82"/>
        <v>1688</v>
      </c>
      <c r="BG60" s="161">
        <f t="shared" si="82"/>
        <v>1688</v>
      </c>
      <c r="BH60" s="161">
        <f t="shared" si="82"/>
        <v>1688</v>
      </c>
      <c r="BI60" s="161">
        <f t="shared" si="82"/>
        <v>1688</v>
      </c>
      <c r="BJ60" s="147"/>
      <c r="BK60" s="200"/>
      <c r="BL60" s="146"/>
    </row>
    <row r="61">
      <c r="A61" s="160" t="s">
        <v>285</v>
      </c>
      <c r="B61" s="160">
        <f>$B$1+B60</f>
        <v>6</v>
      </c>
      <c r="C61" s="174" t="s">
        <v>286</v>
      </c>
      <c r="D61" s="181"/>
      <c r="E61" s="181"/>
      <c r="F61" s="181"/>
      <c r="G61" s="181"/>
      <c r="H61" s="181"/>
      <c r="I61" s="181"/>
      <c r="J61" s="181"/>
      <c r="K61" s="183"/>
      <c r="L61" s="203">
        <v>0.0</v>
      </c>
      <c r="M61" s="183">
        <f t="shared" ref="M61:BI61" si="83">L61+M63-M60</f>
        <v>8100</v>
      </c>
      <c r="N61" s="183">
        <f t="shared" si="83"/>
        <v>6612</v>
      </c>
      <c r="O61" s="183">
        <f t="shared" si="83"/>
        <v>5124</v>
      </c>
      <c r="P61" s="183">
        <f t="shared" si="83"/>
        <v>3636</v>
      </c>
      <c r="Q61" s="183">
        <f t="shared" si="83"/>
        <v>2148</v>
      </c>
      <c r="R61" s="184">
        <f t="shared" si="83"/>
        <v>8760</v>
      </c>
      <c r="S61" s="184">
        <f t="shared" si="83"/>
        <v>7272</v>
      </c>
      <c r="T61" s="183">
        <f t="shared" si="83"/>
        <v>5784</v>
      </c>
      <c r="U61" s="183">
        <f t="shared" si="83"/>
        <v>4296</v>
      </c>
      <c r="V61" s="183">
        <f t="shared" si="83"/>
        <v>2808</v>
      </c>
      <c r="W61" s="183">
        <f t="shared" si="83"/>
        <v>9420</v>
      </c>
      <c r="X61" s="183">
        <f t="shared" si="83"/>
        <v>7932</v>
      </c>
      <c r="Y61" s="183">
        <f t="shared" si="83"/>
        <v>6444</v>
      </c>
      <c r="Z61" s="183">
        <f t="shared" si="83"/>
        <v>4756</v>
      </c>
      <c r="AA61" s="183">
        <f t="shared" si="83"/>
        <v>3068</v>
      </c>
      <c r="AB61" s="183">
        <f t="shared" si="83"/>
        <v>9480</v>
      </c>
      <c r="AC61" s="183">
        <f t="shared" si="83"/>
        <v>7792</v>
      </c>
      <c r="AD61" s="185">
        <f t="shared" si="83"/>
        <v>6104</v>
      </c>
      <c r="AE61" s="183">
        <f t="shared" si="83"/>
        <v>4416</v>
      </c>
      <c r="AF61" s="183">
        <f t="shared" si="83"/>
        <v>2728</v>
      </c>
      <c r="AG61" s="183">
        <f t="shared" si="83"/>
        <v>9140</v>
      </c>
      <c r="AH61" s="183">
        <f t="shared" si="83"/>
        <v>7452</v>
      </c>
      <c r="AI61" s="183">
        <f t="shared" si="83"/>
        <v>5764</v>
      </c>
      <c r="AJ61" s="183">
        <f t="shared" si="83"/>
        <v>4076</v>
      </c>
      <c r="AK61" s="183">
        <f t="shared" si="83"/>
        <v>2388</v>
      </c>
      <c r="AL61" s="183">
        <f t="shared" si="83"/>
        <v>8800</v>
      </c>
      <c r="AM61" s="183">
        <f t="shared" si="83"/>
        <v>7112</v>
      </c>
      <c r="AN61" s="183">
        <f t="shared" si="83"/>
        <v>5424</v>
      </c>
      <c r="AO61" s="183">
        <f t="shared" si="83"/>
        <v>3736</v>
      </c>
      <c r="AP61" s="183">
        <f t="shared" si="83"/>
        <v>10148</v>
      </c>
      <c r="AQ61" s="183">
        <f t="shared" si="83"/>
        <v>8460</v>
      </c>
      <c r="AR61" s="183">
        <f t="shared" si="83"/>
        <v>6772</v>
      </c>
      <c r="AS61" s="183">
        <f t="shared" si="83"/>
        <v>5084</v>
      </c>
      <c r="AT61" s="183">
        <f t="shared" si="83"/>
        <v>3396</v>
      </c>
      <c r="AU61" s="183">
        <f t="shared" si="83"/>
        <v>5758</v>
      </c>
      <c r="AV61" s="183">
        <f t="shared" si="83"/>
        <v>4070</v>
      </c>
      <c r="AW61" s="183">
        <f t="shared" si="83"/>
        <v>2382</v>
      </c>
      <c r="AX61" s="186">
        <f t="shared" si="83"/>
        <v>5418</v>
      </c>
      <c r="AY61" s="186">
        <f t="shared" si="83"/>
        <v>354</v>
      </c>
      <c r="AZ61" s="186">
        <f t="shared" si="83"/>
        <v>7440</v>
      </c>
      <c r="BA61" s="186">
        <f t="shared" si="83"/>
        <v>2376</v>
      </c>
      <c r="BB61" s="183">
        <f t="shared" si="83"/>
        <v>8788</v>
      </c>
      <c r="BC61" s="183">
        <f t="shared" si="83"/>
        <v>7100</v>
      </c>
      <c r="BD61" s="183">
        <f t="shared" si="83"/>
        <v>5412</v>
      </c>
      <c r="BE61" s="183">
        <f t="shared" si="83"/>
        <v>3724</v>
      </c>
      <c r="BF61" s="183">
        <f t="shared" si="83"/>
        <v>10136</v>
      </c>
      <c r="BG61" s="183">
        <f t="shared" si="83"/>
        <v>8448</v>
      </c>
      <c r="BH61" s="183">
        <f t="shared" si="83"/>
        <v>6760</v>
      </c>
      <c r="BI61" s="183">
        <f t="shared" si="83"/>
        <v>5072</v>
      </c>
      <c r="BJ61" s="147"/>
      <c r="BK61" s="204"/>
      <c r="BL61" s="146"/>
    </row>
    <row r="62">
      <c r="A62" s="160" t="s">
        <v>287</v>
      </c>
      <c r="B62" s="40">
        <v>0.0</v>
      </c>
      <c r="C62" s="174" t="s">
        <v>288</v>
      </c>
      <c r="D62" s="188"/>
      <c r="E62" s="188"/>
      <c r="F62" s="188"/>
      <c r="G62" s="188"/>
      <c r="H62" s="188"/>
      <c r="I62" s="188"/>
      <c r="J62" s="188"/>
      <c r="K62" s="189"/>
      <c r="L62" s="189"/>
      <c r="M62" s="189"/>
      <c r="N62" s="189"/>
      <c r="O62" s="189"/>
      <c r="P62" s="189"/>
      <c r="Q62" s="189"/>
      <c r="R62" s="189"/>
      <c r="S62" s="189"/>
      <c r="T62" s="189"/>
      <c r="U62" s="189"/>
      <c r="V62" s="189"/>
      <c r="W62" s="189"/>
      <c r="X62" s="189"/>
      <c r="Y62" s="189"/>
      <c r="Z62" s="189"/>
      <c r="AA62" s="189"/>
      <c r="AB62" s="189"/>
      <c r="AC62" s="189"/>
      <c r="AD62" s="189"/>
      <c r="AE62" s="189"/>
      <c r="AF62" s="189"/>
      <c r="AG62" s="189"/>
      <c r="AH62" s="189"/>
      <c r="AI62" s="189"/>
      <c r="AJ62" s="189"/>
      <c r="AK62" s="189"/>
      <c r="AL62" s="189"/>
      <c r="AM62" s="189"/>
      <c r="AN62" s="189"/>
      <c r="AO62" s="189"/>
      <c r="AP62" s="189"/>
      <c r="AQ62" s="189"/>
      <c r="AR62" s="189"/>
      <c r="AS62" s="189"/>
      <c r="AT62" s="189"/>
      <c r="AU62" s="189"/>
      <c r="AV62" s="189"/>
      <c r="AW62" s="189"/>
      <c r="AX62" s="189"/>
      <c r="AY62" s="189"/>
      <c r="AZ62" s="189"/>
      <c r="BA62" s="189"/>
      <c r="BB62" s="189"/>
      <c r="BC62" s="189"/>
      <c r="BD62" s="189"/>
      <c r="BE62" s="189"/>
      <c r="BF62" s="189"/>
      <c r="BG62" s="189"/>
      <c r="BH62" s="189"/>
      <c r="BI62" s="189"/>
      <c r="BJ62" s="190"/>
      <c r="BK62" s="191">
        <f>min(BF61:BI62)</f>
        <v>5072</v>
      </c>
      <c r="BL62" s="147"/>
    </row>
    <row r="63">
      <c r="A63" s="141"/>
      <c r="B63" s="138"/>
      <c r="C63" s="174" t="s">
        <v>289</v>
      </c>
      <c r="D63" s="202"/>
      <c r="E63" s="202"/>
      <c r="F63" s="202"/>
      <c r="G63" s="202"/>
      <c r="H63" s="175"/>
      <c r="I63" s="175"/>
      <c r="J63" s="175"/>
      <c r="K63" s="161"/>
      <c r="L63" s="161"/>
      <c r="M63" s="161">
        <f t="shared" ref="M63:BI63" si="84">if(M149&gt;0,M149*$B$59,"")</f>
        <v>8100</v>
      </c>
      <c r="N63" s="161" t="str">
        <f t="shared" si="84"/>
        <v/>
      </c>
      <c r="O63" s="161" t="str">
        <f t="shared" si="84"/>
        <v/>
      </c>
      <c r="P63" s="161" t="str">
        <f t="shared" si="84"/>
        <v/>
      </c>
      <c r="Q63" s="161" t="str">
        <f t="shared" si="84"/>
        <v/>
      </c>
      <c r="R63" s="178">
        <f t="shared" si="84"/>
        <v>8100</v>
      </c>
      <c r="S63" s="178" t="str">
        <f t="shared" si="84"/>
        <v/>
      </c>
      <c r="T63" s="161" t="str">
        <f t="shared" si="84"/>
        <v/>
      </c>
      <c r="U63" s="161" t="str">
        <f t="shared" si="84"/>
        <v/>
      </c>
      <c r="V63" s="161" t="str">
        <f t="shared" si="84"/>
        <v/>
      </c>
      <c r="W63" s="161">
        <f t="shared" si="84"/>
        <v>8100</v>
      </c>
      <c r="X63" s="161" t="str">
        <f t="shared" si="84"/>
        <v/>
      </c>
      <c r="Y63" s="161" t="str">
        <f t="shared" si="84"/>
        <v/>
      </c>
      <c r="Z63" s="161" t="str">
        <f t="shared" si="84"/>
        <v/>
      </c>
      <c r="AA63" s="161" t="str">
        <f t="shared" si="84"/>
        <v/>
      </c>
      <c r="AB63" s="161">
        <f t="shared" si="84"/>
        <v>8100</v>
      </c>
      <c r="AC63" s="161" t="str">
        <f t="shared" si="84"/>
        <v/>
      </c>
      <c r="AD63" s="179" t="str">
        <f t="shared" si="84"/>
        <v/>
      </c>
      <c r="AE63" s="161" t="str">
        <f t="shared" si="84"/>
        <v/>
      </c>
      <c r="AF63" s="161" t="str">
        <f t="shared" si="84"/>
        <v/>
      </c>
      <c r="AG63" s="161">
        <f t="shared" si="84"/>
        <v>8100</v>
      </c>
      <c r="AH63" s="161" t="str">
        <f t="shared" si="84"/>
        <v/>
      </c>
      <c r="AI63" s="161" t="str">
        <f t="shared" si="84"/>
        <v/>
      </c>
      <c r="AJ63" s="161" t="str">
        <f t="shared" si="84"/>
        <v/>
      </c>
      <c r="AK63" s="161" t="str">
        <f t="shared" si="84"/>
        <v/>
      </c>
      <c r="AL63" s="161">
        <f t="shared" si="84"/>
        <v>8100</v>
      </c>
      <c r="AM63" s="161" t="str">
        <f t="shared" si="84"/>
        <v/>
      </c>
      <c r="AN63" s="161" t="str">
        <f t="shared" si="84"/>
        <v/>
      </c>
      <c r="AO63" s="161" t="str">
        <f t="shared" si="84"/>
        <v/>
      </c>
      <c r="AP63" s="161">
        <f t="shared" si="84"/>
        <v>8100</v>
      </c>
      <c r="AQ63" s="161" t="str">
        <f t="shared" si="84"/>
        <v/>
      </c>
      <c r="AR63" s="161" t="str">
        <f t="shared" si="84"/>
        <v/>
      </c>
      <c r="AS63" s="161" t="str">
        <f t="shared" si="84"/>
        <v/>
      </c>
      <c r="AT63" s="161" t="str">
        <f t="shared" si="84"/>
        <v/>
      </c>
      <c r="AU63" s="161">
        <f t="shared" si="84"/>
        <v>4050</v>
      </c>
      <c r="AV63" s="161" t="str">
        <f t="shared" si="84"/>
        <v/>
      </c>
      <c r="AW63" s="161" t="str">
        <f t="shared" si="84"/>
        <v/>
      </c>
      <c r="AX63" s="180">
        <f t="shared" si="84"/>
        <v>8100</v>
      </c>
      <c r="AY63" s="180" t="str">
        <f t="shared" si="84"/>
        <v/>
      </c>
      <c r="AZ63" s="180">
        <f t="shared" si="84"/>
        <v>12150</v>
      </c>
      <c r="BA63" s="180" t="str">
        <f t="shared" si="84"/>
        <v/>
      </c>
      <c r="BB63" s="161">
        <f t="shared" si="84"/>
        <v>8100</v>
      </c>
      <c r="BC63" s="161" t="str">
        <f t="shared" si="84"/>
        <v/>
      </c>
      <c r="BD63" s="161" t="str">
        <f t="shared" si="84"/>
        <v/>
      </c>
      <c r="BE63" s="161" t="str">
        <f t="shared" si="84"/>
        <v/>
      </c>
      <c r="BF63" s="161">
        <f t="shared" si="84"/>
        <v>8100</v>
      </c>
      <c r="BG63" s="161" t="str">
        <f t="shared" si="84"/>
        <v/>
      </c>
      <c r="BH63" s="161" t="str">
        <f t="shared" si="84"/>
        <v/>
      </c>
      <c r="BI63" s="161" t="str">
        <f t="shared" si="84"/>
        <v/>
      </c>
      <c r="BJ63" s="147"/>
      <c r="BK63" s="192"/>
      <c r="BL63" s="146"/>
    </row>
    <row r="64">
      <c r="A64" s="197"/>
      <c r="B64" s="148"/>
      <c r="C64" s="174" t="s">
        <v>290</v>
      </c>
      <c r="D64" s="202"/>
      <c r="E64" s="202"/>
      <c r="F64" s="202"/>
      <c r="G64" s="202"/>
      <c r="H64" s="175"/>
      <c r="I64" s="175"/>
      <c r="J64" s="175"/>
      <c r="K64" s="161"/>
      <c r="L64" s="160" t="str">
        <f t="shared" ref="L64:AQ64" si="85">if(R61&lt;=0,"x","")</f>
        <v/>
      </c>
      <c r="M64" s="160" t="str">
        <f t="shared" si="85"/>
        <v/>
      </c>
      <c r="N64" s="160" t="str">
        <f t="shared" si="85"/>
        <v/>
      </c>
      <c r="O64" s="160" t="str">
        <f t="shared" si="85"/>
        <v/>
      </c>
      <c r="P64" s="160" t="str">
        <f t="shared" si="85"/>
        <v/>
      </c>
      <c r="Q64" s="160" t="str">
        <f t="shared" si="85"/>
        <v/>
      </c>
      <c r="R64" s="194" t="str">
        <f t="shared" si="85"/>
        <v/>
      </c>
      <c r="S64" s="194" t="str">
        <f t="shared" si="85"/>
        <v/>
      </c>
      <c r="T64" s="160" t="str">
        <f t="shared" si="85"/>
        <v/>
      </c>
      <c r="U64" s="160" t="str">
        <f t="shared" si="85"/>
        <v/>
      </c>
      <c r="V64" s="160" t="str">
        <f t="shared" si="85"/>
        <v/>
      </c>
      <c r="W64" s="160" t="str">
        <f t="shared" si="85"/>
        <v/>
      </c>
      <c r="X64" s="160" t="str">
        <f t="shared" si="85"/>
        <v/>
      </c>
      <c r="Y64" s="160" t="str">
        <f t="shared" si="85"/>
        <v/>
      </c>
      <c r="Z64" s="160" t="str">
        <f t="shared" si="85"/>
        <v/>
      </c>
      <c r="AA64" s="160" t="str">
        <f t="shared" si="85"/>
        <v/>
      </c>
      <c r="AB64" s="160" t="str">
        <f t="shared" si="85"/>
        <v/>
      </c>
      <c r="AC64" s="160" t="str">
        <f t="shared" si="85"/>
        <v/>
      </c>
      <c r="AD64" s="195" t="str">
        <f t="shared" si="85"/>
        <v/>
      </c>
      <c r="AE64" s="160" t="str">
        <f t="shared" si="85"/>
        <v/>
      </c>
      <c r="AF64" s="160" t="str">
        <f t="shared" si="85"/>
        <v/>
      </c>
      <c r="AG64" s="160" t="str">
        <f t="shared" si="85"/>
        <v/>
      </c>
      <c r="AH64" s="160" t="str">
        <f t="shared" si="85"/>
        <v/>
      </c>
      <c r="AI64" s="160" t="str">
        <f t="shared" si="85"/>
        <v/>
      </c>
      <c r="AJ64" s="160" t="str">
        <f t="shared" si="85"/>
        <v/>
      </c>
      <c r="AK64" s="160" t="str">
        <f t="shared" si="85"/>
        <v/>
      </c>
      <c r="AL64" s="160" t="str">
        <f t="shared" si="85"/>
        <v/>
      </c>
      <c r="AM64" s="160" t="str">
        <f t="shared" si="85"/>
        <v/>
      </c>
      <c r="AN64" s="160" t="str">
        <f t="shared" si="85"/>
        <v/>
      </c>
      <c r="AO64" s="160" t="str">
        <f t="shared" si="85"/>
        <v/>
      </c>
      <c r="AP64" s="160" t="str">
        <f t="shared" si="85"/>
        <v/>
      </c>
      <c r="AQ64" s="160" t="str">
        <f t="shared" si="85"/>
        <v/>
      </c>
      <c r="AR64" s="193" t="s">
        <v>291</v>
      </c>
      <c r="AS64" s="160" t="str">
        <f>if(AY61&lt;=0,"x","")</f>
        <v/>
      </c>
      <c r="AT64" s="193" t="s">
        <v>291</v>
      </c>
      <c r="AU64" s="160" t="str">
        <f t="shared" ref="AU64:BC64" si="86">if(BA61&lt;=0,"x","")</f>
        <v/>
      </c>
      <c r="AV64" s="160" t="str">
        <f t="shared" si="86"/>
        <v/>
      </c>
      <c r="AW64" s="160" t="str">
        <f t="shared" si="86"/>
        <v/>
      </c>
      <c r="AX64" s="196" t="str">
        <f t="shared" si="86"/>
        <v/>
      </c>
      <c r="AY64" s="196" t="str">
        <f t="shared" si="86"/>
        <v/>
      </c>
      <c r="AZ64" s="196" t="str">
        <f t="shared" si="86"/>
        <v/>
      </c>
      <c r="BA64" s="196" t="str">
        <f t="shared" si="86"/>
        <v/>
      </c>
      <c r="BB64" s="160" t="str">
        <f t="shared" si="86"/>
        <v/>
      </c>
      <c r="BC64" s="160" t="str">
        <f t="shared" si="86"/>
        <v/>
      </c>
      <c r="BD64" s="160"/>
      <c r="BE64" s="160"/>
      <c r="BF64" s="160"/>
      <c r="BG64" s="160"/>
      <c r="BH64" s="160"/>
      <c r="BI64" s="160"/>
      <c r="BJ64" s="197"/>
      <c r="BK64" s="198"/>
      <c r="BL64" s="199"/>
    </row>
    <row r="65">
      <c r="A65" s="147"/>
      <c r="B65" s="146"/>
      <c r="C65" s="137"/>
      <c r="D65" s="137"/>
      <c r="E65" s="137"/>
      <c r="F65" s="137"/>
      <c r="G65" s="137"/>
      <c r="H65" s="137"/>
      <c r="I65" s="137"/>
      <c r="J65" s="137"/>
      <c r="K65" s="137"/>
      <c r="L65" s="137"/>
      <c r="M65" s="137"/>
      <c r="N65" s="137"/>
      <c r="O65" s="137"/>
      <c r="P65" s="137"/>
      <c r="Q65" s="138"/>
      <c r="R65" s="149"/>
      <c r="S65" s="149"/>
      <c r="T65" s="141"/>
      <c r="U65" s="137"/>
      <c r="V65" s="137"/>
      <c r="W65" s="137"/>
      <c r="X65" s="137"/>
      <c r="Y65" s="137"/>
      <c r="Z65" s="137"/>
      <c r="AA65" s="137"/>
      <c r="AB65" s="137"/>
      <c r="AC65" s="138"/>
      <c r="AD65" s="150"/>
      <c r="AE65" s="141"/>
      <c r="AF65" s="137"/>
      <c r="AG65" s="137"/>
      <c r="AH65" s="137"/>
      <c r="AI65" s="137"/>
      <c r="AJ65" s="137"/>
      <c r="AK65" s="137"/>
      <c r="AL65" s="137"/>
      <c r="AM65" s="137"/>
      <c r="AN65" s="137"/>
      <c r="AO65" s="137"/>
      <c r="AP65" s="137"/>
      <c r="AQ65" s="137"/>
      <c r="AR65" s="137"/>
      <c r="AS65" s="137"/>
      <c r="AT65" s="137"/>
      <c r="AU65" s="137"/>
      <c r="AV65" s="137"/>
      <c r="AW65" s="138"/>
      <c r="AX65" s="151"/>
      <c r="AY65" s="151"/>
      <c r="AZ65" s="151"/>
      <c r="BA65" s="151"/>
      <c r="BB65" s="141"/>
      <c r="BC65" s="137"/>
      <c r="BD65" s="137"/>
      <c r="BE65" s="137"/>
      <c r="BF65" s="137"/>
      <c r="BG65" s="137"/>
      <c r="BH65" s="137"/>
      <c r="BI65" s="137"/>
      <c r="BJ65" s="146"/>
      <c r="BK65" s="200"/>
      <c r="BL65" s="146"/>
    </row>
    <row r="66">
      <c r="A66" s="152"/>
      <c r="B66" s="153"/>
      <c r="C66" s="153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8"/>
      <c r="R66" s="154"/>
      <c r="S66" s="154"/>
      <c r="T66" s="147"/>
      <c r="U66" s="146"/>
      <c r="V66" s="146"/>
      <c r="W66" s="146"/>
      <c r="X66" s="146"/>
      <c r="Y66" s="146"/>
      <c r="Z66" s="146"/>
      <c r="AA66" s="146"/>
      <c r="AB66" s="146"/>
      <c r="AC66" s="148"/>
      <c r="AD66" s="155"/>
      <c r="AE66" s="147"/>
      <c r="AF66" s="146"/>
      <c r="AG66" s="146"/>
      <c r="AH66" s="146"/>
      <c r="AI66" s="146"/>
      <c r="AJ66" s="146"/>
      <c r="AK66" s="146"/>
      <c r="AL66" s="146"/>
      <c r="AM66" s="146"/>
      <c r="AN66" s="146"/>
      <c r="AO66" s="146"/>
      <c r="AP66" s="146"/>
      <c r="AQ66" s="146"/>
      <c r="AR66" s="146"/>
      <c r="AS66" s="146"/>
      <c r="AT66" s="146"/>
      <c r="AU66" s="146"/>
      <c r="AV66" s="146"/>
      <c r="AW66" s="148"/>
      <c r="AX66" s="156"/>
      <c r="AY66" s="156"/>
      <c r="AZ66" s="156"/>
      <c r="BA66" s="156"/>
      <c r="BB66" s="147"/>
      <c r="BC66" s="146"/>
      <c r="BD66" s="146"/>
      <c r="BE66" s="146"/>
      <c r="BF66" s="146"/>
      <c r="BG66" s="146"/>
      <c r="BH66" s="146"/>
      <c r="BI66" s="146"/>
      <c r="BJ66" s="146"/>
      <c r="BK66" s="200"/>
      <c r="BL66" s="146"/>
    </row>
    <row r="67">
      <c r="A67" s="157" t="s">
        <v>182</v>
      </c>
      <c r="B67" s="158"/>
      <c r="C67" s="205" t="s">
        <v>298</v>
      </c>
      <c r="D67" s="147"/>
      <c r="E67" s="146"/>
      <c r="F67" s="146"/>
      <c r="G67" s="146"/>
      <c r="H67" s="146"/>
      <c r="I67" s="146"/>
      <c r="J67" s="146"/>
      <c r="K67" s="146"/>
      <c r="L67" s="146"/>
      <c r="M67" s="146"/>
      <c r="N67" s="146"/>
      <c r="O67" s="146"/>
      <c r="P67" s="146"/>
      <c r="Q67" s="148"/>
      <c r="R67" s="154"/>
      <c r="S67" s="154"/>
      <c r="T67" s="147"/>
      <c r="U67" s="146"/>
      <c r="V67" s="146"/>
      <c r="W67" s="146"/>
      <c r="X67" s="146"/>
      <c r="Y67" s="146"/>
      <c r="Z67" s="146"/>
      <c r="AA67" s="146"/>
      <c r="AB67" s="146"/>
      <c r="AC67" s="148"/>
      <c r="AD67" s="155"/>
      <c r="AE67" s="147"/>
      <c r="AF67" s="146"/>
      <c r="AG67" s="146"/>
      <c r="AH67" s="146"/>
      <c r="AI67" s="146"/>
      <c r="AJ67" s="146"/>
      <c r="AK67" s="146"/>
      <c r="AL67" s="146"/>
      <c r="AM67" s="146"/>
      <c r="AN67" s="146"/>
      <c r="AO67" s="146"/>
      <c r="AP67" s="146"/>
      <c r="AQ67" s="146"/>
      <c r="AR67" s="146"/>
      <c r="AS67" s="146"/>
      <c r="AT67" s="146"/>
      <c r="AU67" s="146"/>
      <c r="AV67" s="146"/>
      <c r="AW67" s="148"/>
      <c r="AX67" s="156"/>
      <c r="AY67" s="156"/>
      <c r="AZ67" s="156"/>
      <c r="BA67" s="156"/>
      <c r="BB67" s="147"/>
      <c r="BC67" s="146"/>
      <c r="BD67" s="146"/>
      <c r="BE67" s="146"/>
      <c r="BF67" s="146"/>
      <c r="BG67" s="146"/>
      <c r="BH67" s="146"/>
      <c r="BI67" s="146"/>
      <c r="BJ67" s="146"/>
      <c r="BK67" s="200"/>
      <c r="BL67" s="146"/>
    </row>
    <row r="68">
      <c r="A68" s="160" t="s">
        <v>204</v>
      </c>
      <c r="B68" s="161">
        <f>'EOQ and EPQ'!J10</f>
        <v>4050</v>
      </c>
      <c r="C68" s="162"/>
      <c r="D68" s="163" t="s">
        <v>234</v>
      </c>
      <c r="E68" s="164" t="s">
        <v>235</v>
      </c>
      <c r="F68" s="164" t="s">
        <v>236</v>
      </c>
      <c r="G68" s="165" t="s">
        <v>237</v>
      </c>
      <c r="H68" s="165" t="s">
        <v>238</v>
      </c>
      <c r="I68" s="165" t="s">
        <v>239</v>
      </c>
      <c r="J68" s="165" t="s">
        <v>240</v>
      </c>
      <c r="K68" s="165" t="s">
        <v>241</v>
      </c>
      <c r="L68" s="165" t="s">
        <v>242</v>
      </c>
      <c r="M68" s="165" t="s">
        <v>243</v>
      </c>
      <c r="N68" s="165" t="s">
        <v>244</v>
      </c>
      <c r="O68" s="165" t="s">
        <v>245</v>
      </c>
      <c r="P68" s="165" t="s">
        <v>246</v>
      </c>
      <c r="Q68" s="166" t="s">
        <v>247</v>
      </c>
      <c r="R68" s="167" t="s">
        <v>248</v>
      </c>
      <c r="S68" s="167" t="s">
        <v>249</v>
      </c>
      <c r="T68" s="168" t="s">
        <v>250</v>
      </c>
      <c r="U68" s="165" t="s">
        <v>251</v>
      </c>
      <c r="V68" s="165" t="s">
        <v>252</v>
      </c>
      <c r="W68" s="165" t="s">
        <v>253</v>
      </c>
      <c r="X68" s="165" t="s">
        <v>254</v>
      </c>
      <c r="Y68" s="165" t="s">
        <v>255</v>
      </c>
      <c r="Z68" s="165" t="s">
        <v>256</v>
      </c>
      <c r="AA68" s="165" t="s">
        <v>257</v>
      </c>
      <c r="AB68" s="165" t="s">
        <v>258</v>
      </c>
      <c r="AC68" s="166" t="s">
        <v>259</v>
      </c>
      <c r="AD68" s="169" t="s">
        <v>260</v>
      </c>
      <c r="AE68" s="168" t="s">
        <v>261</v>
      </c>
      <c r="AF68" s="165" t="s">
        <v>262</v>
      </c>
      <c r="AG68" s="165" t="s">
        <v>263</v>
      </c>
      <c r="AH68" s="165" t="s">
        <v>264</v>
      </c>
      <c r="AI68" s="165" t="s">
        <v>265</v>
      </c>
      <c r="AJ68" s="165" t="s">
        <v>266</v>
      </c>
      <c r="AK68" s="165" t="s">
        <v>267</v>
      </c>
      <c r="AL68" s="165" t="s">
        <v>268</v>
      </c>
      <c r="AM68" s="165" t="s">
        <v>269</v>
      </c>
      <c r="AN68" s="165" t="s">
        <v>270</v>
      </c>
      <c r="AO68" s="165" t="s">
        <v>271</v>
      </c>
      <c r="AP68" s="165" t="s">
        <v>272</v>
      </c>
      <c r="AQ68" s="165" t="s">
        <v>273</v>
      </c>
      <c r="AR68" s="165" t="s">
        <v>274</v>
      </c>
      <c r="AS68" s="165" t="s">
        <v>275</v>
      </c>
      <c r="AT68" s="165" t="s">
        <v>276</v>
      </c>
      <c r="AU68" s="165" t="s">
        <v>277</v>
      </c>
      <c r="AV68" s="165" t="s">
        <v>278</v>
      </c>
      <c r="AW68" s="166" t="s">
        <v>279</v>
      </c>
      <c r="AX68" s="170" t="s">
        <v>280</v>
      </c>
      <c r="AY68" s="170" t="s">
        <v>281</v>
      </c>
      <c r="AZ68" s="170" t="s">
        <v>234</v>
      </c>
      <c r="BA68" s="170" t="s">
        <v>235</v>
      </c>
      <c r="BB68" s="168" t="s">
        <v>236</v>
      </c>
      <c r="BC68" s="165" t="s">
        <v>237</v>
      </c>
      <c r="BD68" s="165" t="s">
        <v>238</v>
      </c>
      <c r="BE68" s="165" t="s">
        <v>239</v>
      </c>
      <c r="BF68" s="165" t="s">
        <v>240</v>
      </c>
      <c r="BG68" s="165" t="s">
        <v>241</v>
      </c>
      <c r="BH68" s="165" t="s">
        <v>242</v>
      </c>
      <c r="BI68" s="165" t="s">
        <v>243</v>
      </c>
      <c r="BJ68" s="171"/>
      <c r="BK68" s="201"/>
      <c r="BL68" s="171"/>
    </row>
    <row r="69">
      <c r="A69" s="160" t="s">
        <v>283</v>
      </c>
      <c r="B69" s="160">
        <v>2.0</v>
      </c>
      <c r="C69" s="174" t="s">
        <v>284</v>
      </c>
      <c r="D69" s="161"/>
      <c r="E69" s="202"/>
      <c r="F69" s="202"/>
      <c r="G69" s="161"/>
      <c r="H69" s="176"/>
      <c r="I69" s="176"/>
      <c r="J69" s="176"/>
      <c r="K69" s="176"/>
      <c r="L69" s="160">
        <v>0.0</v>
      </c>
      <c r="M69" s="160">
        <v>0.0</v>
      </c>
      <c r="N69" s="161">
        <f>'DC Demand Planning'!I10*4</f>
        <v>1408</v>
      </c>
      <c r="O69" s="161">
        <f t="shared" ref="O69:Y69" si="87">N69</f>
        <v>1408</v>
      </c>
      <c r="P69" s="161">
        <f t="shared" si="87"/>
        <v>1408</v>
      </c>
      <c r="Q69" s="161">
        <f t="shared" si="87"/>
        <v>1408</v>
      </c>
      <c r="R69" s="178">
        <f t="shared" si="87"/>
        <v>1408</v>
      </c>
      <c r="S69" s="178">
        <f t="shared" si="87"/>
        <v>1408</v>
      </c>
      <c r="T69" s="161">
        <f t="shared" si="87"/>
        <v>1408</v>
      </c>
      <c r="U69" s="161">
        <f t="shared" si="87"/>
        <v>1408</v>
      </c>
      <c r="V69" s="161">
        <f t="shared" si="87"/>
        <v>1408</v>
      </c>
      <c r="W69" s="161">
        <f t="shared" si="87"/>
        <v>1408</v>
      </c>
      <c r="X69" s="161">
        <f t="shared" si="87"/>
        <v>1408</v>
      </c>
      <c r="Y69" s="161">
        <f t="shared" si="87"/>
        <v>1408</v>
      </c>
      <c r="Z69" s="161">
        <f>'DC Demand Planning'!N10*4</f>
        <v>1408</v>
      </c>
      <c r="AA69" s="161">
        <f t="shared" ref="AA69:AK69" si="88">Z69</f>
        <v>1408</v>
      </c>
      <c r="AB69" s="161">
        <f t="shared" si="88"/>
        <v>1408</v>
      </c>
      <c r="AC69" s="161">
        <f t="shared" si="88"/>
        <v>1408</v>
      </c>
      <c r="AD69" s="179">
        <f t="shared" si="88"/>
        <v>1408</v>
      </c>
      <c r="AE69" s="161">
        <f t="shared" si="88"/>
        <v>1408</v>
      </c>
      <c r="AF69" s="161">
        <f t="shared" si="88"/>
        <v>1408</v>
      </c>
      <c r="AG69" s="161">
        <f t="shared" si="88"/>
        <v>1408</v>
      </c>
      <c r="AH69" s="161">
        <f t="shared" si="88"/>
        <v>1408</v>
      </c>
      <c r="AI69" s="161">
        <f t="shared" si="88"/>
        <v>1408</v>
      </c>
      <c r="AJ69" s="161">
        <f t="shared" si="88"/>
        <v>1408</v>
      </c>
      <c r="AK69" s="161">
        <f t="shared" si="88"/>
        <v>1408</v>
      </c>
      <c r="AL69" s="161">
        <f>'DC Demand Planning'!S10*4</f>
        <v>1408</v>
      </c>
      <c r="AM69" s="161">
        <f t="shared" ref="AM69:AW69" si="89">AL69</f>
        <v>1408</v>
      </c>
      <c r="AN69" s="161">
        <f t="shared" si="89"/>
        <v>1408</v>
      </c>
      <c r="AO69" s="161">
        <f t="shared" si="89"/>
        <v>1408</v>
      </c>
      <c r="AP69" s="161">
        <f t="shared" si="89"/>
        <v>1408</v>
      </c>
      <c r="AQ69" s="161">
        <f t="shared" si="89"/>
        <v>1408</v>
      </c>
      <c r="AR69" s="161">
        <f t="shared" si="89"/>
        <v>1408</v>
      </c>
      <c r="AS69" s="161">
        <f t="shared" si="89"/>
        <v>1408</v>
      </c>
      <c r="AT69" s="161">
        <f t="shared" si="89"/>
        <v>1408</v>
      </c>
      <c r="AU69" s="161">
        <f t="shared" si="89"/>
        <v>1408</v>
      </c>
      <c r="AV69" s="161">
        <f t="shared" si="89"/>
        <v>1408</v>
      </c>
      <c r="AW69" s="161">
        <f t="shared" si="89"/>
        <v>1408</v>
      </c>
      <c r="AX69" s="180">
        <f>'DC Demand Planning'!S10*12</f>
        <v>4224</v>
      </c>
      <c r="AY69" s="180">
        <f t="shared" ref="AY69:BA69" si="90">AX69</f>
        <v>4224</v>
      </c>
      <c r="AZ69" s="180">
        <f t="shared" si="90"/>
        <v>4224</v>
      </c>
      <c r="BA69" s="180">
        <f t="shared" si="90"/>
        <v>4224</v>
      </c>
      <c r="BB69" s="161">
        <f>'DC Demand Planning'!X10*4</f>
        <v>1408</v>
      </c>
      <c r="BC69" s="161">
        <f t="shared" ref="BC69:BI69" si="91">BB69</f>
        <v>1408</v>
      </c>
      <c r="BD69" s="161">
        <f t="shared" si="91"/>
        <v>1408</v>
      </c>
      <c r="BE69" s="161">
        <f t="shared" si="91"/>
        <v>1408</v>
      </c>
      <c r="BF69" s="161">
        <f t="shared" si="91"/>
        <v>1408</v>
      </c>
      <c r="BG69" s="161">
        <f t="shared" si="91"/>
        <v>1408</v>
      </c>
      <c r="BH69" s="161">
        <f t="shared" si="91"/>
        <v>1408</v>
      </c>
      <c r="BI69" s="161">
        <f t="shared" si="91"/>
        <v>1408</v>
      </c>
      <c r="BJ69" s="147"/>
      <c r="BK69" s="200"/>
      <c r="BL69" s="146"/>
    </row>
    <row r="70">
      <c r="A70" s="160" t="s">
        <v>285</v>
      </c>
      <c r="B70" s="160">
        <f>$B$1+B69</f>
        <v>6</v>
      </c>
      <c r="C70" s="174" t="s">
        <v>286</v>
      </c>
      <c r="D70" s="181"/>
      <c r="E70" s="181"/>
      <c r="F70" s="181"/>
      <c r="G70" s="181"/>
      <c r="H70" s="181"/>
      <c r="I70" s="181"/>
      <c r="J70" s="181"/>
      <c r="K70" s="181"/>
      <c r="L70" s="203">
        <v>0.0</v>
      </c>
      <c r="M70" s="183">
        <f t="shared" ref="M70:BI70" si="92">L70+M72-M69</f>
        <v>8100</v>
      </c>
      <c r="N70" s="183">
        <f t="shared" si="92"/>
        <v>6692</v>
      </c>
      <c r="O70" s="183">
        <f t="shared" si="92"/>
        <v>5284</v>
      </c>
      <c r="P70" s="183">
        <f t="shared" si="92"/>
        <v>3876</v>
      </c>
      <c r="Q70" s="183">
        <f t="shared" si="92"/>
        <v>2468</v>
      </c>
      <c r="R70" s="184">
        <f t="shared" si="92"/>
        <v>9160</v>
      </c>
      <c r="S70" s="184">
        <f t="shared" si="92"/>
        <v>7752</v>
      </c>
      <c r="T70" s="183">
        <f t="shared" si="92"/>
        <v>6344</v>
      </c>
      <c r="U70" s="183">
        <f t="shared" si="92"/>
        <v>4936</v>
      </c>
      <c r="V70" s="183">
        <f t="shared" si="92"/>
        <v>3528</v>
      </c>
      <c r="W70" s="183">
        <f t="shared" si="92"/>
        <v>6170</v>
      </c>
      <c r="X70" s="183">
        <f t="shared" si="92"/>
        <v>4762</v>
      </c>
      <c r="Y70" s="183">
        <f t="shared" si="92"/>
        <v>3354</v>
      </c>
      <c r="Z70" s="183">
        <f t="shared" si="92"/>
        <v>1946</v>
      </c>
      <c r="AA70" s="183">
        <f t="shared" si="92"/>
        <v>538</v>
      </c>
      <c r="AB70" s="183">
        <f t="shared" si="92"/>
        <v>7230</v>
      </c>
      <c r="AC70" s="183">
        <f t="shared" si="92"/>
        <v>5822</v>
      </c>
      <c r="AD70" s="185">
        <f t="shared" si="92"/>
        <v>4414</v>
      </c>
      <c r="AE70" s="183">
        <f t="shared" si="92"/>
        <v>3006</v>
      </c>
      <c r="AF70" s="183">
        <f t="shared" si="92"/>
        <v>1598</v>
      </c>
      <c r="AG70" s="183">
        <f t="shared" si="92"/>
        <v>8290</v>
      </c>
      <c r="AH70" s="183">
        <f t="shared" si="92"/>
        <v>6882</v>
      </c>
      <c r="AI70" s="183">
        <f t="shared" si="92"/>
        <v>5474</v>
      </c>
      <c r="AJ70" s="183">
        <f t="shared" si="92"/>
        <v>4066</v>
      </c>
      <c r="AK70" s="183">
        <f t="shared" si="92"/>
        <v>2658</v>
      </c>
      <c r="AL70" s="183">
        <f t="shared" si="92"/>
        <v>9350</v>
      </c>
      <c r="AM70" s="183">
        <f t="shared" si="92"/>
        <v>7942</v>
      </c>
      <c r="AN70" s="183">
        <f t="shared" si="92"/>
        <v>6534</v>
      </c>
      <c r="AO70" s="183">
        <f t="shared" si="92"/>
        <v>5126</v>
      </c>
      <c r="AP70" s="183">
        <f t="shared" si="92"/>
        <v>7768</v>
      </c>
      <c r="AQ70" s="183">
        <f t="shared" si="92"/>
        <v>6360</v>
      </c>
      <c r="AR70" s="183">
        <f t="shared" si="92"/>
        <v>4952</v>
      </c>
      <c r="AS70" s="183">
        <f t="shared" si="92"/>
        <v>3544</v>
      </c>
      <c r="AT70" s="183">
        <f t="shared" si="92"/>
        <v>2136</v>
      </c>
      <c r="AU70" s="183">
        <f t="shared" si="92"/>
        <v>8828</v>
      </c>
      <c r="AV70" s="183">
        <f t="shared" si="92"/>
        <v>7420</v>
      </c>
      <c r="AW70" s="183">
        <f t="shared" si="92"/>
        <v>6012</v>
      </c>
      <c r="AX70" s="186">
        <f t="shared" si="92"/>
        <v>5838</v>
      </c>
      <c r="AY70" s="186">
        <f t="shared" si="92"/>
        <v>1614</v>
      </c>
      <c r="AZ70" s="186">
        <f t="shared" si="92"/>
        <v>5490</v>
      </c>
      <c r="BA70" s="186">
        <f t="shared" si="92"/>
        <v>1266</v>
      </c>
      <c r="BB70" s="183">
        <f t="shared" si="92"/>
        <v>7958</v>
      </c>
      <c r="BC70" s="183">
        <f t="shared" si="92"/>
        <v>6550</v>
      </c>
      <c r="BD70" s="183">
        <f t="shared" si="92"/>
        <v>5142</v>
      </c>
      <c r="BE70" s="183">
        <f t="shared" si="92"/>
        <v>3734</v>
      </c>
      <c r="BF70" s="183">
        <f t="shared" si="92"/>
        <v>6376</v>
      </c>
      <c r="BG70" s="183">
        <f t="shared" si="92"/>
        <v>4968</v>
      </c>
      <c r="BH70" s="183">
        <f t="shared" si="92"/>
        <v>3560</v>
      </c>
      <c r="BI70" s="183">
        <f t="shared" si="92"/>
        <v>2152</v>
      </c>
      <c r="BJ70" s="147"/>
      <c r="BK70" s="204"/>
      <c r="BL70" s="146"/>
    </row>
    <row r="71">
      <c r="A71" s="160" t="s">
        <v>287</v>
      </c>
      <c r="B71" s="40">
        <v>0.0</v>
      </c>
      <c r="C71" s="174" t="s">
        <v>288</v>
      </c>
      <c r="D71" s="188"/>
      <c r="E71" s="188"/>
      <c r="F71" s="188"/>
      <c r="G71" s="188"/>
      <c r="H71" s="188"/>
      <c r="I71" s="188"/>
      <c r="J71" s="188"/>
      <c r="K71" s="188"/>
      <c r="L71" s="189"/>
      <c r="M71" s="189"/>
      <c r="N71" s="189"/>
      <c r="O71" s="189"/>
      <c r="P71" s="189"/>
      <c r="Q71" s="189"/>
      <c r="R71" s="189"/>
      <c r="S71" s="189"/>
      <c r="T71" s="189"/>
      <c r="U71" s="189"/>
      <c r="V71" s="189"/>
      <c r="W71" s="189"/>
      <c r="X71" s="189"/>
      <c r="Y71" s="189"/>
      <c r="Z71" s="189"/>
      <c r="AA71" s="189"/>
      <c r="AB71" s="189"/>
      <c r="AC71" s="189"/>
      <c r="AD71" s="189"/>
      <c r="AE71" s="189"/>
      <c r="AF71" s="189"/>
      <c r="AG71" s="189"/>
      <c r="AH71" s="189"/>
      <c r="AI71" s="189"/>
      <c r="AJ71" s="189"/>
      <c r="AK71" s="189"/>
      <c r="AL71" s="189"/>
      <c r="AM71" s="189"/>
      <c r="AN71" s="189"/>
      <c r="AO71" s="189"/>
      <c r="AP71" s="189"/>
      <c r="AQ71" s="189"/>
      <c r="AR71" s="189"/>
      <c r="AS71" s="189"/>
      <c r="AT71" s="189"/>
      <c r="AU71" s="189"/>
      <c r="AV71" s="189"/>
      <c r="AW71" s="189"/>
      <c r="AX71" s="189"/>
      <c r="AY71" s="189"/>
      <c r="AZ71" s="189"/>
      <c r="BA71" s="189"/>
      <c r="BB71" s="189"/>
      <c r="BC71" s="189"/>
      <c r="BD71" s="189"/>
      <c r="BE71" s="189"/>
      <c r="BF71" s="189"/>
      <c r="BG71" s="189"/>
      <c r="BH71" s="189"/>
      <c r="BI71" s="189"/>
      <c r="BJ71" s="190"/>
      <c r="BK71" s="191">
        <f>min(BF70:BI71)</f>
        <v>2152</v>
      </c>
      <c r="BL71" s="147"/>
    </row>
    <row r="72">
      <c r="A72" s="141"/>
      <c r="B72" s="138"/>
      <c r="C72" s="174" t="s">
        <v>289</v>
      </c>
      <c r="D72" s="202"/>
      <c r="E72" s="202"/>
      <c r="F72" s="202"/>
      <c r="G72" s="202"/>
      <c r="H72" s="175"/>
      <c r="I72" s="175"/>
      <c r="J72" s="175"/>
      <c r="K72" s="175"/>
      <c r="L72" s="161"/>
      <c r="M72" s="161">
        <f t="shared" ref="M72:BI72" si="93">if(M150&gt;0,M150*$B$68,"")</f>
        <v>8100</v>
      </c>
      <c r="N72" s="161" t="str">
        <f t="shared" si="93"/>
        <v/>
      </c>
      <c r="O72" s="161" t="str">
        <f t="shared" si="93"/>
        <v/>
      </c>
      <c r="P72" s="161" t="str">
        <f t="shared" si="93"/>
        <v/>
      </c>
      <c r="Q72" s="161" t="str">
        <f t="shared" si="93"/>
        <v/>
      </c>
      <c r="R72" s="178">
        <f t="shared" si="93"/>
        <v>8100</v>
      </c>
      <c r="S72" s="178" t="str">
        <f t="shared" si="93"/>
        <v/>
      </c>
      <c r="T72" s="161" t="str">
        <f t="shared" si="93"/>
        <v/>
      </c>
      <c r="U72" s="161" t="str">
        <f t="shared" si="93"/>
        <v/>
      </c>
      <c r="V72" s="161" t="str">
        <f t="shared" si="93"/>
        <v/>
      </c>
      <c r="W72" s="161">
        <f t="shared" si="93"/>
        <v>4050</v>
      </c>
      <c r="X72" s="161" t="str">
        <f t="shared" si="93"/>
        <v/>
      </c>
      <c r="Y72" s="161" t="str">
        <f t="shared" si="93"/>
        <v/>
      </c>
      <c r="Z72" s="161" t="str">
        <f t="shared" si="93"/>
        <v/>
      </c>
      <c r="AA72" s="161" t="str">
        <f t="shared" si="93"/>
        <v/>
      </c>
      <c r="AB72" s="161">
        <f t="shared" si="93"/>
        <v>8100</v>
      </c>
      <c r="AC72" s="161" t="str">
        <f t="shared" si="93"/>
        <v/>
      </c>
      <c r="AD72" s="179" t="str">
        <f t="shared" si="93"/>
        <v/>
      </c>
      <c r="AE72" s="161" t="str">
        <f t="shared" si="93"/>
        <v/>
      </c>
      <c r="AF72" s="161" t="str">
        <f t="shared" si="93"/>
        <v/>
      </c>
      <c r="AG72" s="161">
        <f t="shared" si="93"/>
        <v>8100</v>
      </c>
      <c r="AH72" s="161" t="str">
        <f t="shared" si="93"/>
        <v/>
      </c>
      <c r="AI72" s="161" t="str">
        <f t="shared" si="93"/>
        <v/>
      </c>
      <c r="AJ72" s="161" t="str">
        <f t="shared" si="93"/>
        <v/>
      </c>
      <c r="AK72" s="161" t="str">
        <f t="shared" si="93"/>
        <v/>
      </c>
      <c r="AL72" s="161">
        <f t="shared" si="93"/>
        <v>8100</v>
      </c>
      <c r="AM72" s="161" t="str">
        <f t="shared" si="93"/>
        <v/>
      </c>
      <c r="AN72" s="161" t="str">
        <f t="shared" si="93"/>
        <v/>
      </c>
      <c r="AO72" s="161" t="str">
        <f t="shared" si="93"/>
        <v/>
      </c>
      <c r="AP72" s="161">
        <f t="shared" si="93"/>
        <v>4050</v>
      </c>
      <c r="AQ72" s="161" t="str">
        <f t="shared" si="93"/>
        <v/>
      </c>
      <c r="AR72" s="161" t="str">
        <f t="shared" si="93"/>
        <v/>
      </c>
      <c r="AS72" s="161" t="str">
        <f t="shared" si="93"/>
        <v/>
      </c>
      <c r="AT72" s="161" t="str">
        <f t="shared" si="93"/>
        <v/>
      </c>
      <c r="AU72" s="161">
        <f t="shared" si="93"/>
        <v>8100</v>
      </c>
      <c r="AV72" s="161" t="str">
        <f t="shared" si="93"/>
        <v/>
      </c>
      <c r="AW72" s="161" t="str">
        <f t="shared" si="93"/>
        <v/>
      </c>
      <c r="AX72" s="180">
        <f t="shared" si="93"/>
        <v>4050</v>
      </c>
      <c r="AY72" s="180" t="str">
        <f t="shared" si="93"/>
        <v/>
      </c>
      <c r="AZ72" s="180">
        <f t="shared" si="93"/>
        <v>8100</v>
      </c>
      <c r="BA72" s="180" t="str">
        <f t="shared" si="93"/>
        <v/>
      </c>
      <c r="BB72" s="161">
        <f t="shared" si="93"/>
        <v>8100</v>
      </c>
      <c r="BC72" s="161" t="str">
        <f t="shared" si="93"/>
        <v/>
      </c>
      <c r="BD72" s="161" t="str">
        <f t="shared" si="93"/>
        <v/>
      </c>
      <c r="BE72" s="161" t="str">
        <f t="shared" si="93"/>
        <v/>
      </c>
      <c r="BF72" s="161">
        <f t="shared" si="93"/>
        <v>4050</v>
      </c>
      <c r="BG72" s="161" t="str">
        <f t="shared" si="93"/>
        <v/>
      </c>
      <c r="BH72" s="161" t="str">
        <f t="shared" si="93"/>
        <v/>
      </c>
      <c r="BI72" s="161" t="str">
        <f t="shared" si="93"/>
        <v/>
      </c>
      <c r="BJ72" s="147"/>
      <c r="BK72" s="192"/>
      <c r="BL72" s="146"/>
    </row>
    <row r="73">
      <c r="A73" s="197"/>
      <c r="B73" s="148"/>
      <c r="C73" s="174" t="s">
        <v>290</v>
      </c>
      <c r="D73" s="202"/>
      <c r="E73" s="202"/>
      <c r="F73" s="202"/>
      <c r="G73" s="202"/>
      <c r="H73" s="175"/>
      <c r="I73" s="175"/>
      <c r="J73" s="175"/>
      <c r="K73" s="175"/>
      <c r="L73" s="160" t="str">
        <f t="shared" ref="L73:U73" si="94">if(R70&lt;=0,"x","")</f>
        <v/>
      </c>
      <c r="M73" s="160" t="str">
        <f t="shared" si="94"/>
        <v/>
      </c>
      <c r="N73" s="160" t="str">
        <f t="shared" si="94"/>
        <v/>
      </c>
      <c r="O73" s="160" t="str">
        <f t="shared" si="94"/>
        <v/>
      </c>
      <c r="P73" s="160" t="str">
        <f t="shared" si="94"/>
        <v/>
      </c>
      <c r="Q73" s="160" t="str">
        <f t="shared" si="94"/>
        <v/>
      </c>
      <c r="R73" s="194" t="str">
        <f t="shared" si="94"/>
        <v/>
      </c>
      <c r="S73" s="194" t="str">
        <f t="shared" si="94"/>
        <v/>
      </c>
      <c r="T73" s="160" t="str">
        <f t="shared" si="94"/>
        <v/>
      </c>
      <c r="U73" s="160" t="str">
        <f t="shared" si="94"/>
        <v/>
      </c>
      <c r="V73" s="193" t="s">
        <v>291</v>
      </c>
      <c r="W73" s="160" t="str">
        <f t="shared" ref="W73:AS73" si="95">if(AC70&lt;=0,"x","")</f>
        <v/>
      </c>
      <c r="X73" s="160" t="str">
        <f t="shared" si="95"/>
        <v/>
      </c>
      <c r="Y73" s="160" t="str">
        <f t="shared" si="95"/>
        <v/>
      </c>
      <c r="Z73" s="160" t="str">
        <f t="shared" si="95"/>
        <v/>
      </c>
      <c r="AA73" s="160" t="str">
        <f t="shared" si="95"/>
        <v/>
      </c>
      <c r="AB73" s="160" t="str">
        <f t="shared" si="95"/>
        <v/>
      </c>
      <c r="AC73" s="160" t="str">
        <f t="shared" si="95"/>
        <v/>
      </c>
      <c r="AD73" s="195" t="str">
        <f t="shared" si="95"/>
        <v/>
      </c>
      <c r="AE73" s="160" t="str">
        <f t="shared" si="95"/>
        <v/>
      </c>
      <c r="AF73" s="160" t="str">
        <f t="shared" si="95"/>
        <v/>
      </c>
      <c r="AG73" s="160" t="str">
        <f t="shared" si="95"/>
        <v/>
      </c>
      <c r="AH73" s="160" t="str">
        <f t="shared" si="95"/>
        <v/>
      </c>
      <c r="AI73" s="160" t="str">
        <f t="shared" si="95"/>
        <v/>
      </c>
      <c r="AJ73" s="160" t="str">
        <f t="shared" si="95"/>
        <v/>
      </c>
      <c r="AK73" s="160" t="str">
        <f t="shared" si="95"/>
        <v/>
      </c>
      <c r="AL73" s="160" t="str">
        <f t="shared" si="95"/>
        <v/>
      </c>
      <c r="AM73" s="160" t="str">
        <f t="shared" si="95"/>
        <v/>
      </c>
      <c r="AN73" s="160" t="str">
        <f t="shared" si="95"/>
        <v/>
      </c>
      <c r="AO73" s="160" t="str">
        <f t="shared" si="95"/>
        <v/>
      </c>
      <c r="AP73" s="160" t="str">
        <f t="shared" si="95"/>
        <v/>
      </c>
      <c r="AQ73" s="160" t="str">
        <f t="shared" si="95"/>
        <v/>
      </c>
      <c r="AR73" s="160" t="str">
        <f t="shared" si="95"/>
        <v/>
      </c>
      <c r="AS73" s="160" t="str">
        <f t="shared" si="95"/>
        <v/>
      </c>
      <c r="AT73" s="193" t="s">
        <v>291</v>
      </c>
      <c r="AU73" s="160" t="str">
        <f>if(BA70&lt;=0,"x","")</f>
        <v/>
      </c>
      <c r="AV73" s="193" t="s">
        <v>291</v>
      </c>
      <c r="AW73" s="160" t="str">
        <f t="shared" ref="AW73:BC73" si="96">if(BC70&lt;=0,"x","")</f>
        <v/>
      </c>
      <c r="AX73" s="196" t="str">
        <f t="shared" si="96"/>
        <v/>
      </c>
      <c r="AY73" s="196" t="str">
        <f t="shared" si="96"/>
        <v/>
      </c>
      <c r="AZ73" s="196" t="str">
        <f t="shared" si="96"/>
        <v/>
      </c>
      <c r="BA73" s="196" t="str">
        <f t="shared" si="96"/>
        <v/>
      </c>
      <c r="BB73" s="160" t="str">
        <f t="shared" si="96"/>
        <v/>
      </c>
      <c r="BC73" s="160" t="str">
        <f t="shared" si="96"/>
        <v/>
      </c>
      <c r="BD73" s="160"/>
      <c r="BE73" s="160"/>
      <c r="BF73" s="160"/>
      <c r="BG73" s="160"/>
      <c r="BH73" s="160"/>
      <c r="BI73" s="160"/>
      <c r="BJ73" s="197"/>
      <c r="BK73" s="198"/>
      <c r="BL73" s="199"/>
    </row>
    <row r="74">
      <c r="A74" s="147"/>
      <c r="B74" s="146"/>
      <c r="C74" s="137"/>
      <c r="D74" s="137"/>
      <c r="E74" s="137"/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8"/>
      <c r="R74" s="149"/>
      <c r="S74" s="149"/>
      <c r="T74" s="141"/>
      <c r="U74" s="137"/>
      <c r="V74" s="137"/>
      <c r="W74" s="137"/>
      <c r="X74" s="137"/>
      <c r="Y74" s="137"/>
      <c r="Z74" s="137"/>
      <c r="AA74" s="137"/>
      <c r="AB74" s="137"/>
      <c r="AC74" s="138"/>
      <c r="AD74" s="150"/>
      <c r="AE74" s="141"/>
      <c r="AF74" s="137"/>
      <c r="AG74" s="137"/>
      <c r="AH74" s="137"/>
      <c r="AI74" s="137"/>
      <c r="AJ74" s="137"/>
      <c r="AK74" s="137"/>
      <c r="AL74" s="137"/>
      <c r="AM74" s="137"/>
      <c r="AN74" s="137"/>
      <c r="AO74" s="137"/>
      <c r="AP74" s="137"/>
      <c r="AQ74" s="137"/>
      <c r="AR74" s="137"/>
      <c r="AS74" s="137"/>
      <c r="AT74" s="137"/>
      <c r="AU74" s="137"/>
      <c r="AV74" s="137"/>
      <c r="AW74" s="138"/>
      <c r="AX74" s="151"/>
      <c r="AY74" s="151"/>
      <c r="AZ74" s="151"/>
      <c r="BA74" s="151"/>
      <c r="BB74" s="141"/>
      <c r="BC74" s="137"/>
      <c r="BD74" s="137"/>
      <c r="BE74" s="137"/>
      <c r="BF74" s="137"/>
      <c r="BG74" s="137"/>
      <c r="BH74" s="137"/>
      <c r="BI74" s="137"/>
      <c r="BJ74" s="146"/>
      <c r="BK74" s="200"/>
      <c r="BL74" s="146"/>
    </row>
    <row r="75">
      <c r="A75" s="152"/>
      <c r="B75" s="153"/>
      <c r="C75" s="153"/>
      <c r="D75" s="146"/>
      <c r="E75" s="146"/>
      <c r="F75" s="146"/>
      <c r="G75" s="146"/>
      <c r="H75" s="146"/>
      <c r="I75" s="146"/>
      <c r="J75" s="146"/>
      <c r="K75" s="146"/>
      <c r="L75" s="146"/>
      <c r="M75" s="146"/>
      <c r="N75" s="146"/>
      <c r="O75" s="146"/>
      <c r="P75" s="146"/>
      <c r="Q75" s="148"/>
      <c r="R75" s="154"/>
      <c r="S75" s="154"/>
      <c r="T75" s="147"/>
      <c r="U75" s="146"/>
      <c r="V75" s="146"/>
      <c r="W75" s="146"/>
      <c r="X75" s="146"/>
      <c r="Y75" s="146"/>
      <c r="Z75" s="146"/>
      <c r="AA75" s="146"/>
      <c r="AB75" s="146"/>
      <c r="AC75" s="148"/>
      <c r="AD75" s="155"/>
      <c r="AE75" s="147"/>
      <c r="AF75" s="146"/>
      <c r="AG75" s="146"/>
      <c r="AH75" s="146"/>
      <c r="AI75" s="146"/>
      <c r="AJ75" s="146"/>
      <c r="AK75" s="146"/>
      <c r="AL75" s="146"/>
      <c r="AM75" s="146"/>
      <c r="AN75" s="146"/>
      <c r="AO75" s="146"/>
      <c r="AP75" s="146"/>
      <c r="AQ75" s="146"/>
      <c r="AR75" s="146"/>
      <c r="AS75" s="146"/>
      <c r="AT75" s="146"/>
      <c r="AU75" s="146"/>
      <c r="AV75" s="146"/>
      <c r="AW75" s="148"/>
      <c r="AX75" s="156"/>
      <c r="AY75" s="156"/>
      <c r="AZ75" s="156"/>
      <c r="BA75" s="156"/>
      <c r="BB75" s="147"/>
      <c r="BC75" s="146"/>
      <c r="BD75" s="146"/>
      <c r="BE75" s="146"/>
      <c r="BF75" s="146"/>
      <c r="BG75" s="146"/>
      <c r="BH75" s="146"/>
      <c r="BI75" s="146"/>
      <c r="BJ75" s="146"/>
      <c r="BK75" s="200"/>
      <c r="BL75" s="146"/>
    </row>
    <row r="76">
      <c r="A76" s="157" t="s">
        <v>191</v>
      </c>
      <c r="B76" s="158"/>
      <c r="C76" s="159" t="s">
        <v>299</v>
      </c>
      <c r="D76" s="147"/>
      <c r="E76" s="146"/>
      <c r="F76" s="146"/>
      <c r="G76" s="146"/>
      <c r="H76" s="146"/>
      <c r="I76" s="146"/>
      <c r="J76" s="146"/>
      <c r="K76" s="146"/>
      <c r="L76" s="146"/>
      <c r="M76" s="146"/>
      <c r="N76" s="146"/>
      <c r="O76" s="146"/>
      <c r="P76" s="146"/>
      <c r="Q76" s="148"/>
      <c r="R76" s="154"/>
      <c r="S76" s="154"/>
      <c r="T76" s="147"/>
      <c r="U76" s="146"/>
      <c r="V76" s="146"/>
      <c r="W76" s="146"/>
      <c r="X76" s="146"/>
      <c r="Y76" s="146"/>
      <c r="Z76" s="146"/>
      <c r="AA76" s="146"/>
      <c r="AB76" s="146"/>
      <c r="AC76" s="148"/>
      <c r="AD76" s="155"/>
      <c r="AE76" s="147"/>
      <c r="AF76" s="146"/>
      <c r="AG76" s="146"/>
      <c r="AH76" s="146"/>
      <c r="AI76" s="146"/>
      <c r="AJ76" s="146"/>
      <c r="AK76" s="146"/>
      <c r="AL76" s="146"/>
      <c r="AM76" s="146"/>
      <c r="AN76" s="146"/>
      <c r="AO76" s="146"/>
      <c r="AP76" s="146"/>
      <c r="AQ76" s="146"/>
      <c r="AR76" s="146"/>
      <c r="AS76" s="146"/>
      <c r="AT76" s="146"/>
      <c r="AU76" s="146"/>
      <c r="AV76" s="146"/>
      <c r="AW76" s="148"/>
      <c r="AX76" s="156"/>
      <c r="AY76" s="156"/>
      <c r="AZ76" s="156"/>
      <c r="BA76" s="156"/>
      <c r="BB76" s="147"/>
      <c r="BC76" s="146"/>
      <c r="BD76" s="146"/>
      <c r="BE76" s="146"/>
      <c r="BF76" s="146"/>
      <c r="BG76" s="146"/>
      <c r="BH76" s="146"/>
      <c r="BI76" s="146"/>
      <c r="BJ76" s="146"/>
      <c r="BK76" s="200"/>
      <c r="BL76" s="146"/>
    </row>
    <row r="77">
      <c r="A77" s="160" t="s">
        <v>204</v>
      </c>
      <c r="B77" s="161">
        <f>'EOQ and EPQ'!J19</f>
        <v>4050</v>
      </c>
      <c r="C77" s="162"/>
      <c r="D77" s="163" t="s">
        <v>234</v>
      </c>
      <c r="E77" s="164" t="s">
        <v>235</v>
      </c>
      <c r="F77" s="164" t="s">
        <v>236</v>
      </c>
      <c r="G77" s="165" t="s">
        <v>237</v>
      </c>
      <c r="H77" s="165" t="s">
        <v>238</v>
      </c>
      <c r="I77" s="165" t="s">
        <v>239</v>
      </c>
      <c r="J77" s="165" t="s">
        <v>240</v>
      </c>
      <c r="K77" s="165" t="s">
        <v>241</v>
      </c>
      <c r="L77" s="165" t="s">
        <v>242</v>
      </c>
      <c r="M77" s="165" t="s">
        <v>243</v>
      </c>
      <c r="N77" s="165" t="s">
        <v>244</v>
      </c>
      <c r="O77" s="165" t="s">
        <v>245</v>
      </c>
      <c r="P77" s="165" t="s">
        <v>246</v>
      </c>
      <c r="Q77" s="166" t="s">
        <v>247</v>
      </c>
      <c r="R77" s="167" t="s">
        <v>248</v>
      </c>
      <c r="S77" s="167" t="s">
        <v>249</v>
      </c>
      <c r="T77" s="168" t="s">
        <v>250</v>
      </c>
      <c r="U77" s="165" t="s">
        <v>251</v>
      </c>
      <c r="V77" s="165" t="s">
        <v>252</v>
      </c>
      <c r="W77" s="165" t="s">
        <v>253</v>
      </c>
      <c r="X77" s="165" t="s">
        <v>254</v>
      </c>
      <c r="Y77" s="165" t="s">
        <v>255</v>
      </c>
      <c r="Z77" s="165" t="s">
        <v>256</v>
      </c>
      <c r="AA77" s="165" t="s">
        <v>257</v>
      </c>
      <c r="AB77" s="165" t="s">
        <v>258</v>
      </c>
      <c r="AC77" s="166" t="s">
        <v>259</v>
      </c>
      <c r="AD77" s="169" t="s">
        <v>260</v>
      </c>
      <c r="AE77" s="168" t="s">
        <v>261</v>
      </c>
      <c r="AF77" s="165" t="s">
        <v>262</v>
      </c>
      <c r="AG77" s="165" t="s">
        <v>263</v>
      </c>
      <c r="AH77" s="165" t="s">
        <v>264</v>
      </c>
      <c r="AI77" s="165" t="s">
        <v>265</v>
      </c>
      <c r="AJ77" s="165" t="s">
        <v>266</v>
      </c>
      <c r="AK77" s="165" t="s">
        <v>267</v>
      </c>
      <c r="AL77" s="165" t="s">
        <v>268</v>
      </c>
      <c r="AM77" s="165" t="s">
        <v>269</v>
      </c>
      <c r="AN77" s="165" t="s">
        <v>270</v>
      </c>
      <c r="AO77" s="165" t="s">
        <v>271</v>
      </c>
      <c r="AP77" s="165" t="s">
        <v>272</v>
      </c>
      <c r="AQ77" s="165" t="s">
        <v>273</v>
      </c>
      <c r="AR77" s="165" t="s">
        <v>274</v>
      </c>
      <c r="AS77" s="165" t="s">
        <v>275</v>
      </c>
      <c r="AT77" s="165" t="s">
        <v>276</v>
      </c>
      <c r="AU77" s="165" t="s">
        <v>277</v>
      </c>
      <c r="AV77" s="165" t="s">
        <v>278</v>
      </c>
      <c r="AW77" s="166" t="s">
        <v>279</v>
      </c>
      <c r="AX77" s="170" t="s">
        <v>280</v>
      </c>
      <c r="AY77" s="170" t="s">
        <v>281</v>
      </c>
      <c r="AZ77" s="170" t="s">
        <v>234</v>
      </c>
      <c r="BA77" s="170" t="s">
        <v>235</v>
      </c>
      <c r="BB77" s="168" t="s">
        <v>236</v>
      </c>
      <c r="BC77" s="165" t="s">
        <v>237</v>
      </c>
      <c r="BD77" s="165" t="s">
        <v>238</v>
      </c>
      <c r="BE77" s="165" t="s">
        <v>239</v>
      </c>
      <c r="BF77" s="165" t="s">
        <v>240</v>
      </c>
      <c r="BG77" s="165" t="s">
        <v>241</v>
      </c>
      <c r="BH77" s="165" t="s">
        <v>242</v>
      </c>
      <c r="BI77" s="165" t="s">
        <v>243</v>
      </c>
      <c r="BJ77" s="171"/>
      <c r="BK77" s="201"/>
      <c r="BL77" s="171"/>
    </row>
    <row r="78">
      <c r="A78" s="160" t="s">
        <v>283</v>
      </c>
      <c r="B78" s="160">
        <v>2.0</v>
      </c>
      <c r="C78" s="174" t="s">
        <v>284</v>
      </c>
      <c r="D78" s="161"/>
      <c r="E78" s="202"/>
      <c r="F78" s="202"/>
      <c r="G78" s="161"/>
      <c r="H78" s="176"/>
      <c r="I78" s="176"/>
      <c r="J78" s="176"/>
      <c r="K78" s="176"/>
      <c r="L78" s="177">
        <v>0.0</v>
      </c>
      <c r="M78" s="160">
        <v>0.0</v>
      </c>
      <c r="N78" s="161">
        <f>'DC Demand Planning'!I49*4</f>
        <v>2764</v>
      </c>
      <c r="O78" s="161">
        <f t="shared" ref="O78:Y78" si="97">N78</f>
        <v>2764</v>
      </c>
      <c r="P78" s="161">
        <f t="shared" si="97"/>
        <v>2764</v>
      </c>
      <c r="Q78" s="161">
        <f t="shared" si="97"/>
        <v>2764</v>
      </c>
      <c r="R78" s="178">
        <f t="shared" si="97"/>
        <v>2764</v>
      </c>
      <c r="S78" s="178">
        <f t="shared" si="97"/>
        <v>2764</v>
      </c>
      <c r="T78" s="161">
        <f t="shared" si="97"/>
        <v>2764</v>
      </c>
      <c r="U78" s="161">
        <f t="shared" si="97"/>
        <v>2764</v>
      </c>
      <c r="V78" s="161">
        <f t="shared" si="97"/>
        <v>2764</v>
      </c>
      <c r="W78" s="161">
        <f t="shared" si="97"/>
        <v>2764</v>
      </c>
      <c r="X78" s="161">
        <f t="shared" si="97"/>
        <v>2764</v>
      </c>
      <c r="Y78" s="161">
        <f t="shared" si="97"/>
        <v>2764</v>
      </c>
      <c r="Z78" s="161">
        <f>'DC Demand Planning'!N49*4</f>
        <v>2764</v>
      </c>
      <c r="AA78" s="161">
        <f t="shared" ref="AA78:AK78" si="98">Z78</f>
        <v>2764</v>
      </c>
      <c r="AB78" s="161">
        <f t="shared" si="98"/>
        <v>2764</v>
      </c>
      <c r="AC78" s="161">
        <f t="shared" si="98"/>
        <v>2764</v>
      </c>
      <c r="AD78" s="179">
        <f t="shared" si="98"/>
        <v>2764</v>
      </c>
      <c r="AE78" s="161">
        <f t="shared" si="98"/>
        <v>2764</v>
      </c>
      <c r="AF78" s="161">
        <f t="shared" si="98"/>
        <v>2764</v>
      </c>
      <c r="AG78" s="161">
        <f t="shared" si="98"/>
        <v>2764</v>
      </c>
      <c r="AH78" s="161">
        <f t="shared" si="98"/>
        <v>2764</v>
      </c>
      <c r="AI78" s="161">
        <f t="shared" si="98"/>
        <v>2764</v>
      </c>
      <c r="AJ78" s="161">
        <f t="shared" si="98"/>
        <v>2764</v>
      </c>
      <c r="AK78" s="161">
        <f t="shared" si="98"/>
        <v>2764</v>
      </c>
      <c r="AL78" s="161">
        <f>'DC Demand Planning'!S49*4</f>
        <v>2764</v>
      </c>
      <c r="AM78" s="161">
        <f t="shared" ref="AM78:AW78" si="99">AL78</f>
        <v>2764</v>
      </c>
      <c r="AN78" s="161">
        <f t="shared" si="99"/>
        <v>2764</v>
      </c>
      <c r="AO78" s="161">
        <f t="shared" si="99"/>
        <v>2764</v>
      </c>
      <c r="AP78" s="161">
        <f t="shared" si="99"/>
        <v>2764</v>
      </c>
      <c r="AQ78" s="161">
        <f t="shared" si="99"/>
        <v>2764</v>
      </c>
      <c r="AR78" s="161">
        <f t="shared" si="99"/>
        <v>2764</v>
      </c>
      <c r="AS78" s="161">
        <f t="shared" si="99"/>
        <v>2764</v>
      </c>
      <c r="AT78" s="161">
        <f t="shared" si="99"/>
        <v>2764</v>
      </c>
      <c r="AU78" s="161">
        <f t="shared" si="99"/>
        <v>2764</v>
      </c>
      <c r="AV78" s="161">
        <f t="shared" si="99"/>
        <v>2764</v>
      </c>
      <c r="AW78" s="161">
        <f t="shared" si="99"/>
        <v>2764</v>
      </c>
      <c r="AX78" s="180">
        <f>'DC Demand Planning'!S49*12</f>
        <v>8292</v>
      </c>
      <c r="AY78" s="180">
        <f t="shared" ref="AY78:BA78" si="100">AX78</f>
        <v>8292</v>
      </c>
      <c r="AZ78" s="180">
        <f t="shared" si="100"/>
        <v>8292</v>
      </c>
      <c r="BA78" s="180">
        <f t="shared" si="100"/>
        <v>8292</v>
      </c>
      <c r="BB78" s="161">
        <f>'DC Demand Planning'!X49*4</f>
        <v>2764</v>
      </c>
      <c r="BC78" s="161">
        <f t="shared" ref="BC78:BI78" si="101">BB78</f>
        <v>2764</v>
      </c>
      <c r="BD78" s="161">
        <f t="shared" si="101"/>
        <v>2764</v>
      </c>
      <c r="BE78" s="161">
        <f t="shared" si="101"/>
        <v>2764</v>
      </c>
      <c r="BF78" s="161">
        <f t="shared" si="101"/>
        <v>2764</v>
      </c>
      <c r="BG78" s="161">
        <f t="shared" si="101"/>
        <v>2764</v>
      </c>
      <c r="BH78" s="161">
        <f t="shared" si="101"/>
        <v>2764</v>
      </c>
      <c r="BI78" s="161">
        <f t="shared" si="101"/>
        <v>2764</v>
      </c>
      <c r="BJ78" s="147"/>
      <c r="BK78" s="200"/>
      <c r="BL78" s="146"/>
    </row>
    <row r="79">
      <c r="A79" s="160" t="s">
        <v>285</v>
      </c>
      <c r="B79" s="160">
        <f>$B$1+B78</f>
        <v>6</v>
      </c>
      <c r="C79" s="174" t="s">
        <v>286</v>
      </c>
      <c r="D79" s="181"/>
      <c r="E79" s="181"/>
      <c r="F79" s="181"/>
      <c r="G79" s="181"/>
      <c r="H79" s="181"/>
      <c r="I79" s="181"/>
      <c r="J79" s="181"/>
      <c r="K79" s="181"/>
      <c r="L79" s="182">
        <v>0.0</v>
      </c>
      <c r="M79" s="183">
        <f t="shared" ref="M79:BI79" si="102">L79+M81-M78</f>
        <v>12150</v>
      </c>
      <c r="N79" s="183">
        <f t="shared" si="102"/>
        <v>9386</v>
      </c>
      <c r="O79" s="183">
        <f t="shared" si="102"/>
        <v>6622</v>
      </c>
      <c r="P79" s="183">
        <f t="shared" si="102"/>
        <v>3858</v>
      </c>
      <c r="Q79" s="183">
        <f t="shared" si="102"/>
        <v>1094</v>
      </c>
      <c r="R79" s="184">
        <f t="shared" si="102"/>
        <v>14530</v>
      </c>
      <c r="S79" s="184">
        <f t="shared" si="102"/>
        <v>11766</v>
      </c>
      <c r="T79" s="183">
        <f t="shared" si="102"/>
        <v>9002</v>
      </c>
      <c r="U79" s="183">
        <f t="shared" si="102"/>
        <v>6238</v>
      </c>
      <c r="V79" s="183">
        <f t="shared" si="102"/>
        <v>3474</v>
      </c>
      <c r="W79" s="183">
        <f t="shared" si="102"/>
        <v>12860</v>
      </c>
      <c r="X79" s="183">
        <f t="shared" si="102"/>
        <v>10096</v>
      </c>
      <c r="Y79" s="183">
        <f t="shared" si="102"/>
        <v>7332</v>
      </c>
      <c r="Z79" s="183">
        <f t="shared" si="102"/>
        <v>4568</v>
      </c>
      <c r="AA79" s="183">
        <f t="shared" si="102"/>
        <v>1804</v>
      </c>
      <c r="AB79" s="183">
        <f t="shared" si="102"/>
        <v>11190</v>
      </c>
      <c r="AC79" s="183">
        <f t="shared" si="102"/>
        <v>8426</v>
      </c>
      <c r="AD79" s="185">
        <f t="shared" si="102"/>
        <v>5662</v>
      </c>
      <c r="AE79" s="183">
        <f t="shared" si="102"/>
        <v>2898</v>
      </c>
      <c r="AF79" s="183">
        <f t="shared" si="102"/>
        <v>134</v>
      </c>
      <c r="AG79" s="183">
        <f t="shared" si="102"/>
        <v>13570</v>
      </c>
      <c r="AH79" s="183">
        <f t="shared" si="102"/>
        <v>10806</v>
      </c>
      <c r="AI79" s="183">
        <f t="shared" si="102"/>
        <v>8042</v>
      </c>
      <c r="AJ79" s="183">
        <f t="shared" si="102"/>
        <v>5278</v>
      </c>
      <c r="AK79" s="183">
        <f t="shared" si="102"/>
        <v>2514</v>
      </c>
      <c r="AL79" s="183">
        <f t="shared" si="102"/>
        <v>11900</v>
      </c>
      <c r="AM79" s="183">
        <f t="shared" si="102"/>
        <v>9136</v>
      </c>
      <c r="AN79" s="183">
        <f t="shared" si="102"/>
        <v>6372</v>
      </c>
      <c r="AO79" s="183">
        <f t="shared" si="102"/>
        <v>3608</v>
      </c>
      <c r="AP79" s="183">
        <f t="shared" si="102"/>
        <v>12994</v>
      </c>
      <c r="AQ79" s="183">
        <f t="shared" si="102"/>
        <v>10230</v>
      </c>
      <c r="AR79" s="183">
        <f t="shared" si="102"/>
        <v>7466</v>
      </c>
      <c r="AS79" s="183">
        <f t="shared" si="102"/>
        <v>4702</v>
      </c>
      <c r="AT79" s="183">
        <f t="shared" si="102"/>
        <v>1938</v>
      </c>
      <c r="AU79" s="183">
        <f t="shared" si="102"/>
        <v>15374</v>
      </c>
      <c r="AV79" s="183">
        <f t="shared" si="102"/>
        <v>12610</v>
      </c>
      <c r="AW79" s="183">
        <f t="shared" si="102"/>
        <v>9846</v>
      </c>
      <c r="AX79" s="186">
        <f t="shared" si="102"/>
        <v>9654</v>
      </c>
      <c r="AY79" s="186">
        <f t="shared" si="102"/>
        <v>1362</v>
      </c>
      <c r="AZ79" s="186">
        <f t="shared" si="102"/>
        <v>9270</v>
      </c>
      <c r="BA79" s="186">
        <f t="shared" si="102"/>
        <v>978</v>
      </c>
      <c r="BB79" s="183">
        <f t="shared" si="102"/>
        <v>10364</v>
      </c>
      <c r="BC79" s="183">
        <f t="shared" si="102"/>
        <v>7600</v>
      </c>
      <c r="BD79" s="183">
        <f t="shared" si="102"/>
        <v>4836</v>
      </c>
      <c r="BE79" s="183">
        <f t="shared" si="102"/>
        <v>2072</v>
      </c>
      <c r="BF79" s="183">
        <f t="shared" si="102"/>
        <v>11458</v>
      </c>
      <c r="BG79" s="183">
        <f t="shared" si="102"/>
        <v>8694</v>
      </c>
      <c r="BH79" s="183">
        <f t="shared" si="102"/>
        <v>5930</v>
      </c>
      <c r="BI79" s="183">
        <f t="shared" si="102"/>
        <v>3166</v>
      </c>
      <c r="BJ79" s="147"/>
      <c r="BK79" s="204"/>
      <c r="BL79" s="146"/>
    </row>
    <row r="80">
      <c r="A80" s="160" t="s">
        <v>287</v>
      </c>
      <c r="B80" s="40">
        <v>0.0</v>
      </c>
      <c r="C80" s="174" t="s">
        <v>288</v>
      </c>
      <c r="D80" s="188"/>
      <c r="E80" s="188"/>
      <c r="F80" s="188"/>
      <c r="G80" s="188"/>
      <c r="H80" s="188"/>
      <c r="I80" s="188"/>
      <c r="J80" s="188"/>
      <c r="K80" s="188"/>
      <c r="L80" s="188"/>
      <c r="M80" s="189"/>
      <c r="N80" s="189"/>
      <c r="O80" s="189"/>
      <c r="P80" s="189"/>
      <c r="Q80" s="189"/>
      <c r="R80" s="189"/>
      <c r="S80" s="189"/>
      <c r="T80" s="189"/>
      <c r="U80" s="189"/>
      <c r="V80" s="189"/>
      <c r="W80" s="189"/>
      <c r="X80" s="189"/>
      <c r="Y80" s="189"/>
      <c r="Z80" s="189"/>
      <c r="AA80" s="189"/>
      <c r="AB80" s="189"/>
      <c r="AC80" s="189"/>
      <c r="AD80" s="189"/>
      <c r="AE80" s="189"/>
      <c r="AF80" s="189"/>
      <c r="AG80" s="189"/>
      <c r="AH80" s="189"/>
      <c r="AI80" s="189"/>
      <c r="AJ80" s="189"/>
      <c r="AK80" s="189"/>
      <c r="AL80" s="189"/>
      <c r="AM80" s="189"/>
      <c r="AN80" s="189"/>
      <c r="AO80" s="189"/>
      <c r="AP80" s="189"/>
      <c r="AQ80" s="189"/>
      <c r="AR80" s="189"/>
      <c r="AS80" s="189"/>
      <c r="AT80" s="189"/>
      <c r="AU80" s="189"/>
      <c r="AV80" s="189"/>
      <c r="AW80" s="189"/>
      <c r="AX80" s="189"/>
      <c r="AY80" s="189"/>
      <c r="AZ80" s="189"/>
      <c r="BA80" s="189"/>
      <c r="BB80" s="189"/>
      <c r="BC80" s="189"/>
      <c r="BD80" s="189"/>
      <c r="BE80" s="189"/>
      <c r="BF80" s="189"/>
      <c r="BG80" s="189"/>
      <c r="BH80" s="189"/>
      <c r="BI80" s="189"/>
      <c r="BJ80" s="190"/>
      <c r="BK80" s="191">
        <f>min(BF79:BI80)</f>
        <v>3166</v>
      </c>
      <c r="BL80" s="147"/>
    </row>
    <row r="81">
      <c r="A81" s="141"/>
      <c r="B81" s="138"/>
      <c r="C81" s="174" t="s">
        <v>289</v>
      </c>
      <c r="D81" s="202"/>
      <c r="E81" s="202"/>
      <c r="F81" s="202"/>
      <c r="G81" s="202"/>
      <c r="H81" s="175"/>
      <c r="I81" s="175"/>
      <c r="J81" s="175"/>
      <c r="K81" s="175"/>
      <c r="L81" s="181"/>
      <c r="M81" s="161">
        <f t="shared" ref="M81:BI81" si="103">if(M151&gt;0,M151*$B$77,"")</f>
        <v>12150</v>
      </c>
      <c r="N81" s="161" t="str">
        <f t="shared" si="103"/>
        <v/>
      </c>
      <c r="O81" s="161" t="str">
        <f t="shared" si="103"/>
        <v/>
      </c>
      <c r="P81" s="161" t="str">
        <f t="shared" si="103"/>
        <v/>
      </c>
      <c r="Q81" s="161" t="str">
        <f t="shared" si="103"/>
        <v/>
      </c>
      <c r="R81" s="178">
        <f t="shared" si="103"/>
        <v>16200</v>
      </c>
      <c r="S81" s="178" t="str">
        <f t="shared" si="103"/>
        <v/>
      </c>
      <c r="T81" s="161" t="str">
        <f t="shared" si="103"/>
        <v/>
      </c>
      <c r="U81" s="161" t="str">
        <f t="shared" si="103"/>
        <v/>
      </c>
      <c r="V81" s="161" t="str">
        <f t="shared" si="103"/>
        <v/>
      </c>
      <c r="W81" s="161">
        <f t="shared" si="103"/>
        <v>12150</v>
      </c>
      <c r="X81" s="161" t="str">
        <f t="shared" si="103"/>
        <v/>
      </c>
      <c r="Y81" s="161" t="str">
        <f t="shared" si="103"/>
        <v/>
      </c>
      <c r="Z81" s="161" t="str">
        <f t="shared" si="103"/>
        <v/>
      </c>
      <c r="AA81" s="161" t="str">
        <f t="shared" si="103"/>
        <v/>
      </c>
      <c r="AB81" s="161">
        <f t="shared" si="103"/>
        <v>12150</v>
      </c>
      <c r="AC81" s="161" t="str">
        <f t="shared" si="103"/>
        <v/>
      </c>
      <c r="AD81" s="179" t="str">
        <f t="shared" si="103"/>
        <v/>
      </c>
      <c r="AE81" s="161" t="str">
        <f t="shared" si="103"/>
        <v/>
      </c>
      <c r="AF81" s="161" t="str">
        <f t="shared" si="103"/>
        <v/>
      </c>
      <c r="AG81" s="161">
        <f t="shared" si="103"/>
        <v>16200</v>
      </c>
      <c r="AH81" s="161" t="str">
        <f t="shared" si="103"/>
        <v/>
      </c>
      <c r="AI81" s="161" t="str">
        <f t="shared" si="103"/>
        <v/>
      </c>
      <c r="AJ81" s="161" t="str">
        <f t="shared" si="103"/>
        <v/>
      </c>
      <c r="AK81" s="161" t="str">
        <f t="shared" si="103"/>
        <v/>
      </c>
      <c r="AL81" s="161">
        <f t="shared" si="103"/>
        <v>12150</v>
      </c>
      <c r="AM81" s="161" t="str">
        <f t="shared" si="103"/>
        <v/>
      </c>
      <c r="AN81" s="161" t="str">
        <f t="shared" si="103"/>
        <v/>
      </c>
      <c r="AO81" s="161" t="str">
        <f t="shared" si="103"/>
        <v/>
      </c>
      <c r="AP81" s="161">
        <f t="shared" si="103"/>
        <v>12150</v>
      </c>
      <c r="AQ81" s="161" t="str">
        <f t="shared" si="103"/>
        <v/>
      </c>
      <c r="AR81" s="161" t="str">
        <f t="shared" si="103"/>
        <v/>
      </c>
      <c r="AS81" s="161" t="str">
        <f t="shared" si="103"/>
        <v/>
      </c>
      <c r="AT81" s="161" t="str">
        <f t="shared" si="103"/>
        <v/>
      </c>
      <c r="AU81" s="161">
        <f t="shared" si="103"/>
        <v>16200</v>
      </c>
      <c r="AV81" s="161" t="str">
        <f t="shared" si="103"/>
        <v/>
      </c>
      <c r="AW81" s="161" t="str">
        <f t="shared" si="103"/>
        <v/>
      </c>
      <c r="AX81" s="180">
        <f t="shared" si="103"/>
        <v>8100</v>
      </c>
      <c r="AY81" s="180" t="str">
        <f t="shared" si="103"/>
        <v/>
      </c>
      <c r="AZ81" s="180">
        <f t="shared" si="103"/>
        <v>16200</v>
      </c>
      <c r="BA81" s="180" t="str">
        <f t="shared" si="103"/>
        <v/>
      </c>
      <c r="BB81" s="161">
        <f t="shared" si="103"/>
        <v>12150</v>
      </c>
      <c r="BC81" s="161" t="str">
        <f t="shared" si="103"/>
        <v/>
      </c>
      <c r="BD81" s="161" t="str">
        <f t="shared" si="103"/>
        <v/>
      </c>
      <c r="BE81" s="161" t="str">
        <f t="shared" si="103"/>
        <v/>
      </c>
      <c r="BF81" s="161">
        <f t="shared" si="103"/>
        <v>12150</v>
      </c>
      <c r="BG81" s="161" t="str">
        <f t="shared" si="103"/>
        <v/>
      </c>
      <c r="BH81" s="161" t="str">
        <f t="shared" si="103"/>
        <v/>
      </c>
      <c r="BI81" s="161" t="str">
        <f t="shared" si="103"/>
        <v/>
      </c>
      <c r="BJ81" s="147"/>
      <c r="BK81" s="192"/>
      <c r="BL81" s="146"/>
    </row>
    <row r="82">
      <c r="A82" s="197"/>
      <c r="B82" s="148"/>
      <c r="C82" s="174" t="s">
        <v>290</v>
      </c>
      <c r="D82" s="202"/>
      <c r="E82" s="202"/>
      <c r="F82" s="202"/>
      <c r="G82" s="202"/>
      <c r="H82" s="175"/>
      <c r="I82" s="206"/>
      <c r="J82" s="206"/>
      <c r="K82" s="206" t="str">
        <f>if(Q79&lt;=0,"x","")</f>
        <v/>
      </c>
      <c r="L82" s="193" t="s">
        <v>291</v>
      </c>
      <c r="M82" s="160" t="str">
        <f t="shared" ref="M82:U82" si="104">if(S79&lt;=0,"x","")</f>
        <v/>
      </c>
      <c r="N82" s="160" t="str">
        <f t="shared" si="104"/>
        <v/>
      </c>
      <c r="O82" s="160" t="str">
        <f t="shared" si="104"/>
        <v/>
      </c>
      <c r="P82" s="160" t="str">
        <f t="shared" si="104"/>
        <v/>
      </c>
      <c r="Q82" s="160" t="str">
        <f t="shared" si="104"/>
        <v/>
      </c>
      <c r="R82" s="194" t="str">
        <f t="shared" si="104"/>
        <v/>
      </c>
      <c r="S82" s="194" t="str">
        <f t="shared" si="104"/>
        <v/>
      </c>
      <c r="T82" s="160" t="str">
        <f t="shared" si="104"/>
        <v/>
      </c>
      <c r="U82" s="160" t="str">
        <f t="shared" si="104"/>
        <v/>
      </c>
      <c r="V82" s="193" t="s">
        <v>291</v>
      </c>
      <c r="W82" s="160" t="str">
        <f t="shared" ref="W82:Z82" si="105">if(AC79&lt;=0,"x","")</f>
        <v/>
      </c>
      <c r="X82" s="160" t="str">
        <f t="shared" si="105"/>
        <v/>
      </c>
      <c r="Y82" s="160" t="str">
        <f t="shared" si="105"/>
        <v/>
      </c>
      <c r="Z82" s="160" t="str">
        <f t="shared" si="105"/>
        <v/>
      </c>
      <c r="AA82" s="193" t="s">
        <v>291</v>
      </c>
      <c r="AB82" s="160" t="str">
        <f t="shared" ref="AB82:AE82" si="106">if(AH79&lt;=0,"x","")</f>
        <v/>
      </c>
      <c r="AC82" s="160" t="str">
        <f t="shared" si="106"/>
        <v/>
      </c>
      <c r="AD82" s="195" t="str">
        <f t="shared" si="106"/>
        <v/>
      </c>
      <c r="AE82" s="160" t="str">
        <f t="shared" si="106"/>
        <v/>
      </c>
      <c r="AF82" s="193" t="s">
        <v>291</v>
      </c>
      <c r="AG82" s="160" t="str">
        <f t="shared" ref="AG82:AN82" si="107">if(AM79&lt;=0,"x","")</f>
        <v/>
      </c>
      <c r="AH82" s="160" t="str">
        <f t="shared" si="107"/>
        <v/>
      </c>
      <c r="AI82" s="160" t="str">
        <f t="shared" si="107"/>
        <v/>
      </c>
      <c r="AJ82" s="160" t="str">
        <f t="shared" si="107"/>
        <v/>
      </c>
      <c r="AK82" s="160" t="str">
        <f t="shared" si="107"/>
        <v/>
      </c>
      <c r="AL82" s="160" t="str">
        <f t="shared" si="107"/>
        <v/>
      </c>
      <c r="AM82" s="160" t="str">
        <f t="shared" si="107"/>
        <v/>
      </c>
      <c r="AN82" s="160" t="str">
        <f t="shared" si="107"/>
        <v/>
      </c>
      <c r="AO82" s="193" t="s">
        <v>291</v>
      </c>
      <c r="AP82" s="160" t="str">
        <f t="shared" ref="AP82:AS82" si="108">if(AV79&lt;=0,"x","")</f>
        <v/>
      </c>
      <c r="AQ82" s="160" t="str">
        <f t="shared" si="108"/>
        <v/>
      </c>
      <c r="AR82" s="160" t="str">
        <f t="shared" si="108"/>
        <v/>
      </c>
      <c r="AS82" s="160" t="str">
        <f t="shared" si="108"/>
        <v/>
      </c>
      <c r="AT82" s="193" t="s">
        <v>291</v>
      </c>
      <c r="AU82" s="160" t="str">
        <f>if(BA79&lt;=0,"x","")</f>
        <v/>
      </c>
      <c r="AV82" s="193" t="s">
        <v>291</v>
      </c>
      <c r="AW82" s="160" t="str">
        <f t="shared" ref="AW82:AY82" si="109">if(BC79&lt;=0,"x","")</f>
        <v/>
      </c>
      <c r="AX82" s="196" t="str">
        <f t="shared" si="109"/>
        <v/>
      </c>
      <c r="AY82" s="196" t="str">
        <f t="shared" si="109"/>
        <v/>
      </c>
      <c r="AZ82" s="193" t="s">
        <v>291</v>
      </c>
      <c r="BA82" s="196" t="str">
        <f t="shared" ref="BA82:BC82" si="110">if(BG79&lt;=0,"x","")</f>
        <v/>
      </c>
      <c r="BB82" s="160" t="str">
        <f t="shared" si="110"/>
        <v/>
      </c>
      <c r="BC82" s="160" t="str">
        <f t="shared" si="110"/>
        <v/>
      </c>
      <c r="BD82" s="160"/>
      <c r="BE82" s="160"/>
      <c r="BF82" s="160"/>
      <c r="BG82" s="160"/>
      <c r="BH82" s="160"/>
      <c r="BI82" s="160"/>
      <c r="BJ82" s="197"/>
      <c r="BK82" s="198"/>
      <c r="BL82" s="199"/>
    </row>
    <row r="83">
      <c r="A83" s="147"/>
      <c r="B83" s="146"/>
      <c r="C83" s="137"/>
      <c r="D83" s="137"/>
      <c r="E83" s="137"/>
      <c r="F83" s="137"/>
      <c r="G83" s="137"/>
      <c r="H83" s="137"/>
      <c r="I83" s="137"/>
      <c r="J83" s="137"/>
      <c r="K83" s="137"/>
      <c r="L83" s="137"/>
      <c r="M83" s="137"/>
      <c r="N83" s="137"/>
      <c r="O83" s="137"/>
      <c r="P83" s="137"/>
      <c r="Q83" s="138"/>
      <c r="R83" s="149"/>
      <c r="S83" s="149"/>
      <c r="T83" s="141"/>
      <c r="U83" s="137"/>
      <c r="V83" s="137"/>
      <c r="W83" s="137"/>
      <c r="X83" s="137"/>
      <c r="Y83" s="137"/>
      <c r="Z83" s="137"/>
      <c r="AA83" s="137"/>
      <c r="AB83" s="137"/>
      <c r="AC83" s="138"/>
      <c r="AD83" s="150"/>
      <c r="AE83" s="141"/>
      <c r="AF83" s="137"/>
      <c r="AG83" s="137"/>
      <c r="AH83" s="137"/>
      <c r="AI83" s="137"/>
      <c r="AJ83" s="137"/>
      <c r="AK83" s="137"/>
      <c r="AL83" s="137"/>
      <c r="AM83" s="137"/>
      <c r="AN83" s="137"/>
      <c r="AO83" s="137"/>
      <c r="AP83" s="137"/>
      <c r="AQ83" s="137"/>
      <c r="AR83" s="137"/>
      <c r="AS83" s="137"/>
      <c r="AT83" s="137"/>
      <c r="AU83" s="137"/>
      <c r="AV83" s="137"/>
      <c r="AW83" s="138"/>
      <c r="AX83" s="151"/>
      <c r="AY83" s="151"/>
      <c r="AZ83" s="151"/>
      <c r="BA83" s="151"/>
      <c r="BB83" s="141"/>
      <c r="BC83" s="137"/>
      <c r="BD83" s="137"/>
      <c r="BE83" s="137"/>
      <c r="BF83" s="137"/>
      <c r="BG83" s="137"/>
      <c r="BH83" s="137"/>
      <c r="BI83" s="137"/>
      <c r="BJ83" s="146"/>
      <c r="BK83" s="200"/>
      <c r="BL83" s="146"/>
    </row>
    <row r="84">
      <c r="A84" s="152"/>
      <c r="B84" s="153"/>
      <c r="C84" s="153"/>
      <c r="D84" s="146"/>
      <c r="E84" s="146"/>
      <c r="F84" s="146"/>
      <c r="G84" s="146"/>
      <c r="H84" s="146"/>
      <c r="I84" s="146"/>
      <c r="J84" s="146"/>
      <c r="K84" s="146"/>
      <c r="L84" s="146"/>
      <c r="M84" s="146"/>
      <c r="N84" s="146"/>
      <c r="O84" s="146"/>
      <c r="P84" s="146"/>
      <c r="Q84" s="148"/>
      <c r="R84" s="154"/>
      <c r="S84" s="154"/>
      <c r="T84" s="147"/>
      <c r="U84" s="146"/>
      <c r="V84" s="146"/>
      <c r="W84" s="146"/>
      <c r="X84" s="146"/>
      <c r="Y84" s="146"/>
      <c r="Z84" s="146"/>
      <c r="AA84" s="146"/>
      <c r="AB84" s="146"/>
      <c r="AC84" s="148"/>
      <c r="AD84" s="155"/>
      <c r="AE84" s="147"/>
      <c r="AF84" s="146"/>
      <c r="AG84" s="146"/>
      <c r="AH84" s="146"/>
      <c r="AI84" s="146"/>
      <c r="AJ84" s="146"/>
      <c r="AK84" s="146"/>
      <c r="AL84" s="146"/>
      <c r="AM84" s="146"/>
      <c r="AN84" s="146"/>
      <c r="AO84" s="146"/>
      <c r="AP84" s="146"/>
      <c r="AQ84" s="146"/>
      <c r="AR84" s="146"/>
      <c r="AS84" s="146"/>
      <c r="AT84" s="146"/>
      <c r="AU84" s="146"/>
      <c r="AV84" s="146"/>
      <c r="AW84" s="148"/>
      <c r="AX84" s="156"/>
      <c r="AY84" s="156"/>
      <c r="AZ84" s="156"/>
      <c r="BA84" s="156"/>
      <c r="BB84" s="147"/>
      <c r="BC84" s="146"/>
      <c r="BD84" s="146"/>
      <c r="BE84" s="146"/>
      <c r="BF84" s="146"/>
      <c r="BG84" s="146"/>
      <c r="BH84" s="146"/>
      <c r="BI84" s="146"/>
      <c r="BJ84" s="146"/>
      <c r="BK84" s="200"/>
      <c r="BL84" s="146"/>
    </row>
    <row r="85">
      <c r="A85" s="157" t="s">
        <v>193</v>
      </c>
      <c r="B85" s="158"/>
      <c r="C85" s="159" t="s">
        <v>300</v>
      </c>
      <c r="D85" s="147"/>
      <c r="E85" s="146"/>
      <c r="F85" s="146"/>
      <c r="G85" s="146"/>
      <c r="H85" s="146"/>
      <c r="I85" s="146"/>
      <c r="J85" s="146"/>
      <c r="K85" s="146"/>
      <c r="L85" s="146"/>
      <c r="M85" s="146"/>
      <c r="N85" s="146"/>
      <c r="O85" s="146"/>
      <c r="P85" s="146"/>
      <c r="Q85" s="148"/>
      <c r="R85" s="154"/>
      <c r="S85" s="154"/>
      <c r="T85" s="147"/>
      <c r="U85" s="146"/>
      <c r="V85" s="146"/>
      <c r="W85" s="146"/>
      <c r="X85" s="146"/>
      <c r="Y85" s="146"/>
      <c r="Z85" s="146"/>
      <c r="AA85" s="146"/>
      <c r="AB85" s="146"/>
      <c r="AC85" s="148"/>
      <c r="AD85" s="155"/>
      <c r="AE85" s="147"/>
      <c r="AF85" s="146"/>
      <c r="AG85" s="146"/>
      <c r="AH85" s="146"/>
      <c r="AI85" s="146"/>
      <c r="AJ85" s="146"/>
      <c r="AK85" s="146"/>
      <c r="AL85" s="146"/>
      <c r="AM85" s="146"/>
      <c r="AN85" s="146"/>
      <c r="AO85" s="146"/>
      <c r="AP85" s="146"/>
      <c r="AQ85" s="146"/>
      <c r="AR85" s="146"/>
      <c r="AS85" s="146"/>
      <c r="AT85" s="146"/>
      <c r="AU85" s="146"/>
      <c r="AV85" s="146"/>
      <c r="AW85" s="148"/>
      <c r="AX85" s="156"/>
      <c r="AY85" s="156"/>
      <c r="AZ85" s="156"/>
      <c r="BA85" s="156"/>
      <c r="BB85" s="147"/>
      <c r="BC85" s="146"/>
      <c r="BD85" s="146"/>
      <c r="BE85" s="146"/>
      <c r="BF85" s="146"/>
      <c r="BG85" s="146"/>
      <c r="BH85" s="146"/>
      <c r="BI85" s="146"/>
      <c r="BJ85" s="146"/>
      <c r="BK85" s="200"/>
      <c r="BL85" s="146"/>
    </row>
    <row r="86">
      <c r="A86" s="160" t="s">
        <v>204</v>
      </c>
      <c r="B86" s="161">
        <f>'EOQ and EPQ'!J21</f>
        <v>4050</v>
      </c>
      <c r="C86" s="162"/>
      <c r="D86" s="163" t="s">
        <v>234</v>
      </c>
      <c r="E86" s="164" t="s">
        <v>235</v>
      </c>
      <c r="F86" s="164" t="s">
        <v>236</v>
      </c>
      <c r="G86" s="165" t="s">
        <v>237</v>
      </c>
      <c r="H86" s="165" t="s">
        <v>238</v>
      </c>
      <c r="I86" s="165" t="s">
        <v>239</v>
      </c>
      <c r="J86" s="165" t="s">
        <v>240</v>
      </c>
      <c r="K86" s="165" t="s">
        <v>241</v>
      </c>
      <c r="L86" s="165" t="s">
        <v>242</v>
      </c>
      <c r="M86" s="165" t="s">
        <v>243</v>
      </c>
      <c r="N86" s="165" t="s">
        <v>244</v>
      </c>
      <c r="O86" s="165" t="s">
        <v>245</v>
      </c>
      <c r="P86" s="165" t="s">
        <v>246</v>
      </c>
      <c r="Q86" s="166" t="s">
        <v>247</v>
      </c>
      <c r="R86" s="167" t="s">
        <v>248</v>
      </c>
      <c r="S86" s="167" t="s">
        <v>249</v>
      </c>
      <c r="T86" s="168" t="s">
        <v>250</v>
      </c>
      <c r="U86" s="165" t="s">
        <v>251</v>
      </c>
      <c r="V86" s="165" t="s">
        <v>252</v>
      </c>
      <c r="W86" s="165" t="s">
        <v>253</v>
      </c>
      <c r="X86" s="165" t="s">
        <v>254</v>
      </c>
      <c r="Y86" s="165" t="s">
        <v>255</v>
      </c>
      <c r="Z86" s="165" t="s">
        <v>256</v>
      </c>
      <c r="AA86" s="165" t="s">
        <v>257</v>
      </c>
      <c r="AB86" s="165" t="s">
        <v>258</v>
      </c>
      <c r="AC86" s="166" t="s">
        <v>259</v>
      </c>
      <c r="AD86" s="169" t="s">
        <v>260</v>
      </c>
      <c r="AE86" s="168" t="s">
        <v>261</v>
      </c>
      <c r="AF86" s="165" t="s">
        <v>262</v>
      </c>
      <c r="AG86" s="165" t="s">
        <v>263</v>
      </c>
      <c r="AH86" s="165" t="s">
        <v>264</v>
      </c>
      <c r="AI86" s="165" t="s">
        <v>265</v>
      </c>
      <c r="AJ86" s="165" t="s">
        <v>266</v>
      </c>
      <c r="AK86" s="165" t="s">
        <v>267</v>
      </c>
      <c r="AL86" s="165" t="s">
        <v>268</v>
      </c>
      <c r="AM86" s="165" t="s">
        <v>269</v>
      </c>
      <c r="AN86" s="165" t="s">
        <v>270</v>
      </c>
      <c r="AO86" s="165" t="s">
        <v>271</v>
      </c>
      <c r="AP86" s="165" t="s">
        <v>272</v>
      </c>
      <c r="AQ86" s="165" t="s">
        <v>273</v>
      </c>
      <c r="AR86" s="165" t="s">
        <v>274</v>
      </c>
      <c r="AS86" s="165" t="s">
        <v>275</v>
      </c>
      <c r="AT86" s="165" t="s">
        <v>276</v>
      </c>
      <c r="AU86" s="165" t="s">
        <v>277</v>
      </c>
      <c r="AV86" s="165" t="s">
        <v>278</v>
      </c>
      <c r="AW86" s="166" t="s">
        <v>279</v>
      </c>
      <c r="AX86" s="170" t="s">
        <v>280</v>
      </c>
      <c r="AY86" s="170" t="s">
        <v>281</v>
      </c>
      <c r="AZ86" s="170" t="s">
        <v>234</v>
      </c>
      <c r="BA86" s="170" t="s">
        <v>235</v>
      </c>
      <c r="BB86" s="168" t="s">
        <v>236</v>
      </c>
      <c r="BC86" s="165" t="s">
        <v>237</v>
      </c>
      <c r="BD86" s="165" t="s">
        <v>238</v>
      </c>
      <c r="BE86" s="165" t="s">
        <v>239</v>
      </c>
      <c r="BF86" s="165" t="s">
        <v>240</v>
      </c>
      <c r="BG86" s="165" t="s">
        <v>241</v>
      </c>
      <c r="BH86" s="165" t="s">
        <v>242</v>
      </c>
      <c r="BI86" s="165" t="s">
        <v>243</v>
      </c>
      <c r="BJ86" s="171"/>
      <c r="BK86" s="201"/>
      <c r="BL86" s="171"/>
    </row>
    <row r="87">
      <c r="A87" s="160" t="s">
        <v>283</v>
      </c>
      <c r="B87" s="160">
        <v>2.0</v>
      </c>
      <c r="C87" s="174" t="s">
        <v>284</v>
      </c>
      <c r="D87" s="161"/>
      <c r="E87" s="202"/>
      <c r="F87" s="202"/>
      <c r="G87" s="161"/>
      <c r="H87" s="176"/>
      <c r="I87" s="176"/>
      <c r="J87" s="176"/>
      <c r="K87" s="176"/>
      <c r="L87" s="160">
        <v>0.0</v>
      </c>
      <c r="M87" s="160">
        <v>0.0</v>
      </c>
      <c r="N87" s="161">
        <f>'DC Demand Planning'!I59*4</f>
        <v>2132</v>
      </c>
      <c r="O87" s="161">
        <f t="shared" ref="O87:Y87" si="111">N87</f>
        <v>2132</v>
      </c>
      <c r="P87" s="161">
        <f t="shared" si="111"/>
        <v>2132</v>
      </c>
      <c r="Q87" s="161">
        <f t="shared" si="111"/>
        <v>2132</v>
      </c>
      <c r="R87" s="178">
        <f t="shared" si="111"/>
        <v>2132</v>
      </c>
      <c r="S87" s="178">
        <f t="shared" si="111"/>
        <v>2132</v>
      </c>
      <c r="T87" s="161">
        <f t="shared" si="111"/>
        <v>2132</v>
      </c>
      <c r="U87" s="161">
        <f t="shared" si="111"/>
        <v>2132</v>
      </c>
      <c r="V87" s="161">
        <f t="shared" si="111"/>
        <v>2132</v>
      </c>
      <c r="W87" s="161">
        <f t="shared" si="111"/>
        <v>2132</v>
      </c>
      <c r="X87" s="161">
        <f t="shared" si="111"/>
        <v>2132</v>
      </c>
      <c r="Y87" s="161">
        <f t="shared" si="111"/>
        <v>2132</v>
      </c>
      <c r="Z87" s="161">
        <f>'DC Demand Planning'!N59*4</f>
        <v>2132</v>
      </c>
      <c r="AA87" s="161">
        <f t="shared" ref="AA87:AK87" si="112">Z87</f>
        <v>2132</v>
      </c>
      <c r="AB87" s="161">
        <f t="shared" si="112"/>
        <v>2132</v>
      </c>
      <c r="AC87" s="161">
        <f t="shared" si="112"/>
        <v>2132</v>
      </c>
      <c r="AD87" s="179">
        <f t="shared" si="112"/>
        <v>2132</v>
      </c>
      <c r="AE87" s="161">
        <f t="shared" si="112"/>
        <v>2132</v>
      </c>
      <c r="AF87" s="161">
        <f t="shared" si="112"/>
        <v>2132</v>
      </c>
      <c r="AG87" s="161">
        <f t="shared" si="112"/>
        <v>2132</v>
      </c>
      <c r="AH87" s="161">
        <f t="shared" si="112"/>
        <v>2132</v>
      </c>
      <c r="AI87" s="161">
        <f t="shared" si="112"/>
        <v>2132</v>
      </c>
      <c r="AJ87" s="161">
        <f t="shared" si="112"/>
        <v>2132</v>
      </c>
      <c r="AK87" s="161">
        <f t="shared" si="112"/>
        <v>2132</v>
      </c>
      <c r="AL87" s="161">
        <f>'DC Demand Planning'!S59*4</f>
        <v>2132</v>
      </c>
      <c r="AM87" s="161">
        <f t="shared" ref="AM87:AW87" si="113">AL87</f>
        <v>2132</v>
      </c>
      <c r="AN87" s="161">
        <f t="shared" si="113"/>
        <v>2132</v>
      </c>
      <c r="AO87" s="161">
        <f t="shared" si="113"/>
        <v>2132</v>
      </c>
      <c r="AP87" s="161">
        <f t="shared" si="113"/>
        <v>2132</v>
      </c>
      <c r="AQ87" s="161">
        <f t="shared" si="113"/>
        <v>2132</v>
      </c>
      <c r="AR87" s="161">
        <f t="shared" si="113"/>
        <v>2132</v>
      </c>
      <c r="AS87" s="161">
        <f t="shared" si="113"/>
        <v>2132</v>
      </c>
      <c r="AT87" s="161">
        <f t="shared" si="113"/>
        <v>2132</v>
      </c>
      <c r="AU87" s="161">
        <f t="shared" si="113"/>
        <v>2132</v>
      </c>
      <c r="AV87" s="161">
        <f t="shared" si="113"/>
        <v>2132</v>
      </c>
      <c r="AW87" s="161">
        <f t="shared" si="113"/>
        <v>2132</v>
      </c>
      <c r="AX87" s="180">
        <f>'DC Demand Planning'!S59*12</f>
        <v>6396</v>
      </c>
      <c r="AY87" s="180">
        <f t="shared" ref="AY87:BA87" si="114">AX87</f>
        <v>6396</v>
      </c>
      <c r="AZ87" s="180">
        <f t="shared" si="114"/>
        <v>6396</v>
      </c>
      <c r="BA87" s="180">
        <f t="shared" si="114"/>
        <v>6396</v>
      </c>
      <c r="BB87" s="161">
        <f>'DC Demand Planning'!X59*4</f>
        <v>2132</v>
      </c>
      <c r="BC87" s="161">
        <f t="shared" ref="BC87:BI87" si="115">BB87</f>
        <v>2132</v>
      </c>
      <c r="BD87" s="161">
        <f t="shared" si="115"/>
        <v>2132</v>
      </c>
      <c r="BE87" s="161">
        <f t="shared" si="115"/>
        <v>2132</v>
      </c>
      <c r="BF87" s="161">
        <f t="shared" si="115"/>
        <v>2132</v>
      </c>
      <c r="BG87" s="161">
        <f t="shared" si="115"/>
        <v>2132</v>
      </c>
      <c r="BH87" s="161">
        <f t="shared" si="115"/>
        <v>2132</v>
      </c>
      <c r="BI87" s="161">
        <f t="shared" si="115"/>
        <v>2132</v>
      </c>
      <c r="BJ87" s="147"/>
      <c r="BK87" s="200"/>
      <c r="BL87" s="146"/>
    </row>
    <row r="88">
      <c r="A88" s="160" t="s">
        <v>285</v>
      </c>
      <c r="B88" s="160">
        <f>$B$1+B87</f>
        <v>6</v>
      </c>
      <c r="C88" s="174" t="s">
        <v>286</v>
      </c>
      <c r="D88" s="181"/>
      <c r="E88" s="181"/>
      <c r="F88" s="181"/>
      <c r="G88" s="181"/>
      <c r="H88" s="181"/>
      <c r="I88" s="181"/>
      <c r="J88" s="181"/>
      <c r="K88" s="181"/>
      <c r="L88" s="203">
        <v>0.0</v>
      </c>
      <c r="M88" s="183">
        <f t="shared" ref="M88:BI88" si="116">L88+M90-M87</f>
        <v>12150</v>
      </c>
      <c r="N88" s="183">
        <f t="shared" si="116"/>
        <v>10018</v>
      </c>
      <c r="O88" s="183">
        <f t="shared" si="116"/>
        <v>7886</v>
      </c>
      <c r="P88" s="183">
        <f t="shared" si="116"/>
        <v>5754</v>
      </c>
      <c r="Q88" s="183">
        <f t="shared" si="116"/>
        <v>3622</v>
      </c>
      <c r="R88" s="184">
        <f t="shared" si="116"/>
        <v>9590</v>
      </c>
      <c r="S88" s="184">
        <f t="shared" si="116"/>
        <v>7458</v>
      </c>
      <c r="T88" s="183">
        <f t="shared" si="116"/>
        <v>5326</v>
      </c>
      <c r="U88" s="183">
        <f t="shared" si="116"/>
        <v>3194</v>
      </c>
      <c r="V88" s="183">
        <f t="shared" si="116"/>
        <v>1062</v>
      </c>
      <c r="W88" s="183">
        <f t="shared" si="116"/>
        <v>11080</v>
      </c>
      <c r="X88" s="183">
        <f t="shared" si="116"/>
        <v>8948</v>
      </c>
      <c r="Y88" s="183">
        <f t="shared" si="116"/>
        <v>6816</v>
      </c>
      <c r="Z88" s="183">
        <f t="shared" si="116"/>
        <v>4684</v>
      </c>
      <c r="AA88" s="183">
        <f t="shared" si="116"/>
        <v>2552</v>
      </c>
      <c r="AB88" s="183">
        <f t="shared" si="116"/>
        <v>12570</v>
      </c>
      <c r="AC88" s="183">
        <f t="shared" si="116"/>
        <v>10438</v>
      </c>
      <c r="AD88" s="185">
        <f t="shared" si="116"/>
        <v>8306</v>
      </c>
      <c r="AE88" s="183">
        <f t="shared" si="116"/>
        <v>6174</v>
      </c>
      <c r="AF88" s="183">
        <f t="shared" si="116"/>
        <v>4042</v>
      </c>
      <c r="AG88" s="183">
        <f t="shared" si="116"/>
        <v>10010</v>
      </c>
      <c r="AH88" s="183">
        <f t="shared" si="116"/>
        <v>7878</v>
      </c>
      <c r="AI88" s="183">
        <f t="shared" si="116"/>
        <v>5746</v>
      </c>
      <c r="AJ88" s="183">
        <f t="shared" si="116"/>
        <v>3614</v>
      </c>
      <c r="AK88" s="183">
        <f t="shared" si="116"/>
        <v>1482</v>
      </c>
      <c r="AL88" s="183">
        <f t="shared" si="116"/>
        <v>11500</v>
      </c>
      <c r="AM88" s="183">
        <f t="shared" si="116"/>
        <v>9368</v>
      </c>
      <c r="AN88" s="183">
        <f t="shared" si="116"/>
        <v>7236</v>
      </c>
      <c r="AO88" s="183">
        <f t="shared" si="116"/>
        <v>5104</v>
      </c>
      <c r="AP88" s="183">
        <f t="shared" si="116"/>
        <v>11072</v>
      </c>
      <c r="AQ88" s="183">
        <f t="shared" si="116"/>
        <v>8940</v>
      </c>
      <c r="AR88" s="183">
        <f t="shared" si="116"/>
        <v>6808</v>
      </c>
      <c r="AS88" s="183">
        <f t="shared" si="116"/>
        <v>4676</v>
      </c>
      <c r="AT88" s="183">
        <f t="shared" si="116"/>
        <v>2544</v>
      </c>
      <c r="AU88" s="183">
        <f t="shared" si="116"/>
        <v>12562</v>
      </c>
      <c r="AV88" s="183">
        <f t="shared" si="116"/>
        <v>10430</v>
      </c>
      <c r="AW88" s="183">
        <f t="shared" si="116"/>
        <v>8298</v>
      </c>
      <c r="AX88" s="186">
        <f t="shared" si="116"/>
        <v>14052</v>
      </c>
      <c r="AY88" s="186">
        <f t="shared" si="116"/>
        <v>7656</v>
      </c>
      <c r="AZ88" s="186">
        <f t="shared" si="116"/>
        <v>9360</v>
      </c>
      <c r="BA88" s="186">
        <f t="shared" si="116"/>
        <v>2964</v>
      </c>
      <c r="BB88" s="183">
        <f t="shared" si="116"/>
        <v>8932</v>
      </c>
      <c r="BC88" s="183">
        <f t="shared" si="116"/>
        <v>6800</v>
      </c>
      <c r="BD88" s="183">
        <f t="shared" si="116"/>
        <v>4668</v>
      </c>
      <c r="BE88" s="183">
        <f t="shared" si="116"/>
        <v>2536</v>
      </c>
      <c r="BF88" s="183">
        <f t="shared" si="116"/>
        <v>12554</v>
      </c>
      <c r="BG88" s="183">
        <f t="shared" si="116"/>
        <v>10422</v>
      </c>
      <c r="BH88" s="183">
        <f t="shared" si="116"/>
        <v>8290</v>
      </c>
      <c r="BI88" s="183">
        <f t="shared" si="116"/>
        <v>6158</v>
      </c>
      <c r="BJ88" s="147"/>
      <c r="BK88" s="204"/>
      <c r="BL88" s="146"/>
    </row>
    <row r="89">
      <c r="A89" s="160" t="s">
        <v>287</v>
      </c>
      <c r="B89" s="40">
        <v>0.0</v>
      </c>
      <c r="C89" s="174" t="s">
        <v>288</v>
      </c>
      <c r="D89" s="188"/>
      <c r="E89" s="188"/>
      <c r="F89" s="188"/>
      <c r="G89" s="188"/>
      <c r="H89" s="188"/>
      <c r="I89" s="188"/>
      <c r="J89" s="188"/>
      <c r="K89" s="188"/>
      <c r="L89" s="189"/>
      <c r="M89" s="189"/>
      <c r="N89" s="189"/>
      <c r="O89" s="189"/>
      <c r="P89" s="189"/>
      <c r="Q89" s="189"/>
      <c r="R89" s="189"/>
      <c r="S89" s="189"/>
      <c r="T89" s="189"/>
      <c r="U89" s="189"/>
      <c r="V89" s="189"/>
      <c r="W89" s="189"/>
      <c r="X89" s="189"/>
      <c r="Y89" s="189"/>
      <c r="Z89" s="189"/>
      <c r="AA89" s="189"/>
      <c r="AB89" s="189"/>
      <c r="AC89" s="189"/>
      <c r="AD89" s="189"/>
      <c r="AE89" s="189"/>
      <c r="AF89" s="189"/>
      <c r="AG89" s="189"/>
      <c r="AH89" s="189"/>
      <c r="AI89" s="189"/>
      <c r="AJ89" s="189"/>
      <c r="AK89" s="189"/>
      <c r="AL89" s="189"/>
      <c r="AM89" s="189"/>
      <c r="AN89" s="189"/>
      <c r="AO89" s="189"/>
      <c r="AP89" s="189"/>
      <c r="AQ89" s="189"/>
      <c r="AR89" s="189"/>
      <c r="AS89" s="189"/>
      <c r="AT89" s="189"/>
      <c r="AU89" s="189"/>
      <c r="AV89" s="189"/>
      <c r="AW89" s="189"/>
      <c r="AX89" s="189"/>
      <c r="AY89" s="189"/>
      <c r="AZ89" s="189"/>
      <c r="BA89" s="189"/>
      <c r="BB89" s="189"/>
      <c r="BC89" s="189"/>
      <c r="BD89" s="189"/>
      <c r="BE89" s="189"/>
      <c r="BF89" s="189"/>
      <c r="BG89" s="189"/>
      <c r="BH89" s="189"/>
      <c r="BI89" s="189"/>
      <c r="BJ89" s="190"/>
      <c r="BK89" s="191">
        <f>min(BF88:BI89)</f>
        <v>6158</v>
      </c>
      <c r="BL89" s="147"/>
    </row>
    <row r="90">
      <c r="A90" s="141"/>
      <c r="B90" s="138"/>
      <c r="C90" s="174" t="s">
        <v>289</v>
      </c>
      <c r="D90" s="202"/>
      <c r="E90" s="202"/>
      <c r="F90" s="202"/>
      <c r="G90" s="202"/>
      <c r="H90" s="175"/>
      <c r="I90" s="175"/>
      <c r="J90" s="175"/>
      <c r="K90" s="175"/>
      <c r="L90" s="161"/>
      <c r="M90" s="161">
        <f t="shared" ref="M90:BI90" si="117">if(M152&gt;0,M152*$B$86,"")</f>
        <v>12150</v>
      </c>
      <c r="N90" s="161" t="str">
        <f t="shared" si="117"/>
        <v/>
      </c>
      <c r="O90" s="161" t="str">
        <f t="shared" si="117"/>
        <v/>
      </c>
      <c r="P90" s="161" t="str">
        <f t="shared" si="117"/>
        <v/>
      </c>
      <c r="Q90" s="161" t="str">
        <f t="shared" si="117"/>
        <v/>
      </c>
      <c r="R90" s="178">
        <f t="shared" si="117"/>
        <v>8100</v>
      </c>
      <c r="S90" s="178" t="str">
        <f t="shared" si="117"/>
        <v/>
      </c>
      <c r="T90" s="161" t="str">
        <f t="shared" si="117"/>
        <v/>
      </c>
      <c r="U90" s="161" t="str">
        <f t="shared" si="117"/>
        <v/>
      </c>
      <c r="V90" s="161" t="str">
        <f t="shared" si="117"/>
        <v/>
      </c>
      <c r="W90" s="161">
        <f t="shared" si="117"/>
        <v>12150</v>
      </c>
      <c r="X90" s="161" t="str">
        <f t="shared" si="117"/>
        <v/>
      </c>
      <c r="Y90" s="161" t="str">
        <f t="shared" si="117"/>
        <v/>
      </c>
      <c r="Z90" s="161" t="str">
        <f t="shared" si="117"/>
        <v/>
      </c>
      <c r="AA90" s="161" t="str">
        <f t="shared" si="117"/>
        <v/>
      </c>
      <c r="AB90" s="161">
        <f t="shared" si="117"/>
        <v>12150</v>
      </c>
      <c r="AC90" s="161" t="str">
        <f t="shared" si="117"/>
        <v/>
      </c>
      <c r="AD90" s="179" t="str">
        <f t="shared" si="117"/>
        <v/>
      </c>
      <c r="AE90" s="161" t="str">
        <f t="shared" si="117"/>
        <v/>
      </c>
      <c r="AF90" s="161" t="str">
        <f t="shared" si="117"/>
        <v/>
      </c>
      <c r="AG90" s="161">
        <f t="shared" si="117"/>
        <v>8100</v>
      </c>
      <c r="AH90" s="161" t="str">
        <f t="shared" si="117"/>
        <v/>
      </c>
      <c r="AI90" s="161" t="str">
        <f t="shared" si="117"/>
        <v/>
      </c>
      <c r="AJ90" s="161" t="str">
        <f t="shared" si="117"/>
        <v/>
      </c>
      <c r="AK90" s="161" t="str">
        <f t="shared" si="117"/>
        <v/>
      </c>
      <c r="AL90" s="161">
        <f t="shared" si="117"/>
        <v>12150</v>
      </c>
      <c r="AM90" s="161" t="str">
        <f t="shared" si="117"/>
        <v/>
      </c>
      <c r="AN90" s="161" t="str">
        <f t="shared" si="117"/>
        <v/>
      </c>
      <c r="AO90" s="161" t="str">
        <f t="shared" si="117"/>
        <v/>
      </c>
      <c r="AP90" s="161">
        <f t="shared" si="117"/>
        <v>8100</v>
      </c>
      <c r="AQ90" s="161" t="str">
        <f t="shared" si="117"/>
        <v/>
      </c>
      <c r="AR90" s="161" t="str">
        <f t="shared" si="117"/>
        <v/>
      </c>
      <c r="AS90" s="161" t="str">
        <f t="shared" si="117"/>
        <v/>
      </c>
      <c r="AT90" s="161" t="str">
        <f t="shared" si="117"/>
        <v/>
      </c>
      <c r="AU90" s="161">
        <f t="shared" si="117"/>
        <v>12150</v>
      </c>
      <c r="AV90" s="161" t="str">
        <f t="shared" si="117"/>
        <v/>
      </c>
      <c r="AW90" s="161" t="str">
        <f t="shared" si="117"/>
        <v/>
      </c>
      <c r="AX90" s="180">
        <f t="shared" si="117"/>
        <v>12150</v>
      </c>
      <c r="AY90" s="180" t="str">
        <f t="shared" si="117"/>
        <v/>
      </c>
      <c r="AZ90" s="180">
        <f t="shared" si="117"/>
        <v>8100</v>
      </c>
      <c r="BA90" s="180" t="str">
        <f t="shared" si="117"/>
        <v/>
      </c>
      <c r="BB90" s="161">
        <f t="shared" si="117"/>
        <v>8100</v>
      </c>
      <c r="BC90" s="161" t="str">
        <f t="shared" si="117"/>
        <v/>
      </c>
      <c r="BD90" s="161" t="str">
        <f t="shared" si="117"/>
        <v/>
      </c>
      <c r="BE90" s="161" t="str">
        <f t="shared" si="117"/>
        <v/>
      </c>
      <c r="BF90" s="161">
        <f t="shared" si="117"/>
        <v>12150</v>
      </c>
      <c r="BG90" s="161" t="str">
        <f t="shared" si="117"/>
        <v/>
      </c>
      <c r="BH90" s="161" t="str">
        <f t="shared" si="117"/>
        <v/>
      </c>
      <c r="BI90" s="161" t="str">
        <f t="shared" si="117"/>
        <v/>
      </c>
      <c r="BJ90" s="147"/>
      <c r="BK90" s="192"/>
      <c r="BL90" s="146"/>
    </row>
    <row r="91">
      <c r="A91" s="197"/>
      <c r="B91" s="148"/>
      <c r="C91" s="174" t="s">
        <v>290</v>
      </c>
      <c r="D91" s="202"/>
      <c r="E91" s="202"/>
      <c r="F91" s="202"/>
      <c r="G91" s="202"/>
      <c r="H91" s="175"/>
      <c r="I91" s="175"/>
      <c r="J91" s="206"/>
      <c r="K91" s="206" t="str">
        <f t="shared" ref="K91:P91" si="118">if(Q88&lt;=0,"x","")</f>
        <v/>
      </c>
      <c r="L91" s="160" t="str">
        <f t="shared" si="118"/>
        <v/>
      </c>
      <c r="M91" s="160" t="str">
        <f t="shared" si="118"/>
        <v/>
      </c>
      <c r="N91" s="160" t="str">
        <f t="shared" si="118"/>
        <v/>
      </c>
      <c r="O91" s="160" t="str">
        <f t="shared" si="118"/>
        <v/>
      </c>
      <c r="P91" s="160" t="str">
        <f t="shared" si="118"/>
        <v/>
      </c>
      <c r="Q91" s="193" t="s">
        <v>291</v>
      </c>
      <c r="R91" s="194" t="str">
        <f t="shared" ref="R91:AE91" si="119">if(X88&lt;=0,"x","")</f>
        <v/>
      </c>
      <c r="S91" s="194" t="str">
        <f t="shared" si="119"/>
        <v/>
      </c>
      <c r="T91" s="160" t="str">
        <f t="shared" si="119"/>
        <v/>
      </c>
      <c r="U91" s="160" t="str">
        <f t="shared" si="119"/>
        <v/>
      </c>
      <c r="V91" s="160" t="str">
        <f t="shared" si="119"/>
        <v/>
      </c>
      <c r="W91" s="160" t="str">
        <f t="shared" si="119"/>
        <v/>
      </c>
      <c r="X91" s="160" t="str">
        <f t="shared" si="119"/>
        <v/>
      </c>
      <c r="Y91" s="160" t="str">
        <f t="shared" si="119"/>
        <v/>
      </c>
      <c r="Z91" s="160" t="str">
        <f t="shared" si="119"/>
        <v/>
      </c>
      <c r="AA91" s="160" t="str">
        <f t="shared" si="119"/>
        <v/>
      </c>
      <c r="AB91" s="160" t="str">
        <f t="shared" si="119"/>
        <v/>
      </c>
      <c r="AC91" s="160" t="str">
        <f t="shared" si="119"/>
        <v/>
      </c>
      <c r="AD91" s="195" t="str">
        <f t="shared" si="119"/>
        <v/>
      </c>
      <c r="AE91" s="160" t="str">
        <f t="shared" si="119"/>
        <v/>
      </c>
      <c r="AF91" s="193" t="s">
        <v>291</v>
      </c>
      <c r="AG91" s="160" t="str">
        <f t="shared" ref="AG91:BC91" si="120">if(AM88&lt;=0,"x","")</f>
        <v/>
      </c>
      <c r="AH91" s="160" t="str">
        <f t="shared" si="120"/>
        <v/>
      </c>
      <c r="AI91" s="160" t="str">
        <f t="shared" si="120"/>
        <v/>
      </c>
      <c r="AJ91" s="160" t="str">
        <f t="shared" si="120"/>
        <v/>
      </c>
      <c r="AK91" s="160" t="str">
        <f t="shared" si="120"/>
        <v/>
      </c>
      <c r="AL91" s="160" t="str">
        <f t="shared" si="120"/>
        <v/>
      </c>
      <c r="AM91" s="160" t="str">
        <f t="shared" si="120"/>
        <v/>
      </c>
      <c r="AN91" s="160" t="str">
        <f t="shared" si="120"/>
        <v/>
      </c>
      <c r="AO91" s="160" t="str">
        <f t="shared" si="120"/>
        <v/>
      </c>
      <c r="AP91" s="160" t="str">
        <f t="shared" si="120"/>
        <v/>
      </c>
      <c r="AQ91" s="160" t="str">
        <f t="shared" si="120"/>
        <v/>
      </c>
      <c r="AR91" s="160" t="str">
        <f t="shared" si="120"/>
        <v/>
      </c>
      <c r="AS91" s="160" t="str">
        <f t="shared" si="120"/>
        <v/>
      </c>
      <c r="AT91" s="160" t="str">
        <f t="shared" si="120"/>
        <v/>
      </c>
      <c r="AU91" s="160" t="str">
        <f t="shared" si="120"/>
        <v/>
      </c>
      <c r="AV91" s="160" t="str">
        <f t="shared" si="120"/>
        <v/>
      </c>
      <c r="AW91" s="160" t="str">
        <f t="shared" si="120"/>
        <v/>
      </c>
      <c r="AX91" s="196" t="str">
        <f t="shared" si="120"/>
        <v/>
      </c>
      <c r="AY91" s="196" t="str">
        <f t="shared" si="120"/>
        <v/>
      </c>
      <c r="AZ91" s="196" t="str">
        <f t="shared" si="120"/>
        <v/>
      </c>
      <c r="BA91" s="196" t="str">
        <f t="shared" si="120"/>
        <v/>
      </c>
      <c r="BB91" s="160" t="str">
        <f t="shared" si="120"/>
        <v/>
      </c>
      <c r="BC91" s="160" t="str">
        <f t="shared" si="120"/>
        <v/>
      </c>
      <c r="BD91" s="160"/>
      <c r="BE91" s="160"/>
      <c r="BF91" s="160"/>
      <c r="BG91" s="160"/>
      <c r="BH91" s="160"/>
      <c r="BI91" s="160"/>
      <c r="BJ91" s="197"/>
      <c r="BK91" s="198"/>
      <c r="BL91" s="199"/>
    </row>
    <row r="92">
      <c r="A92" s="147"/>
      <c r="B92" s="146"/>
      <c r="C92" s="137"/>
      <c r="D92" s="137"/>
      <c r="E92" s="137"/>
      <c r="F92" s="137"/>
      <c r="G92" s="137"/>
      <c r="H92" s="137"/>
      <c r="I92" s="137"/>
      <c r="J92" s="137"/>
      <c r="K92" s="137"/>
      <c r="L92" s="137"/>
      <c r="M92" s="137"/>
      <c r="N92" s="137"/>
      <c r="O92" s="137"/>
      <c r="P92" s="137"/>
      <c r="Q92" s="138"/>
      <c r="R92" s="149"/>
      <c r="S92" s="149"/>
      <c r="T92" s="141"/>
      <c r="U92" s="137"/>
      <c r="V92" s="137"/>
      <c r="W92" s="137"/>
      <c r="X92" s="137"/>
      <c r="Y92" s="137"/>
      <c r="Z92" s="137"/>
      <c r="AA92" s="137"/>
      <c r="AB92" s="137"/>
      <c r="AC92" s="138"/>
      <c r="AD92" s="150"/>
      <c r="AE92" s="141"/>
      <c r="AF92" s="137"/>
      <c r="AG92" s="137"/>
      <c r="AH92" s="137"/>
      <c r="AI92" s="137"/>
      <c r="AJ92" s="137"/>
      <c r="AK92" s="137"/>
      <c r="AL92" s="137"/>
      <c r="AM92" s="137"/>
      <c r="AN92" s="137"/>
      <c r="AO92" s="137"/>
      <c r="AP92" s="137"/>
      <c r="AQ92" s="137"/>
      <c r="AR92" s="137"/>
      <c r="AS92" s="137"/>
      <c r="AT92" s="137"/>
      <c r="AU92" s="137"/>
      <c r="AV92" s="137"/>
      <c r="AW92" s="138"/>
      <c r="AX92" s="151"/>
      <c r="AY92" s="151"/>
      <c r="AZ92" s="151"/>
      <c r="BA92" s="151"/>
      <c r="BB92" s="141"/>
      <c r="BC92" s="137"/>
      <c r="BD92" s="137"/>
      <c r="BE92" s="137"/>
      <c r="BF92" s="137"/>
      <c r="BG92" s="137"/>
      <c r="BH92" s="137"/>
      <c r="BI92" s="137"/>
      <c r="BJ92" s="146"/>
      <c r="BK92" s="200"/>
      <c r="BL92" s="146"/>
    </row>
    <row r="93">
      <c r="A93" s="152"/>
      <c r="B93" s="153"/>
      <c r="C93" s="153"/>
      <c r="D93" s="146"/>
      <c r="E93" s="146"/>
      <c r="F93" s="146"/>
      <c r="G93" s="146"/>
      <c r="H93" s="146"/>
      <c r="I93" s="146"/>
      <c r="J93" s="146"/>
      <c r="K93" s="146"/>
      <c r="L93" s="146"/>
      <c r="M93" s="146"/>
      <c r="N93" s="146"/>
      <c r="O93" s="146"/>
      <c r="P93" s="146"/>
      <c r="Q93" s="148"/>
      <c r="R93" s="154"/>
      <c r="S93" s="154"/>
      <c r="T93" s="147"/>
      <c r="U93" s="146"/>
      <c r="V93" s="146"/>
      <c r="W93" s="146"/>
      <c r="X93" s="146"/>
      <c r="Y93" s="146"/>
      <c r="Z93" s="146"/>
      <c r="AA93" s="146"/>
      <c r="AB93" s="146"/>
      <c r="AC93" s="148"/>
      <c r="AD93" s="155"/>
      <c r="AE93" s="147"/>
      <c r="AF93" s="146"/>
      <c r="AG93" s="146"/>
      <c r="AH93" s="146"/>
      <c r="AI93" s="146"/>
      <c r="AJ93" s="146"/>
      <c r="AK93" s="146"/>
      <c r="AL93" s="146"/>
      <c r="AM93" s="146"/>
      <c r="AN93" s="146"/>
      <c r="AO93" s="146"/>
      <c r="AP93" s="146"/>
      <c r="AQ93" s="146"/>
      <c r="AR93" s="146"/>
      <c r="AS93" s="146"/>
      <c r="AT93" s="146"/>
      <c r="AU93" s="146"/>
      <c r="AV93" s="146"/>
      <c r="AW93" s="148"/>
      <c r="AX93" s="156"/>
      <c r="AY93" s="156"/>
      <c r="AZ93" s="156"/>
      <c r="BA93" s="156"/>
      <c r="BB93" s="147"/>
      <c r="BC93" s="146"/>
      <c r="BD93" s="146"/>
      <c r="BE93" s="146"/>
      <c r="BF93" s="146"/>
      <c r="BG93" s="146"/>
      <c r="BH93" s="146"/>
      <c r="BI93" s="146"/>
      <c r="BJ93" s="146"/>
      <c r="BK93" s="200"/>
      <c r="BL93" s="146"/>
    </row>
    <row r="94">
      <c r="A94" s="157" t="s">
        <v>186</v>
      </c>
      <c r="B94" s="158"/>
      <c r="C94" s="159" t="s">
        <v>301</v>
      </c>
      <c r="D94" s="147"/>
      <c r="E94" s="146"/>
      <c r="F94" s="146"/>
      <c r="G94" s="146"/>
      <c r="H94" s="146"/>
      <c r="I94" s="146"/>
      <c r="J94" s="146"/>
      <c r="K94" s="146"/>
      <c r="L94" s="146"/>
      <c r="M94" s="146"/>
      <c r="N94" s="146"/>
      <c r="O94" s="146"/>
      <c r="P94" s="146"/>
      <c r="Q94" s="148"/>
      <c r="R94" s="154"/>
      <c r="S94" s="154"/>
      <c r="T94" s="147"/>
      <c r="U94" s="146"/>
      <c r="V94" s="146"/>
      <c r="W94" s="146"/>
      <c r="X94" s="146"/>
      <c r="Y94" s="146"/>
      <c r="Z94" s="146"/>
      <c r="AA94" s="146"/>
      <c r="AB94" s="146"/>
      <c r="AC94" s="148"/>
      <c r="AD94" s="155"/>
      <c r="AE94" s="147"/>
      <c r="AF94" s="146"/>
      <c r="AG94" s="146"/>
      <c r="AH94" s="146"/>
      <c r="AI94" s="146"/>
      <c r="AJ94" s="146"/>
      <c r="AK94" s="146"/>
      <c r="AL94" s="146"/>
      <c r="AM94" s="146"/>
      <c r="AN94" s="146"/>
      <c r="AO94" s="146"/>
      <c r="AP94" s="146"/>
      <c r="AQ94" s="146"/>
      <c r="AR94" s="146"/>
      <c r="AS94" s="146"/>
      <c r="AT94" s="146"/>
      <c r="AU94" s="146"/>
      <c r="AV94" s="146"/>
      <c r="AW94" s="148"/>
      <c r="AX94" s="156"/>
      <c r="AY94" s="156"/>
      <c r="AZ94" s="156"/>
      <c r="BA94" s="156"/>
      <c r="BB94" s="147"/>
      <c r="BC94" s="146"/>
      <c r="BD94" s="146"/>
      <c r="BE94" s="146"/>
      <c r="BF94" s="146"/>
      <c r="BG94" s="146"/>
      <c r="BH94" s="146"/>
      <c r="BI94" s="146"/>
      <c r="BJ94" s="146"/>
      <c r="BK94" s="200"/>
      <c r="BL94" s="146"/>
    </row>
    <row r="95">
      <c r="A95" s="160" t="s">
        <v>204</v>
      </c>
      <c r="B95" s="161">
        <f>'EOQ and EPQ'!J14</f>
        <v>4050</v>
      </c>
      <c r="C95" s="162"/>
      <c r="D95" s="163" t="s">
        <v>234</v>
      </c>
      <c r="E95" s="164" t="s">
        <v>235</v>
      </c>
      <c r="F95" s="164" t="s">
        <v>236</v>
      </c>
      <c r="G95" s="165" t="s">
        <v>237</v>
      </c>
      <c r="H95" s="165" t="s">
        <v>238</v>
      </c>
      <c r="I95" s="165" t="s">
        <v>239</v>
      </c>
      <c r="J95" s="165" t="s">
        <v>240</v>
      </c>
      <c r="K95" s="165" t="s">
        <v>241</v>
      </c>
      <c r="L95" s="165" t="s">
        <v>242</v>
      </c>
      <c r="M95" s="165" t="s">
        <v>243</v>
      </c>
      <c r="N95" s="165" t="s">
        <v>244</v>
      </c>
      <c r="O95" s="165" t="s">
        <v>245</v>
      </c>
      <c r="P95" s="165" t="s">
        <v>246</v>
      </c>
      <c r="Q95" s="166" t="s">
        <v>247</v>
      </c>
      <c r="R95" s="167" t="s">
        <v>248</v>
      </c>
      <c r="S95" s="167" t="s">
        <v>249</v>
      </c>
      <c r="T95" s="168" t="s">
        <v>250</v>
      </c>
      <c r="U95" s="165" t="s">
        <v>251</v>
      </c>
      <c r="V95" s="165" t="s">
        <v>252</v>
      </c>
      <c r="W95" s="165" t="s">
        <v>253</v>
      </c>
      <c r="X95" s="165" t="s">
        <v>254</v>
      </c>
      <c r="Y95" s="165" t="s">
        <v>255</v>
      </c>
      <c r="Z95" s="165" t="s">
        <v>256</v>
      </c>
      <c r="AA95" s="165" t="s">
        <v>257</v>
      </c>
      <c r="AB95" s="165" t="s">
        <v>258</v>
      </c>
      <c r="AC95" s="166" t="s">
        <v>259</v>
      </c>
      <c r="AD95" s="169" t="s">
        <v>260</v>
      </c>
      <c r="AE95" s="168" t="s">
        <v>261</v>
      </c>
      <c r="AF95" s="165" t="s">
        <v>262</v>
      </c>
      <c r="AG95" s="165" t="s">
        <v>263</v>
      </c>
      <c r="AH95" s="165" t="s">
        <v>264</v>
      </c>
      <c r="AI95" s="165" t="s">
        <v>265</v>
      </c>
      <c r="AJ95" s="165" t="s">
        <v>266</v>
      </c>
      <c r="AK95" s="165" t="s">
        <v>267</v>
      </c>
      <c r="AL95" s="165" t="s">
        <v>268</v>
      </c>
      <c r="AM95" s="165" t="s">
        <v>269</v>
      </c>
      <c r="AN95" s="165" t="s">
        <v>270</v>
      </c>
      <c r="AO95" s="165" t="s">
        <v>271</v>
      </c>
      <c r="AP95" s="165" t="s">
        <v>272</v>
      </c>
      <c r="AQ95" s="165" t="s">
        <v>273</v>
      </c>
      <c r="AR95" s="165" t="s">
        <v>274</v>
      </c>
      <c r="AS95" s="165" t="s">
        <v>275</v>
      </c>
      <c r="AT95" s="165" t="s">
        <v>276</v>
      </c>
      <c r="AU95" s="165" t="s">
        <v>277</v>
      </c>
      <c r="AV95" s="165" t="s">
        <v>278</v>
      </c>
      <c r="AW95" s="166" t="s">
        <v>279</v>
      </c>
      <c r="AX95" s="170" t="s">
        <v>280</v>
      </c>
      <c r="AY95" s="170" t="s">
        <v>281</v>
      </c>
      <c r="AZ95" s="170" t="s">
        <v>234</v>
      </c>
      <c r="BA95" s="170" t="s">
        <v>235</v>
      </c>
      <c r="BB95" s="168" t="s">
        <v>236</v>
      </c>
      <c r="BC95" s="165" t="s">
        <v>237</v>
      </c>
      <c r="BD95" s="165" t="s">
        <v>238</v>
      </c>
      <c r="BE95" s="165" t="s">
        <v>239</v>
      </c>
      <c r="BF95" s="165" t="s">
        <v>240</v>
      </c>
      <c r="BG95" s="165" t="s">
        <v>241</v>
      </c>
      <c r="BH95" s="165" t="s">
        <v>242</v>
      </c>
      <c r="BI95" s="165" t="s">
        <v>243</v>
      </c>
      <c r="BJ95" s="171"/>
      <c r="BK95" s="201"/>
      <c r="BL95" s="171"/>
    </row>
    <row r="96">
      <c r="A96" s="160" t="s">
        <v>283</v>
      </c>
      <c r="B96" s="160">
        <v>2.0</v>
      </c>
      <c r="C96" s="174" t="s">
        <v>284</v>
      </c>
      <c r="D96" s="161"/>
      <c r="E96" s="202"/>
      <c r="F96" s="202"/>
      <c r="G96" s="161"/>
      <c r="H96" s="176"/>
      <c r="I96" s="176"/>
      <c r="J96" s="176"/>
      <c r="K96" s="176"/>
      <c r="L96" s="160">
        <v>0.0</v>
      </c>
      <c r="M96" s="160">
        <v>0.0</v>
      </c>
      <c r="N96" s="161">
        <f>'DC Demand Planning'!I24*4</f>
        <v>2916</v>
      </c>
      <c r="O96" s="161">
        <f t="shared" ref="O96:Y96" si="121">N96</f>
        <v>2916</v>
      </c>
      <c r="P96" s="161">
        <f t="shared" si="121"/>
        <v>2916</v>
      </c>
      <c r="Q96" s="161">
        <f t="shared" si="121"/>
        <v>2916</v>
      </c>
      <c r="R96" s="178">
        <f t="shared" si="121"/>
        <v>2916</v>
      </c>
      <c r="S96" s="178">
        <f t="shared" si="121"/>
        <v>2916</v>
      </c>
      <c r="T96" s="161">
        <f t="shared" si="121"/>
        <v>2916</v>
      </c>
      <c r="U96" s="161">
        <f t="shared" si="121"/>
        <v>2916</v>
      </c>
      <c r="V96" s="161">
        <f t="shared" si="121"/>
        <v>2916</v>
      </c>
      <c r="W96" s="161">
        <f t="shared" si="121"/>
        <v>2916</v>
      </c>
      <c r="X96" s="161">
        <f t="shared" si="121"/>
        <v>2916</v>
      </c>
      <c r="Y96" s="161">
        <f t="shared" si="121"/>
        <v>2916</v>
      </c>
      <c r="Z96" s="161">
        <f>'DC Demand Planning'!N24*4</f>
        <v>2916</v>
      </c>
      <c r="AA96" s="161">
        <f t="shared" ref="AA96:AK96" si="122">Z96</f>
        <v>2916</v>
      </c>
      <c r="AB96" s="161">
        <f t="shared" si="122"/>
        <v>2916</v>
      </c>
      <c r="AC96" s="161">
        <f t="shared" si="122"/>
        <v>2916</v>
      </c>
      <c r="AD96" s="179">
        <f t="shared" si="122"/>
        <v>2916</v>
      </c>
      <c r="AE96" s="161">
        <f t="shared" si="122"/>
        <v>2916</v>
      </c>
      <c r="AF96" s="161">
        <f t="shared" si="122"/>
        <v>2916</v>
      </c>
      <c r="AG96" s="161">
        <f t="shared" si="122"/>
        <v>2916</v>
      </c>
      <c r="AH96" s="161">
        <f t="shared" si="122"/>
        <v>2916</v>
      </c>
      <c r="AI96" s="161">
        <f t="shared" si="122"/>
        <v>2916</v>
      </c>
      <c r="AJ96" s="161">
        <f t="shared" si="122"/>
        <v>2916</v>
      </c>
      <c r="AK96" s="161">
        <f t="shared" si="122"/>
        <v>2916</v>
      </c>
      <c r="AL96" s="161">
        <f>'DC Demand Planning'!S24*4</f>
        <v>3376</v>
      </c>
      <c r="AM96" s="161">
        <f t="shared" ref="AM96:AW96" si="123">AL96</f>
        <v>3376</v>
      </c>
      <c r="AN96" s="161">
        <f t="shared" si="123"/>
        <v>3376</v>
      </c>
      <c r="AO96" s="161">
        <f t="shared" si="123"/>
        <v>3376</v>
      </c>
      <c r="AP96" s="161">
        <f t="shared" si="123"/>
        <v>3376</v>
      </c>
      <c r="AQ96" s="161">
        <f t="shared" si="123"/>
        <v>3376</v>
      </c>
      <c r="AR96" s="161">
        <f t="shared" si="123"/>
        <v>3376</v>
      </c>
      <c r="AS96" s="161">
        <f t="shared" si="123"/>
        <v>3376</v>
      </c>
      <c r="AT96" s="161">
        <f t="shared" si="123"/>
        <v>3376</v>
      </c>
      <c r="AU96" s="161">
        <f t="shared" si="123"/>
        <v>3376</v>
      </c>
      <c r="AV96" s="161">
        <f t="shared" si="123"/>
        <v>3376</v>
      </c>
      <c r="AW96" s="161">
        <f t="shared" si="123"/>
        <v>3376</v>
      </c>
      <c r="AX96" s="180">
        <f>'DC Demand Planning'!S24*12</f>
        <v>10128</v>
      </c>
      <c r="AY96" s="180">
        <f t="shared" ref="AY96:BA96" si="124">AX96</f>
        <v>10128</v>
      </c>
      <c r="AZ96" s="180">
        <f t="shared" si="124"/>
        <v>10128</v>
      </c>
      <c r="BA96" s="180">
        <f t="shared" si="124"/>
        <v>10128</v>
      </c>
      <c r="BB96" s="161">
        <f>'DC Demand Planning'!X24*4</f>
        <v>3376</v>
      </c>
      <c r="BC96" s="161">
        <f t="shared" ref="BC96:BI96" si="125">BB96</f>
        <v>3376</v>
      </c>
      <c r="BD96" s="161">
        <f t="shared" si="125"/>
        <v>3376</v>
      </c>
      <c r="BE96" s="161">
        <f t="shared" si="125"/>
        <v>3376</v>
      </c>
      <c r="BF96" s="161">
        <f t="shared" si="125"/>
        <v>3376</v>
      </c>
      <c r="BG96" s="161">
        <f t="shared" si="125"/>
        <v>3376</v>
      </c>
      <c r="BH96" s="161">
        <f t="shared" si="125"/>
        <v>3376</v>
      </c>
      <c r="BI96" s="161">
        <f t="shared" si="125"/>
        <v>3376</v>
      </c>
      <c r="BJ96" s="147"/>
      <c r="BK96" s="200"/>
      <c r="BL96" s="146"/>
    </row>
    <row r="97">
      <c r="A97" s="160" t="s">
        <v>285</v>
      </c>
      <c r="B97" s="160">
        <f>$B$1+B96</f>
        <v>6</v>
      </c>
      <c r="C97" s="174" t="s">
        <v>286</v>
      </c>
      <c r="D97" s="181"/>
      <c r="E97" s="181"/>
      <c r="F97" s="181"/>
      <c r="G97" s="181"/>
      <c r="H97" s="181"/>
      <c r="I97" s="181"/>
      <c r="J97" s="181"/>
      <c r="K97" s="181"/>
      <c r="L97" s="203">
        <v>0.0</v>
      </c>
      <c r="M97" s="183">
        <f t="shared" ref="M97:BI97" si="126">L97+M99-M96</f>
        <v>16200</v>
      </c>
      <c r="N97" s="183">
        <f t="shared" si="126"/>
        <v>13284</v>
      </c>
      <c r="O97" s="183">
        <f t="shared" si="126"/>
        <v>10368</v>
      </c>
      <c r="P97" s="183">
        <f t="shared" si="126"/>
        <v>7452</v>
      </c>
      <c r="Q97" s="183">
        <f t="shared" si="126"/>
        <v>4536</v>
      </c>
      <c r="R97" s="184">
        <f t="shared" si="126"/>
        <v>13770</v>
      </c>
      <c r="S97" s="184">
        <f t="shared" si="126"/>
        <v>10854</v>
      </c>
      <c r="T97" s="183">
        <f t="shared" si="126"/>
        <v>7938</v>
      </c>
      <c r="U97" s="183">
        <f t="shared" si="126"/>
        <v>5022</v>
      </c>
      <c r="V97" s="183">
        <f t="shared" si="126"/>
        <v>2106</v>
      </c>
      <c r="W97" s="183">
        <f t="shared" si="126"/>
        <v>15390</v>
      </c>
      <c r="X97" s="183">
        <f t="shared" si="126"/>
        <v>12474</v>
      </c>
      <c r="Y97" s="183">
        <f t="shared" si="126"/>
        <v>9558</v>
      </c>
      <c r="Z97" s="183">
        <f t="shared" si="126"/>
        <v>6642</v>
      </c>
      <c r="AA97" s="183">
        <f t="shared" si="126"/>
        <v>3726</v>
      </c>
      <c r="AB97" s="183">
        <f t="shared" si="126"/>
        <v>12960</v>
      </c>
      <c r="AC97" s="183">
        <f t="shared" si="126"/>
        <v>10044</v>
      </c>
      <c r="AD97" s="185">
        <f t="shared" si="126"/>
        <v>7128</v>
      </c>
      <c r="AE97" s="183">
        <f t="shared" si="126"/>
        <v>4212</v>
      </c>
      <c r="AF97" s="183">
        <f t="shared" si="126"/>
        <v>1296</v>
      </c>
      <c r="AG97" s="183">
        <f t="shared" si="126"/>
        <v>14580</v>
      </c>
      <c r="AH97" s="183">
        <f t="shared" si="126"/>
        <v>11664</v>
      </c>
      <c r="AI97" s="183">
        <f t="shared" si="126"/>
        <v>8748</v>
      </c>
      <c r="AJ97" s="183">
        <f t="shared" si="126"/>
        <v>5832</v>
      </c>
      <c r="AK97" s="183">
        <f t="shared" si="126"/>
        <v>2916</v>
      </c>
      <c r="AL97" s="183">
        <f t="shared" si="126"/>
        <v>15740</v>
      </c>
      <c r="AM97" s="183">
        <f t="shared" si="126"/>
        <v>12364</v>
      </c>
      <c r="AN97" s="183">
        <f t="shared" si="126"/>
        <v>8988</v>
      </c>
      <c r="AO97" s="183">
        <f t="shared" si="126"/>
        <v>5612</v>
      </c>
      <c r="AP97" s="183">
        <f t="shared" si="126"/>
        <v>18436</v>
      </c>
      <c r="AQ97" s="183">
        <f t="shared" si="126"/>
        <v>15060</v>
      </c>
      <c r="AR97" s="183">
        <f t="shared" si="126"/>
        <v>11684</v>
      </c>
      <c r="AS97" s="183">
        <f t="shared" si="126"/>
        <v>8308</v>
      </c>
      <c r="AT97" s="183">
        <f t="shared" si="126"/>
        <v>4932</v>
      </c>
      <c r="AU97" s="183">
        <f t="shared" si="126"/>
        <v>17756</v>
      </c>
      <c r="AV97" s="183">
        <f t="shared" si="126"/>
        <v>14380</v>
      </c>
      <c r="AW97" s="183">
        <f t="shared" si="126"/>
        <v>11004</v>
      </c>
      <c r="AX97" s="186">
        <f t="shared" si="126"/>
        <v>21126</v>
      </c>
      <c r="AY97" s="186">
        <f t="shared" si="126"/>
        <v>10998</v>
      </c>
      <c r="AZ97" s="186">
        <f t="shared" si="126"/>
        <v>17070</v>
      </c>
      <c r="BA97" s="186">
        <f t="shared" si="126"/>
        <v>6942</v>
      </c>
      <c r="BB97" s="183">
        <f t="shared" si="126"/>
        <v>11666</v>
      </c>
      <c r="BC97" s="183">
        <f t="shared" si="126"/>
        <v>8290</v>
      </c>
      <c r="BD97" s="183">
        <f t="shared" si="126"/>
        <v>4914</v>
      </c>
      <c r="BE97" s="183">
        <f t="shared" si="126"/>
        <v>1538</v>
      </c>
      <c r="BF97" s="183">
        <f t="shared" si="126"/>
        <v>14362</v>
      </c>
      <c r="BG97" s="183">
        <f t="shared" si="126"/>
        <v>10986</v>
      </c>
      <c r="BH97" s="183">
        <f t="shared" si="126"/>
        <v>7610</v>
      </c>
      <c r="BI97" s="183">
        <f t="shared" si="126"/>
        <v>4234</v>
      </c>
      <c r="BJ97" s="147"/>
      <c r="BK97" s="204"/>
      <c r="BL97" s="146"/>
    </row>
    <row r="98">
      <c r="A98" s="160" t="s">
        <v>287</v>
      </c>
      <c r="B98" s="40">
        <v>0.0</v>
      </c>
      <c r="C98" s="174" t="s">
        <v>288</v>
      </c>
      <c r="D98" s="188"/>
      <c r="E98" s="188"/>
      <c r="F98" s="188"/>
      <c r="G98" s="188"/>
      <c r="H98" s="188"/>
      <c r="I98" s="188"/>
      <c r="J98" s="188"/>
      <c r="K98" s="188"/>
      <c r="L98" s="189"/>
      <c r="M98" s="189"/>
      <c r="N98" s="189"/>
      <c r="O98" s="189"/>
      <c r="P98" s="189"/>
      <c r="Q98" s="189"/>
      <c r="R98" s="189"/>
      <c r="S98" s="189"/>
      <c r="T98" s="189"/>
      <c r="U98" s="189"/>
      <c r="V98" s="189"/>
      <c r="W98" s="189"/>
      <c r="X98" s="189"/>
      <c r="Y98" s="189"/>
      <c r="Z98" s="189"/>
      <c r="AA98" s="189"/>
      <c r="AB98" s="189"/>
      <c r="AC98" s="189"/>
      <c r="AD98" s="189"/>
      <c r="AE98" s="189"/>
      <c r="AF98" s="189"/>
      <c r="AG98" s="189"/>
      <c r="AH98" s="189"/>
      <c r="AI98" s="189"/>
      <c r="AJ98" s="189"/>
      <c r="AK98" s="189"/>
      <c r="AL98" s="189"/>
      <c r="AM98" s="189"/>
      <c r="AN98" s="189"/>
      <c r="AO98" s="189"/>
      <c r="AP98" s="189"/>
      <c r="AQ98" s="189"/>
      <c r="AR98" s="189"/>
      <c r="AS98" s="189"/>
      <c r="AT98" s="189"/>
      <c r="AU98" s="189"/>
      <c r="AV98" s="189"/>
      <c r="AW98" s="189"/>
      <c r="AX98" s="189"/>
      <c r="AY98" s="189"/>
      <c r="AZ98" s="189"/>
      <c r="BA98" s="189"/>
      <c r="BB98" s="189"/>
      <c r="BC98" s="189"/>
      <c r="BD98" s="189"/>
      <c r="BE98" s="189"/>
      <c r="BF98" s="189"/>
      <c r="BG98" s="189"/>
      <c r="BH98" s="189"/>
      <c r="BI98" s="189"/>
      <c r="BJ98" s="190"/>
      <c r="BK98" s="191">
        <f>min(BF97:BI98)</f>
        <v>4234</v>
      </c>
      <c r="BL98" s="147"/>
    </row>
    <row r="99">
      <c r="A99" s="141"/>
      <c r="B99" s="138"/>
      <c r="C99" s="174" t="s">
        <v>289</v>
      </c>
      <c r="D99" s="202"/>
      <c r="E99" s="202"/>
      <c r="F99" s="202"/>
      <c r="G99" s="202"/>
      <c r="H99" s="175"/>
      <c r="I99" s="175"/>
      <c r="J99" s="175"/>
      <c r="K99" s="175"/>
      <c r="L99" s="161"/>
      <c r="M99" s="161">
        <f t="shared" ref="M99:BI99" si="127">if(M153&gt;0,M153*$B$95,"")</f>
        <v>16200</v>
      </c>
      <c r="N99" s="161" t="str">
        <f t="shared" si="127"/>
        <v/>
      </c>
      <c r="O99" s="161" t="str">
        <f t="shared" si="127"/>
        <v/>
      </c>
      <c r="P99" s="161" t="str">
        <f t="shared" si="127"/>
        <v/>
      </c>
      <c r="Q99" s="161" t="str">
        <f t="shared" si="127"/>
        <v/>
      </c>
      <c r="R99" s="178">
        <f t="shared" si="127"/>
        <v>12150</v>
      </c>
      <c r="S99" s="178" t="str">
        <f t="shared" si="127"/>
        <v/>
      </c>
      <c r="T99" s="161" t="str">
        <f t="shared" si="127"/>
        <v/>
      </c>
      <c r="U99" s="161" t="str">
        <f t="shared" si="127"/>
        <v/>
      </c>
      <c r="V99" s="161" t="str">
        <f t="shared" si="127"/>
        <v/>
      </c>
      <c r="W99" s="161">
        <f t="shared" si="127"/>
        <v>16200</v>
      </c>
      <c r="X99" s="161" t="str">
        <f t="shared" si="127"/>
        <v/>
      </c>
      <c r="Y99" s="161" t="str">
        <f t="shared" si="127"/>
        <v/>
      </c>
      <c r="Z99" s="161" t="str">
        <f t="shared" si="127"/>
        <v/>
      </c>
      <c r="AA99" s="161" t="str">
        <f t="shared" si="127"/>
        <v/>
      </c>
      <c r="AB99" s="161">
        <f t="shared" si="127"/>
        <v>12150</v>
      </c>
      <c r="AC99" s="161" t="str">
        <f t="shared" si="127"/>
        <v/>
      </c>
      <c r="AD99" s="179" t="str">
        <f t="shared" si="127"/>
        <v/>
      </c>
      <c r="AE99" s="161" t="str">
        <f t="shared" si="127"/>
        <v/>
      </c>
      <c r="AF99" s="161" t="str">
        <f t="shared" si="127"/>
        <v/>
      </c>
      <c r="AG99" s="161">
        <f t="shared" si="127"/>
        <v>16200</v>
      </c>
      <c r="AH99" s="161" t="str">
        <f t="shared" si="127"/>
        <v/>
      </c>
      <c r="AI99" s="161" t="str">
        <f t="shared" si="127"/>
        <v/>
      </c>
      <c r="AJ99" s="161" t="str">
        <f t="shared" si="127"/>
        <v/>
      </c>
      <c r="AK99" s="161" t="str">
        <f t="shared" si="127"/>
        <v/>
      </c>
      <c r="AL99" s="161">
        <f t="shared" si="127"/>
        <v>16200</v>
      </c>
      <c r="AM99" s="161" t="str">
        <f t="shared" si="127"/>
        <v/>
      </c>
      <c r="AN99" s="161" t="str">
        <f t="shared" si="127"/>
        <v/>
      </c>
      <c r="AO99" s="161" t="str">
        <f t="shared" si="127"/>
        <v/>
      </c>
      <c r="AP99" s="161">
        <f t="shared" si="127"/>
        <v>16200</v>
      </c>
      <c r="AQ99" s="161" t="str">
        <f t="shared" si="127"/>
        <v/>
      </c>
      <c r="AR99" s="161" t="str">
        <f t="shared" si="127"/>
        <v/>
      </c>
      <c r="AS99" s="161" t="str">
        <f t="shared" si="127"/>
        <v/>
      </c>
      <c r="AT99" s="161" t="str">
        <f t="shared" si="127"/>
        <v/>
      </c>
      <c r="AU99" s="161">
        <f t="shared" si="127"/>
        <v>16200</v>
      </c>
      <c r="AV99" s="161" t="str">
        <f t="shared" si="127"/>
        <v/>
      </c>
      <c r="AW99" s="161" t="str">
        <f t="shared" si="127"/>
        <v/>
      </c>
      <c r="AX99" s="180">
        <f t="shared" si="127"/>
        <v>20250</v>
      </c>
      <c r="AY99" s="180" t="str">
        <f t="shared" si="127"/>
        <v/>
      </c>
      <c r="AZ99" s="180">
        <f t="shared" si="127"/>
        <v>16200</v>
      </c>
      <c r="BA99" s="180" t="str">
        <f t="shared" si="127"/>
        <v/>
      </c>
      <c r="BB99" s="161">
        <f t="shared" si="127"/>
        <v>8100</v>
      </c>
      <c r="BC99" s="161" t="str">
        <f t="shared" si="127"/>
        <v/>
      </c>
      <c r="BD99" s="161" t="str">
        <f t="shared" si="127"/>
        <v/>
      </c>
      <c r="BE99" s="161" t="str">
        <f t="shared" si="127"/>
        <v/>
      </c>
      <c r="BF99" s="161">
        <f t="shared" si="127"/>
        <v>16200</v>
      </c>
      <c r="BG99" s="161" t="str">
        <f t="shared" si="127"/>
        <v/>
      </c>
      <c r="BH99" s="161" t="str">
        <f t="shared" si="127"/>
        <v/>
      </c>
      <c r="BI99" s="161" t="str">
        <f t="shared" si="127"/>
        <v/>
      </c>
      <c r="BJ99" s="147"/>
      <c r="BK99" s="192"/>
      <c r="BL99" s="146"/>
    </row>
    <row r="100">
      <c r="A100" s="197"/>
      <c r="B100" s="148"/>
      <c r="C100" s="174" t="s">
        <v>290</v>
      </c>
      <c r="D100" s="202"/>
      <c r="E100" s="202"/>
      <c r="F100" s="202"/>
      <c r="G100" s="202"/>
      <c r="H100" s="175"/>
      <c r="I100" s="206"/>
      <c r="J100" s="206"/>
      <c r="K100" s="206" t="str">
        <f t="shared" ref="K100:P100" si="128">if(Q97&lt;=0,"x","")</f>
        <v/>
      </c>
      <c r="L100" s="160" t="str">
        <f t="shared" si="128"/>
        <v/>
      </c>
      <c r="M100" s="160" t="str">
        <f t="shared" si="128"/>
        <v/>
      </c>
      <c r="N100" s="160" t="str">
        <f t="shared" si="128"/>
        <v/>
      </c>
      <c r="O100" s="160" t="str">
        <f t="shared" si="128"/>
        <v/>
      </c>
      <c r="P100" s="160" t="str">
        <f t="shared" si="128"/>
        <v/>
      </c>
      <c r="Q100" s="193" t="s">
        <v>291</v>
      </c>
      <c r="R100" s="194" t="str">
        <f t="shared" ref="R100:Z100" si="129">if(X97&lt;=0,"x","")</f>
        <v/>
      </c>
      <c r="S100" s="194" t="str">
        <f t="shared" si="129"/>
        <v/>
      </c>
      <c r="T100" s="160" t="str">
        <f t="shared" si="129"/>
        <v/>
      </c>
      <c r="U100" s="160" t="str">
        <f t="shared" si="129"/>
        <v/>
      </c>
      <c r="V100" s="160" t="str">
        <f t="shared" si="129"/>
        <v/>
      </c>
      <c r="W100" s="160" t="str">
        <f t="shared" si="129"/>
        <v/>
      </c>
      <c r="X100" s="160" t="str">
        <f t="shared" si="129"/>
        <v/>
      </c>
      <c r="Y100" s="160" t="str">
        <f t="shared" si="129"/>
        <v/>
      </c>
      <c r="Z100" s="160" t="str">
        <f t="shared" si="129"/>
        <v/>
      </c>
      <c r="AA100" s="193" t="s">
        <v>291</v>
      </c>
      <c r="AB100" s="160" t="str">
        <f t="shared" ref="AB100:AE100" si="130">if(AH97&lt;=0,"x","")</f>
        <v/>
      </c>
      <c r="AC100" s="160" t="str">
        <f t="shared" si="130"/>
        <v/>
      </c>
      <c r="AD100" s="195" t="str">
        <f t="shared" si="130"/>
        <v/>
      </c>
      <c r="AE100" s="160" t="str">
        <f t="shared" si="130"/>
        <v/>
      </c>
      <c r="AF100" s="193" t="s">
        <v>291</v>
      </c>
      <c r="AG100" s="160" t="str">
        <f t="shared" ref="AG100:AY100" si="131">if(AM97&lt;=0,"x","")</f>
        <v/>
      </c>
      <c r="AH100" s="160" t="str">
        <f t="shared" si="131"/>
        <v/>
      </c>
      <c r="AI100" s="160" t="str">
        <f t="shared" si="131"/>
        <v/>
      </c>
      <c r="AJ100" s="160" t="str">
        <f t="shared" si="131"/>
        <v/>
      </c>
      <c r="AK100" s="160" t="str">
        <f t="shared" si="131"/>
        <v/>
      </c>
      <c r="AL100" s="160" t="str">
        <f t="shared" si="131"/>
        <v/>
      </c>
      <c r="AM100" s="160" t="str">
        <f t="shared" si="131"/>
        <v/>
      </c>
      <c r="AN100" s="160" t="str">
        <f t="shared" si="131"/>
        <v/>
      </c>
      <c r="AO100" s="160" t="str">
        <f t="shared" si="131"/>
        <v/>
      </c>
      <c r="AP100" s="160" t="str">
        <f t="shared" si="131"/>
        <v/>
      </c>
      <c r="AQ100" s="160" t="str">
        <f t="shared" si="131"/>
        <v/>
      </c>
      <c r="AR100" s="160" t="str">
        <f t="shared" si="131"/>
        <v/>
      </c>
      <c r="AS100" s="160" t="str">
        <f t="shared" si="131"/>
        <v/>
      </c>
      <c r="AT100" s="160" t="str">
        <f t="shared" si="131"/>
        <v/>
      </c>
      <c r="AU100" s="160" t="str">
        <f t="shared" si="131"/>
        <v/>
      </c>
      <c r="AV100" s="160" t="str">
        <f t="shared" si="131"/>
        <v/>
      </c>
      <c r="AW100" s="160" t="str">
        <f t="shared" si="131"/>
        <v/>
      </c>
      <c r="AX100" s="196" t="str">
        <f t="shared" si="131"/>
        <v/>
      </c>
      <c r="AY100" s="196" t="str">
        <f t="shared" si="131"/>
        <v/>
      </c>
      <c r="AZ100" s="193" t="s">
        <v>291</v>
      </c>
      <c r="BA100" s="196" t="str">
        <f t="shared" ref="BA100:BC100" si="132">if(BG97&lt;=0,"x","")</f>
        <v/>
      </c>
      <c r="BB100" s="160" t="str">
        <f t="shared" si="132"/>
        <v/>
      </c>
      <c r="BC100" s="160" t="str">
        <f t="shared" si="132"/>
        <v/>
      </c>
      <c r="BD100" s="160"/>
      <c r="BE100" s="160"/>
      <c r="BF100" s="160"/>
      <c r="BG100" s="160"/>
      <c r="BH100" s="160"/>
      <c r="BI100" s="160"/>
      <c r="BJ100" s="197"/>
      <c r="BK100" s="198"/>
      <c r="BL100" s="199"/>
    </row>
    <row r="101">
      <c r="A101" s="147"/>
      <c r="B101" s="146"/>
      <c r="C101" s="137"/>
      <c r="D101" s="137"/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7"/>
      <c r="P101" s="137"/>
      <c r="Q101" s="138"/>
      <c r="R101" s="149"/>
      <c r="S101" s="149"/>
      <c r="T101" s="141"/>
      <c r="U101" s="137"/>
      <c r="V101" s="137"/>
      <c r="W101" s="137"/>
      <c r="X101" s="137"/>
      <c r="Y101" s="137"/>
      <c r="Z101" s="137"/>
      <c r="AA101" s="137"/>
      <c r="AB101" s="137"/>
      <c r="AC101" s="138"/>
      <c r="AD101" s="150"/>
      <c r="AE101" s="141"/>
      <c r="AF101" s="137"/>
      <c r="AG101" s="137"/>
      <c r="AH101" s="137"/>
      <c r="AI101" s="137"/>
      <c r="AJ101" s="137"/>
      <c r="AK101" s="137"/>
      <c r="AL101" s="137"/>
      <c r="AM101" s="137"/>
      <c r="AN101" s="137"/>
      <c r="AO101" s="137"/>
      <c r="AP101" s="137"/>
      <c r="AQ101" s="137"/>
      <c r="AR101" s="137"/>
      <c r="AS101" s="137"/>
      <c r="AT101" s="137"/>
      <c r="AU101" s="137"/>
      <c r="AV101" s="137"/>
      <c r="AW101" s="138"/>
      <c r="AX101" s="151"/>
      <c r="AY101" s="151"/>
      <c r="AZ101" s="151"/>
      <c r="BA101" s="151"/>
      <c r="BB101" s="141"/>
      <c r="BC101" s="137"/>
      <c r="BD101" s="137"/>
      <c r="BE101" s="137"/>
      <c r="BF101" s="137"/>
      <c r="BG101" s="137"/>
      <c r="BH101" s="137"/>
      <c r="BI101" s="137"/>
      <c r="BJ101" s="146"/>
      <c r="BK101" s="200"/>
      <c r="BL101" s="146"/>
    </row>
    <row r="102">
      <c r="A102" s="152"/>
      <c r="B102" s="153"/>
      <c r="C102" s="153"/>
      <c r="D102" s="146"/>
      <c r="E102" s="146"/>
      <c r="F102" s="146"/>
      <c r="G102" s="146"/>
      <c r="H102" s="146"/>
      <c r="I102" s="146"/>
      <c r="J102" s="146"/>
      <c r="K102" s="146"/>
      <c r="L102" s="146"/>
      <c r="M102" s="146"/>
      <c r="N102" s="146"/>
      <c r="O102" s="146"/>
      <c r="P102" s="146"/>
      <c r="Q102" s="148"/>
      <c r="R102" s="154"/>
      <c r="S102" s="154"/>
      <c r="T102" s="147"/>
      <c r="U102" s="146"/>
      <c r="V102" s="146"/>
      <c r="W102" s="146"/>
      <c r="X102" s="146"/>
      <c r="Y102" s="146"/>
      <c r="Z102" s="146"/>
      <c r="AA102" s="146"/>
      <c r="AB102" s="146"/>
      <c r="AC102" s="148"/>
      <c r="AD102" s="155"/>
      <c r="AE102" s="147"/>
      <c r="AF102" s="146"/>
      <c r="AG102" s="146"/>
      <c r="AH102" s="146"/>
      <c r="AI102" s="146"/>
      <c r="AJ102" s="146"/>
      <c r="AK102" s="146"/>
      <c r="AL102" s="146"/>
      <c r="AM102" s="146"/>
      <c r="AN102" s="146"/>
      <c r="AO102" s="146"/>
      <c r="AP102" s="146"/>
      <c r="AQ102" s="146"/>
      <c r="AR102" s="146"/>
      <c r="AS102" s="146"/>
      <c r="AT102" s="146"/>
      <c r="AU102" s="146"/>
      <c r="AV102" s="146"/>
      <c r="AW102" s="148"/>
      <c r="AX102" s="156"/>
      <c r="AY102" s="156"/>
      <c r="AZ102" s="156"/>
      <c r="BA102" s="156"/>
      <c r="BB102" s="147"/>
      <c r="BC102" s="146"/>
      <c r="BD102" s="146"/>
      <c r="BE102" s="146"/>
      <c r="BF102" s="146"/>
      <c r="BG102" s="146"/>
      <c r="BH102" s="146"/>
      <c r="BI102" s="146"/>
      <c r="BJ102" s="146"/>
      <c r="BK102" s="200"/>
      <c r="BL102" s="146"/>
    </row>
    <row r="103">
      <c r="A103" s="157" t="s">
        <v>188</v>
      </c>
      <c r="B103" s="158"/>
      <c r="C103" s="159" t="s">
        <v>302</v>
      </c>
      <c r="D103" s="147"/>
      <c r="E103" s="146"/>
      <c r="F103" s="146"/>
      <c r="G103" s="146"/>
      <c r="H103" s="146"/>
      <c r="I103" s="146"/>
      <c r="J103" s="146"/>
      <c r="K103" s="146"/>
      <c r="L103" s="146"/>
      <c r="M103" s="146"/>
      <c r="N103" s="146"/>
      <c r="O103" s="146"/>
      <c r="P103" s="146"/>
      <c r="Q103" s="148"/>
      <c r="R103" s="154"/>
      <c r="S103" s="154"/>
      <c r="T103" s="147"/>
      <c r="U103" s="146"/>
      <c r="V103" s="146"/>
      <c r="W103" s="146"/>
      <c r="X103" s="146"/>
      <c r="Y103" s="146"/>
      <c r="Z103" s="146"/>
      <c r="AA103" s="146"/>
      <c r="AB103" s="146"/>
      <c r="AC103" s="148"/>
      <c r="AD103" s="155"/>
      <c r="AE103" s="147"/>
      <c r="AF103" s="146"/>
      <c r="AG103" s="146"/>
      <c r="AH103" s="146"/>
      <c r="AI103" s="146"/>
      <c r="AJ103" s="146"/>
      <c r="AK103" s="146"/>
      <c r="AL103" s="146"/>
      <c r="AM103" s="146"/>
      <c r="AN103" s="146"/>
      <c r="AO103" s="146"/>
      <c r="AP103" s="146"/>
      <c r="AQ103" s="146"/>
      <c r="AR103" s="146"/>
      <c r="AS103" s="146"/>
      <c r="AT103" s="146"/>
      <c r="AU103" s="146"/>
      <c r="AV103" s="146"/>
      <c r="AW103" s="148"/>
      <c r="AX103" s="156"/>
      <c r="AY103" s="156"/>
      <c r="AZ103" s="156"/>
      <c r="BA103" s="156"/>
      <c r="BB103" s="147"/>
      <c r="BC103" s="146"/>
      <c r="BD103" s="146"/>
      <c r="BE103" s="146"/>
      <c r="BF103" s="146"/>
      <c r="BG103" s="146"/>
      <c r="BH103" s="146"/>
      <c r="BI103" s="146"/>
      <c r="BJ103" s="146"/>
      <c r="BK103" s="200"/>
      <c r="BL103" s="146"/>
    </row>
    <row r="104">
      <c r="A104" s="160" t="s">
        <v>204</v>
      </c>
      <c r="B104" s="161">
        <f>'EOQ and EPQ'!J16</f>
        <v>4050</v>
      </c>
      <c r="C104" s="162"/>
      <c r="D104" s="163" t="s">
        <v>234</v>
      </c>
      <c r="E104" s="164" t="s">
        <v>235</v>
      </c>
      <c r="F104" s="164" t="s">
        <v>236</v>
      </c>
      <c r="G104" s="165" t="s">
        <v>237</v>
      </c>
      <c r="H104" s="165" t="s">
        <v>238</v>
      </c>
      <c r="I104" s="165" t="s">
        <v>239</v>
      </c>
      <c r="J104" s="165" t="s">
        <v>240</v>
      </c>
      <c r="K104" s="165" t="s">
        <v>241</v>
      </c>
      <c r="L104" s="165" t="s">
        <v>242</v>
      </c>
      <c r="M104" s="165" t="s">
        <v>243</v>
      </c>
      <c r="N104" s="165" t="s">
        <v>244</v>
      </c>
      <c r="O104" s="165" t="s">
        <v>245</v>
      </c>
      <c r="P104" s="165" t="s">
        <v>246</v>
      </c>
      <c r="Q104" s="166" t="s">
        <v>247</v>
      </c>
      <c r="R104" s="167" t="s">
        <v>248</v>
      </c>
      <c r="S104" s="167" t="s">
        <v>249</v>
      </c>
      <c r="T104" s="168" t="s">
        <v>250</v>
      </c>
      <c r="U104" s="165" t="s">
        <v>251</v>
      </c>
      <c r="V104" s="165" t="s">
        <v>252</v>
      </c>
      <c r="W104" s="165" t="s">
        <v>253</v>
      </c>
      <c r="X104" s="165" t="s">
        <v>254</v>
      </c>
      <c r="Y104" s="165" t="s">
        <v>255</v>
      </c>
      <c r="Z104" s="165" t="s">
        <v>256</v>
      </c>
      <c r="AA104" s="165" t="s">
        <v>257</v>
      </c>
      <c r="AB104" s="165" t="s">
        <v>258</v>
      </c>
      <c r="AC104" s="166" t="s">
        <v>259</v>
      </c>
      <c r="AD104" s="169" t="s">
        <v>260</v>
      </c>
      <c r="AE104" s="168" t="s">
        <v>261</v>
      </c>
      <c r="AF104" s="165" t="s">
        <v>262</v>
      </c>
      <c r="AG104" s="165" t="s">
        <v>263</v>
      </c>
      <c r="AH104" s="165" t="s">
        <v>264</v>
      </c>
      <c r="AI104" s="165" t="s">
        <v>265</v>
      </c>
      <c r="AJ104" s="165" t="s">
        <v>266</v>
      </c>
      <c r="AK104" s="165" t="s">
        <v>267</v>
      </c>
      <c r="AL104" s="165" t="s">
        <v>268</v>
      </c>
      <c r="AM104" s="165" t="s">
        <v>269</v>
      </c>
      <c r="AN104" s="165" t="s">
        <v>270</v>
      </c>
      <c r="AO104" s="165" t="s">
        <v>271</v>
      </c>
      <c r="AP104" s="165" t="s">
        <v>272</v>
      </c>
      <c r="AQ104" s="165" t="s">
        <v>273</v>
      </c>
      <c r="AR104" s="165" t="s">
        <v>274</v>
      </c>
      <c r="AS104" s="165" t="s">
        <v>275</v>
      </c>
      <c r="AT104" s="165" t="s">
        <v>276</v>
      </c>
      <c r="AU104" s="165" t="s">
        <v>277</v>
      </c>
      <c r="AV104" s="165" t="s">
        <v>278</v>
      </c>
      <c r="AW104" s="166" t="s">
        <v>279</v>
      </c>
      <c r="AX104" s="170" t="s">
        <v>280</v>
      </c>
      <c r="AY104" s="170" t="s">
        <v>281</v>
      </c>
      <c r="AZ104" s="170" t="s">
        <v>234</v>
      </c>
      <c r="BA104" s="170" t="s">
        <v>235</v>
      </c>
      <c r="BB104" s="168" t="s">
        <v>236</v>
      </c>
      <c r="BC104" s="165" t="s">
        <v>237</v>
      </c>
      <c r="BD104" s="165" t="s">
        <v>238</v>
      </c>
      <c r="BE104" s="165" t="s">
        <v>239</v>
      </c>
      <c r="BF104" s="165" t="s">
        <v>240</v>
      </c>
      <c r="BG104" s="165" t="s">
        <v>241</v>
      </c>
      <c r="BH104" s="165" t="s">
        <v>242</v>
      </c>
      <c r="BI104" s="165" t="s">
        <v>243</v>
      </c>
      <c r="BJ104" s="171"/>
      <c r="BK104" s="201"/>
      <c r="BL104" s="171"/>
    </row>
    <row r="105">
      <c r="A105" s="160" t="s">
        <v>283</v>
      </c>
      <c r="B105" s="160">
        <v>2.0</v>
      </c>
      <c r="C105" s="174" t="s">
        <v>284</v>
      </c>
      <c r="D105" s="161"/>
      <c r="E105" s="202"/>
      <c r="F105" s="202"/>
      <c r="G105" s="161"/>
      <c r="H105" s="176"/>
      <c r="I105" s="176"/>
      <c r="J105" s="176"/>
      <c r="K105" s="176"/>
      <c r="L105" s="160">
        <v>0.0</v>
      </c>
      <c r="M105" s="160">
        <v>0.0</v>
      </c>
      <c r="N105" s="161">
        <f>'DC Demand Planning'!I33*4</f>
        <v>1312</v>
      </c>
      <c r="O105" s="161">
        <f t="shared" ref="O105:Y105" si="133">N105</f>
        <v>1312</v>
      </c>
      <c r="P105" s="161">
        <f t="shared" si="133"/>
        <v>1312</v>
      </c>
      <c r="Q105" s="161">
        <f t="shared" si="133"/>
        <v>1312</v>
      </c>
      <c r="R105" s="178">
        <f t="shared" si="133"/>
        <v>1312</v>
      </c>
      <c r="S105" s="178">
        <f t="shared" si="133"/>
        <v>1312</v>
      </c>
      <c r="T105" s="161">
        <f t="shared" si="133"/>
        <v>1312</v>
      </c>
      <c r="U105" s="161">
        <f t="shared" si="133"/>
        <v>1312</v>
      </c>
      <c r="V105" s="161">
        <f t="shared" si="133"/>
        <v>1312</v>
      </c>
      <c r="W105" s="161">
        <f t="shared" si="133"/>
        <v>1312</v>
      </c>
      <c r="X105" s="161">
        <f t="shared" si="133"/>
        <v>1312</v>
      </c>
      <c r="Y105" s="161">
        <f t="shared" si="133"/>
        <v>1312</v>
      </c>
      <c r="Z105" s="161">
        <f>'DC Demand Planning'!N33*4</f>
        <v>1832</v>
      </c>
      <c r="AA105" s="161">
        <f t="shared" ref="AA105:AK105" si="134">Z105</f>
        <v>1832</v>
      </c>
      <c r="AB105" s="161">
        <f t="shared" si="134"/>
        <v>1832</v>
      </c>
      <c r="AC105" s="161">
        <f t="shared" si="134"/>
        <v>1832</v>
      </c>
      <c r="AD105" s="179">
        <f t="shared" si="134"/>
        <v>1832</v>
      </c>
      <c r="AE105" s="161">
        <f t="shared" si="134"/>
        <v>1832</v>
      </c>
      <c r="AF105" s="161">
        <f t="shared" si="134"/>
        <v>1832</v>
      </c>
      <c r="AG105" s="161">
        <f t="shared" si="134"/>
        <v>1832</v>
      </c>
      <c r="AH105" s="161">
        <f t="shared" si="134"/>
        <v>1832</v>
      </c>
      <c r="AI105" s="161">
        <f t="shared" si="134"/>
        <v>1832</v>
      </c>
      <c r="AJ105" s="161">
        <f t="shared" si="134"/>
        <v>1832</v>
      </c>
      <c r="AK105" s="161">
        <f t="shared" si="134"/>
        <v>1832</v>
      </c>
      <c r="AL105" s="161">
        <f>'DC Demand Planning'!S33*4</f>
        <v>1832</v>
      </c>
      <c r="AM105" s="161">
        <f t="shared" ref="AM105:AW105" si="135">AL105</f>
        <v>1832</v>
      </c>
      <c r="AN105" s="161">
        <f t="shared" si="135"/>
        <v>1832</v>
      </c>
      <c r="AO105" s="161">
        <f t="shared" si="135"/>
        <v>1832</v>
      </c>
      <c r="AP105" s="161">
        <f t="shared" si="135"/>
        <v>1832</v>
      </c>
      <c r="AQ105" s="161">
        <f t="shared" si="135"/>
        <v>1832</v>
      </c>
      <c r="AR105" s="161">
        <f t="shared" si="135"/>
        <v>1832</v>
      </c>
      <c r="AS105" s="161">
        <f t="shared" si="135"/>
        <v>1832</v>
      </c>
      <c r="AT105" s="161">
        <f t="shared" si="135"/>
        <v>1832</v>
      </c>
      <c r="AU105" s="161">
        <f t="shared" si="135"/>
        <v>1832</v>
      </c>
      <c r="AV105" s="161">
        <f t="shared" si="135"/>
        <v>1832</v>
      </c>
      <c r="AW105" s="161">
        <f t="shared" si="135"/>
        <v>1832</v>
      </c>
      <c r="AX105" s="180">
        <f>'DC Demand Planning'!S33*12</f>
        <v>5496</v>
      </c>
      <c r="AY105" s="180">
        <f t="shared" ref="AY105:BA105" si="136">AX105</f>
        <v>5496</v>
      </c>
      <c r="AZ105" s="180">
        <f t="shared" si="136"/>
        <v>5496</v>
      </c>
      <c r="BA105" s="180">
        <f t="shared" si="136"/>
        <v>5496</v>
      </c>
      <c r="BB105" s="161">
        <f>'DC Demand Planning'!X33*4</f>
        <v>1832</v>
      </c>
      <c r="BC105" s="161">
        <f t="shared" ref="BC105:BI105" si="137">BB105</f>
        <v>1832</v>
      </c>
      <c r="BD105" s="161">
        <f t="shared" si="137"/>
        <v>1832</v>
      </c>
      <c r="BE105" s="161">
        <f t="shared" si="137"/>
        <v>1832</v>
      </c>
      <c r="BF105" s="161">
        <f t="shared" si="137"/>
        <v>1832</v>
      </c>
      <c r="BG105" s="161">
        <f t="shared" si="137"/>
        <v>1832</v>
      </c>
      <c r="BH105" s="161">
        <f t="shared" si="137"/>
        <v>1832</v>
      </c>
      <c r="BI105" s="161">
        <f t="shared" si="137"/>
        <v>1832</v>
      </c>
      <c r="BJ105" s="147"/>
      <c r="BK105" s="200"/>
      <c r="BL105" s="146"/>
    </row>
    <row r="106">
      <c r="A106" s="160" t="s">
        <v>285</v>
      </c>
      <c r="B106" s="160">
        <f>$B$1+B105</f>
        <v>6</v>
      </c>
      <c r="C106" s="174" t="s">
        <v>286</v>
      </c>
      <c r="D106" s="181"/>
      <c r="E106" s="181"/>
      <c r="F106" s="181"/>
      <c r="G106" s="181"/>
      <c r="H106" s="181"/>
      <c r="I106" s="181"/>
      <c r="J106" s="181"/>
      <c r="K106" s="181"/>
      <c r="L106" s="203">
        <v>0.0</v>
      </c>
      <c r="M106" s="183">
        <f t="shared" ref="M106:BI106" si="138">L106+M108-M105</f>
        <v>8100</v>
      </c>
      <c r="N106" s="183">
        <f t="shared" si="138"/>
        <v>6788</v>
      </c>
      <c r="O106" s="183">
        <f t="shared" si="138"/>
        <v>5476</v>
      </c>
      <c r="P106" s="183">
        <f t="shared" si="138"/>
        <v>4164</v>
      </c>
      <c r="Q106" s="183">
        <f t="shared" si="138"/>
        <v>2852</v>
      </c>
      <c r="R106" s="184">
        <f t="shared" si="138"/>
        <v>5590</v>
      </c>
      <c r="S106" s="184">
        <f t="shared" si="138"/>
        <v>4278</v>
      </c>
      <c r="T106" s="183">
        <f t="shared" si="138"/>
        <v>2966</v>
      </c>
      <c r="U106" s="183">
        <f t="shared" si="138"/>
        <v>1654</v>
      </c>
      <c r="V106" s="183">
        <f t="shared" si="138"/>
        <v>342</v>
      </c>
      <c r="W106" s="183">
        <f t="shared" si="138"/>
        <v>7130</v>
      </c>
      <c r="X106" s="183">
        <f t="shared" si="138"/>
        <v>5818</v>
      </c>
      <c r="Y106" s="183">
        <f t="shared" si="138"/>
        <v>4506</v>
      </c>
      <c r="Z106" s="183">
        <f t="shared" si="138"/>
        <v>2674</v>
      </c>
      <c r="AA106" s="183">
        <f t="shared" si="138"/>
        <v>842</v>
      </c>
      <c r="AB106" s="183">
        <f t="shared" si="138"/>
        <v>11160</v>
      </c>
      <c r="AC106" s="183">
        <f t="shared" si="138"/>
        <v>9328</v>
      </c>
      <c r="AD106" s="185">
        <f t="shared" si="138"/>
        <v>7496</v>
      </c>
      <c r="AE106" s="183">
        <f t="shared" si="138"/>
        <v>5664</v>
      </c>
      <c r="AF106" s="183">
        <f t="shared" si="138"/>
        <v>3832</v>
      </c>
      <c r="AG106" s="183">
        <f t="shared" si="138"/>
        <v>10100</v>
      </c>
      <c r="AH106" s="183">
        <f t="shared" si="138"/>
        <v>8268</v>
      </c>
      <c r="AI106" s="183">
        <f t="shared" si="138"/>
        <v>6436</v>
      </c>
      <c r="AJ106" s="183">
        <f t="shared" si="138"/>
        <v>4604</v>
      </c>
      <c r="AK106" s="183">
        <f t="shared" si="138"/>
        <v>2772</v>
      </c>
      <c r="AL106" s="183">
        <f t="shared" si="138"/>
        <v>9040</v>
      </c>
      <c r="AM106" s="183">
        <f t="shared" si="138"/>
        <v>7208</v>
      </c>
      <c r="AN106" s="183">
        <f t="shared" si="138"/>
        <v>5376</v>
      </c>
      <c r="AO106" s="183">
        <f t="shared" si="138"/>
        <v>3544</v>
      </c>
      <c r="AP106" s="183">
        <f t="shared" si="138"/>
        <v>9812</v>
      </c>
      <c r="AQ106" s="183">
        <f t="shared" si="138"/>
        <v>7980</v>
      </c>
      <c r="AR106" s="183">
        <f t="shared" si="138"/>
        <v>6148</v>
      </c>
      <c r="AS106" s="183">
        <f t="shared" si="138"/>
        <v>4316</v>
      </c>
      <c r="AT106" s="183">
        <f t="shared" si="138"/>
        <v>2484</v>
      </c>
      <c r="AU106" s="183">
        <f t="shared" si="138"/>
        <v>12802</v>
      </c>
      <c r="AV106" s="183">
        <f t="shared" si="138"/>
        <v>10970</v>
      </c>
      <c r="AW106" s="183">
        <f t="shared" si="138"/>
        <v>9138</v>
      </c>
      <c r="AX106" s="186">
        <f t="shared" si="138"/>
        <v>11742</v>
      </c>
      <c r="AY106" s="186">
        <f t="shared" si="138"/>
        <v>6246</v>
      </c>
      <c r="AZ106" s="186">
        <f t="shared" si="138"/>
        <v>8850</v>
      </c>
      <c r="BA106" s="186">
        <f t="shared" si="138"/>
        <v>3354</v>
      </c>
      <c r="BB106" s="183">
        <f t="shared" si="138"/>
        <v>9622</v>
      </c>
      <c r="BC106" s="183">
        <f t="shared" si="138"/>
        <v>7790</v>
      </c>
      <c r="BD106" s="183">
        <f t="shared" si="138"/>
        <v>5958</v>
      </c>
      <c r="BE106" s="183">
        <f t="shared" si="138"/>
        <v>4126</v>
      </c>
      <c r="BF106" s="183">
        <f t="shared" si="138"/>
        <v>10394</v>
      </c>
      <c r="BG106" s="183">
        <f t="shared" si="138"/>
        <v>8562</v>
      </c>
      <c r="BH106" s="183">
        <f t="shared" si="138"/>
        <v>6730</v>
      </c>
      <c r="BI106" s="183">
        <f t="shared" si="138"/>
        <v>4898</v>
      </c>
      <c r="BJ106" s="147"/>
      <c r="BK106" s="204"/>
      <c r="BL106" s="146"/>
    </row>
    <row r="107">
      <c r="A107" s="160" t="s">
        <v>287</v>
      </c>
      <c r="B107" s="40">
        <v>0.0</v>
      </c>
      <c r="C107" s="174" t="s">
        <v>288</v>
      </c>
      <c r="D107" s="188"/>
      <c r="E107" s="188"/>
      <c r="F107" s="188"/>
      <c r="G107" s="188"/>
      <c r="H107" s="188"/>
      <c r="I107" s="188"/>
      <c r="J107" s="188"/>
      <c r="K107" s="188"/>
      <c r="L107" s="189"/>
      <c r="M107" s="189"/>
      <c r="N107" s="189"/>
      <c r="O107" s="189"/>
      <c r="P107" s="189"/>
      <c r="Q107" s="189"/>
      <c r="R107" s="189"/>
      <c r="S107" s="189"/>
      <c r="T107" s="189"/>
      <c r="U107" s="189"/>
      <c r="V107" s="189"/>
      <c r="W107" s="189"/>
      <c r="X107" s="189"/>
      <c r="Y107" s="189"/>
      <c r="Z107" s="189"/>
      <c r="AA107" s="189"/>
      <c r="AB107" s="189"/>
      <c r="AC107" s="189"/>
      <c r="AD107" s="189"/>
      <c r="AE107" s="189"/>
      <c r="AF107" s="189"/>
      <c r="AG107" s="189"/>
      <c r="AH107" s="189"/>
      <c r="AI107" s="189"/>
      <c r="AJ107" s="189"/>
      <c r="AK107" s="189"/>
      <c r="AL107" s="189"/>
      <c r="AM107" s="189"/>
      <c r="AN107" s="189"/>
      <c r="AO107" s="189"/>
      <c r="AP107" s="189"/>
      <c r="AQ107" s="189"/>
      <c r="AR107" s="189"/>
      <c r="AS107" s="189"/>
      <c r="AT107" s="189"/>
      <c r="AU107" s="189"/>
      <c r="AV107" s="189"/>
      <c r="AW107" s="189"/>
      <c r="AX107" s="189"/>
      <c r="AY107" s="189"/>
      <c r="AZ107" s="189"/>
      <c r="BA107" s="189"/>
      <c r="BB107" s="189"/>
      <c r="BC107" s="189"/>
      <c r="BD107" s="189"/>
      <c r="BE107" s="189"/>
      <c r="BF107" s="189"/>
      <c r="BG107" s="189"/>
      <c r="BH107" s="189"/>
      <c r="BI107" s="189"/>
      <c r="BJ107" s="190"/>
      <c r="BK107" s="191">
        <f>min(BF106:BI107)</f>
        <v>4898</v>
      </c>
      <c r="BL107" s="147"/>
    </row>
    <row r="108">
      <c r="A108" s="141"/>
      <c r="B108" s="138"/>
      <c r="C108" s="174" t="s">
        <v>289</v>
      </c>
      <c r="D108" s="202"/>
      <c r="E108" s="202"/>
      <c r="F108" s="202"/>
      <c r="G108" s="202"/>
      <c r="H108" s="175"/>
      <c r="I108" s="175"/>
      <c r="J108" s="175"/>
      <c r="K108" s="175"/>
      <c r="L108" s="161"/>
      <c r="M108" s="161">
        <f t="shared" ref="M108:BI108" si="139">if(M154&gt;0,M154*$B$104,"")</f>
        <v>8100</v>
      </c>
      <c r="N108" s="161" t="str">
        <f t="shared" si="139"/>
        <v/>
      </c>
      <c r="O108" s="161" t="str">
        <f t="shared" si="139"/>
        <v/>
      </c>
      <c r="P108" s="161" t="str">
        <f t="shared" si="139"/>
        <v/>
      </c>
      <c r="Q108" s="161" t="str">
        <f t="shared" si="139"/>
        <v/>
      </c>
      <c r="R108" s="178">
        <f t="shared" si="139"/>
        <v>4050</v>
      </c>
      <c r="S108" s="178" t="str">
        <f t="shared" si="139"/>
        <v/>
      </c>
      <c r="T108" s="161" t="str">
        <f t="shared" si="139"/>
        <v/>
      </c>
      <c r="U108" s="161" t="str">
        <f t="shared" si="139"/>
        <v/>
      </c>
      <c r="V108" s="161" t="str">
        <f t="shared" si="139"/>
        <v/>
      </c>
      <c r="W108" s="161">
        <f t="shared" si="139"/>
        <v>8100</v>
      </c>
      <c r="X108" s="161" t="str">
        <f t="shared" si="139"/>
        <v/>
      </c>
      <c r="Y108" s="161" t="str">
        <f t="shared" si="139"/>
        <v/>
      </c>
      <c r="Z108" s="161" t="str">
        <f t="shared" si="139"/>
        <v/>
      </c>
      <c r="AA108" s="161" t="str">
        <f t="shared" si="139"/>
        <v/>
      </c>
      <c r="AB108" s="161">
        <f t="shared" si="139"/>
        <v>12150</v>
      </c>
      <c r="AC108" s="161" t="str">
        <f t="shared" si="139"/>
        <v/>
      </c>
      <c r="AD108" s="179" t="str">
        <f t="shared" si="139"/>
        <v/>
      </c>
      <c r="AE108" s="161" t="str">
        <f t="shared" si="139"/>
        <v/>
      </c>
      <c r="AF108" s="161" t="str">
        <f t="shared" si="139"/>
        <v/>
      </c>
      <c r="AG108" s="161">
        <f t="shared" si="139"/>
        <v>8100</v>
      </c>
      <c r="AH108" s="161" t="str">
        <f t="shared" si="139"/>
        <v/>
      </c>
      <c r="AI108" s="161" t="str">
        <f t="shared" si="139"/>
        <v/>
      </c>
      <c r="AJ108" s="161" t="str">
        <f t="shared" si="139"/>
        <v/>
      </c>
      <c r="AK108" s="161" t="str">
        <f t="shared" si="139"/>
        <v/>
      </c>
      <c r="AL108" s="161">
        <f t="shared" si="139"/>
        <v>8100</v>
      </c>
      <c r="AM108" s="161" t="str">
        <f t="shared" si="139"/>
        <v/>
      </c>
      <c r="AN108" s="161" t="str">
        <f t="shared" si="139"/>
        <v/>
      </c>
      <c r="AO108" s="161" t="str">
        <f t="shared" si="139"/>
        <v/>
      </c>
      <c r="AP108" s="161">
        <f t="shared" si="139"/>
        <v>8100</v>
      </c>
      <c r="AQ108" s="161" t="str">
        <f t="shared" si="139"/>
        <v/>
      </c>
      <c r="AR108" s="161" t="str">
        <f t="shared" si="139"/>
        <v/>
      </c>
      <c r="AS108" s="161" t="str">
        <f t="shared" si="139"/>
        <v/>
      </c>
      <c r="AT108" s="161" t="str">
        <f t="shared" si="139"/>
        <v/>
      </c>
      <c r="AU108" s="161">
        <f t="shared" si="139"/>
        <v>12150</v>
      </c>
      <c r="AV108" s="161" t="str">
        <f t="shared" si="139"/>
        <v/>
      </c>
      <c r="AW108" s="161" t="str">
        <f t="shared" si="139"/>
        <v/>
      </c>
      <c r="AX108" s="180">
        <f t="shared" si="139"/>
        <v>8100</v>
      </c>
      <c r="AY108" s="180" t="str">
        <f t="shared" si="139"/>
        <v/>
      </c>
      <c r="AZ108" s="180">
        <f t="shared" si="139"/>
        <v>8100</v>
      </c>
      <c r="BA108" s="180" t="str">
        <f t="shared" si="139"/>
        <v/>
      </c>
      <c r="BB108" s="161">
        <f t="shared" si="139"/>
        <v>8100</v>
      </c>
      <c r="BC108" s="161" t="str">
        <f t="shared" si="139"/>
        <v/>
      </c>
      <c r="BD108" s="161" t="str">
        <f t="shared" si="139"/>
        <v/>
      </c>
      <c r="BE108" s="161" t="str">
        <f t="shared" si="139"/>
        <v/>
      </c>
      <c r="BF108" s="161">
        <f t="shared" si="139"/>
        <v>8100</v>
      </c>
      <c r="BG108" s="161" t="str">
        <f t="shared" si="139"/>
        <v/>
      </c>
      <c r="BH108" s="161" t="str">
        <f t="shared" si="139"/>
        <v/>
      </c>
      <c r="BI108" s="161" t="str">
        <f t="shared" si="139"/>
        <v/>
      </c>
      <c r="BJ108" s="147"/>
      <c r="BK108" s="192"/>
      <c r="BL108" s="146"/>
    </row>
    <row r="109">
      <c r="A109" s="197"/>
      <c r="B109" s="148"/>
      <c r="C109" s="174" t="s">
        <v>290</v>
      </c>
      <c r="D109" s="202"/>
      <c r="E109" s="202"/>
      <c r="F109" s="202"/>
      <c r="G109" s="202"/>
      <c r="H109" s="175"/>
      <c r="I109" s="175"/>
      <c r="J109" s="175"/>
      <c r="K109" s="175"/>
      <c r="L109" s="160" t="str">
        <f t="shared" ref="L109:P109" si="140">if(R106&lt;=0,"x","")</f>
        <v/>
      </c>
      <c r="M109" s="160" t="str">
        <f t="shared" si="140"/>
        <v/>
      </c>
      <c r="N109" s="160" t="str">
        <f t="shared" si="140"/>
        <v/>
      </c>
      <c r="O109" s="160" t="str">
        <f t="shared" si="140"/>
        <v/>
      </c>
      <c r="P109" s="160" t="str">
        <f t="shared" si="140"/>
        <v/>
      </c>
      <c r="Q109" s="193" t="s">
        <v>291</v>
      </c>
      <c r="R109" s="194" t="str">
        <f t="shared" ref="R109:U109" si="141">if(X106&lt;=0,"x","")</f>
        <v/>
      </c>
      <c r="S109" s="194" t="str">
        <f t="shared" si="141"/>
        <v/>
      </c>
      <c r="T109" s="160" t="str">
        <f t="shared" si="141"/>
        <v/>
      </c>
      <c r="U109" s="160" t="str">
        <f t="shared" si="141"/>
        <v/>
      </c>
      <c r="V109" s="193" t="s">
        <v>291</v>
      </c>
      <c r="W109" s="160" t="str">
        <f t="shared" ref="W109:BC109" si="142">if(AC106&lt;=0,"x","")</f>
        <v/>
      </c>
      <c r="X109" s="160" t="str">
        <f t="shared" si="142"/>
        <v/>
      </c>
      <c r="Y109" s="160" t="str">
        <f t="shared" si="142"/>
        <v/>
      </c>
      <c r="Z109" s="160" t="str">
        <f t="shared" si="142"/>
        <v/>
      </c>
      <c r="AA109" s="160" t="str">
        <f t="shared" si="142"/>
        <v/>
      </c>
      <c r="AB109" s="160" t="str">
        <f t="shared" si="142"/>
        <v/>
      </c>
      <c r="AC109" s="160" t="str">
        <f t="shared" si="142"/>
        <v/>
      </c>
      <c r="AD109" s="195" t="str">
        <f t="shared" si="142"/>
        <v/>
      </c>
      <c r="AE109" s="160" t="str">
        <f t="shared" si="142"/>
        <v/>
      </c>
      <c r="AF109" s="160" t="str">
        <f t="shared" si="142"/>
        <v/>
      </c>
      <c r="AG109" s="160" t="str">
        <f t="shared" si="142"/>
        <v/>
      </c>
      <c r="AH109" s="160" t="str">
        <f t="shared" si="142"/>
        <v/>
      </c>
      <c r="AI109" s="160" t="str">
        <f t="shared" si="142"/>
        <v/>
      </c>
      <c r="AJ109" s="160" t="str">
        <f t="shared" si="142"/>
        <v/>
      </c>
      <c r="AK109" s="160" t="str">
        <f t="shared" si="142"/>
        <v/>
      </c>
      <c r="AL109" s="160" t="str">
        <f t="shared" si="142"/>
        <v/>
      </c>
      <c r="AM109" s="160" t="str">
        <f t="shared" si="142"/>
        <v/>
      </c>
      <c r="AN109" s="160" t="str">
        <f t="shared" si="142"/>
        <v/>
      </c>
      <c r="AO109" s="160" t="str">
        <f t="shared" si="142"/>
        <v/>
      </c>
      <c r="AP109" s="160" t="str">
        <f t="shared" si="142"/>
        <v/>
      </c>
      <c r="AQ109" s="160" t="str">
        <f t="shared" si="142"/>
        <v/>
      </c>
      <c r="AR109" s="160" t="str">
        <f t="shared" si="142"/>
        <v/>
      </c>
      <c r="AS109" s="160" t="str">
        <f t="shared" si="142"/>
        <v/>
      </c>
      <c r="AT109" s="160" t="str">
        <f t="shared" si="142"/>
        <v/>
      </c>
      <c r="AU109" s="160" t="str">
        <f t="shared" si="142"/>
        <v/>
      </c>
      <c r="AV109" s="160" t="str">
        <f t="shared" si="142"/>
        <v/>
      </c>
      <c r="AW109" s="160" t="str">
        <f t="shared" si="142"/>
        <v/>
      </c>
      <c r="AX109" s="196" t="str">
        <f t="shared" si="142"/>
        <v/>
      </c>
      <c r="AY109" s="196" t="str">
        <f t="shared" si="142"/>
        <v/>
      </c>
      <c r="AZ109" s="196" t="str">
        <f t="shared" si="142"/>
        <v/>
      </c>
      <c r="BA109" s="196" t="str">
        <f t="shared" si="142"/>
        <v/>
      </c>
      <c r="BB109" s="160" t="str">
        <f t="shared" si="142"/>
        <v/>
      </c>
      <c r="BC109" s="160" t="str">
        <f t="shared" si="142"/>
        <v/>
      </c>
      <c r="BD109" s="160"/>
      <c r="BE109" s="160"/>
      <c r="BF109" s="160"/>
      <c r="BG109" s="160"/>
      <c r="BH109" s="160"/>
      <c r="BI109" s="160"/>
      <c r="BJ109" s="197"/>
      <c r="BK109" s="198"/>
      <c r="BL109" s="199"/>
    </row>
    <row r="110">
      <c r="A110" s="147"/>
      <c r="B110" s="146"/>
      <c r="C110" s="137"/>
      <c r="D110" s="137"/>
      <c r="E110" s="137"/>
      <c r="F110" s="137"/>
      <c r="G110" s="137"/>
      <c r="H110" s="137"/>
      <c r="I110" s="137"/>
      <c r="J110" s="137"/>
      <c r="K110" s="137"/>
      <c r="L110" s="137"/>
      <c r="M110" s="137"/>
      <c r="N110" s="23"/>
      <c r="O110" s="137"/>
      <c r="P110" s="137"/>
      <c r="Q110" s="138"/>
      <c r="R110" s="149"/>
      <c r="S110" s="149"/>
      <c r="T110" s="141"/>
      <c r="U110" s="137"/>
      <c r="V110" s="137"/>
      <c r="W110" s="137"/>
      <c r="X110" s="137"/>
      <c r="Y110" s="137"/>
      <c r="Z110" s="137"/>
      <c r="AA110" s="137"/>
      <c r="AB110" s="137"/>
      <c r="AC110" s="138"/>
      <c r="AD110" s="150"/>
      <c r="AE110" s="141"/>
      <c r="AF110" s="137"/>
      <c r="AG110" s="137"/>
      <c r="AH110" s="137"/>
      <c r="AI110" s="137"/>
      <c r="AJ110" s="137"/>
      <c r="AK110" s="137"/>
      <c r="AL110" s="137"/>
      <c r="AM110" s="137"/>
      <c r="AN110" s="137"/>
      <c r="AO110" s="137"/>
      <c r="AP110" s="137"/>
      <c r="AQ110" s="137"/>
      <c r="AR110" s="137"/>
      <c r="AS110" s="137"/>
      <c r="AT110" s="137"/>
      <c r="AU110" s="137"/>
      <c r="AV110" s="137"/>
      <c r="AW110" s="138"/>
      <c r="AX110" s="151"/>
      <c r="AY110" s="151"/>
      <c r="AZ110" s="151"/>
      <c r="BA110" s="151"/>
      <c r="BB110" s="141"/>
      <c r="BC110" s="137"/>
      <c r="BD110" s="137"/>
      <c r="BE110" s="137"/>
      <c r="BF110" s="137"/>
      <c r="BG110" s="137"/>
      <c r="BH110" s="137"/>
      <c r="BI110" s="137"/>
      <c r="BJ110" s="146"/>
      <c r="BK110" s="200"/>
      <c r="BL110" s="146"/>
    </row>
    <row r="111">
      <c r="A111" s="152"/>
      <c r="B111" s="153"/>
      <c r="C111" s="153"/>
      <c r="D111" s="146"/>
      <c r="E111" s="146"/>
      <c r="F111" s="146"/>
      <c r="G111" s="146"/>
      <c r="H111" s="146"/>
      <c r="I111" s="146"/>
      <c r="J111" s="146"/>
      <c r="K111" s="146"/>
      <c r="L111" s="146"/>
      <c r="M111" s="146"/>
      <c r="N111" s="146"/>
      <c r="O111" s="146"/>
      <c r="P111" s="146"/>
      <c r="Q111" s="148"/>
      <c r="R111" s="154"/>
      <c r="S111" s="154"/>
      <c r="T111" s="147"/>
      <c r="U111" s="146"/>
      <c r="V111" s="146"/>
      <c r="W111" s="146"/>
      <c r="X111" s="146"/>
      <c r="Y111" s="146"/>
      <c r="Z111" s="146"/>
      <c r="AA111" s="146"/>
      <c r="AB111" s="146"/>
      <c r="AC111" s="148"/>
      <c r="AD111" s="155"/>
      <c r="AE111" s="147"/>
      <c r="AF111" s="146"/>
      <c r="AG111" s="146"/>
      <c r="AH111" s="146"/>
      <c r="AI111" s="146"/>
      <c r="AJ111" s="146"/>
      <c r="AK111" s="146"/>
      <c r="AL111" s="146"/>
      <c r="AM111" s="146"/>
      <c r="AN111" s="146"/>
      <c r="AO111" s="146"/>
      <c r="AP111" s="146"/>
      <c r="AQ111" s="146"/>
      <c r="AR111" s="146"/>
      <c r="AS111" s="146"/>
      <c r="AT111" s="146"/>
      <c r="AU111" s="146"/>
      <c r="AV111" s="146"/>
      <c r="AW111" s="148"/>
      <c r="AX111" s="156"/>
      <c r="AY111" s="156"/>
      <c r="AZ111" s="156"/>
      <c r="BA111" s="156"/>
      <c r="BB111" s="147"/>
      <c r="BC111" s="146"/>
      <c r="BD111" s="146"/>
      <c r="BE111" s="146"/>
      <c r="BF111" s="146"/>
      <c r="BG111" s="146"/>
      <c r="BH111" s="146"/>
      <c r="BI111" s="146"/>
      <c r="BJ111" s="146"/>
      <c r="BK111" s="200"/>
      <c r="BL111" s="146"/>
    </row>
    <row r="112">
      <c r="A112" s="157" t="s">
        <v>185</v>
      </c>
      <c r="B112" s="158"/>
      <c r="C112" s="159" t="s">
        <v>303</v>
      </c>
      <c r="D112" s="147"/>
      <c r="E112" s="146"/>
      <c r="F112" s="146"/>
      <c r="G112" s="146"/>
      <c r="H112" s="146"/>
      <c r="I112" s="146"/>
      <c r="J112" s="146"/>
      <c r="K112" s="146"/>
      <c r="L112" s="146"/>
      <c r="M112" s="146"/>
      <c r="N112" s="146"/>
      <c r="O112" s="146"/>
      <c r="P112" s="146"/>
      <c r="Q112" s="148"/>
      <c r="R112" s="154"/>
      <c r="S112" s="154"/>
      <c r="T112" s="147"/>
      <c r="U112" s="146"/>
      <c r="V112" s="146"/>
      <c r="W112" s="146"/>
      <c r="X112" s="146"/>
      <c r="Y112" s="146"/>
      <c r="Z112" s="146"/>
      <c r="AA112" s="146"/>
      <c r="AB112" s="146"/>
      <c r="AC112" s="148"/>
      <c r="AD112" s="155"/>
      <c r="AE112" s="147"/>
      <c r="AF112" s="146"/>
      <c r="AG112" s="146"/>
      <c r="AH112" s="146"/>
      <c r="AI112" s="146"/>
      <c r="AJ112" s="146"/>
      <c r="AK112" s="146"/>
      <c r="AL112" s="146"/>
      <c r="AM112" s="146"/>
      <c r="AN112" s="146"/>
      <c r="AO112" s="146"/>
      <c r="AP112" s="146"/>
      <c r="AQ112" s="146"/>
      <c r="AR112" s="146"/>
      <c r="AS112" s="146"/>
      <c r="AT112" s="146"/>
      <c r="AU112" s="146"/>
      <c r="AV112" s="146"/>
      <c r="AW112" s="148"/>
      <c r="AX112" s="156"/>
      <c r="AY112" s="156"/>
      <c r="AZ112" s="156"/>
      <c r="BA112" s="156"/>
      <c r="BB112" s="147"/>
      <c r="BC112" s="146"/>
      <c r="BD112" s="146"/>
      <c r="BE112" s="146"/>
      <c r="BF112" s="146"/>
      <c r="BG112" s="146"/>
      <c r="BH112" s="146"/>
      <c r="BI112" s="146"/>
      <c r="BJ112" s="146"/>
      <c r="BK112" s="200"/>
      <c r="BL112" s="146"/>
    </row>
    <row r="113">
      <c r="A113" s="160" t="s">
        <v>204</v>
      </c>
      <c r="B113" s="161">
        <f>'EOQ and EPQ'!J13</f>
        <v>4050</v>
      </c>
      <c r="C113" s="162"/>
      <c r="D113" s="163" t="s">
        <v>234</v>
      </c>
      <c r="E113" s="164" t="s">
        <v>235</v>
      </c>
      <c r="F113" s="164" t="s">
        <v>236</v>
      </c>
      <c r="G113" s="165" t="s">
        <v>237</v>
      </c>
      <c r="H113" s="165" t="s">
        <v>238</v>
      </c>
      <c r="I113" s="165" t="s">
        <v>239</v>
      </c>
      <c r="J113" s="165" t="s">
        <v>240</v>
      </c>
      <c r="K113" s="165" t="s">
        <v>241</v>
      </c>
      <c r="L113" s="165" t="s">
        <v>242</v>
      </c>
      <c r="M113" s="165" t="s">
        <v>243</v>
      </c>
      <c r="N113" s="165" t="s">
        <v>244</v>
      </c>
      <c r="O113" s="165" t="s">
        <v>245</v>
      </c>
      <c r="P113" s="165" t="s">
        <v>246</v>
      </c>
      <c r="Q113" s="166" t="s">
        <v>247</v>
      </c>
      <c r="R113" s="167" t="s">
        <v>248</v>
      </c>
      <c r="S113" s="167" t="s">
        <v>249</v>
      </c>
      <c r="T113" s="168" t="s">
        <v>250</v>
      </c>
      <c r="U113" s="165" t="s">
        <v>251</v>
      </c>
      <c r="V113" s="165" t="s">
        <v>252</v>
      </c>
      <c r="W113" s="165" t="s">
        <v>253</v>
      </c>
      <c r="X113" s="165" t="s">
        <v>254</v>
      </c>
      <c r="Y113" s="165" t="s">
        <v>255</v>
      </c>
      <c r="Z113" s="165" t="s">
        <v>256</v>
      </c>
      <c r="AA113" s="165" t="s">
        <v>257</v>
      </c>
      <c r="AB113" s="165" t="s">
        <v>258</v>
      </c>
      <c r="AC113" s="166" t="s">
        <v>259</v>
      </c>
      <c r="AD113" s="169" t="s">
        <v>260</v>
      </c>
      <c r="AE113" s="168" t="s">
        <v>261</v>
      </c>
      <c r="AF113" s="165" t="s">
        <v>262</v>
      </c>
      <c r="AG113" s="165" t="s">
        <v>263</v>
      </c>
      <c r="AH113" s="165" t="s">
        <v>264</v>
      </c>
      <c r="AI113" s="165" t="s">
        <v>265</v>
      </c>
      <c r="AJ113" s="165" t="s">
        <v>266</v>
      </c>
      <c r="AK113" s="165" t="s">
        <v>267</v>
      </c>
      <c r="AL113" s="165" t="s">
        <v>268</v>
      </c>
      <c r="AM113" s="165" t="s">
        <v>269</v>
      </c>
      <c r="AN113" s="165" t="s">
        <v>270</v>
      </c>
      <c r="AO113" s="165" t="s">
        <v>271</v>
      </c>
      <c r="AP113" s="165" t="s">
        <v>272</v>
      </c>
      <c r="AQ113" s="165" t="s">
        <v>273</v>
      </c>
      <c r="AR113" s="165" t="s">
        <v>274</v>
      </c>
      <c r="AS113" s="165" t="s">
        <v>275</v>
      </c>
      <c r="AT113" s="165" t="s">
        <v>276</v>
      </c>
      <c r="AU113" s="165" t="s">
        <v>277</v>
      </c>
      <c r="AV113" s="165" t="s">
        <v>278</v>
      </c>
      <c r="AW113" s="166" t="s">
        <v>279</v>
      </c>
      <c r="AX113" s="170" t="s">
        <v>280</v>
      </c>
      <c r="AY113" s="170" t="s">
        <v>281</v>
      </c>
      <c r="AZ113" s="170" t="s">
        <v>234</v>
      </c>
      <c r="BA113" s="170" t="s">
        <v>235</v>
      </c>
      <c r="BB113" s="168" t="s">
        <v>236</v>
      </c>
      <c r="BC113" s="165" t="s">
        <v>237</v>
      </c>
      <c r="BD113" s="165" t="s">
        <v>238</v>
      </c>
      <c r="BE113" s="165" t="s">
        <v>239</v>
      </c>
      <c r="BF113" s="165" t="s">
        <v>240</v>
      </c>
      <c r="BG113" s="165" t="s">
        <v>241</v>
      </c>
      <c r="BH113" s="165" t="s">
        <v>242</v>
      </c>
      <c r="BI113" s="165" t="s">
        <v>243</v>
      </c>
      <c r="BJ113" s="171"/>
      <c r="BK113" s="201"/>
      <c r="BL113" s="171"/>
    </row>
    <row r="114">
      <c r="A114" s="160" t="s">
        <v>283</v>
      </c>
      <c r="B114" s="160">
        <v>3.0</v>
      </c>
      <c r="C114" s="174" t="s">
        <v>284</v>
      </c>
      <c r="D114" s="161"/>
      <c r="E114" s="202"/>
      <c r="F114" s="202"/>
      <c r="G114" s="161"/>
      <c r="H114" s="176"/>
      <c r="I114" s="176"/>
      <c r="J114" s="176"/>
      <c r="K114" s="176"/>
      <c r="L114" s="176"/>
      <c r="M114" s="160">
        <v>0.0</v>
      </c>
      <c r="N114" s="161">
        <f>'DC Demand Planning'!I21*4</f>
        <v>3716</v>
      </c>
      <c r="O114" s="161">
        <f t="shared" ref="O114:Y114" si="143">N114</f>
        <v>3716</v>
      </c>
      <c r="P114" s="161">
        <f t="shared" si="143"/>
        <v>3716</v>
      </c>
      <c r="Q114" s="161">
        <f t="shared" si="143"/>
        <v>3716</v>
      </c>
      <c r="R114" s="178">
        <f t="shared" si="143"/>
        <v>3716</v>
      </c>
      <c r="S114" s="178">
        <f t="shared" si="143"/>
        <v>3716</v>
      </c>
      <c r="T114" s="161">
        <f t="shared" si="143"/>
        <v>3716</v>
      </c>
      <c r="U114" s="161">
        <f t="shared" si="143"/>
        <v>3716</v>
      </c>
      <c r="V114" s="161">
        <f t="shared" si="143"/>
        <v>3716</v>
      </c>
      <c r="W114" s="161">
        <f t="shared" si="143"/>
        <v>3716</v>
      </c>
      <c r="X114" s="161">
        <f t="shared" si="143"/>
        <v>3716</v>
      </c>
      <c r="Y114" s="161">
        <f t="shared" si="143"/>
        <v>3716</v>
      </c>
      <c r="Z114" s="161">
        <f>'DC Demand Planning'!N21*4</f>
        <v>3716</v>
      </c>
      <c r="AA114" s="161">
        <f t="shared" ref="AA114:AK114" si="144">Z114</f>
        <v>3716</v>
      </c>
      <c r="AB114" s="161">
        <f t="shared" si="144"/>
        <v>3716</v>
      </c>
      <c r="AC114" s="161">
        <f t="shared" si="144"/>
        <v>3716</v>
      </c>
      <c r="AD114" s="179">
        <f t="shared" si="144"/>
        <v>3716</v>
      </c>
      <c r="AE114" s="161">
        <f t="shared" si="144"/>
        <v>3716</v>
      </c>
      <c r="AF114" s="161">
        <f t="shared" si="144"/>
        <v>3716</v>
      </c>
      <c r="AG114" s="161">
        <f t="shared" si="144"/>
        <v>3716</v>
      </c>
      <c r="AH114" s="161">
        <f t="shared" si="144"/>
        <v>3716</v>
      </c>
      <c r="AI114" s="161">
        <f t="shared" si="144"/>
        <v>3716</v>
      </c>
      <c r="AJ114" s="161">
        <f t="shared" si="144"/>
        <v>3716</v>
      </c>
      <c r="AK114" s="161">
        <f t="shared" si="144"/>
        <v>3716</v>
      </c>
      <c r="AL114" s="161">
        <f>'DC Demand Planning'!S21*4</f>
        <v>3716</v>
      </c>
      <c r="AM114" s="161">
        <f t="shared" ref="AM114:AW114" si="145">AL114</f>
        <v>3716</v>
      </c>
      <c r="AN114" s="161">
        <f t="shared" si="145"/>
        <v>3716</v>
      </c>
      <c r="AO114" s="161">
        <f t="shared" si="145"/>
        <v>3716</v>
      </c>
      <c r="AP114" s="161">
        <f t="shared" si="145"/>
        <v>3716</v>
      </c>
      <c r="AQ114" s="161">
        <f t="shared" si="145"/>
        <v>3716</v>
      </c>
      <c r="AR114" s="161">
        <f t="shared" si="145"/>
        <v>3716</v>
      </c>
      <c r="AS114" s="161">
        <f t="shared" si="145"/>
        <v>3716</v>
      </c>
      <c r="AT114" s="161">
        <f t="shared" si="145"/>
        <v>3716</v>
      </c>
      <c r="AU114" s="161">
        <f t="shared" si="145"/>
        <v>3716</v>
      </c>
      <c r="AV114" s="161">
        <f t="shared" si="145"/>
        <v>3716</v>
      </c>
      <c r="AW114" s="161">
        <f t="shared" si="145"/>
        <v>3716</v>
      </c>
      <c r="AX114" s="180">
        <f>'DC Demand Planning'!S21*12</f>
        <v>11148</v>
      </c>
      <c r="AY114" s="180">
        <f t="shared" ref="AY114:BA114" si="146">AX114</f>
        <v>11148</v>
      </c>
      <c r="AZ114" s="180">
        <f t="shared" si="146"/>
        <v>11148</v>
      </c>
      <c r="BA114" s="180">
        <f t="shared" si="146"/>
        <v>11148</v>
      </c>
      <c r="BB114" s="161">
        <f>'DC Demand Planning'!X21*4</f>
        <v>3716</v>
      </c>
      <c r="BC114" s="161">
        <f t="shared" ref="BC114:BI114" si="147">BB114</f>
        <v>3716</v>
      </c>
      <c r="BD114" s="161">
        <f t="shared" si="147"/>
        <v>3716</v>
      </c>
      <c r="BE114" s="161">
        <f t="shared" si="147"/>
        <v>3716</v>
      </c>
      <c r="BF114" s="161">
        <f t="shared" si="147"/>
        <v>3716</v>
      </c>
      <c r="BG114" s="161">
        <f t="shared" si="147"/>
        <v>3716</v>
      </c>
      <c r="BH114" s="161">
        <f t="shared" si="147"/>
        <v>3716</v>
      </c>
      <c r="BI114" s="161">
        <f t="shared" si="147"/>
        <v>3716</v>
      </c>
      <c r="BJ114" s="147"/>
      <c r="BK114" s="200"/>
      <c r="BL114" s="146"/>
    </row>
    <row r="115">
      <c r="A115" s="160" t="s">
        <v>285</v>
      </c>
      <c r="B115" s="160">
        <f>$B$1+B114</f>
        <v>7</v>
      </c>
      <c r="C115" s="174" t="s">
        <v>286</v>
      </c>
      <c r="D115" s="181"/>
      <c r="E115" s="181"/>
      <c r="F115" s="181"/>
      <c r="G115" s="181"/>
      <c r="H115" s="181"/>
      <c r="I115" s="181"/>
      <c r="J115" s="181"/>
      <c r="K115" s="181"/>
      <c r="L115" s="181"/>
      <c r="M115" s="183">
        <f t="shared" ref="M115:BI115" si="148">L115+M117-M114</f>
        <v>0</v>
      </c>
      <c r="N115" s="183">
        <f t="shared" si="148"/>
        <v>16534</v>
      </c>
      <c r="O115" s="183">
        <f t="shared" si="148"/>
        <v>12818</v>
      </c>
      <c r="P115" s="183">
        <f t="shared" si="148"/>
        <v>9102</v>
      </c>
      <c r="Q115" s="183">
        <f t="shared" si="148"/>
        <v>5386</v>
      </c>
      <c r="R115" s="184">
        <f t="shared" si="148"/>
        <v>1670</v>
      </c>
      <c r="S115" s="184">
        <f t="shared" si="148"/>
        <v>22254</v>
      </c>
      <c r="T115" s="183">
        <f t="shared" si="148"/>
        <v>18538</v>
      </c>
      <c r="U115" s="183">
        <f t="shared" si="148"/>
        <v>14822</v>
      </c>
      <c r="V115" s="183">
        <f t="shared" si="148"/>
        <v>11106</v>
      </c>
      <c r="W115" s="183">
        <f t="shared" si="148"/>
        <v>7390</v>
      </c>
      <c r="X115" s="183">
        <f t="shared" si="148"/>
        <v>15824</v>
      </c>
      <c r="Y115" s="183">
        <f t="shared" si="148"/>
        <v>12108</v>
      </c>
      <c r="Z115" s="183">
        <f t="shared" si="148"/>
        <v>8392</v>
      </c>
      <c r="AA115" s="183">
        <f t="shared" si="148"/>
        <v>4676</v>
      </c>
      <c r="AB115" s="183">
        <f t="shared" si="148"/>
        <v>960</v>
      </c>
      <c r="AC115" s="183">
        <f t="shared" si="148"/>
        <v>17494</v>
      </c>
      <c r="AD115" s="185">
        <f t="shared" si="148"/>
        <v>13778</v>
      </c>
      <c r="AE115" s="183">
        <f t="shared" si="148"/>
        <v>10062</v>
      </c>
      <c r="AF115" s="183">
        <f t="shared" si="148"/>
        <v>6346</v>
      </c>
      <c r="AG115" s="183">
        <f t="shared" si="148"/>
        <v>2630</v>
      </c>
      <c r="AH115" s="183">
        <f t="shared" si="148"/>
        <v>15114</v>
      </c>
      <c r="AI115" s="183">
        <f t="shared" si="148"/>
        <v>11398</v>
      </c>
      <c r="AJ115" s="183">
        <f t="shared" si="148"/>
        <v>7682</v>
      </c>
      <c r="AK115" s="183">
        <f t="shared" si="148"/>
        <v>3966</v>
      </c>
      <c r="AL115" s="183">
        <f t="shared" si="148"/>
        <v>250</v>
      </c>
      <c r="AM115" s="183">
        <f t="shared" si="148"/>
        <v>16784</v>
      </c>
      <c r="AN115" s="183">
        <f t="shared" si="148"/>
        <v>13068</v>
      </c>
      <c r="AO115" s="183">
        <f t="shared" si="148"/>
        <v>9352</v>
      </c>
      <c r="AP115" s="183">
        <f t="shared" si="148"/>
        <v>5636</v>
      </c>
      <c r="AQ115" s="183">
        <f t="shared" si="148"/>
        <v>22170</v>
      </c>
      <c r="AR115" s="183">
        <f t="shared" si="148"/>
        <v>18454</v>
      </c>
      <c r="AS115" s="183">
        <f t="shared" si="148"/>
        <v>14738</v>
      </c>
      <c r="AT115" s="183">
        <f t="shared" si="148"/>
        <v>11022</v>
      </c>
      <c r="AU115" s="183">
        <f t="shared" si="148"/>
        <v>7306</v>
      </c>
      <c r="AV115" s="183">
        <f t="shared" si="148"/>
        <v>27890</v>
      </c>
      <c r="AW115" s="183">
        <f t="shared" si="148"/>
        <v>24174</v>
      </c>
      <c r="AX115" s="186">
        <f t="shared" si="148"/>
        <v>13026</v>
      </c>
      <c r="AY115" s="186">
        <f t="shared" si="148"/>
        <v>26178</v>
      </c>
      <c r="AZ115" s="186">
        <f t="shared" si="148"/>
        <v>15030</v>
      </c>
      <c r="BA115" s="186">
        <f t="shared" si="148"/>
        <v>7932</v>
      </c>
      <c r="BB115" s="183">
        <f t="shared" si="148"/>
        <v>4216</v>
      </c>
      <c r="BC115" s="183">
        <f t="shared" si="148"/>
        <v>16700</v>
      </c>
      <c r="BD115" s="183">
        <f t="shared" si="148"/>
        <v>12984</v>
      </c>
      <c r="BE115" s="183">
        <f t="shared" si="148"/>
        <v>9268</v>
      </c>
      <c r="BF115" s="183">
        <f t="shared" si="148"/>
        <v>5552</v>
      </c>
      <c r="BG115" s="183">
        <f t="shared" si="148"/>
        <v>13986</v>
      </c>
      <c r="BH115" s="183">
        <f t="shared" si="148"/>
        <v>10270</v>
      </c>
      <c r="BI115" s="183">
        <f t="shared" si="148"/>
        <v>6554</v>
      </c>
      <c r="BJ115" s="147"/>
      <c r="BK115" s="204"/>
      <c r="BL115" s="146"/>
    </row>
    <row r="116">
      <c r="A116" s="160" t="s">
        <v>287</v>
      </c>
      <c r="B116" s="40">
        <v>0.0</v>
      </c>
      <c r="C116" s="174" t="s">
        <v>288</v>
      </c>
      <c r="D116" s="188"/>
      <c r="E116" s="188"/>
      <c r="F116" s="188"/>
      <c r="G116" s="188"/>
      <c r="H116" s="188"/>
      <c r="I116" s="188"/>
      <c r="J116" s="188"/>
      <c r="K116" s="188"/>
      <c r="L116" s="188"/>
      <c r="M116" s="189"/>
      <c r="N116" s="189"/>
      <c r="O116" s="189"/>
      <c r="P116" s="189"/>
      <c r="Q116" s="189"/>
      <c r="R116" s="189"/>
      <c r="S116" s="189"/>
      <c r="T116" s="189"/>
      <c r="U116" s="189"/>
      <c r="V116" s="189"/>
      <c r="W116" s="189"/>
      <c r="X116" s="189"/>
      <c r="Y116" s="189"/>
      <c r="Z116" s="189"/>
      <c r="AA116" s="189"/>
      <c r="AB116" s="189"/>
      <c r="AC116" s="189"/>
      <c r="AD116" s="189"/>
      <c r="AE116" s="189"/>
      <c r="AF116" s="189"/>
      <c r="AG116" s="189"/>
      <c r="AH116" s="189"/>
      <c r="AI116" s="189"/>
      <c r="AJ116" s="189"/>
      <c r="AK116" s="189"/>
      <c r="AL116" s="189"/>
      <c r="AM116" s="189"/>
      <c r="AN116" s="189"/>
      <c r="AO116" s="189"/>
      <c r="AP116" s="189"/>
      <c r="AQ116" s="189"/>
      <c r="AR116" s="189"/>
      <c r="AS116" s="189"/>
      <c r="AT116" s="189"/>
      <c r="AU116" s="189"/>
      <c r="AV116" s="189"/>
      <c r="AW116" s="189"/>
      <c r="AX116" s="189"/>
      <c r="AY116" s="189"/>
      <c r="AZ116" s="189"/>
      <c r="BA116" s="189"/>
      <c r="BB116" s="189"/>
      <c r="BC116" s="189"/>
      <c r="BD116" s="189"/>
      <c r="BE116" s="189"/>
      <c r="BF116" s="189"/>
      <c r="BG116" s="189"/>
      <c r="BH116" s="189"/>
      <c r="BI116" s="189"/>
      <c r="BJ116" s="190"/>
      <c r="BK116" s="191">
        <f>min(BF115:BI116)</f>
        <v>5552</v>
      </c>
      <c r="BL116" s="147"/>
    </row>
    <row r="117">
      <c r="A117" s="141"/>
      <c r="B117" s="138"/>
      <c r="C117" s="174" t="s">
        <v>289</v>
      </c>
      <c r="D117" s="202"/>
      <c r="E117" s="202"/>
      <c r="F117" s="202"/>
      <c r="G117" s="207"/>
      <c r="H117" s="175"/>
      <c r="I117" s="175"/>
      <c r="J117" s="175"/>
      <c r="K117" s="175"/>
      <c r="L117" s="181"/>
      <c r="M117" s="161"/>
      <c r="N117" s="161">
        <f t="shared" ref="N117:BI117" si="149">if(N155&gt;0,N155*$B$113,"")</f>
        <v>20250</v>
      </c>
      <c r="O117" s="161" t="str">
        <f t="shared" si="149"/>
        <v/>
      </c>
      <c r="P117" s="161" t="str">
        <f t="shared" si="149"/>
        <v/>
      </c>
      <c r="Q117" s="161" t="str">
        <f t="shared" si="149"/>
        <v/>
      </c>
      <c r="R117" s="178" t="str">
        <f t="shared" si="149"/>
        <v/>
      </c>
      <c r="S117" s="178">
        <f t="shared" si="149"/>
        <v>24300</v>
      </c>
      <c r="T117" s="161" t="str">
        <f t="shared" si="149"/>
        <v/>
      </c>
      <c r="U117" s="161" t="str">
        <f t="shared" si="149"/>
        <v/>
      </c>
      <c r="V117" s="161" t="str">
        <f t="shared" si="149"/>
        <v/>
      </c>
      <c r="W117" s="161" t="str">
        <f t="shared" si="149"/>
        <v/>
      </c>
      <c r="X117" s="161">
        <f t="shared" si="149"/>
        <v>12150</v>
      </c>
      <c r="Y117" s="161" t="str">
        <f t="shared" si="149"/>
        <v/>
      </c>
      <c r="Z117" s="161" t="str">
        <f t="shared" si="149"/>
        <v/>
      </c>
      <c r="AA117" s="161" t="str">
        <f t="shared" si="149"/>
        <v/>
      </c>
      <c r="AB117" s="161" t="str">
        <f t="shared" si="149"/>
        <v/>
      </c>
      <c r="AC117" s="161">
        <f t="shared" si="149"/>
        <v>20250</v>
      </c>
      <c r="AD117" s="179" t="str">
        <f t="shared" si="149"/>
        <v/>
      </c>
      <c r="AE117" s="161" t="str">
        <f t="shared" si="149"/>
        <v/>
      </c>
      <c r="AF117" s="161" t="str">
        <f t="shared" si="149"/>
        <v/>
      </c>
      <c r="AG117" s="161" t="str">
        <f t="shared" si="149"/>
        <v/>
      </c>
      <c r="AH117" s="161">
        <f t="shared" si="149"/>
        <v>16200</v>
      </c>
      <c r="AI117" s="161" t="str">
        <f t="shared" si="149"/>
        <v/>
      </c>
      <c r="AJ117" s="161" t="str">
        <f t="shared" si="149"/>
        <v/>
      </c>
      <c r="AK117" s="161" t="str">
        <f t="shared" si="149"/>
        <v/>
      </c>
      <c r="AL117" s="161" t="str">
        <f t="shared" si="149"/>
        <v/>
      </c>
      <c r="AM117" s="161">
        <f t="shared" si="149"/>
        <v>20250</v>
      </c>
      <c r="AN117" s="161" t="str">
        <f t="shared" si="149"/>
        <v/>
      </c>
      <c r="AO117" s="161" t="str">
        <f t="shared" si="149"/>
        <v/>
      </c>
      <c r="AP117" s="161" t="str">
        <f t="shared" si="149"/>
        <v/>
      </c>
      <c r="AQ117" s="161">
        <f t="shared" si="149"/>
        <v>20250</v>
      </c>
      <c r="AR117" s="161" t="str">
        <f t="shared" si="149"/>
        <v/>
      </c>
      <c r="AS117" s="161" t="str">
        <f t="shared" si="149"/>
        <v/>
      </c>
      <c r="AT117" s="161" t="str">
        <f t="shared" si="149"/>
        <v/>
      </c>
      <c r="AU117" s="161" t="str">
        <f t="shared" si="149"/>
        <v/>
      </c>
      <c r="AV117" s="161">
        <f t="shared" si="149"/>
        <v>24300</v>
      </c>
      <c r="AW117" s="161" t="str">
        <f t="shared" si="149"/>
        <v/>
      </c>
      <c r="AX117" s="180" t="str">
        <f t="shared" si="149"/>
        <v/>
      </c>
      <c r="AY117" s="180">
        <f t="shared" si="149"/>
        <v>24300</v>
      </c>
      <c r="AZ117" s="180" t="str">
        <f t="shared" si="149"/>
        <v/>
      </c>
      <c r="BA117" s="180">
        <f t="shared" si="149"/>
        <v>4050</v>
      </c>
      <c r="BB117" s="161" t="str">
        <f t="shared" si="149"/>
        <v/>
      </c>
      <c r="BC117" s="161">
        <f t="shared" si="149"/>
        <v>16200</v>
      </c>
      <c r="BD117" s="161" t="str">
        <f t="shared" si="149"/>
        <v/>
      </c>
      <c r="BE117" s="161" t="str">
        <f t="shared" si="149"/>
        <v/>
      </c>
      <c r="BF117" s="161" t="str">
        <f t="shared" si="149"/>
        <v/>
      </c>
      <c r="BG117" s="161">
        <f t="shared" si="149"/>
        <v>12150</v>
      </c>
      <c r="BH117" s="161" t="str">
        <f t="shared" si="149"/>
        <v/>
      </c>
      <c r="BI117" s="161" t="str">
        <f t="shared" si="149"/>
        <v/>
      </c>
      <c r="BJ117" s="147"/>
      <c r="BK117" s="192"/>
      <c r="BL117" s="146"/>
    </row>
    <row r="118">
      <c r="A118" s="197"/>
      <c r="B118" s="148"/>
      <c r="C118" s="174" t="s">
        <v>290</v>
      </c>
      <c r="D118" s="202"/>
      <c r="E118" s="202"/>
      <c r="F118" s="208"/>
      <c r="G118" s="209" t="s">
        <v>291</v>
      </c>
      <c r="H118" s="206"/>
      <c r="I118" s="206"/>
      <c r="J118" s="206"/>
      <c r="K118" s="206" t="str">
        <f>if(R115&lt;=0,"x","")</f>
        <v/>
      </c>
      <c r="L118" s="193" t="s">
        <v>291</v>
      </c>
      <c r="M118" s="160" t="str">
        <f t="shared" ref="M118:U118" si="150">if(T115&lt;=0,"x","")</f>
        <v/>
      </c>
      <c r="N118" s="160" t="str">
        <f t="shared" si="150"/>
        <v/>
      </c>
      <c r="O118" s="160" t="str">
        <f t="shared" si="150"/>
        <v/>
      </c>
      <c r="P118" s="160" t="str">
        <f t="shared" si="150"/>
        <v/>
      </c>
      <c r="Q118" s="160" t="str">
        <f t="shared" si="150"/>
        <v/>
      </c>
      <c r="R118" s="194" t="str">
        <f t="shared" si="150"/>
        <v/>
      </c>
      <c r="S118" s="194" t="str">
        <f t="shared" si="150"/>
        <v/>
      </c>
      <c r="T118" s="160" t="str">
        <f t="shared" si="150"/>
        <v/>
      </c>
      <c r="U118" s="160" t="str">
        <f t="shared" si="150"/>
        <v/>
      </c>
      <c r="V118" s="193" t="s">
        <v>291</v>
      </c>
      <c r="W118" s="160" t="str">
        <f t="shared" ref="W118:Z118" si="151">if(AD115&lt;=0,"x","")</f>
        <v/>
      </c>
      <c r="X118" s="160" t="str">
        <f t="shared" si="151"/>
        <v/>
      </c>
      <c r="Y118" s="160" t="str">
        <f t="shared" si="151"/>
        <v/>
      </c>
      <c r="Z118" s="160" t="str">
        <f t="shared" si="151"/>
        <v/>
      </c>
      <c r="AA118" s="193" t="s">
        <v>291</v>
      </c>
      <c r="AB118" s="160" t="str">
        <f t="shared" ref="AB118:AE118" si="152">if(AI115&lt;=0,"x","")</f>
        <v/>
      </c>
      <c r="AC118" s="160" t="str">
        <f t="shared" si="152"/>
        <v/>
      </c>
      <c r="AD118" s="195" t="str">
        <f t="shared" si="152"/>
        <v/>
      </c>
      <c r="AE118" s="160" t="str">
        <f t="shared" si="152"/>
        <v/>
      </c>
      <c r="AF118" s="193" t="s">
        <v>291</v>
      </c>
      <c r="AG118" s="160" t="str">
        <f t="shared" ref="AG118:BB118" si="153">if(AN115&lt;=0,"x","")</f>
        <v/>
      </c>
      <c r="AH118" s="160" t="str">
        <f t="shared" si="153"/>
        <v/>
      </c>
      <c r="AI118" s="160" t="str">
        <f t="shared" si="153"/>
        <v/>
      </c>
      <c r="AJ118" s="160" t="str">
        <f t="shared" si="153"/>
        <v/>
      </c>
      <c r="AK118" s="160" t="str">
        <f t="shared" si="153"/>
        <v/>
      </c>
      <c r="AL118" s="160" t="str">
        <f t="shared" si="153"/>
        <v/>
      </c>
      <c r="AM118" s="160" t="str">
        <f t="shared" si="153"/>
        <v/>
      </c>
      <c r="AN118" s="160" t="str">
        <f t="shared" si="153"/>
        <v/>
      </c>
      <c r="AO118" s="160" t="str">
        <f t="shared" si="153"/>
        <v/>
      </c>
      <c r="AP118" s="160" t="str">
        <f t="shared" si="153"/>
        <v/>
      </c>
      <c r="AQ118" s="160" t="str">
        <f t="shared" si="153"/>
        <v/>
      </c>
      <c r="AR118" s="160" t="str">
        <f t="shared" si="153"/>
        <v/>
      </c>
      <c r="AS118" s="160" t="str">
        <f t="shared" si="153"/>
        <v/>
      </c>
      <c r="AT118" s="160" t="str">
        <f t="shared" si="153"/>
        <v/>
      </c>
      <c r="AU118" s="160" t="str">
        <f t="shared" si="153"/>
        <v/>
      </c>
      <c r="AV118" s="160" t="str">
        <f t="shared" si="153"/>
        <v/>
      </c>
      <c r="AW118" s="160" t="str">
        <f t="shared" si="153"/>
        <v/>
      </c>
      <c r="AX118" s="196" t="str">
        <f t="shared" si="153"/>
        <v/>
      </c>
      <c r="AY118" s="196" t="str">
        <f t="shared" si="153"/>
        <v/>
      </c>
      <c r="AZ118" s="196" t="str">
        <f t="shared" si="153"/>
        <v/>
      </c>
      <c r="BA118" s="196" t="str">
        <f t="shared" si="153"/>
        <v/>
      </c>
      <c r="BB118" s="160" t="str">
        <f t="shared" si="153"/>
        <v/>
      </c>
      <c r="BC118" s="160"/>
      <c r="BD118" s="160"/>
      <c r="BE118" s="160"/>
      <c r="BF118" s="160"/>
      <c r="BG118" s="160"/>
      <c r="BH118" s="160"/>
      <c r="BI118" s="160"/>
      <c r="BJ118" s="197"/>
      <c r="BK118" s="198"/>
      <c r="BL118" s="199"/>
    </row>
    <row r="119">
      <c r="A119" s="147"/>
      <c r="B119" s="146"/>
      <c r="C119" s="137"/>
      <c r="D119" s="137"/>
      <c r="E119" s="137"/>
      <c r="F119" s="137"/>
      <c r="G119" s="137"/>
      <c r="H119" s="137"/>
      <c r="I119" s="137"/>
      <c r="J119" s="137"/>
      <c r="K119" s="137"/>
      <c r="L119" s="137"/>
      <c r="M119" s="137"/>
      <c r="N119" s="137"/>
      <c r="O119" s="137"/>
      <c r="P119" s="137"/>
      <c r="Q119" s="138"/>
      <c r="R119" s="149"/>
      <c r="S119" s="149"/>
      <c r="T119" s="141"/>
      <c r="U119" s="137"/>
      <c r="V119" s="137"/>
      <c r="W119" s="137"/>
      <c r="X119" s="137"/>
      <c r="Y119" s="137"/>
      <c r="Z119" s="137"/>
      <c r="AA119" s="137"/>
      <c r="AB119" s="137"/>
      <c r="AC119" s="138"/>
      <c r="AD119" s="150"/>
      <c r="AE119" s="141"/>
      <c r="AF119" s="137"/>
      <c r="AG119" s="137"/>
      <c r="AH119" s="137"/>
      <c r="AI119" s="137"/>
      <c r="AJ119" s="137"/>
      <c r="AK119" s="137"/>
      <c r="AL119" s="137"/>
      <c r="AM119" s="137"/>
      <c r="AN119" s="137"/>
      <c r="AO119" s="137"/>
      <c r="AP119" s="137"/>
      <c r="AQ119" s="137"/>
      <c r="AR119" s="137"/>
      <c r="AS119" s="137"/>
      <c r="AT119" s="137"/>
      <c r="AU119" s="137"/>
      <c r="AV119" s="137"/>
      <c r="AW119" s="138"/>
      <c r="AX119" s="151"/>
      <c r="AY119" s="151"/>
      <c r="AZ119" s="151"/>
      <c r="BA119" s="151"/>
      <c r="BB119" s="141"/>
      <c r="BC119" s="137"/>
      <c r="BD119" s="137"/>
      <c r="BE119" s="137"/>
      <c r="BF119" s="137"/>
      <c r="BG119" s="137"/>
      <c r="BH119" s="137"/>
      <c r="BI119" s="137"/>
      <c r="BJ119" s="146"/>
      <c r="BK119" s="200"/>
      <c r="BL119" s="146"/>
    </row>
    <row r="120">
      <c r="A120" s="152"/>
      <c r="B120" s="153"/>
      <c r="C120" s="153"/>
      <c r="D120" s="146"/>
      <c r="E120" s="146"/>
      <c r="F120" s="146"/>
      <c r="G120" s="146"/>
      <c r="H120" s="146"/>
      <c r="I120" s="146"/>
      <c r="J120" s="146"/>
      <c r="K120" s="146"/>
      <c r="L120" s="146"/>
      <c r="M120" s="146"/>
      <c r="N120" s="146"/>
      <c r="O120" s="146"/>
      <c r="P120" s="146"/>
      <c r="Q120" s="148"/>
      <c r="R120" s="154"/>
      <c r="S120" s="154"/>
      <c r="T120" s="147"/>
      <c r="U120" s="146"/>
      <c r="V120" s="146"/>
      <c r="W120" s="146"/>
      <c r="X120" s="146"/>
      <c r="Y120" s="146"/>
      <c r="Z120" s="146"/>
      <c r="AA120" s="146"/>
      <c r="AB120" s="146"/>
      <c r="AC120" s="148"/>
      <c r="AD120" s="155"/>
      <c r="AE120" s="147"/>
      <c r="AF120" s="146"/>
      <c r="AG120" s="146"/>
      <c r="AH120" s="146"/>
      <c r="AI120" s="146"/>
      <c r="AJ120" s="146"/>
      <c r="AK120" s="146"/>
      <c r="AL120" s="146"/>
      <c r="AM120" s="146"/>
      <c r="AN120" s="146"/>
      <c r="AO120" s="146"/>
      <c r="AP120" s="146"/>
      <c r="AQ120" s="146"/>
      <c r="AR120" s="146"/>
      <c r="AS120" s="146"/>
      <c r="AT120" s="146"/>
      <c r="AU120" s="146"/>
      <c r="AV120" s="146"/>
      <c r="AW120" s="148"/>
      <c r="AX120" s="156"/>
      <c r="AY120" s="156"/>
      <c r="AZ120" s="156"/>
      <c r="BA120" s="156"/>
      <c r="BB120" s="147"/>
      <c r="BC120" s="146"/>
      <c r="BD120" s="146"/>
      <c r="BE120" s="146"/>
      <c r="BF120" s="146"/>
      <c r="BG120" s="146"/>
      <c r="BH120" s="146"/>
      <c r="BI120" s="146"/>
      <c r="BJ120" s="146"/>
      <c r="BK120" s="200"/>
      <c r="BL120" s="146"/>
    </row>
    <row r="121">
      <c r="A121" s="157" t="s">
        <v>181</v>
      </c>
      <c r="B121" s="158"/>
      <c r="C121" s="159" t="s">
        <v>304</v>
      </c>
      <c r="D121" s="147"/>
      <c r="E121" s="146"/>
      <c r="F121" s="146"/>
      <c r="G121" s="146"/>
      <c r="H121" s="146"/>
      <c r="I121" s="146"/>
      <c r="J121" s="146"/>
      <c r="K121" s="146"/>
      <c r="L121" s="146"/>
      <c r="M121" s="146"/>
      <c r="N121" s="146"/>
      <c r="O121" s="146"/>
      <c r="P121" s="146"/>
      <c r="Q121" s="148"/>
      <c r="R121" s="154"/>
      <c r="S121" s="154"/>
      <c r="T121" s="147"/>
      <c r="U121" s="146"/>
      <c r="V121" s="146"/>
      <c r="W121" s="146"/>
      <c r="X121" s="146"/>
      <c r="Y121" s="146"/>
      <c r="Z121" s="146"/>
      <c r="AA121" s="146"/>
      <c r="AB121" s="146"/>
      <c r="AC121" s="148"/>
      <c r="AD121" s="155"/>
      <c r="AE121" s="147"/>
      <c r="AF121" s="146"/>
      <c r="AG121" s="146"/>
      <c r="AH121" s="146"/>
      <c r="AI121" s="146"/>
      <c r="AJ121" s="146"/>
      <c r="AK121" s="146"/>
      <c r="AL121" s="146"/>
      <c r="AM121" s="146"/>
      <c r="AN121" s="146"/>
      <c r="AO121" s="146"/>
      <c r="AP121" s="146"/>
      <c r="AQ121" s="146"/>
      <c r="AR121" s="146"/>
      <c r="AS121" s="146"/>
      <c r="AT121" s="146"/>
      <c r="AU121" s="146"/>
      <c r="AV121" s="146"/>
      <c r="AW121" s="148"/>
      <c r="AX121" s="156"/>
      <c r="AY121" s="156"/>
      <c r="AZ121" s="156"/>
      <c r="BA121" s="156"/>
      <c r="BB121" s="147"/>
      <c r="BC121" s="146"/>
      <c r="BD121" s="146"/>
      <c r="BE121" s="146"/>
      <c r="BF121" s="146"/>
      <c r="BG121" s="146"/>
      <c r="BH121" s="146"/>
      <c r="BI121" s="146"/>
      <c r="BJ121" s="146"/>
      <c r="BK121" s="200"/>
      <c r="BL121" s="146"/>
    </row>
    <row r="122">
      <c r="A122" s="160" t="s">
        <v>204</v>
      </c>
      <c r="B122" s="161">
        <f>'EOQ and EPQ'!J9</f>
        <v>4050</v>
      </c>
      <c r="C122" s="162"/>
      <c r="D122" s="163" t="s">
        <v>234</v>
      </c>
      <c r="E122" s="164" t="s">
        <v>235</v>
      </c>
      <c r="F122" s="164" t="s">
        <v>236</v>
      </c>
      <c r="G122" s="165" t="s">
        <v>237</v>
      </c>
      <c r="H122" s="165" t="s">
        <v>238</v>
      </c>
      <c r="I122" s="165" t="s">
        <v>239</v>
      </c>
      <c r="J122" s="165" t="s">
        <v>240</v>
      </c>
      <c r="K122" s="165" t="s">
        <v>241</v>
      </c>
      <c r="L122" s="165" t="s">
        <v>242</v>
      </c>
      <c r="M122" s="165" t="s">
        <v>243</v>
      </c>
      <c r="N122" s="165" t="s">
        <v>244</v>
      </c>
      <c r="O122" s="165" t="s">
        <v>245</v>
      </c>
      <c r="P122" s="165" t="s">
        <v>246</v>
      </c>
      <c r="Q122" s="166" t="s">
        <v>247</v>
      </c>
      <c r="R122" s="167" t="s">
        <v>248</v>
      </c>
      <c r="S122" s="167" t="s">
        <v>249</v>
      </c>
      <c r="T122" s="168" t="s">
        <v>250</v>
      </c>
      <c r="U122" s="165" t="s">
        <v>251</v>
      </c>
      <c r="V122" s="165" t="s">
        <v>252</v>
      </c>
      <c r="W122" s="165" t="s">
        <v>253</v>
      </c>
      <c r="X122" s="165" t="s">
        <v>254</v>
      </c>
      <c r="Y122" s="165" t="s">
        <v>255</v>
      </c>
      <c r="Z122" s="165" t="s">
        <v>256</v>
      </c>
      <c r="AA122" s="165" t="s">
        <v>257</v>
      </c>
      <c r="AB122" s="165" t="s">
        <v>258</v>
      </c>
      <c r="AC122" s="166" t="s">
        <v>259</v>
      </c>
      <c r="AD122" s="169" t="s">
        <v>260</v>
      </c>
      <c r="AE122" s="168" t="s">
        <v>261</v>
      </c>
      <c r="AF122" s="165" t="s">
        <v>262</v>
      </c>
      <c r="AG122" s="165" t="s">
        <v>263</v>
      </c>
      <c r="AH122" s="165" t="s">
        <v>264</v>
      </c>
      <c r="AI122" s="165" t="s">
        <v>265</v>
      </c>
      <c r="AJ122" s="165" t="s">
        <v>266</v>
      </c>
      <c r="AK122" s="165" t="s">
        <v>267</v>
      </c>
      <c r="AL122" s="165" t="s">
        <v>268</v>
      </c>
      <c r="AM122" s="165" t="s">
        <v>269</v>
      </c>
      <c r="AN122" s="165" t="s">
        <v>270</v>
      </c>
      <c r="AO122" s="165" t="s">
        <v>271</v>
      </c>
      <c r="AP122" s="165" t="s">
        <v>272</v>
      </c>
      <c r="AQ122" s="165" t="s">
        <v>273</v>
      </c>
      <c r="AR122" s="165" t="s">
        <v>274</v>
      </c>
      <c r="AS122" s="165" t="s">
        <v>275</v>
      </c>
      <c r="AT122" s="165" t="s">
        <v>276</v>
      </c>
      <c r="AU122" s="165" t="s">
        <v>277</v>
      </c>
      <c r="AV122" s="165" t="s">
        <v>278</v>
      </c>
      <c r="AW122" s="166" t="s">
        <v>279</v>
      </c>
      <c r="AX122" s="170" t="s">
        <v>280</v>
      </c>
      <c r="AY122" s="170" t="s">
        <v>281</v>
      </c>
      <c r="AZ122" s="170" t="s">
        <v>234</v>
      </c>
      <c r="BA122" s="170" t="s">
        <v>235</v>
      </c>
      <c r="BB122" s="168" t="s">
        <v>236</v>
      </c>
      <c r="BC122" s="165" t="s">
        <v>237</v>
      </c>
      <c r="BD122" s="165" t="s">
        <v>238</v>
      </c>
      <c r="BE122" s="165" t="s">
        <v>239</v>
      </c>
      <c r="BF122" s="165" t="s">
        <v>240</v>
      </c>
      <c r="BG122" s="165" t="s">
        <v>241</v>
      </c>
      <c r="BH122" s="165" t="s">
        <v>242</v>
      </c>
      <c r="BI122" s="165" t="s">
        <v>243</v>
      </c>
      <c r="BJ122" s="171"/>
      <c r="BK122" s="201"/>
      <c r="BL122" s="171"/>
    </row>
    <row r="123">
      <c r="A123" s="160" t="s">
        <v>283</v>
      </c>
      <c r="B123" s="160">
        <v>3.0</v>
      </c>
      <c r="C123" s="174" t="s">
        <v>284</v>
      </c>
      <c r="D123" s="161"/>
      <c r="E123" s="202"/>
      <c r="F123" s="202"/>
      <c r="G123" s="161"/>
      <c r="H123" s="176"/>
      <c r="I123" s="176"/>
      <c r="J123" s="176"/>
      <c r="K123" s="176"/>
      <c r="L123" s="176"/>
      <c r="M123" s="160">
        <v>0.0</v>
      </c>
      <c r="N123" s="161">
        <f>'DC Demand Planning'!I7*4</f>
        <v>1060</v>
      </c>
      <c r="O123" s="161">
        <f t="shared" ref="O123:Y123" si="154">N123</f>
        <v>1060</v>
      </c>
      <c r="P123" s="161">
        <f t="shared" si="154"/>
        <v>1060</v>
      </c>
      <c r="Q123" s="161">
        <f t="shared" si="154"/>
        <v>1060</v>
      </c>
      <c r="R123" s="178">
        <f t="shared" si="154"/>
        <v>1060</v>
      </c>
      <c r="S123" s="178">
        <f t="shared" si="154"/>
        <v>1060</v>
      </c>
      <c r="T123" s="161">
        <f t="shared" si="154"/>
        <v>1060</v>
      </c>
      <c r="U123" s="161">
        <f t="shared" si="154"/>
        <v>1060</v>
      </c>
      <c r="V123" s="161">
        <f t="shared" si="154"/>
        <v>1060</v>
      </c>
      <c r="W123" s="161">
        <f t="shared" si="154"/>
        <v>1060</v>
      </c>
      <c r="X123" s="161">
        <f t="shared" si="154"/>
        <v>1060</v>
      </c>
      <c r="Y123" s="161">
        <f t="shared" si="154"/>
        <v>1060</v>
      </c>
      <c r="Z123" s="161">
        <f>'DC Demand Planning'!N7*4</f>
        <v>1060</v>
      </c>
      <c r="AA123" s="161">
        <f t="shared" ref="AA123:AK123" si="155">Z123</f>
        <v>1060</v>
      </c>
      <c r="AB123" s="161">
        <f t="shared" si="155"/>
        <v>1060</v>
      </c>
      <c r="AC123" s="161">
        <f t="shared" si="155"/>
        <v>1060</v>
      </c>
      <c r="AD123" s="179">
        <f t="shared" si="155"/>
        <v>1060</v>
      </c>
      <c r="AE123" s="161">
        <f t="shared" si="155"/>
        <v>1060</v>
      </c>
      <c r="AF123" s="161">
        <f t="shared" si="155"/>
        <v>1060</v>
      </c>
      <c r="AG123" s="161">
        <f t="shared" si="155"/>
        <v>1060</v>
      </c>
      <c r="AH123" s="161">
        <f t="shared" si="155"/>
        <v>1060</v>
      </c>
      <c r="AI123" s="161">
        <f t="shared" si="155"/>
        <v>1060</v>
      </c>
      <c r="AJ123" s="161">
        <f t="shared" si="155"/>
        <v>1060</v>
      </c>
      <c r="AK123" s="161">
        <f t="shared" si="155"/>
        <v>1060</v>
      </c>
      <c r="AL123" s="161">
        <f>'DC Demand Planning'!S7*4</f>
        <v>1060</v>
      </c>
      <c r="AM123" s="161">
        <f t="shared" ref="AM123:AW123" si="156">AL123</f>
        <v>1060</v>
      </c>
      <c r="AN123" s="161">
        <f t="shared" si="156"/>
        <v>1060</v>
      </c>
      <c r="AO123" s="161">
        <f t="shared" si="156"/>
        <v>1060</v>
      </c>
      <c r="AP123" s="161">
        <f t="shared" si="156"/>
        <v>1060</v>
      </c>
      <c r="AQ123" s="161">
        <f t="shared" si="156"/>
        <v>1060</v>
      </c>
      <c r="AR123" s="161">
        <f t="shared" si="156"/>
        <v>1060</v>
      </c>
      <c r="AS123" s="161">
        <f t="shared" si="156"/>
        <v>1060</v>
      </c>
      <c r="AT123" s="161">
        <f t="shared" si="156"/>
        <v>1060</v>
      </c>
      <c r="AU123" s="161">
        <f t="shared" si="156"/>
        <v>1060</v>
      </c>
      <c r="AV123" s="161">
        <f t="shared" si="156"/>
        <v>1060</v>
      </c>
      <c r="AW123" s="161">
        <f t="shared" si="156"/>
        <v>1060</v>
      </c>
      <c r="AX123" s="180">
        <f>'DC Demand Planning'!S7*12</f>
        <v>3180</v>
      </c>
      <c r="AY123" s="180">
        <f t="shared" ref="AY123:BA123" si="157">AX123</f>
        <v>3180</v>
      </c>
      <c r="AZ123" s="180">
        <f t="shared" si="157"/>
        <v>3180</v>
      </c>
      <c r="BA123" s="180">
        <f t="shared" si="157"/>
        <v>3180</v>
      </c>
      <c r="BB123" s="161">
        <f>'DC Demand Planning'!X7*4</f>
        <v>1060</v>
      </c>
      <c r="BC123" s="161">
        <f t="shared" ref="BC123:BI123" si="158">BB123</f>
        <v>1060</v>
      </c>
      <c r="BD123" s="161">
        <f t="shared" si="158"/>
        <v>1060</v>
      </c>
      <c r="BE123" s="161">
        <f t="shared" si="158"/>
        <v>1060</v>
      </c>
      <c r="BF123" s="161">
        <f t="shared" si="158"/>
        <v>1060</v>
      </c>
      <c r="BG123" s="161">
        <f t="shared" si="158"/>
        <v>1060</v>
      </c>
      <c r="BH123" s="161">
        <f t="shared" si="158"/>
        <v>1060</v>
      </c>
      <c r="BI123" s="161">
        <f t="shared" si="158"/>
        <v>1060</v>
      </c>
      <c r="BJ123" s="147"/>
      <c r="BK123" s="200"/>
      <c r="BL123" s="146"/>
    </row>
    <row r="124">
      <c r="A124" s="160" t="s">
        <v>285</v>
      </c>
      <c r="B124" s="160">
        <f>$B$1+B123</f>
        <v>7</v>
      </c>
      <c r="C124" s="174" t="s">
        <v>286</v>
      </c>
      <c r="D124" s="181"/>
      <c r="E124" s="181"/>
      <c r="F124" s="181"/>
      <c r="G124" s="181"/>
      <c r="H124" s="181"/>
      <c r="I124" s="181"/>
      <c r="J124" s="181"/>
      <c r="K124" s="181"/>
      <c r="L124" s="181"/>
      <c r="M124" s="183">
        <f t="shared" ref="M124:U124" si="159">L124+M126-M123</f>
        <v>0</v>
      </c>
      <c r="N124" s="183">
        <f t="shared" si="159"/>
        <v>7040</v>
      </c>
      <c r="O124" s="183">
        <f t="shared" si="159"/>
        <v>5980</v>
      </c>
      <c r="P124" s="183">
        <f t="shared" si="159"/>
        <v>4920</v>
      </c>
      <c r="Q124" s="183">
        <f t="shared" si="159"/>
        <v>3860</v>
      </c>
      <c r="R124" s="184">
        <f t="shared" si="159"/>
        <v>2800</v>
      </c>
      <c r="S124" s="184">
        <f t="shared" si="159"/>
        <v>5790</v>
      </c>
      <c r="T124" s="183">
        <f t="shared" si="159"/>
        <v>4730</v>
      </c>
      <c r="U124" s="183">
        <f t="shared" si="159"/>
        <v>3670</v>
      </c>
      <c r="V124" s="183">
        <f t="shared" ref="V124:W124" si="160">U124-V123+V126</f>
        <v>2610</v>
      </c>
      <c r="W124" s="183">
        <f t="shared" si="160"/>
        <v>1550</v>
      </c>
      <c r="X124" s="183">
        <f t="shared" ref="X124:BI124" si="161">W124+X126-X123</f>
        <v>4540</v>
      </c>
      <c r="Y124" s="183">
        <f t="shared" si="161"/>
        <v>3480</v>
      </c>
      <c r="Z124" s="183">
        <f t="shared" si="161"/>
        <v>2420</v>
      </c>
      <c r="AA124" s="183">
        <f t="shared" si="161"/>
        <v>1360</v>
      </c>
      <c r="AB124" s="183">
        <f t="shared" si="161"/>
        <v>300</v>
      </c>
      <c r="AC124" s="183">
        <f t="shared" si="161"/>
        <v>7340</v>
      </c>
      <c r="AD124" s="185">
        <f t="shared" si="161"/>
        <v>6280</v>
      </c>
      <c r="AE124" s="183">
        <f t="shared" si="161"/>
        <v>5220</v>
      </c>
      <c r="AF124" s="183">
        <f t="shared" si="161"/>
        <v>4160</v>
      </c>
      <c r="AG124" s="183">
        <f t="shared" si="161"/>
        <v>3100</v>
      </c>
      <c r="AH124" s="183">
        <f t="shared" si="161"/>
        <v>6090</v>
      </c>
      <c r="AI124" s="183">
        <f t="shared" si="161"/>
        <v>5030</v>
      </c>
      <c r="AJ124" s="183">
        <f t="shared" si="161"/>
        <v>3970</v>
      </c>
      <c r="AK124" s="183">
        <f t="shared" si="161"/>
        <v>2910</v>
      </c>
      <c r="AL124" s="183">
        <f t="shared" si="161"/>
        <v>1850</v>
      </c>
      <c r="AM124" s="183">
        <f t="shared" si="161"/>
        <v>4840</v>
      </c>
      <c r="AN124" s="183">
        <f t="shared" si="161"/>
        <v>3780</v>
      </c>
      <c r="AO124" s="183">
        <f t="shared" si="161"/>
        <v>2720</v>
      </c>
      <c r="AP124" s="183">
        <f t="shared" si="161"/>
        <v>1660</v>
      </c>
      <c r="AQ124" s="183">
        <f t="shared" si="161"/>
        <v>8700</v>
      </c>
      <c r="AR124" s="183">
        <f t="shared" si="161"/>
        <v>7640</v>
      </c>
      <c r="AS124" s="183">
        <f t="shared" si="161"/>
        <v>6580</v>
      </c>
      <c r="AT124" s="183">
        <f t="shared" si="161"/>
        <v>5520</v>
      </c>
      <c r="AU124" s="183">
        <f t="shared" si="161"/>
        <v>4460</v>
      </c>
      <c r="AV124" s="183">
        <f t="shared" si="161"/>
        <v>7450</v>
      </c>
      <c r="AW124" s="183">
        <f t="shared" si="161"/>
        <v>6390</v>
      </c>
      <c r="AX124" s="186">
        <f t="shared" si="161"/>
        <v>3210</v>
      </c>
      <c r="AY124" s="186">
        <f t="shared" si="161"/>
        <v>8130</v>
      </c>
      <c r="AZ124" s="186">
        <f t="shared" si="161"/>
        <v>4950</v>
      </c>
      <c r="BA124" s="186">
        <f t="shared" si="161"/>
        <v>5820</v>
      </c>
      <c r="BB124" s="183">
        <f t="shared" si="161"/>
        <v>4760</v>
      </c>
      <c r="BC124" s="183">
        <f t="shared" si="161"/>
        <v>7750</v>
      </c>
      <c r="BD124" s="183">
        <f t="shared" si="161"/>
        <v>6690</v>
      </c>
      <c r="BE124" s="183">
        <f t="shared" si="161"/>
        <v>5630</v>
      </c>
      <c r="BF124" s="183">
        <f t="shared" si="161"/>
        <v>4570</v>
      </c>
      <c r="BG124" s="183">
        <f t="shared" si="161"/>
        <v>3510</v>
      </c>
      <c r="BH124" s="183">
        <f t="shared" si="161"/>
        <v>2450</v>
      </c>
      <c r="BI124" s="183">
        <f t="shared" si="161"/>
        <v>1390</v>
      </c>
      <c r="BJ124" s="147"/>
      <c r="BK124" s="204"/>
      <c r="BL124" s="146"/>
    </row>
    <row r="125">
      <c r="A125" s="160" t="s">
        <v>287</v>
      </c>
      <c r="B125" s="40">
        <v>0.0</v>
      </c>
      <c r="C125" s="174" t="s">
        <v>288</v>
      </c>
      <c r="D125" s="188"/>
      <c r="E125" s="188"/>
      <c r="F125" s="188"/>
      <c r="G125" s="188"/>
      <c r="H125" s="188"/>
      <c r="I125" s="188"/>
      <c r="J125" s="188"/>
      <c r="K125" s="188"/>
      <c r="L125" s="188"/>
      <c r="M125" s="189"/>
      <c r="N125" s="189"/>
      <c r="O125" s="189"/>
      <c r="P125" s="189"/>
      <c r="Q125" s="189"/>
      <c r="R125" s="189"/>
      <c r="S125" s="189"/>
      <c r="T125" s="189"/>
      <c r="U125" s="189"/>
      <c r="V125" s="189"/>
      <c r="W125" s="189"/>
      <c r="X125" s="189"/>
      <c r="Y125" s="189"/>
      <c r="Z125" s="189"/>
      <c r="AA125" s="189"/>
      <c r="AB125" s="189"/>
      <c r="AC125" s="189"/>
      <c r="AD125" s="189"/>
      <c r="AE125" s="189"/>
      <c r="AF125" s="189"/>
      <c r="AG125" s="189"/>
      <c r="AH125" s="189"/>
      <c r="AI125" s="189"/>
      <c r="AJ125" s="189"/>
      <c r="AK125" s="189"/>
      <c r="AL125" s="189"/>
      <c r="AM125" s="189"/>
      <c r="AN125" s="189"/>
      <c r="AO125" s="189"/>
      <c r="AP125" s="189"/>
      <c r="AQ125" s="189"/>
      <c r="AR125" s="189"/>
      <c r="AS125" s="189"/>
      <c r="AT125" s="189"/>
      <c r="AU125" s="189"/>
      <c r="AV125" s="189"/>
      <c r="AW125" s="189"/>
      <c r="AX125" s="189"/>
      <c r="AY125" s="189"/>
      <c r="AZ125" s="189"/>
      <c r="BA125" s="189"/>
      <c r="BB125" s="189"/>
      <c r="BC125" s="189"/>
      <c r="BD125" s="189"/>
      <c r="BE125" s="189"/>
      <c r="BF125" s="189"/>
      <c r="BG125" s="189"/>
      <c r="BH125" s="189"/>
      <c r="BI125" s="189"/>
      <c r="BJ125" s="190"/>
      <c r="BK125" s="191">
        <f>min(BF124:BI125)</f>
        <v>1390</v>
      </c>
      <c r="BL125" s="147"/>
    </row>
    <row r="126">
      <c r="A126" s="141"/>
      <c r="B126" s="138"/>
      <c r="C126" s="174" t="s">
        <v>289</v>
      </c>
      <c r="D126" s="202"/>
      <c r="E126" s="202"/>
      <c r="F126" s="202"/>
      <c r="G126" s="207"/>
      <c r="H126" s="175"/>
      <c r="I126" s="175"/>
      <c r="J126" s="175"/>
      <c r="K126" s="175"/>
      <c r="L126" s="175"/>
      <c r="M126" s="161"/>
      <c r="N126" s="161">
        <f>if(N156&gt;0,N156*$B$131,"")</f>
        <v>8100</v>
      </c>
      <c r="O126" s="161" t="str">
        <f t="shared" ref="O126:BI126" si="162">if(O156&gt;0,O156*$B$122,"")</f>
        <v/>
      </c>
      <c r="P126" s="161" t="str">
        <f t="shared" si="162"/>
        <v/>
      </c>
      <c r="Q126" s="161" t="str">
        <f t="shared" si="162"/>
        <v/>
      </c>
      <c r="R126" s="178" t="str">
        <f t="shared" si="162"/>
        <v/>
      </c>
      <c r="S126" s="178">
        <f t="shared" si="162"/>
        <v>4050</v>
      </c>
      <c r="T126" s="161" t="str">
        <f t="shared" si="162"/>
        <v/>
      </c>
      <c r="U126" s="161" t="str">
        <f t="shared" si="162"/>
        <v/>
      </c>
      <c r="V126" s="161" t="str">
        <f t="shared" si="162"/>
        <v/>
      </c>
      <c r="W126" s="161" t="str">
        <f t="shared" si="162"/>
        <v/>
      </c>
      <c r="X126" s="161">
        <f t="shared" si="162"/>
        <v>4050</v>
      </c>
      <c r="Y126" s="161" t="str">
        <f t="shared" si="162"/>
        <v/>
      </c>
      <c r="Z126" s="161" t="str">
        <f t="shared" si="162"/>
        <v/>
      </c>
      <c r="AA126" s="161" t="str">
        <f t="shared" si="162"/>
        <v/>
      </c>
      <c r="AB126" s="161" t="str">
        <f t="shared" si="162"/>
        <v/>
      </c>
      <c r="AC126" s="161">
        <f t="shared" si="162"/>
        <v>8100</v>
      </c>
      <c r="AD126" s="179" t="str">
        <f t="shared" si="162"/>
        <v/>
      </c>
      <c r="AE126" s="161" t="str">
        <f t="shared" si="162"/>
        <v/>
      </c>
      <c r="AF126" s="161" t="str">
        <f t="shared" si="162"/>
        <v/>
      </c>
      <c r="AG126" s="161" t="str">
        <f t="shared" si="162"/>
        <v/>
      </c>
      <c r="AH126" s="161">
        <f t="shared" si="162"/>
        <v>4050</v>
      </c>
      <c r="AI126" s="161" t="str">
        <f t="shared" si="162"/>
        <v/>
      </c>
      <c r="AJ126" s="161" t="str">
        <f t="shared" si="162"/>
        <v/>
      </c>
      <c r="AK126" s="161" t="str">
        <f t="shared" si="162"/>
        <v/>
      </c>
      <c r="AL126" s="161" t="str">
        <f t="shared" si="162"/>
        <v/>
      </c>
      <c r="AM126" s="161">
        <f t="shared" si="162"/>
        <v>4050</v>
      </c>
      <c r="AN126" s="161" t="str">
        <f t="shared" si="162"/>
        <v/>
      </c>
      <c r="AO126" s="161" t="str">
        <f t="shared" si="162"/>
        <v/>
      </c>
      <c r="AP126" s="161" t="str">
        <f t="shared" si="162"/>
        <v/>
      </c>
      <c r="AQ126" s="161">
        <f t="shared" si="162"/>
        <v>8100</v>
      </c>
      <c r="AR126" s="161" t="str">
        <f t="shared" si="162"/>
        <v/>
      </c>
      <c r="AS126" s="161" t="str">
        <f t="shared" si="162"/>
        <v/>
      </c>
      <c r="AT126" s="161" t="str">
        <f t="shared" si="162"/>
        <v/>
      </c>
      <c r="AU126" s="161" t="str">
        <f t="shared" si="162"/>
        <v/>
      </c>
      <c r="AV126" s="161">
        <f t="shared" si="162"/>
        <v>4050</v>
      </c>
      <c r="AW126" s="161" t="str">
        <f t="shared" si="162"/>
        <v/>
      </c>
      <c r="AX126" s="180" t="str">
        <f t="shared" si="162"/>
        <v/>
      </c>
      <c r="AY126" s="180">
        <f t="shared" si="162"/>
        <v>8100</v>
      </c>
      <c r="AZ126" s="180" t="str">
        <f t="shared" si="162"/>
        <v/>
      </c>
      <c r="BA126" s="180">
        <f t="shared" si="162"/>
        <v>4050</v>
      </c>
      <c r="BB126" s="161" t="str">
        <f t="shared" si="162"/>
        <v/>
      </c>
      <c r="BC126" s="161">
        <f t="shared" si="162"/>
        <v>4050</v>
      </c>
      <c r="BD126" s="161" t="str">
        <f t="shared" si="162"/>
        <v/>
      </c>
      <c r="BE126" s="161" t="str">
        <f t="shared" si="162"/>
        <v/>
      </c>
      <c r="BF126" s="161" t="str">
        <f t="shared" si="162"/>
        <v/>
      </c>
      <c r="BG126" s="161" t="str">
        <f t="shared" si="162"/>
        <v/>
      </c>
      <c r="BH126" s="161" t="str">
        <f t="shared" si="162"/>
        <v/>
      </c>
      <c r="BI126" s="161" t="str">
        <f t="shared" si="162"/>
        <v/>
      </c>
      <c r="BJ126" s="147"/>
      <c r="BK126" s="192"/>
      <c r="BL126" s="146"/>
    </row>
    <row r="127">
      <c r="A127" s="197"/>
      <c r="B127" s="148"/>
      <c r="C127" s="174" t="s">
        <v>290</v>
      </c>
      <c r="D127" s="202"/>
      <c r="E127" s="202"/>
      <c r="F127" s="208"/>
      <c r="G127" s="209" t="s">
        <v>291</v>
      </c>
      <c r="H127" s="175"/>
      <c r="I127" s="175"/>
      <c r="J127" s="175"/>
      <c r="K127" s="175"/>
      <c r="L127" s="206" t="str">
        <f>if(T124&lt;=0,"x","")</f>
        <v/>
      </c>
      <c r="M127" s="160" t="str">
        <f t="shared" ref="M127:U127" si="163">if(T124&lt;=0,"x","")</f>
        <v/>
      </c>
      <c r="N127" s="160" t="str">
        <f t="shared" si="163"/>
        <v/>
      </c>
      <c r="O127" s="160" t="str">
        <f t="shared" si="163"/>
        <v/>
      </c>
      <c r="P127" s="160" t="str">
        <f t="shared" si="163"/>
        <v/>
      </c>
      <c r="Q127" s="160" t="str">
        <f t="shared" si="163"/>
        <v/>
      </c>
      <c r="R127" s="194" t="str">
        <f t="shared" si="163"/>
        <v/>
      </c>
      <c r="S127" s="194" t="str">
        <f t="shared" si="163"/>
        <v/>
      </c>
      <c r="T127" s="160" t="str">
        <f t="shared" si="163"/>
        <v/>
      </c>
      <c r="U127" s="160" t="str">
        <f t="shared" si="163"/>
        <v/>
      </c>
      <c r="V127" s="193" t="s">
        <v>291</v>
      </c>
      <c r="W127" s="160" t="str">
        <f t="shared" ref="W127:BB127" si="164">if(AD124&lt;=0,"x","")</f>
        <v/>
      </c>
      <c r="X127" s="160" t="str">
        <f t="shared" si="164"/>
        <v/>
      </c>
      <c r="Y127" s="160" t="str">
        <f t="shared" si="164"/>
        <v/>
      </c>
      <c r="Z127" s="160" t="str">
        <f t="shared" si="164"/>
        <v/>
      </c>
      <c r="AA127" s="160" t="str">
        <f t="shared" si="164"/>
        <v/>
      </c>
      <c r="AB127" s="160" t="str">
        <f t="shared" si="164"/>
        <v/>
      </c>
      <c r="AC127" s="160" t="str">
        <f t="shared" si="164"/>
        <v/>
      </c>
      <c r="AD127" s="195" t="str">
        <f t="shared" si="164"/>
        <v/>
      </c>
      <c r="AE127" s="160" t="str">
        <f t="shared" si="164"/>
        <v/>
      </c>
      <c r="AF127" s="160" t="str">
        <f t="shared" si="164"/>
        <v/>
      </c>
      <c r="AG127" s="160" t="str">
        <f t="shared" si="164"/>
        <v/>
      </c>
      <c r="AH127" s="160" t="str">
        <f t="shared" si="164"/>
        <v/>
      </c>
      <c r="AI127" s="160" t="str">
        <f t="shared" si="164"/>
        <v/>
      </c>
      <c r="AJ127" s="160" t="str">
        <f t="shared" si="164"/>
        <v/>
      </c>
      <c r="AK127" s="160" t="str">
        <f t="shared" si="164"/>
        <v/>
      </c>
      <c r="AL127" s="160" t="str">
        <f t="shared" si="164"/>
        <v/>
      </c>
      <c r="AM127" s="160" t="str">
        <f t="shared" si="164"/>
        <v/>
      </c>
      <c r="AN127" s="160" t="str">
        <f t="shared" si="164"/>
        <v/>
      </c>
      <c r="AO127" s="160" t="str">
        <f t="shared" si="164"/>
        <v/>
      </c>
      <c r="AP127" s="160" t="str">
        <f t="shared" si="164"/>
        <v/>
      </c>
      <c r="AQ127" s="160" t="str">
        <f t="shared" si="164"/>
        <v/>
      </c>
      <c r="AR127" s="160" t="str">
        <f t="shared" si="164"/>
        <v/>
      </c>
      <c r="AS127" s="160" t="str">
        <f t="shared" si="164"/>
        <v/>
      </c>
      <c r="AT127" s="160" t="str">
        <f t="shared" si="164"/>
        <v/>
      </c>
      <c r="AU127" s="160" t="str">
        <f t="shared" si="164"/>
        <v/>
      </c>
      <c r="AV127" s="160" t="str">
        <f t="shared" si="164"/>
        <v/>
      </c>
      <c r="AW127" s="160" t="str">
        <f t="shared" si="164"/>
        <v/>
      </c>
      <c r="AX127" s="196" t="str">
        <f t="shared" si="164"/>
        <v/>
      </c>
      <c r="AY127" s="196" t="str">
        <f t="shared" si="164"/>
        <v/>
      </c>
      <c r="AZ127" s="196" t="str">
        <f t="shared" si="164"/>
        <v/>
      </c>
      <c r="BA127" s="196" t="str">
        <f t="shared" si="164"/>
        <v/>
      </c>
      <c r="BB127" s="160" t="str">
        <f t="shared" si="164"/>
        <v/>
      </c>
      <c r="BC127" s="160"/>
      <c r="BD127" s="160"/>
      <c r="BE127" s="160"/>
      <c r="BF127" s="160"/>
      <c r="BG127" s="160"/>
      <c r="BH127" s="160"/>
      <c r="BI127" s="160"/>
      <c r="BJ127" s="197"/>
      <c r="BK127" s="198"/>
      <c r="BL127" s="199"/>
    </row>
    <row r="128">
      <c r="A128" s="147"/>
      <c r="B128" s="146"/>
      <c r="C128" s="137"/>
      <c r="D128" s="137"/>
      <c r="E128" s="137"/>
      <c r="F128" s="137"/>
      <c r="G128" s="137"/>
      <c r="H128" s="137"/>
      <c r="I128" s="137"/>
      <c r="J128" s="137"/>
      <c r="K128" s="137"/>
      <c r="L128" s="137"/>
      <c r="M128" s="137"/>
      <c r="N128" s="137"/>
      <c r="O128" s="137"/>
      <c r="P128" s="137"/>
      <c r="Q128" s="138"/>
      <c r="R128" s="149"/>
      <c r="S128" s="149"/>
      <c r="T128" s="141"/>
      <c r="U128" s="137"/>
      <c r="V128" s="137"/>
      <c r="W128" s="137"/>
      <c r="X128" s="137"/>
      <c r="Y128" s="137"/>
      <c r="Z128" s="137"/>
      <c r="AA128" s="137"/>
      <c r="AB128" s="137"/>
      <c r="AC128" s="138"/>
      <c r="AD128" s="150"/>
      <c r="AE128" s="141"/>
      <c r="AF128" s="137"/>
      <c r="AG128" s="137"/>
      <c r="AH128" s="137"/>
      <c r="AI128" s="137"/>
      <c r="AJ128" s="137"/>
      <c r="AK128" s="137"/>
      <c r="AL128" s="137"/>
      <c r="AM128" s="137"/>
      <c r="AN128" s="137"/>
      <c r="AO128" s="137"/>
      <c r="AP128" s="137"/>
      <c r="AQ128" s="137"/>
      <c r="AR128" s="137"/>
      <c r="AS128" s="137"/>
      <c r="AT128" s="137"/>
      <c r="AU128" s="137"/>
      <c r="AV128" s="137"/>
      <c r="AW128" s="138"/>
      <c r="AX128" s="151"/>
      <c r="AY128" s="151"/>
      <c r="AZ128" s="151"/>
      <c r="BA128" s="151"/>
      <c r="BB128" s="141"/>
      <c r="BC128" s="137"/>
      <c r="BD128" s="137"/>
      <c r="BE128" s="137"/>
      <c r="BF128" s="137"/>
      <c r="BG128" s="137"/>
      <c r="BH128" s="137"/>
      <c r="BI128" s="137"/>
      <c r="BJ128" s="146"/>
      <c r="BK128" s="200"/>
      <c r="BL128" s="146"/>
    </row>
    <row r="129">
      <c r="A129" s="152"/>
      <c r="B129" s="153"/>
      <c r="C129" s="153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148"/>
      <c r="R129" s="154"/>
      <c r="S129" s="154"/>
      <c r="T129" s="147"/>
      <c r="U129" s="146"/>
      <c r="V129" s="146"/>
      <c r="W129" s="146"/>
      <c r="X129" s="146"/>
      <c r="Y129" s="146"/>
      <c r="Z129" s="146"/>
      <c r="AA129" s="146"/>
      <c r="AB129" s="146"/>
      <c r="AC129" s="148"/>
      <c r="AD129" s="155"/>
      <c r="AE129" s="147"/>
      <c r="AF129" s="146"/>
      <c r="AG129" s="146"/>
      <c r="AH129" s="146"/>
      <c r="AI129" s="146"/>
      <c r="AJ129" s="146"/>
      <c r="AK129" s="146"/>
      <c r="AL129" s="146"/>
      <c r="AM129" s="146"/>
      <c r="AN129" s="146"/>
      <c r="AO129" s="146"/>
      <c r="AP129" s="146"/>
      <c r="AQ129" s="146"/>
      <c r="AR129" s="146"/>
      <c r="AS129" s="146"/>
      <c r="AT129" s="146"/>
      <c r="AU129" s="146"/>
      <c r="AV129" s="146"/>
      <c r="AW129" s="148"/>
      <c r="AX129" s="156"/>
      <c r="AY129" s="156"/>
      <c r="AZ129" s="156"/>
      <c r="BA129" s="156"/>
      <c r="BB129" s="147"/>
      <c r="BC129" s="146"/>
      <c r="BD129" s="146"/>
      <c r="BE129" s="146"/>
      <c r="BF129" s="146"/>
      <c r="BG129" s="146"/>
      <c r="BH129" s="146"/>
      <c r="BI129" s="146"/>
      <c r="BJ129" s="146"/>
      <c r="BK129" s="200"/>
      <c r="BL129" s="146"/>
    </row>
    <row r="130">
      <c r="A130" s="157" t="s">
        <v>190</v>
      </c>
      <c r="B130" s="158"/>
      <c r="C130" s="159" t="s">
        <v>305</v>
      </c>
      <c r="D130" s="147"/>
      <c r="E130" s="146"/>
      <c r="F130" s="146"/>
      <c r="G130" s="146"/>
      <c r="H130" s="146"/>
      <c r="I130" s="146"/>
      <c r="J130" s="146"/>
      <c r="K130" s="146"/>
      <c r="L130" s="146"/>
      <c r="M130" s="146"/>
      <c r="N130" s="146"/>
      <c r="O130" s="146"/>
      <c r="P130" s="146"/>
      <c r="Q130" s="148"/>
      <c r="R130" s="154"/>
      <c r="S130" s="154"/>
      <c r="T130" s="147"/>
      <c r="U130" s="146"/>
      <c r="V130" s="146"/>
      <c r="W130" s="146"/>
      <c r="X130" s="146"/>
      <c r="Y130" s="146"/>
      <c r="Z130" s="146"/>
      <c r="AA130" s="146"/>
      <c r="AB130" s="146"/>
      <c r="AC130" s="148"/>
      <c r="AD130" s="155"/>
      <c r="AE130" s="147"/>
      <c r="AF130" s="146"/>
      <c r="AG130" s="146"/>
      <c r="AH130" s="146"/>
      <c r="AI130" s="146"/>
      <c r="AJ130" s="146"/>
      <c r="AK130" s="146"/>
      <c r="AL130" s="146"/>
      <c r="AM130" s="146"/>
      <c r="AN130" s="146"/>
      <c r="AO130" s="146"/>
      <c r="AP130" s="146"/>
      <c r="AQ130" s="146"/>
      <c r="AR130" s="146"/>
      <c r="AS130" s="146"/>
      <c r="AT130" s="146"/>
      <c r="AU130" s="146"/>
      <c r="AV130" s="146"/>
      <c r="AW130" s="148"/>
      <c r="AX130" s="156"/>
      <c r="AY130" s="156"/>
      <c r="AZ130" s="156"/>
      <c r="BA130" s="156"/>
      <c r="BB130" s="147"/>
      <c r="BC130" s="146"/>
      <c r="BD130" s="146"/>
      <c r="BE130" s="146"/>
      <c r="BF130" s="146"/>
      <c r="BG130" s="146"/>
      <c r="BH130" s="146"/>
      <c r="BI130" s="146"/>
      <c r="BJ130" s="146"/>
      <c r="BK130" s="200"/>
      <c r="BL130" s="146"/>
    </row>
    <row r="131">
      <c r="A131" s="160" t="s">
        <v>204</v>
      </c>
      <c r="B131" s="161">
        <f>'EOQ and EPQ'!J18</f>
        <v>4050</v>
      </c>
      <c r="C131" s="162"/>
      <c r="D131" s="163" t="s">
        <v>234</v>
      </c>
      <c r="E131" s="164" t="s">
        <v>235</v>
      </c>
      <c r="F131" s="164" t="s">
        <v>236</v>
      </c>
      <c r="G131" s="165" t="s">
        <v>237</v>
      </c>
      <c r="H131" s="165" t="s">
        <v>238</v>
      </c>
      <c r="I131" s="165" t="s">
        <v>239</v>
      </c>
      <c r="J131" s="165" t="s">
        <v>240</v>
      </c>
      <c r="K131" s="165" t="s">
        <v>241</v>
      </c>
      <c r="L131" s="165" t="s">
        <v>242</v>
      </c>
      <c r="M131" s="165" t="s">
        <v>243</v>
      </c>
      <c r="N131" s="165" t="s">
        <v>244</v>
      </c>
      <c r="O131" s="165" t="s">
        <v>245</v>
      </c>
      <c r="P131" s="165" t="s">
        <v>246</v>
      </c>
      <c r="Q131" s="166" t="s">
        <v>247</v>
      </c>
      <c r="R131" s="167" t="s">
        <v>248</v>
      </c>
      <c r="S131" s="167" t="s">
        <v>249</v>
      </c>
      <c r="T131" s="168" t="s">
        <v>250</v>
      </c>
      <c r="U131" s="165" t="s">
        <v>251</v>
      </c>
      <c r="V131" s="165" t="s">
        <v>252</v>
      </c>
      <c r="W131" s="165" t="s">
        <v>253</v>
      </c>
      <c r="X131" s="165" t="s">
        <v>254</v>
      </c>
      <c r="Y131" s="165" t="s">
        <v>255</v>
      </c>
      <c r="Z131" s="165" t="s">
        <v>256</v>
      </c>
      <c r="AA131" s="165" t="s">
        <v>257</v>
      </c>
      <c r="AB131" s="165" t="s">
        <v>258</v>
      </c>
      <c r="AC131" s="166" t="s">
        <v>259</v>
      </c>
      <c r="AD131" s="169" t="s">
        <v>260</v>
      </c>
      <c r="AE131" s="168" t="s">
        <v>261</v>
      </c>
      <c r="AF131" s="165" t="s">
        <v>262</v>
      </c>
      <c r="AG131" s="165" t="s">
        <v>263</v>
      </c>
      <c r="AH131" s="165" t="s">
        <v>264</v>
      </c>
      <c r="AI131" s="165" t="s">
        <v>265</v>
      </c>
      <c r="AJ131" s="165" t="s">
        <v>266</v>
      </c>
      <c r="AK131" s="165" t="s">
        <v>267</v>
      </c>
      <c r="AL131" s="165" t="s">
        <v>268</v>
      </c>
      <c r="AM131" s="165" t="s">
        <v>269</v>
      </c>
      <c r="AN131" s="165" t="s">
        <v>270</v>
      </c>
      <c r="AO131" s="165" t="s">
        <v>271</v>
      </c>
      <c r="AP131" s="165" t="s">
        <v>272</v>
      </c>
      <c r="AQ131" s="165" t="s">
        <v>273</v>
      </c>
      <c r="AR131" s="165" t="s">
        <v>274</v>
      </c>
      <c r="AS131" s="165" t="s">
        <v>275</v>
      </c>
      <c r="AT131" s="165" t="s">
        <v>276</v>
      </c>
      <c r="AU131" s="165" t="s">
        <v>277</v>
      </c>
      <c r="AV131" s="165" t="s">
        <v>278</v>
      </c>
      <c r="AW131" s="166" t="s">
        <v>279</v>
      </c>
      <c r="AX131" s="170" t="s">
        <v>280</v>
      </c>
      <c r="AY131" s="170" t="s">
        <v>281</v>
      </c>
      <c r="AZ131" s="170" t="s">
        <v>234</v>
      </c>
      <c r="BA131" s="170" t="s">
        <v>235</v>
      </c>
      <c r="BB131" s="168" t="s">
        <v>236</v>
      </c>
      <c r="BC131" s="165" t="s">
        <v>237</v>
      </c>
      <c r="BD131" s="165" t="s">
        <v>238</v>
      </c>
      <c r="BE131" s="165" t="s">
        <v>239</v>
      </c>
      <c r="BF131" s="165" t="s">
        <v>240</v>
      </c>
      <c r="BG131" s="165" t="s">
        <v>241</v>
      </c>
      <c r="BH131" s="165" t="s">
        <v>242</v>
      </c>
      <c r="BI131" s="165" t="s">
        <v>243</v>
      </c>
      <c r="BJ131" s="171"/>
      <c r="BK131" s="201"/>
      <c r="BL131" s="171"/>
    </row>
    <row r="132">
      <c r="A132" s="160" t="s">
        <v>283</v>
      </c>
      <c r="B132" s="160">
        <v>3.0</v>
      </c>
      <c r="C132" s="174" t="s">
        <v>284</v>
      </c>
      <c r="D132" s="161"/>
      <c r="E132" s="202"/>
      <c r="F132" s="202"/>
      <c r="G132" s="161"/>
      <c r="H132" s="176"/>
      <c r="I132" s="176"/>
      <c r="J132" s="176"/>
      <c r="K132" s="176"/>
      <c r="L132" s="176"/>
      <c r="M132" s="160">
        <v>0.0</v>
      </c>
      <c r="N132" s="161">
        <f>'DC Demand Planning'!I41*4</f>
        <v>3104</v>
      </c>
      <c r="O132" s="161">
        <f t="shared" ref="O132:Y132" si="165">N132</f>
        <v>3104</v>
      </c>
      <c r="P132" s="161">
        <f t="shared" si="165"/>
        <v>3104</v>
      </c>
      <c r="Q132" s="161">
        <f t="shared" si="165"/>
        <v>3104</v>
      </c>
      <c r="R132" s="178">
        <f t="shared" si="165"/>
        <v>3104</v>
      </c>
      <c r="S132" s="178">
        <f t="shared" si="165"/>
        <v>3104</v>
      </c>
      <c r="T132" s="161">
        <f t="shared" si="165"/>
        <v>3104</v>
      </c>
      <c r="U132" s="161">
        <f t="shared" si="165"/>
        <v>3104</v>
      </c>
      <c r="V132" s="161">
        <f t="shared" si="165"/>
        <v>3104</v>
      </c>
      <c r="W132" s="161">
        <f t="shared" si="165"/>
        <v>3104</v>
      </c>
      <c r="X132" s="161">
        <f t="shared" si="165"/>
        <v>3104</v>
      </c>
      <c r="Y132" s="161">
        <f t="shared" si="165"/>
        <v>3104</v>
      </c>
      <c r="Z132" s="161">
        <f>'DC Demand Planning'!N41*4</f>
        <v>3104</v>
      </c>
      <c r="AA132" s="161">
        <f t="shared" ref="AA132:AK132" si="166">Z132</f>
        <v>3104</v>
      </c>
      <c r="AB132" s="161">
        <f t="shared" si="166"/>
        <v>3104</v>
      </c>
      <c r="AC132" s="161">
        <f t="shared" si="166"/>
        <v>3104</v>
      </c>
      <c r="AD132" s="179">
        <f t="shared" si="166"/>
        <v>3104</v>
      </c>
      <c r="AE132" s="161">
        <f t="shared" si="166"/>
        <v>3104</v>
      </c>
      <c r="AF132" s="161">
        <f t="shared" si="166"/>
        <v>3104</v>
      </c>
      <c r="AG132" s="161">
        <f t="shared" si="166"/>
        <v>3104</v>
      </c>
      <c r="AH132" s="161">
        <f t="shared" si="166"/>
        <v>3104</v>
      </c>
      <c r="AI132" s="161">
        <f t="shared" si="166"/>
        <v>3104</v>
      </c>
      <c r="AJ132" s="161">
        <f t="shared" si="166"/>
        <v>3104</v>
      </c>
      <c r="AK132" s="161">
        <f t="shared" si="166"/>
        <v>3104</v>
      </c>
      <c r="AL132" s="161">
        <f>'DC Demand Planning'!S41*4</f>
        <v>3444</v>
      </c>
      <c r="AM132" s="161">
        <f t="shared" ref="AM132:AW132" si="167">AL132</f>
        <v>3444</v>
      </c>
      <c r="AN132" s="161">
        <f t="shared" si="167"/>
        <v>3444</v>
      </c>
      <c r="AO132" s="161">
        <f t="shared" si="167"/>
        <v>3444</v>
      </c>
      <c r="AP132" s="161">
        <f t="shared" si="167"/>
        <v>3444</v>
      </c>
      <c r="AQ132" s="161">
        <f t="shared" si="167"/>
        <v>3444</v>
      </c>
      <c r="AR132" s="161">
        <f t="shared" si="167"/>
        <v>3444</v>
      </c>
      <c r="AS132" s="161">
        <f t="shared" si="167"/>
        <v>3444</v>
      </c>
      <c r="AT132" s="161">
        <f t="shared" si="167"/>
        <v>3444</v>
      </c>
      <c r="AU132" s="161">
        <f t="shared" si="167"/>
        <v>3444</v>
      </c>
      <c r="AV132" s="161">
        <f t="shared" si="167"/>
        <v>3444</v>
      </c>
      <c r="AW132" s="161">
        <f t="shared" si="167"/>
        <v>3444</v>
      </c>
      <c r="AX132" s="180">
        <f>'DC Demand Planning'!S41*12</f>
        <v>10332</v>
      </c>
      <c r="AY132" s="180">
        <f t="shared" ref="AY132:BA132" si="168">AX132</f>
        <v>10332</v>
      </c>
      <c r="AZ132" s="180">
        <f t="shared" si="168"/>
        <v>10332</v>
      </c>
      <c r="BA132" s="180">
        <f t="shared" si="168"/>
        <v>10332</v>
      </c>
      <c r="BB132" s="161">
        <f>'DC Demand Planning'!X41*4</f>
        <v>3444</v>
      </c>
      <c r="BC132" s="161">
        <f t="shared" ref="BC132:BI132" si="169">BB132</f>
        <v>3444</v>
      </c>
      <c r="BD132" s="161">
        <f t="shared" si="169"/>
        <v>3444</v>
      </c>
      <c r="BE132" s="161">
        <f t="shared" si="169"/>
        <v>3444</v>
      </c>
      <c r="BF132" s="161">
        <f t="shared" si="169"/>
        <v>3444</v>
      </c>
      <c r="BG132" s="161">
        <f t="shared" si="169"/>
        <v>3444</v>
      </c>
      <c r="BH132" s="161">
        <f t="shared" si="169"/>
        <v>3444</v>
      </c>
      <c r="BI132" s="161">
        <f t="shared" si="169"/>
        <v>3444</v>
      </c>
      <c r="BJ132" s="147"/>
      <c r="BK132" s="200"/>
      <c r="BL132" s="146"/>
    </row>
    <row r="133">
      <c r="A133" s="160" t="s">
        <v>285</v>
      </c>
      <c r="B133" s="160">
        <f>$B$1+B132</f>
        <v>7</v>
      </c>
      <c r="C133" s="174" t="s">
        <v>286</v>
      </c>
      <c r="D133" s="181"/>
      <c r="E133" s="181"/>
      <c r="F133" s="181"/>
      <c r="G133" s="181"/>
      <c r="H133" s="181"/>
      <c r="I133" s="181"/>
      <c r="J133" s="181"/>
      <c r="K133" s="210"/>
      <c r="L133" s="183"/>
      <c r="M133" s="183">
        <f t="shared" ref="M133:BI133" si="170">L133+M135-M132</f>
        <v>0</v>
      </c>
      <c r="N133" s="183">
        <f t="shared" si="170"/>
        <v>17146</v>
      </c>
      <c r="O133" s="183">
        <f t="shared" si="170"/>
        <v>14042</v>
      </c>
      <c r="P133" s="183">
        <f t="shared" si="170"/>
        <v>10938</v>
      </c>
      <c r="Q133" s="183">
        <f t="shared" si="170"/>
        <v>7834</v>
      </c>
      <c r="R133" s="184">
        <f t="shared" si="170"/>
        <v>4730</v>
      </c>
      <c r="S133" s="184">
        <f t="shared" si="170"/>
        <v>17826</v>
      </c>
      <c r="T133" s="183">
        <f t="shared" si="170"/>
        <v>14722</v>
      </c>
      <c r="U133" s="183">
        <f t="shared" si="170"/>
        <v>11618</v>
      </c>
      <c r="V133" s="183">
        <f t="shared" si="170"/>
        <v>8514</v>
      </c>
      <c r="W133" s="183">
        <f t="shared" si="170"/>
        <v>5410</v>
      </c>
      <c r="X133" s="183">
        <f t="shared" si="170"/>
        <v>18506</v>
      </c>
      <c r="Y133" s="183">
        <f t="shared" si="170"/>
        <v>15402</v>
      </c>
      <c r="Z133" s="183">
        <f t="shared" si="170"/>
        <v>12298</v>
      </c>
      <c r="AA133" s="183">
        <f t="shared" si="170"/>
        <v>9194</v>
      </c>
      <c r="AB133" s="183">
        <f t="shared" si="170"/>
        <v>6090</v>
      </c>
      <c r="AC133" s="183">
        <f t="shared" si="170"/>
        <v>19186</v>
      </c>
      <c r="AD133" s="185">
        <f t="shared" si="170"/>
        <v>16082</v>
      </c>
      <c r="AE133" s="183">
        <f t="shared" si="170"/>
        <v>12978</v>
      </c>
      <c r="AF133" s="183">
        <f t="shared" si="170"/>
        <v>9874</v>
      </c>
      <c r="AG133" s="183">
        <f t="shared" si="170"/>
        <v>6770</v>
      </c>
      <c r="AH133" s="183">
        <f t="shared" si="170"/>
        <v>15816</v>
      </c>
      <c r="AI133" s="183">
        <f t="shared" si="170"/>
        <v>12712</v>
      </c>
      <c r="AJ133" s="183">
        <f t="shared" si="170"/>
        <v>9608</v>
      </c>
      <c r="AK133" s="183">
        <f t="shared" si="170"/>
        <v>6504</v>
      </c>
      <c r="AL133" s="183">
        <f t="shared" si="170"/>
        <v>3060</v>
      </c>
      <c r="AM133" s="183">
        <f t="shared" si="170"/>
        <v>15816</v>
      </c>
      <c r="AN133" s="183">
        <f t="shared" si="170"/>
        <v>12372</v>
      </c>
      <c r="AO133" s="183">
        <f t="shared" si="170"/>
        <v>8928</v>
      </c>
      <c r="AP133" s="183">
        <f t="shared" si="170"/>
        <v>5484</v>
      </c>
      <c r="AQ133" s="183">
        <f t="shared" si="170"/>
        <v>18240</v>
      </c>
      <c r="AR133" s="183">
        <f t="shared" si="170"/>
        <v>14796</v>
      </c>
      <c r="AS133" s="183">
        <f t="shared" si="170"/>
        <v>11352</v>
      </c>
      <c r="AT133" s="183">
        <f t="shared" si="170"/>
        <v>7908</v>
      </c>
      <c r="AU133" s="183">
        <f t="shared" si="170"/>
        <v>4464</v>
      </c>
      <c r="AV133" s="183">
        <f t="shared" si="170"/>
        <v>25320</v>
      </c>
      <c r="AW133" s="183">
        <f t="shared" si="170"/>
        <v>21876</v>
      </c>
      <c r="AX133" s="186">
        <f t="shared" si="170"/>
        <v>11544</v>
      </c>
      <c r="AY133" s="186">
        <f t="shared" si="170"/>
        <v>21462</v>
      </c>
      <c r="AZ133" s="186">
        <f t="shared" si="170"/>
        <v>11130</v>
      </c>
      <c r="BA133" s="186">
        <f t="shared" si="170"/>
        <v>8898</v>
      </c>
      <c r="BB133" s="183">
        <f t="shared" si="170"/>
        <v>5454</v>
      </c>
      <c r="BC133" s="183">
        <f t="shared" si="170"/>
        <v>14160</v>
      </c>
      <c r="BD133" s="183">
        <f t="shared" si="170"/>
        <v>10716</v>
      </c>
      <c r="BE133" s="183">
        <f t="shared" si="170"/>
        <v>7272</v>
      </c>
      <c r="BF133" s="183">
        <f t="shared" si="170"/>
        <v>3828</v>
      </c>
      <c r="BG133" s="183">
        <f t="shared" si="170"/>
        <v>16584</v>
      </c>
      <c r="BH133" s="183">
        <f t="shared" si="170"/>
        <v>13140</v>
      </c>
      <c r="BI133" s="183">
        <f t="shared" si="170"/>
        <v>9696</v>
      </c>
      <c r="BJ133" s="147"/>
      <c r="BK133" s="204"/>
      <c r="BL133" s="146"/>
    </row>
    <row r="134">
      <c r="A134" s="160" t="s">
        <v>287</v>
      </c>
      <c r="B134" s="40">
        <v>0.0</v>
      </c>
      <c r="C134" s="174" t="s">
        <v>288</v>
      </c>
      <c r="D134" s="188"/>
      <c r="E134" s="188"/>
      <c r="F134" s="188"/>
      <c r="G134" s="188"/>
      <c r="H134" s="188"/>
      <c r="I134" s="188"/>
      <c r="J134" s="188"/>
      <c r="K134" s="211"/>
      <c r="L134" s="189"/>
      <c r="M134" s="189"/>
      <c r="N134" s="189"/>
      <c r="O134" s="189"/>
      <c r="P134" s="189"/>
      <c r="Q134" s="189"/>
      <c r="R134" s="189"/>
      <c r="S134" s="189"/>
      <c r="T134" s="189"/>
      <c r="U134" s="189"/>
      <c r="V134" s="189"/>
      <c r="W134" s="189"/>
      <c r="X134" s="189"/>
      <c r="Y134" s="189"/>
      <c r="Z134" s="189"/>
      <c r="AA134" s="189"/>
      <c r="AB134" s="189"/>
      <c r="AC134" s="189"/>
      <c r="AD134" s="189"/>
      <c r="AE134" s="189"/>
      <c r="AF134" s="189"/>
      <c r="AG134" s="189"/>
      <c r="AH134" s="189"/>
      <c r="AI134" s="189"/>
      <c r="AJ134" s="189"/>
      <c r="AK134" s="189"/>
      <c r="AL134" s="189"/>
      <c r="AM134" s="189"/>
      <c r="AN134" s="189"/>
      <c r="AO134" s="189"/>
      <c r="AP134" s="189"/>
      <c r="AQ134" s="189"/>
      <c r="AR134" s="189"/>
      <c r="AS134" s="189"/>
      <c r="AT134" s="189"/>
      <c r="AU134" s="189"/>
      <c r="AV134" s="189"/>
      <c r="AW134" s="189"/>
      <c r="AX134" s="189"/>
      <c r="AY134" s="189"/>
      <c r="AZ134" s="189"/>
      <c r="BA134" s="189"/>
      <c r="BB134" s="189"/>
      <c r="BC134" s="189"/>
      <c r="BD134" s="189"/>
      <c r="BE134" s="189"/>
      <c r="BF134" s="189"/>
      <c r="BG134" s="189"/>
      <c r="BH134" s="189"/>
      <c r="BI134" s="189"/>
      <c r="BJ134" s="190"/>
      <c r="BK134" s="191">
        <f>min(BF133:BI134)</f>
        <v>3828</v>
      </c>
      <c r="BL134" s="147"/>
    </row>
    <row r="135">
      <c r="A135" s="141"/>
      <c r="B135" s="138"/>
      <c r="C135" s="174" t="s">
        <v>289</v>
      </c>
      <c r="D135" s="202"/>
      <c r="E135" s="202"/>
      <c r="F135" s="202"/>
      <c r="G135" s="207"/>
      <c r="H135" s="175"/>
      <c r="I135" s="175"/>
      <c r="J135" s="175"/>
      <c r="K135" s="175"/>
      <c r="L135" s="181"/>
      <c r="M135" s="161"/>
      <c r="N135" s="161">
        <f t="shared" ref="N135:BI135" si="171">if(N157&gt;0,N157*$B$131,"")</f>
        <v>20250</v>
      </c>
      <c r="O135" s="161" t="str">
        <f t="shared" si="171"/>
        <v/>
      </c>
      <c r="P135" s="161" t="str">
        <f t="shared" si="171"/>
        <v/>
      </c>
      <c r="Q135" s="161" t="str">
        <f t="shared" si="171"/>
        <v/>
      </c>
      <c r="R135" s="178" t="str">
        <f t="shared" si="171"/>
        <v/>
      </c>
      <c r="S135" s="178">
        <f t="shared" si="171"/>
        <v>16200</v>
      </c>
      <c r="T135" s="161" t="str">
        <f t="shared" si="171"/>
        <v/>
      </c>
      <c r="U135" s="161" t="str">
        <f t="shared" si="171"/>
        <v/>
      </c>
      <c r="V135" s="161" t="str">
        <f t="shared" si="171"/>
        <v/>
      </c>
      <c r="W135" s="161" t="str">
        <f t="shared" si="171"/>
        <v/>
      </c>
      <c r="X135" s="161">
        <f t="shared" si="171"/>
        <v>16200</v>
      </c>
      <c r="Y135" s="161" t="str">
        <f t="shared" si="171"/>
        <v/>
      </c>
      <c r="Z135" s="161" t="str">
        <f t="shared" si="171"/>
        <v/>
      </c>
      <c r="AA135" s="161" t="str">
        <f t="shared" si="171"/>
        <v/>
      </c>
      <c r="AB135" s="161" t="str">
        <f t="shared" si="171"/>
        <v/>
      </c>
      <c r="AC135" s="161">
        <f t="shared" si="171"/>
        <v>16200</v>
      </c>
      <c r="AD135" s="179" t="str">
        <f t="shared" si="171"/>
        <v/>
      </c>
      <c r="AE135" s="161" t="str">
        <f t="shared" si="171"/>
        <v/>
      </c>
      <c r="AF135" s="161" t="str">
        <f t="shared" si="171"/>
        <v/>
      </c>
      <c r="AG135" s="161" t="str">
        <f t="shared" si="171"/>
        <v/>
      </c>
      <c r="AH135" s="161">
        <f t="shared" si="171"/>
        <v>12150</v>
      </c>
      <c r="AI135" s="161" t="str">
        <f t="shared" si="171"/>
        <v/>
      </c>
      <c r="AJ135" s="161" t="str">
        <f t="shared" si="171"/>
        <v/>
      </c>
      <c r="AK135" s="161" t="str">
        <f t="shared" si="171"/>
        <v/>
      </c>
      <c r="AL135" s="161" t="str">
        <f t="shared" si="171"/>
        <v/>
      </c>
      <c r="AM135" s="161">
        <f t="shared" si="171"/>
        <v>16200</v>
      </c>
      <c r="AN135" s="161" t="str">
        <f t="shared" si="171"/>
        <v/>
      </c>
      <c r="AO135" s="161" t="str">
        <f t="shared" si="171"/>
        <v/>
      </c>
      <c r="AP135" s="161" t="str">
        <f t="shared" si="171"/>
        <v/>
      </c>
      <c r="AQ135" s="161">
        <f t="shared" si="171"/>
        <v>16200</v>
      </c>
      <c r="AR135" s="161" t="str">
        <f t="shared" si="171"/>
        <v/>
      </c>
      <c r="AS135" s="161" t="str">
        <f t="shared" si="171"/>
        <v/>
      </c>
      <c r="AT135" s="161" t="str">
        <f t="shared" si="171"/>
        <v/>
      </c>
      <c r="AU135" s="161" t="str">
        <f t="shared" si="171"/>
        <v/>
      </c>
      <c r="AV135" s="161">
        <f t="shared" si="171"/>
        <v>24300</v>
      </c>
      <c r="AW135" s="161" t="str">
        <f t="shared" si="171"/>
        <v/>
      </c>
      <c r="AX135" s="180" t="str">
        <f t="shared" si="171"/>
        <v/>
      </c>
      <c r="AY135" s="180">
        <f t="shared" si="171"/>
        <v>20250</v>
      </c>
      <c r="AZ135" s="180" t="str">
        <f t="shared" si="171"/>
        <v/>
      </c>
      <c r="BA135" s="180">
        <f t="shared" si="171"/>
        <v>8100</v>
      </c>
      <c r="BB135" s="161" t="str">
        <f t="shared" si="171"/>
        <v/>
      </c>
      <c r="BC135" s="161">
        <f t="shared" si="171"/>
        <v>12150</v>
      </c>
      <c r="BD135" s="161" t="str">
        <f t="shared" si="171"/>
        <v/>
      </c>
      <c r="BE135" s="161" t="str">
        <f t="shared" si="171"/>
        <v/>
      </c>
      <c r="BF135" s="161" t="str">
        <f t="shared" si="171"/>
        <v/>
      </c>
      <c r="BG135" s="161">
        <f t="shared" si="171"/>
        <v>16200</v>
      </c>
      <c r="BH135" s="161" t="str">
        <f t="shared" si="171"/>
        <v/>
      </c>
      <c r="BI135" s="161" t="str">
        <f t="shared" si="171"/>
        <v/>
      </c>
      <c r="BJ135" s="147"/>
      <c r="BK135" s="138"/>
      <c r="BL135" s="146"/>
    </row>
    <row r="136">
      <c r="A136" s="197"/>
      <c r="B136" s="148"/>
      <c r="C136" s="174" t="s">
        <v>290</v>
      </c>
      <c r="D136" s="202"/>
      <c r="E136" s="202"/>
      <c r="F136" s="208"/>
      <c r="G136" s="209" t="s">
        <v>291</v>
      </c>
      <c r="H136" s="206"/>
      <c r="I136" s="206"/>
      <c r="J136" s="206"/>
      <c r="K136" s="212"/>
      <c r="L136" s="160" t="str">
        <f t="shared" ref="L136:AE136" si="172">if(S133&lt;=0,"x","")</f>
        <v/>
      </c>
      <c r="M136" s="160" t="str">
        <f t="shared" si="172"/>
        <v/>
      </c>
      <c r="N136" s="160" t="str">
        <f t="shared" si="172"/>
        <v/>
      </c>
      <c r="O136" s="160" t="str">
        <f t="shared" si="172"/>
        <v/>
      </c>
      <c r="P136" s="160" t="str">
        <f t="shared" si="172"/>
        <v/>
      </c>
      <c r="Q136" s="160" t="str">
        <f t="shared" si="172"/>
        <v/>
      </c>
      <c r="R136" s="194" t="str">
        <f t="shared" si="172"/>
        <v/>
      </c>
      <c r="S136" s="194" t="str">
        <f t="shared" si="172"/>
        <v/>
      </c>
      <c r="T136" s="160" t="str">
        <f t="shared" si="172"/>
        <v/>
      </c>
      <c r="U136" s="160" t="str">
        <f t="shared" si="172"/>
        <v/>
      </c>
      <c r="V136" s="160" t="str">
        <f t="shared" si="172"/>
        <v/>
      </c>
      <c r="W136" s="160" t="str">
        <f t="shared" si="172"/>
        <v/>
      </c>
      <c r="X136" s="160" t="str">
        <f t="shared" si="172"/>
        <v/>
      </c>
      <c r="Y136" s="160" t="str">
        <f t="shared" si="172"/>
        <v/>
      </c>
      <c r="Z136" s="160" t="str">
        <f t="shared" si="172"/>
        <v/>
      </c>
      <c r="AA136" s="160" t="str">
        <f t="shared" si="172"/>
        <v/>
      </c>
      <c r="AB136" s="160" t="str">
        <f t="shared" si="172"/>
        <v/>
      </c>
      <c r="AC136" s="160" t="str">
        <f t="shared" si="172"/>
        <v/>
      </c>
      <c r="AD136" s="195" t="str">
        <f t="shared" si="172"/>
        <v/>
      </c>
      <c r="AE136" s="160" t="str">
        <f t="shared" si="172"/>
        <v/>
      </c>
      <c r="AF136" s="193" t="s">
        <v>291</v>
      </c>
      <c r="AG136" s="160" t="str">
        <f t="shared" ref="AG136:BB136" si="173">if(AN133&lt;=0,"x","")</f>
        <v/>
      </c>
      <c r="AH136" s="160" t="str">
        <f t="shared" si="173"/>
        <v/>
      </c>
      <c r="AI136" s="160" t="str">
        <f t="shared" si="173"/>
        <v/>
      </c>
      <c r="AJ136" s="160" t="str">
        <f t="shared" si="173"/>
        <v/>
      </c>
      <c r="AK136" s="160" t="str">
        <f t="shared" si="173"/>
        <v/>
      </c>
      <c r="AL136" s="160" t="str">
        <f t="shared" si="173"/>
        <v/>
      </c>
      <c r="AM136" s="160" t="str">
        <f t="shared" si="173"/>
        <v/>
      </c>
      <c r="AN136" s="160" t="str">
        <f t="shared" si="173"/>
        <v/>
      </c>
      <c r="AO136" s="160" t="str">
        <f t="shared" si="173"/>
        <v/>
      </c>
      <c r="AP136" s="160" t="str">
        <f t="shared" si="173"/>
        <v/>
      </c>
      <c r="AQ136" s="160" t="str">
        <f t="shared" si="173"/>
        <v/>
      </c>
      <c r="AR136" s="160" t="str">
        <f t="shared" si="173"/>
        <v/>
      </c>
      <c r="AS136" s="160" t="str">
        <f t="shared" si="173"/>
        <v/>
      </c>
      <c r="AT136" s="160" t="str">
        <f t="shared" si="173"/>
        <v/>
      </c>
      <c r="AU136" s="160" t="str">
        <f t="shared" si="173"/>
        <v/>
      </c>
      <c r="AV136" s="160" t="str">
        <f t="shared" si="173"/>
        <v/>
      </c>
      <c r="AW136" s="160" t="str">
        <f t="shared" si="173"/>
        <v/>
      </c>
      <c r="AX136" s="196" t="str">
        <f t="shared" si="173"/>
        <v/>
      </c>
      <c r="AY136" s="196" t="str">
        <f t="shared" si="173"/>
        <v/>
      </c>
      <c r="AZ136" s="196" t="str">
        <f t="shared" si="173"/>
        <v/>
      </c>
      <c r="BA136" s="196" t="str">
        <f t="shared" si="173"/>
        <v/>
      </c>
      <c r="BB136" s="160" t="str">
        <f t="shared" si="173"/>
        <v/>
      </c>
      <c r="BC136" s="160"/>
      <c r="BD136" s="160"/>
      <c r="BE136" s="160"/>
      <c r="BF136" s="160"/>
      <c r="BG136" s="160"/>
      <c r="BH136" s="160"/>
      <c r="BI136" s="160"/>
      <c r="BJ136" s="197"/>
      <c r="BK136" s="213"/>
      <c r="BL136" s="199"/>
    </row>
    <row r="137">
      <c r="A137" s="147"/>
      <c r="B137" s="146"/>
      <c r="C137" s="137"/>
      <c r="D137" s="137"/>
      <c r="E137" s="137"/>
      <c r="F137" s="137"/>
      <c r="G137" s="137"/>
      <c r="H137" s="137"/>
      <c r="I137" s="137"/>
      <c r="J137" s="137"/>
      <c r="K137" s="137"/>
      <c r="L137" s="137"/>
      <c r="M137" s="137"/>
      <c r="N137" s="137"/>
      <c r="O137" s="137"/>
      <c r="P137" s="137"/>
      <c r="Q137" s="138"/>
      <c r="R137" s="149"/>
      <c r="S137" s="149"/>
      <c r="T137" s="141"/>
      <c r="U137" s="137"/>
      <c r="V137" s="137"/>
      <c r="W137" s="137"/>
      <c r="X137" s="137"/>
      <c r="Y137" s="137"/>
      <c r="Z137" s="137"/>
      <c r="AA137" s="137"/>
      <c r="AB137" s="137"/>
      <c r="AC137" s="138"/>
      <c r="AD137" s="150"/>
      <c r="AE137" s="141"/>
      <c r="AF137" s="137"/>
      <c r="AG137" s="137"/>
      <c r="AH137" s="137"/>
      <c r="AI137" s="137"/>
      <c r="AJ137" s="137"/>
      <c r="AK137" s="137"/>
      <c r="AL137" s="137"/>
      <c r="AM137" s="137"/>
      <c r="AN137" s="137"/>
      <c r="AO137" s="137"/>
      <c r="AP137" s="137"/>
      <c r="AQ137" s="137"/>
      <c r="AR137" s="137"/>
      <c r="AS137" s="137"/>
      <c r="AT137" s="137"/>
      <c r="AU137" s="137"/>
      <c r="AV137" s="137"/>
      <c r="AW137" s="138"/>
      <c r="AX137" s="151"/>
      <c r="AY137" s="151"/>
      <c r="AZ137" s="151"/>
      <c r="BA137" s="151"/>
      <c r="BB137" s="141"/>
      <c r="BC137" s="137"/>
      <c r="BD137" s="137"/>
      <c r="BE137" s="137"/>
      <c r="BF137" s="137"/>
      <c r="BG137" s="137"/>
      <c r="BH137" s="137"/>
      <c r="BI137" s="137"/>
      <c r="BJ137" s="146"/>
      <c r="BK137" s="148"/>
      <c r="BL137" s="146"/>
    </row>
    <row r="138">
      <c r="A138" s="147"/>
      <c r="B138" s="146"/>
      <c r="C138" s="146"/>
      <c r="D138" s="146"/>
      <c r="E138" s="146"/>
      <c r="F138" s="146"/>
      <c r="G138" s="146"/>
      <c r="H138" s="146"/>
      <c r="I138" s="146"/>
      <c r="J138" s="146"/>
      <c r="K138" s="146"/>
      <c r="L138" s="146"/>
      <c r="M138" s="146"/>
      <c r="N138" s="146"/>
      <c r="O138" s="146"/>
      <c r="P138" s="146"/>
      <c r="Q138" s="148"/>
      <c r="R138" s="154"/>
      <c r="S138" s="154"/>
      <c r="T138" s="147"/>
      <c r="U138" s="146"/>
      <c r="V138" s="146"/>
      <c r="W138" s="146"/>
      <c r="X138" s="146"/>
      <c r="Y138" s="146"/>
      <c r="Z138" s="146"/>
      <c r="AA138" s="146"/>
      <c r="AB138" s="146"/>
      <c r="AC138" s="148"/>
      <c r="AD138" s="155"/>
      <c r="AE138" s="147"/>
      <c r="AF138" s="146"/>
      <c r="AG138" s="146"/>
      <c r="AH138" s="146"/>
      <c r="AI138" s="146"/>
      <c r="AJ138" s="146"/>
      <c r="AK138" s="146"/>
      <c r="AL138" s="146"/>
      <c r="AM138" s="146"/>
      <c r="AN138" s="146"/>
      <c r="AO138" s="146"/>
      <c r="AP138" s="146"/>
      <c r="AQ138" s="146"/>
      <c r="AR138" s="146"/>
      <c r="AS138" s="146"/>
      <c r="AT138" s="146"/>
      <c r="AU138" s="146"/>
      <c r="AV138" s="146"/>
      <c r="AW138" s="148"/>
      <c r="AX138" s="156"/>
      <c r="AY138" s="156"/>
      <c r="AZ138" s="156"/>
      <c r="BA138" s="156"/>
      <c r="BB138" s="147"/>
      <c r="BC138" s="146"/>
      <c r="BD138" s="146"/>
      <c r="BE138" s="146"/>
      <c r="BF138" s="146"/>
      <c r="BG138" s="146"/>
      <c r="BH138" s="146"/>
      <c r="BI138" s="146"/>
      <c r="BJ138" s="146"/>
      <c r="BK138" s="148"/>
      <c r="BL138" s="146"/>
    </row>
    <row r="139">
      <c r="A139" s="147"/>
      <c r="B139" s="146"/>
      <c r="C139" s="146"/>
      <c r="D139" s="146"/>
      <c r="E139" s="146"/>
      <c r="F139" s="146"/>
      <c r="G139" s="146"/>
      <c r="H139" s="146"/>
      <c r="I139" s="146"/>
      <c r="J139" s="146"/>
      <c r="K139" s="146"/>
      <c r="L139" s="146"/>
      <c r="M139" s="146"/>
      <c r="N139" s="146"/>
      <c r="O139" s="146"/>
      <c r="P139" s="146"/>
      <c r="Q139" s="148"/>
      <c r="R139" s="154"/>
      <c r="S139" s="154"/>
      <c r="T139" s="147"/>
      <c r="U139" s="146"/>
      <c r="V139" s="146"/>
      <c r="W139" s="146"/>
      <c r="X139" s="146"/>
      <c r="Y139" s="146"/>
      <c r="Z139" s="146"/>
      <c r="AA139" s="146"/>
      <c r="AB139" s="146"/>
      <c r="AC139" s="148"/>
      <c r="AD139" s="155"/>
      <c r="AE139" s="147"/>
      <c r="AF139" s="146"/>
      <c r="AG139" s="146"/>
      <c r="AH139" s="146"/>
      <c r="AI139" s="146"/>
      <c r="AJ139" s="146"/>
      <c r="AK139" s="146"/>
      <c r="AL139" s="146"/>
      <c r="AM139" s="146"/>
      <c r="AN139" s="146"/>
      <c r="AO139" s="146"/>
      <c r="AP139" s="146"/>
      <c r="AQ139" s="146"/>
      <c r="AR139" s="146"/>
      <c r="AS139" s="146"/>
      <c r="AT139" s="146"/>
      <c r="AU139" s="146"/>
      <c r="AV139" s="146"/>
      <c r="AW139" s="148"/>
      <c r="AX139" s="156"/>
      <c r="AY139" s="156"/>
      <c r="AZ139" s="156"/>
      <c r="BA139" s="156"/>
      <c r="BB139" s="147"/>
      <c r="BC139" s="146"/>
      <c r="BD139" s="146"/>
      <c r="BE139" s="146"/>
      <c r="BF139" s="146"/>
      <c r="BG139" s="146"/>
      <c r="BH139" s="146"/>
      <c r="BI139" s="146"/>
      <c r="BJ139" s="146"/>
      <c r="BK139" s="148"/>
      <c r="BL139" s="146"/>
    </row>
    <row r="140">
      <c r="A140" s="147"/>
      <c r="B140" s="146"/>
      <c r="C140" s="153"/>
      <c r="D140" s="146"/>
      <c r="E140" s="146"/>
      <c r="F140" s="146"/>
      <c r="G140" s="146"/>
      <c r="H140" s="146"/>
      <c r="I140" s="146"/>
      <c r="J140" s="146"/>
      <c r="K140" s="146"/>
      <c r="L140" s="146"/>
      <c r="M140" s="146"/>
      <c r="N140" s="146"/>
      <c r="O140" s="146"/>
      <c r="P140" s="146"/>
      <c r="Q140" s="148"/>
      <c r="R140" s="154"/>
      <c r="S140" s="154"/>
      <c r="T140" s="147"/>
      <c r="U140" s="146"/>
      <c r="V140" s="146"/>
      <c r="W140" s="146"/>
      <c r="X140" s="146"/>
      <c r="Y140" s="146"/>
      <c r="Z140" s="146"/>
      <c r="AA140" s="146"/>
      <c r="AB140" s="146"/>
      <c r="AC140" s="148"/>
      <c r="AD140" s="155"/>
      <c r="AE140" s="147"/>
      <c r="AF140" s="146"/>
      <c r="AG140" s="146"/>
      <c r="AH140" s="146"/>
      <c r="AI140" s="146"/>
      <c r="AJ140" s="146"/>
      <c r="AK140" s="146"/>
      <c r="AL140" s="146"/>
      <c r="AM140" s="146"/>
      <c r="AN140" s="146"/>
      <c r="AO140" s="146"/>
      <c r="AP140" s="146"/>
      <c r="AQ140" s="146"/>
      <c r="AR140" s="146"/>
      <c r="AS140" s="146"/>
      <c r="AT140" s="146"/>
      <c r="AU140" s="146"/>
      <c r="AV140" s="146"/>
      <c r="AW140" s="148"/>
      <c r="AX140" s="156"/>
      <c r="AY140" s="156"/>
      <c r="AZ140" s="156"/>
      <c r="BA140" s="156"/>
      <c r="BB140" s="147"/>
      <c r="BC140" s="146"/>
      <c r="BD140" s="146"/>
      <c r="BE140" s="146"/>
      <c r="BF140" s="146"/>
      <c r="BG140" s="146"/>
      <c r="BH140" s="146"/>
      <c r="BI140" s="146"/>
      <c r="BJ140" s="146"/>
      <c r="BK140" s="148"/>
      <c r="BL140" s="146"/>
    </row>
    <row r="141">
      <c r="A141" s="147"/>
      <c r="B141" s="148"/>
      <c r="C141" s="214" t="s">
        <v>306</v>
      </c>
      <c r="D141" s="147"/>
      <c r="E141" s="146"/>
      <c r="F141" s="146"/>
      <c r="G141" s="146"/>
      <c r="H141" s="146"/>
      <c r="I141" s="146"/>
      <c r="J141" s="146"/>
      <c r="K141" s="146"/>
      <c r="L141" s="146"/>
      <c r="M141" s="146"/>
      <c r="N141" s="146"/>
      <c r="O141" s="146"/>
      <c r="P141" s="146"/>
      <c r="Q141" s="148"/>
      <c r="R141" s="154"/>
      <c r="S141" s="154"/>
      <c r="T141" s="147"/>
      <c r="U141" s="146"/>
      <c r="V141" s="146"/>
      <c r="W141" s="146"/>
      <c r="X141" s="146"/>
      <c r="Y141" s="146"/>
      <c r="Z141" s="146"/>
      <c r="AA141" s="146"/>
      <c r="AB141" s="146"/>
      <c r="AC141" s="148"/>
      <c r="AD141" s="155"/>
      <c r="AE141" s="147"/>
      <c r="AF141" s="146"/>
      <c r="AG141" s="146"/>
      <c r="AH141" s="146"/>
      <c r="AI141" s="146"/>
      <c r="AJ141" s="146"/>
      <c r="AK141" s="146"/>
      <c r="AL141" s="146"/>
      <c r="AM141" s="146"/>
      <c r="AN141" s="146"/>
      <c r="AO141" s="146"/>
      <c r="AP141" s="146"/>
      <c r="AQ141" s="146"/>
      <c r="AR141" s="146"/>
      <c r="AS141" s="146"/>
      <c r="AT141" s="146"/>
      <c r="AU141" s="146"/>
      <c r="AV141" s="146"/>
      <c r="AW141" s="148"/>
      <c r="AX141" s="156"/>
      <c r="AY141" s="156"/>
      <c r="AZ141" s="156"/>
      <c r="BA141" s="156"/>
      <c r="BB141" s="147"/>
      <c r="BC141" s="146"/>
      <c r="BD141" s="146"/>
      <c r="BE141" s="146"/>
      <c r="BF141" s="146"/>
      <c r="BG141" s="146"/>
      <c r="BH141" s="146"/>
      <c r="BI141" s="146"/>
      <c r="BJ141" s="146"/>
      <c r="BK141" s="148"/>
      <c r="BL141" s="146"/>
    </row>
    <row r="142">
      <c r="A142" s="11"/>
      <c r="B142" s="8"/>
      <c r="C142" s="215"/>
      <c r="D142" s="163" t="s">
        <v>234</v>
      </c>
      <c r="E142" s="164" t="s">
        <v>235</v>
      </c>
      <c r="F142" s="164" t="s">
        <v>236</v>
      </c>
      <c r="G142" s="165" t="s">
        <v>237</v>
      </c>
      <c r="H142" s="165" t="s">
        <v>238</v>
      </c>
      <c r="I142" s="165" t="s">
        <v>239</v>
      </c>
      <c r="J142" s="165" t="s">
        <v>240</v>
      </c>
      <c r="K142" s="165" t="s">
        <v>241</v>
      </c>
      <c r="L142" s="165" t="s">
        <v>242</v>
      </c>
      <c r="M142" s="165" t="s">
        <v>243</v>
      </c>
      <c r="N142" s="165" t="s">
        <v>244</v>
      </c>
      <c r="O142" s="165" t="s">
        <v>245</v>
      </c>
      <c r="P142" s="165" t="s">
        <v>246</v>
      </c>
      <c r="Q142" s="166" t="s">
        <v>247</v>
      </c>
      <c r="R142" s="167" t="s">
        <v>248</v>
      </c>
      <c r="S142" s="167" t="s">
        <v>249</v>
      </c>
      <c r="T142" s="168" t="s">
        <v>250</v>
      </c>
      <c r="U142" s="165" t="s">
        <v>251</v>
      </c>
      <c r="V142" s="165" t="s">
        <v>252</v>
      </c>
      <c r="W142" s="165" t="s">
        <v>253</v>
      </c>
      <c r="X142" s="165" t="s">
        <v>254</v>
      </c>
      <c r="Y142" s="165" t="s">
        <v>255</v>
      </c>
      <c r="Z142" s="165" t="s">
        <v>256</v>
      </c>
      <c r="AA142" s="165" t="s">
        <v>257</v>
      </c>
      <c r="AB142" s="165" t="s">
        <v>258</v>
      </c>
      <c r="AC142" s="166" t="s">
        <v>259</v>
      </c>
      <c r="AD142" s="169" t="s">
        <v>260</v>
      </c>
      <c r="AE142" s="168" t="s">
        <v>261</v>
      </c>
      <c r="AF142" s="165" t="s">
        <v>262</v>
      </c>
      <c r="AG142" s="165" t="s">
        <v>263</v>
      </c>
      <c r="AH142" s="165" t="s">
        <v>264</v>
      </c>
      <c r="AI142" s="165" t="s">
        <v>265</v>
      </c>
      <c r="AJ142" s="165" t="s">
        <v>266</v>
      </c>
      <c r="AK142" s="165" t="s">
        <v>267</v>
      </c>
      <c r="AL142" s="165" t="s">
        <v>268</v>
      </c>
      <c r="AM142" s="165" t="s">
        <v>269</v>
      </c>
      <c r="AN142" s="165" t="s">
        <v>270</v>
      </c>
      <c r="AO142" s="165" t="s">
        <v>271</v>
      </c>
      <c r="AP142" s="165" t="s">
        <v>272</v>
      </c>
      <c r="AQ142" s="165" t="s">
        <v>273</v>
      </c>
      <c r="AR142" s="165" t="s">
        <v>274</v>
      </c>
      <c r="AS142" s="165" t="s">
        <v>275</v>
      </c>
      <c r="AT142" s="165" t="s">
        <v>276</v>
      </c>
      <c r="AU142" s="165" t="s">
        <v>277</v>
      </c>
      <c r="AV142" s="165" t="s">
        <v>278</v>
      </c>
      <c r="AW142" s="166" t="s">
        <v>279</v>
      </c>
      <c r="AX142" s="170" t="s">
        <v>280</v>
      </c>
      <c r="AY142" s="170" t="s">
        <v>281</v>
      </c>
      <c r="AZ142" s="170" t="s">
        <v>234</v>
      </c>
      <c r="BA142" s="170" t="s">
        <v>235</v>
      </c>
      <c r="BB142" s="168" t="s">
        <v>236</v>
      </c>
      <c r="BC142" s="165" t="s">
        <v>237</v>
      </c>
      <c r="BD142" s="165" t="s">
        <v>238</v>
      </c>
      <c r="BE142" s="165" t="s">
        <v>239</v>
      </c>
      <c r="BF142" s="165" t="s">
        <v>240</v>
      </c>
      <c r="BG142" s="165" t="s">
        <v>241</v>
      </c>
      <c r="BH142" s="165" t="s">
        <v>242</v>
      </c>
      <c r="BI142" s="165" t="s">
        <v>243</v>
      </c>
      <c r="BJ142" s="171"/>
      <c r="BK142" s="216"/>
      <c r="BL142" s="171"/>
    </row>
    <row r="143">
      <c r="A143" s="11"/>
      <c r="B143" s="8"/>
      <c r="C143" s="217" t="s">
        <v>307</v>
      </c>
      <c r="D143" s="161"/>
      <c r="E143" s="161"/>
      <c r="F143" s="161"/>
      <c r="G143" s="161"/>
      <c r="H143" s="176"/>
      <c r="I143" s="176"/>
      <c r="J143" s="176"/>
      <c r="K143" s="218">
        <v>1.0</v>
      </c>
      <c r="L143" s="176"/>
      <c r="M143" s="219"/>
      <c r="N143" s="161"/>
      <c r="O143" s="176"/>
      <c r="P143" s="220">
        <v>2.0</v>
      </c>
      <c r="Q143" s="176"/>
      <c r="R143" s="221"/>
      <c r="S143" s="221"/>
      <c r="T143" s="176"/>
      <c r="U143" s="222">
        <v>2.0</v>
      </c>
      <c r="V143" s="176"/>
      <c r="W143" s="176"/>
      <c r="X143" s="176"/>
      <c r="Y143" s="176"/>
      <c r="Z143" s="218">
        <v>1.0</v>
      </c>
      <c r="AA143" s="176"/>
      <c r="AB143" s="176"/>
      <c r="AC143" s="176"/>
      <c r="AD143" s="223"/>
      <c r="AE143" s="220">
        <v>2.0</v>
      </c>
      <c r="AF143" s="176"/>
      <c r="AG143" s="176"/>
      <c r="AH143" s="176"/>
      <c r="AI143" s="177"/>
      <c r="AJ143" s="222">
        <v>2.0</v>
      </c>
      <c r="AK143" s="176"/>
      <c r="AL143" s="176"/>
      <c r="AM143" s="176"/>
      <c r="AN143" s="224">
        <v>2.0</v>
      </c>
      <c r="AO143" s="176"/>
      <c r="AP143" s="176"/>
      <c r="AQ143" s="176"/>
      <c r="AR143" s="176"/>
      <c r="AS143" s="220">
        <v>1.0</v>
      </c>
      <c r="AT143" s="176"/>
      <c r="AU143" s="176"/>
      <c r="AV143" s="222">
        <v>1.0</v>
      </c>
      <c r="AW143" s="176"/>
      <c r="AX143" s="225">
        <v>2.0</v>
      </c>
      <c r="AY143" s="226"/>
      <c r="AZ143" s="227">
        <v>3.0</v>
      </c>
      <c r="BA143" s="226"/>
      <c r="BB143" s="176"/>
      <c r="BC143" s="176"/>
      <c r="BD143" s="222">
        <v>2.0</v>
      </c>
      <c r="BE143" s="176"/>
      <c r="BF143" s="176"/>
      <c r="BG143" s="176"/>
      <c r="BH143" s="176"/>
      <c r="BI143" s="176"/>
      <c r="BJ143" s="147"/>
      <c r="BK143" s="148"/>
      <c r="BL143" s="146"/>
    </row>
    <row r="144">
      <c r="A144" s="11"/>
      <c r="B144" s="8"/>
      <c r="C144" s="217" t="s">
        <v>308</v>
      </c>
      <c r="D144" s="161"/>
      <c r="E144" s="161"/>
      <c r="F144" s="161"/>
      <c r="G144" s="202"/>
      <c r="H144" s="175"/>
      <c r="I144" s="175"/>
      <c r="J144" s="176"/>
      <c r="K144" s="228"/>
      <c r="L144" s="229">
        <v>1.0</v>
      </c>
      <c r="M144" s="230"/>
      <c r="N144" s="161"/>
      <c r="O144" s="175"/>
      <c r="P144" s="231"/>
      <c r="Q144" s="232">
        <v>2.0</v>
      </c>
      <c r="R144" s="233"/>
      <c r="S144" s="233"/>
      <c r="T144" s="176"/>
      <c r="U144" s="234"/>
      <c r="V144" s="235">
        <v>2.0</v>
      </c>
      <c r="W144" s="175"/>
      <c r="X144" s="175"/>
      <c r="Y144" s="175"/>
      <c r="Z144" s="228"/>
      <c r="AA144" s="229">
        <v>1.0</v>
      </c>
      <c r="AB144" s="175"/>
      <c r="AC144" s="175"/>
      <c r="AD144" s="236"/>
      <c r="AE144" s="231"/>
      <c r="AF144" s="232">
        <v>2.0</v>
      </c>
      <c r="AG144" s="175"/>
      <c r="AH144" s="175"/>
      <c r="AI144" s="175"/>
      <c r="AJ144" s="235"/>
      <c r="AK144" s="235">
        <v>1.0</v>
      </c>
      <c r="AL144" s="175"/>
      <c r="AM144" s="175"/>
      <c r="AN144" s="237"/>
      <c r="AO144" s="238">
        <v>2.0</v>
      </c>
      <c r="AP144" s="175"/>
      <c r="AQ144" s="175"/>
      <c r="AR144" s="175"/>
      <c r="AS144" s="231"/>
      <c r="AT144" s="232">
        <v>1.0</v>
      </c>
      <c r="AU144" s="175"/>
      <c r="AV144" s="239"/>
      <c r="AW144" s="235">
        <v>1.0</v>
      </c>
      <c r="AX144" s="240"/>
      <c r="AY144" s="241">
        <v>2.0</v>
      </c>
      <c r="AZ144" s="242"/>
      <c r="BA144" s="243">
        <v>2.0</v>
      </c>
      <c r="BB144" s="175"/>
      <c r="BC144" s="175"/>
      <c r="BD144" s="235"/>
      <c r="BE144" s="235">
        <v>2.0</v>
      </c>
      <c r="BF144" s="175"/>
      <c r="BG144" s="175"/>
      <c r="BH144" s="175"/>
      <c r="BI144" s="175"/>
      <c r="BJ144" s="147"/>
      <c r="BK144" s="148"/>
      <c r="BL144" s="146"/>
    </row>
    <row r="145">
      <c r="A145" s="147"/>
      <c r="B145" s="148"/>
      <c r="C145" s="217" t="s">
        <v>309</v>
      </c>
      <c r="D145" s="161"/>
      <c r="E145" s="161"/>
      <c r="F145" s="161"/>
      <c r="G145" s="202"/>
      <c r="H145" s="175"/>
      <c r="I145" s="175"/>
      <c r="J145" s="175"/>
      <c r="K145" s="228"/>
      <c r="L145" s="229">
        <v>2.0</v>
      </c>
      <c r="M145" s="230"/>
      <c r="N145" s="161"/>
      <c r="O145" s="175"/>
      <c r="P145" s="231"/>
      <c r="Q145" s="232">
        <v>1.0</v>
      </c>
      <c r="R145" s="233"/>
      <c r="S145" s="233"/>
      <c r="T145" s="175"/>
      <c r="U145" s="239"/>
      <c r="V145" s="235">
        <v>2.0</v>
      </c>
      <c r="W145" s="175"/>
      <c r="X145" s="175"/>
      <c r="Y145" s="175"/>
      <c r="Z145" s="228"/>
      <c r="AA145" s="218">
        <v>2.0</v>
      </c>
      <c r="AB145" s="175"/>
      <c r="AC145" s="175"/>
      <c r="AD145" s="236"/>
      <c r="AE145" s="231"/>
      <c r="AF145" s="232">
        <v>2.0</v>
      </c>
      <c r="AG145" s="175"/>
      <c r="AH145" s="175"/>
      <c r="AI145" s="175"/>
      <c r="AJ145" s="235"/>
      <c r="AK145" s="235">
        <v>1.0</v>
      </c>
      <c r="AL145" s="175"/>
      <c r="AM145" s="175"/>
      <c r="AN145" s="237"/>
      <c r="AO145" s="238">
        <v>2.0</v>
      </c>
      <c r="AP145" s="175"/>
      <c r="AQ145" s="175"/>
      <c r="AR145" s="175"/>
      <c r="AS145" s="231"/>
      <c r="AT145" s="232">
        <v>1.0</v>
      </c>
      <c r="AU145" s="175"/>
      <c r="AV145" s="239"/>
      <c r="AW145" s="235">
        <v>2.0</v>
      </c>
      <c r="AX145" s="240"/>
      <c r="AY145" s="241">
        <v>2.0</v>
      </c>
      <c r="AZ145" s="242"/>
      <c r="BA145" s="243">
        <v>2.0</v>
      </c>
      <c r="BB145" s="175"/>
      <c r="BC145" s="175"/>
      <c r="BD145" s="235"/>
      <c r="BE145" s="235">
        <v>2.0</v>
      </c>
      <c r="BF145" s="175"/>
      <c r="BG145" s="175"/>
      <c r="BH145" s="175"/>
      <c r="BI145" s="175"/>
      <c r="BJ145" s="147"/>
      <c r="BK145" s="148"/>
      <c r="BL145" s="146"/>
    </row>
    <row r="146">
      <c r="A146" s="147"/>
      <c r="B146" s="148"/>
      <c r="C146" s="244" t="s">
        <v>310</v>
      </c>
      <c r="D146" s="161"/>
      <c r="E146" s="161"/>
      <c r="F146" s="161"/>
      <c r="G146" s="202"/>
      <c r="H146" s="175"/>
      <c r="I146" s="175"/>
      <c r="J146" s="175"/>
      <c r="K146" s="228"/>
      <c r="L146" s="229">
        <v>2.0</v>
      </c>
      <c r="M146" s="230"/>
      <c r="N146" s="161"/>
      <c r="O146" s="175"/>
      <c r="P146" s="231"/>
      <c r="Q146" s="232">
        <v>2.0</v>
      </c>
      <c r="R146" s="233"/>
      <c r="S146" s="233"/>
      <c r="T146" s="175"/>
      <c r="U146" s="239"/>
      <c r="V146" s="235">
        <v>2.0</v>
      </c>
      <c r="W146" s="175"/>
      <c r="X146" s="175"/>
      <c r="Y146" s="175"/>
      <c r="Z146" s="228"/>
      <c r="AA146" s="218">
        <v>2.0</v>
      </c>
      <c r="AB146" s="176"/>
      <c r="AC146" s="175"/>
      <c r="AD146" s="236"/>
      <c r="AE146" s="231"/>
      <c r="AF146" s="232">
        <v>2.0</v>
      </c>
      <c r="AG146" s="175"/>
      <c r="AH146" s="175"/>
      <c r="AI146" s="175"/>
      <c r="AJ146" s="235"/>
      <c r="AK146" s="235">
        <v>2.0</v>
      </c>
      <c r="AL146" s="175"/>
      <c r="AM146" s="175"/>
      <c r="AN146" s="237"/>
      <c r="AO146" s="238">
        <v>2.0</v>
      </c>
      <c r="AP146" s="175"/>
      <c r="AQ146" s="175"/>
      <c r="AR146" s="175"/>
      <c r="AS146" s="231"/>
      <c r="AT146" s="232">
        <v>2.0</v>
      </c>
      <c r="AU146" s="175"/>
      <c r="AV146" s="239"/>
      <c r="AW146" s="235">
        <v>1.0</v>
      </c>
      <c r="AX146" s="240"/>
      <c r="AY146" s="241">
        <v>3.0</v>
      </c>
      <c r="AZ146" s="242"/>
      <c r="BA146" s="243">
        <v>3.0</v>
      </c>
      <c r="BB146" s="175"/>
      <c r="BC146" s="175"/>
      <c r="BD146" s="235"/>
      <c r="BE146" s="235">
        <v>2.0</v>
      </c>
      <c r="BF146" s="175"/>
      <c r="BG146" s="175"/>
      <c r="BH146" s="175"/>
      <c r="BI146" s="175"/>
      <c r="BJ146" s="147"/>
      <c r="BK146" s="148"/>
      <c r="BL146" s="146"/>
    </row>
    <row r="147">
      <c r="A147" s="147"/>
      <c r="B147" s="148"/>
      <c r="C147" s="244" t="s">
        <v>311</v>
      </c>
      <c r="D147" s="161"/>
      <c r="E147" s="161"/>
      <c r="F147" s="161"/>
      <c r="G147" s="202"/>
      <c r="H147" s="175"/>
      <c r="I147" s="175"/>
      <c r="J147" s="175"/>
      <c r="K147" s="229"/>
      <c r="L147" s="229">
        <v>3.0</v>
      </c>
      <c r="M147" s="230"/>
      <c r="N147" s="161"/>
      <c r="O147" s="175"/>
      <c r="P147" s="231"/>
      <c r="Q147" s="232">
        <v>5.0</v>
      </c>
      <c r="R147" s="233"/>
      <c r="S147" s="233"/>
      <c r="T147" s="175"/>
      <c r="U147" s="239"/>
      <c r="V147" s="235">
        <v>5.0</v>
      </c>
      <c r="W147" s="175"/>
      <c r="X147" s="175"/>
      <c r="Y147" s="176"/>
      <c r="Z147" s="245"/>
      <c r="AA147" s="229">
        <v>4.0</v>
      </c>
      <c r="AB147" s="175"/>
      <c r="AC147" s="175"/>
      <c r="AD147" s="236"/>
      <c r="AE147" s="231"/>
      <c r="AF147" s="232">
        <v>5.0</v>
      </c>
      <c r="AG147" s="175"/>
      <c r="AH147" s="175"/>
      <c r="AI147" s="175"/>
      <c r="AJ147" s="235"/>
      <c r="AK147" s="235">
        <v>4.0</v>
      </c>
      <c r="AL147" s="175"/>
      <c r="AM147" s="175"/>
      <c r="AN147" s="237"/>
      <c r="AO147" s="238">
        <v>4.0</v>
      </c>
      <c r="AP147" s="175"/>
      <c r="AQ147" s="175"/>
      <c r="AR147" s="175"/>
      <c r="AS147" s="231"/>
      <c r="AT147" s="232">
        <v>3.0</v>
      </c>
      <c r="AU147" s="175"/>
      <c r="AV147" s="239"/>
      <c r="AW147" s="235">
        <v>4.0</v>
      </c>
      <c r="AX147" s="240"/>
      <c r="AY147" s="241">
        <v>6.0</v>
      </c>
      <c r="AZ147" s="242"/>
      <c r="BA147" s="243">
        <v>5.0</v>
      </c>
      <c r="BB147" s="175"/>
      <c r="BC147" s="175"/>
      <c r="BD147" s="235"/>
      <c r="BE147" s="235">
        <v>6.0</v>
      </c>
      <c r="BF147" s="206"/>
      <c r="BG147" s="175"/>
      <c r="BH147" s="175"/>
      <c r="BI147" s="175"/>
      <c r="BJ147" s="147"/>
      <c r="BK147" s="148"/>
      <c r="BL147" s="146"/>
    </row>
    <row r="148">
      <c r="A148" s="147"/>
      <c r="B148" s="148"/>
      <c r="C148" s="244" t="s">
        <v>312</v>
      </c>
      <c r="D148" s="161"/>
      <c r="E148" s="161"/>
      <c r="F148" s="161"/>
      <c r="G148" s="202"/>
      <c r="H148" s="175"/>
      <c r="I148" s="175"/>
      <c r="J148" s="175"/>
      <c r="K148" s="229"/>
      <c r="L148" s="229">
        <v>3.0</v>
      </c>
      <c r="M148" s="230"/>
      <c r="N148" s="161"/>
      <c r="O148" s="175"/>
      <c r="P148" s="231"/>
      <c r="Q148" s="232">
        <v>3.0</v>
      </c>
      <c r="R148" s="233"/>
      <c r="S148" s="233"/>
      <c r="T148" s="175"/>
      <c r="U148" s="239"/>
      <c r="V148" s="235">
        <v>4.0</v>
      </c>
      <c r="W148" s="175"/>
      <c r="X148" s="175"/>
      <c r="Y148" s="175"/>
      <c r="Z148" s="228"/>
      <c r="AA148" s="229">
        <v>3.0</v>
      </c>
      <c r="AB148" s="175"/>
      <c r="AC148" s="175"/>
      <c r="AD148" s="236"/>
      <c r="AE148" s="231"/>
      <c r="AF148" s="232">
        <v>3.0</v>
      </c>
      <c r="AG148" s="175"/>
      <c r="AH148" s="175"/>
      <c r="AI148" s="175"/>
      <c r="AJ148" s="235"/>
      <c r="AK148" s="235">
        <v>4.0</v>
      </c>
      <c r="AL148" s="175"/>
      <c r="AM148" s="175"/>
      <c r="AN148" s="237"/>
      <c r="AO148" s="238">
        <v>3.0</v>
      </c>
      <c r="AP148" s="175"/>
      <c r="AQ148" s="175"/>
      <c r="AR148" s="175"/>
      <c r="AS148" s="231"/>
      <c r="AT148" s="232">
        <v>2.0</v>
      </c>
      <c r="AU148" s="175"/>
      <c r="AV148" s="239"/>
      <c r="AW148" s="235">
        <v>3.0</v>
      </c>
      <c r="AX148" s="240"/>
      <c r="AY148" s="241">
        <v>4.0</v>
      </c>
      <c r="AZ148" s="242"/>
      <c r="BA148" s="243">
        <v>4.0</v>
      </c>
      <c r="BB148" s="175"/>
      <c r="BC148" s="175"/>
      <c r="BD148" s="235"/>
      <c r="BE148" s="235">
        <v>4.0</v>
      </c>
      <c r="BF148" s="206"/>
      <c r="BG148" s="175"/>
      <c r="BH148" s="175"/>
      <c r="BI148" s="175"/>
      <c r="BJ148" s="147"/>
      <c r="BK148" s="148"/>
      <c r="BL148" s="146"/>
    </row>
    <row r="149">
      <c r="A149" s="147"/>
      <c r="B149" s="148"/>
      <c r="C149" s="244" t="s">
        <v>313</v>
      </c>
      <c r="D149" s="161"/>
      <c r="E149" s="161"/>
      <c r="F149" s="161"/>
      <c r="G149" s="202"/>
      <c r="H149" s="175"/>
      <c r="I149" s="175"/>
      <c r="J149" s="175"/>
      <c r="K149" s="228"/>
      <c r="L149" s="228"/>
      <c r="M149" s="246">
        <v>2.0</v>
      </c>
      <c r="N149" s="161"/>
      <c r="O149" s="175"/>
      <c r="P149" s="231"/>
      <c r="Q149" s="231"/>
      <c r="R149" s="232">
        <v>2.0</v>
      </c>
      <c r="S149" s="233"/>
      <c r="T149" s="175"/>
      <c r="U149" s="239"/>
      <c r="V149" s="239"/>
      <c r="W149" s="235">
        <v>2.0</v>
      </c>
      <c r="X149" s="175"/>
      <c r="Y149" s="175"/>
      <c r="Z149" s="228"/>
      <c r="AA149" s="228"/>
      <c r="AB149" s="229">
        <v>2.0</v>
      </c>
      <c r="AC149" s="175"/>
      <c r="AD149" s="236"/>
      <c r="AE149" s="231"/>
      <c r="AF149" s="231"/>
      <c r="AG149" s="232">
        <v>2.0</v>
      </c>
      <c r="AH149" s="175"/>
      <c r="AI149" s="175"/>
      <c r="AJ149" s="239"/>
      <c r="AK149" s="235"/>
      <c r="AL149" s="235">
        <v>2.0</v>
      </c>
      <c r="AM149" s="175"/>
      <c r="AN149" s="237"/>
      <c r="AO149" s="237"/>
      <c r="AP149" s="238">
        <v>2.0</v>
      </c>
      <c r="AQ149" s="175"/>
      <c r="AR149" s="175"/>
      <c r="AS149" s="231"/>
      <c r="AT149" s="231"/>
      <c r="AU149" s="232">
        <v>1.0</v>
      </c>
      <c r="AV149" s="239"/>
      <c r="AW149" s="239"/>
      <c r="AX149" s="235">
        <v>2.0</v>
      </c>
      <c r="AY149" s="240"/>
      <c r="AZ149" s="241">
        <v>3.0</v>
      </c>
      <c r="BA149" s="242"/>
      <c r="BB149" s="243">
        <v>2.0</v>
      </c>
      <c r="BC149" s="175"/>
      <c r="BD149" s="239"/>
      <c r="BE149" s="235"/>
      <c r="BF149" s="235">
        <v>2.0</v>
      </c>
      <c r="BG149" s="206"/>
      <c r="BH149" s="175"/>
      <c r="BI149" s="175"/>
      <c r="BJ149" s="147"/>
      <c r="BK149" s="148"/>
      <c r="BL149" s="146"/>
    </row>
    <row r="150">
      <c r="A150" s="147"/>
      <c r="B150" s="148"/>
      <c r="C150" s="244" t="s">
        <v>314</v>
      </c>
      <c r="D150" s="161"/>
      <c r="E150" s="161"/>
      <c r="F150" s="161"/>
      <c r="G150" s="202"/>
      <c r="H150" s="175"/>
      <c r="I150" s="175"/>
      <c r="J150" s="175"/>
      <c r="K150" s="228"/>
      <c r="L150" s="228"/>
      <c r="M150" s="246">
        <v>2.0</v>
      </c>
      <c r="N150" s="161"/>
      <c r="O150" s="175"/>
      <c r="P150" s="231"/>
      <c r="Q150" s="231"/>
      <c r="R150" s="232">
        <v>2.0</v>
      </c>
      <c r="S150" s="233"/>
      <c r="T150" s="175"/>
      <c r="U150" s="239"/>
      <c r="V150" s="239"/>
      <c r="W150" s="235">
        <v>1.0</v>
      </c>
      <c r="X150" s="175"/>
      <c r="Y150" s="175"/>
      <c r="Z150" s="228"/>
      <c r="AA150" s="228"/>
      <c r="AB150" s="229">
        <v>2.0</v>
      </c>
      <c r="AC150" s="175"/>
      <c r="AD150" s="236"/>
      <c r="AE150" s="231"/>
      <c r="AF150" s="231"/>
      <c r="AG150" s="232">
        <v>2.0</v>
      </c>
      <c r="AH150" s="175"/>
      <c r="AI150" s="175"/>
      <c r="AJ150" s="239"/>
      <c r="AK150" s="235"/>
      <c r="AL150" s="235">
        <v>2.0</v>
      </c>
      <c r="AM150" s="175"/>
      <c r="AN150" s="237"/>
      <c r="AO150" s="237"/>
      <c r="AP150" s="238">
        <v>1.0</v>
      </c>
      <c r="AQ150" s="175"/>
      <c r="AR150" s="175"/>
      <c r="AS150" s="231"/>
      <c r="AT150" s="231"/>
      <c r="AU150" s="232">
        <v>2.0</v>
      </c>
      <c r="AV150" s="239"/>
      <c r="AW150" s="239"/>
      <c r="AX150" s="235">
        <v>1.0</v>
      </c>
      <c r="AY150" s="240"/>
      <c r="AZ150" s="241">
        <v>2.0</v>
      </c>
      <c r="BA150" s="242"/>
      <c r="BB150" s="243">
        <v>2.0</v>
      </c>
      <c r="BC150" s="175"/>
      <c r="BD150" s="239"/>
      <c r="BE150" s="235"/>
      <c r="BF150" s="235">
        <v>1.0</v>
      </c>
      <c r="BG150" s="206"/>
      <c r="BH150" s="175"/>
      <c r="BI150" s="175"/>
      <c r="BJ150" s="147"/>
      <c r="BK150" s="148"/>
      <c r="BL150" s="146"/>
    </row>
    <row r="151">
      <c r="A151" s="147"/>
      <c r="B151" s="148"/>
      <c r="C151" s="217" t="s">
        <v>315</v>
      </c>
      <c r="D151" s="161"/>
      <c r="E151" s="161"/>
      <c r="F151" s="161"/>
      <c r="G151" s="202"/>
      <c r="H151" s="175"/>
      <c r="I151" s="175"/>
      <c r="J151" s="206"/>
      <c r="K151" s="228"/>
      <c r="L151" s="228"/>
      <c r="M151" s="246">
        <v>3.0</v>
      </c>
      <c r="N151" s="161"/>
      <c r="O151" s="175"/>
      <c r="P151" s="231"/>
      <c r="Q151" s="231"/>
      <c r="R151" s="232">
        <v>4.0</v>
      </c>
      <c r="S151" s="233"/>
      <c r="T151" s="175"/>
      <c r="U151" s="239"/>
      <c r="V151" s="239"/>
      <c r="W151" s="235">
        <v>3.0</v>
      </c>
      <c r="X151" s="175"/>
      <c r="Y151" s="175"/>
      <c r="Z151" s="228"/>
      <c r="AA151" s="228"/>
      <c r="AB151" s="229">
        <v>3.0</v>
      </c>
      <c r="AC151" s="175"/>
      <c r="AD151" s="236"/>
      <c r="AE151" s="231"/>
      <c r="AF151" s="231"/>
      <c r="AG151" s="232">
        <v>4.0</v>
      </c>
      <c r="AH151" s="175"/>
      <c r="AI151" s="175"/>
      <c r="AJ151" s="239"/>
      <c r="AK151" s="235"/>
      <c r="AL151" s="235">
        <v>3.0</v>
      </c>
      <c r="AM151" s="175"/>
      <c r="AN151" s="237"/>
      <c r="AO151" s="237"/>
      <c r="AP151" s="238">
        <v>3.0</v>
      </c>
      <c r="AQ151" s="175"/>
      <c r="AR151" s="175"/>
      <c r="AS151" s="231"/>
      <c r="AT151" s="231"/>
      <c r="AU151" s="232">
        <v>4.0</v>
      </c>
      <c r="AV151" s="239"/>
      <c r="AW151" s="239"/>
      <c r="AX151" s="235">
        <v>2.0</v>
      </c>
      <c r="AY151" s="240"/>
      <c r="AZ151" s="241">
        <v>4.0</v>
      </c>
      <c r="BA151" s="242"/>
      <c r="BB151" s="243">
        <v>3.0</v>
      </c>
      <c r="BC151" s="175"/>
      <c r="BD151" s="239"/>
      <c r="BE151" s="235"/>
      <c r="BF151" s="235">
        <v>3.0</v>
      </c>
      <c r="BG151" s="206"/>
      <c r="BH151" s="175"/>
      <c r="BI151" s="175"/>
      <c r="BJ151" s="147"/>
      <c r="BK151" s="148"/>
      <c r="BL151" s="146"/>
    </row>
    <row r="152">
      <c r="A152" s="147"/>
      <c r="B152" s="148"/>
      <c r="C152" s="217" t="s">
        <v>316</v>
      </c>
      <c r="D152" s="161"/>
      <c r="E152" s="161"/>
      <c r="F152" s="161"/>
      <c r="G152" s="202"/>
      <c r="H152" s="175"/>
      <c r="I152" s="175"/>
      <c r="J152" s="175"/>
      <c r="K152" s="229"/>
      <c r="L152" s="228"/>
      <c r="M152" s="246">
        <v>3.0</v>
      </c>
      <c r="N152" s="161"/>
      <c r="O152" s="175"/>
      <c r="P152" s="231"/>
      <c r="Q152" s="231"/>
      <c r="R152" s="232">
        <v>2.0</v>
      </c>
      <c r="S152" s="233"/>
      <c r="T152" s="175"/>
      <c r="U152" s="239"/>
      <c r="V152" s="239"/>
      <c r="W152" s="235">
        <v>3.0</v>
      </c>
      <c r="X152" s="175"/>
      <c r="Y152" s="175"/>
      <c r="Z152" s="228"/>
      <c r="AA152" s="228"/>
      <c r="AB152" s="229">
        <v>3.0</v>
      </c>
      <c r="AC152" s="175"/>
      <c r="AD152" s="236"/>
      <c r="AE152" s="231"/>
      <c r="AF152" s="231"/>
      <c r="AG152" s="232">
        <v>2.0</v>
      </c>
      <c r="AH152" s="175"/>
      <c r="AI152" s="175"/>
      <c r="AJ152" s="239"/>
      <c r="AK152" s="235"/>
      <c r="AL152" s="235">
        <v>3.0</v>
      </c>
      <c r="AM152" s="175"/>
      <c r="AN152" s="237"/>
      <c r="AO152" s="237"/>
      <c r="AP152" s="238">
        <v>2.0</v>
      </c>
      <c r="AQ152" s="175"/>
      <c r="AR152" s="175"/>
      <c r="AS152" s="231"/>
      <c r="AT152" s="231"/>
      <c r="AU152" s="232">
        <v>3.0</v>
      </c>
      <c r="AV152" s="239"/>
      <c r="AW152" s="239"/>
      <c r="AX152" s="235">
        <v>3.0</v>
      </c>
      <c r="AY152" s="240"/>
      <c r="AZ152" s="241">
        <v>2.0</v>
      </c>
      <c r="BA152" s="242"/>
      <c r="BB152" s="243">
        <v>2.0</v>
      </c>
      <c r="BC152" s="175"/>
      <c r="BD152" s="239"/>
      <c r="BE152" s="235"/>
      <c r="BF152" s="235">
        <v>3.0</v>
      </c>
      <c r="BG152" s="206"/>
      <c r="BH152" s="175"/>
      <c r="BI152" s="175"/>
      <c r="BJ152" s="147"/>
      <c r="BK152" s="148"/>
      <c r="BL152" s="146"/>
    </row>
    <row r="153">
      <c r="A153" s="147"/>
      <c r="B153" s="148"/>
      <c r="C153" s="217" t="s">
        <v>317</v>
      </c>
      <c r="D153" s="161"/>
      <c r="E153" s="161"/>
      <c r="F153" s="161"/>
      <c r="G153" s="202"/>
      <c r="H153" s="175"/>
      <c r="I153" s="175"/>
      <c r="J153" s="206"/>
      <c r="K153" s="229"/>
      <c r="L153" s="228"/>
      <c r="M153" s="246">
        <v>4.0</v>
      </c>
      <c r="N153" s="161"/>
      <c r="O153" s="175"/>
      <c r="P153" s="231"/>
      <c r="Q153" s="231"/>
      <c r="R153" s="232">
        <v>3.0</v>
      </c>
      <c r="S153" s="233"/>
      <c r="T153" s="175"/>
      <c r="U153" s="239"/>
      <c r="V153" s="239"/>
      <c r="W153" s="235">
        <v>4.0</v>
      </c>
      <c r="X153" s="175"/>
      <c r="Y153" s="175"/>
      <c r="Z153" s="228"/>
      <c r="AA153" s="228"/>
      <c r="AB153" s="229">
        <v>3.0</v>
      </c>
      <c r="AC153" s="175"/>
      <c r="AD153" s="236"/>
      <c r="AE153" s="231"/>
      <c r="AF153" s="231"/>
      <c r="AG153" s="232">
        <v>4.0</v>
      </c>
      <c r="AH153" s="175"/>
      <c r="AI153" s="175"/>
      <c r="AJ153" s="239"/>
      <c r="AK153" s="235"/>
      <c r="AL153" s="235">
        <v>4.0</v>
      </c>
      <c r="AM153" s="175"/>
      <c r="AN153" s="237"/>
      <c r="AO153" s="237"/>
      <c r="AP153" s="238">
        <v>4.0</v>
      </c>
      <c r="AQ153" s="175"/>
      <c r="AR153" s="175"/>
      <c r="AS153" s="231"/>
      <c r="AT153" s="231"/>
      <c r="AU153" s="232">
        <v>4.0</v>
      </c>
      <c r="AV153" s="239"/>
      <c r="AW153" s="239"/>
      <c r="AX153" s="235">
        <v>5.0</v>
      </c>
      <c r="AY153" s="240"/>
      <c r="AZ153" s="241">
        <v>4.0</v>
      </c>
      <c r="BA153" s="242"/>
      <c r="BB153" s="243">
        <v>2.0</v>
      </c>
      <c r="BC153" s="175"/>
      <c r="BD153" s="239"/>
      <c r="BE153" s="235"/>
      <c r="BF153" s="235">
        <v>4.0</v>
      </c>
      <c r="BG153" s="206"/>
      <c r="BH153" s="175"/>
      <c r="BI153" s="175"/>
      <c r="BJ153" s="147"/>
      <c r="BK153" s="148"/>
      <c r="BL153" s="146"/>
    </row>
    <row r="154">
      <c r="A154" s="147"/>
      <c r="B154" s="148"/>
      <c r="C154" s="217" t="s">
        <v>318</v>
      </c>
      <c r="D154" s="161"/>
      <c r="E154" s="161"/>
      <c r="F154" s="161"/>
      <c r="G154" s="202"/>
      <c r="H154" s="175"/>
      <c r="I154" s="175"/>
      <c r="J154" s="175"/>
      <c r="K154" s="229"/>
      <c r="L154" s="228"/>
      <c r="M154" s="246">
        <v>2.0</v>
      </c>
      <c r="N154" s="161"/>
      <c r="O154" s="175"/>
      <c r="P154" s="231"/>
      <c r="Q154" s="231"/>
      <c r="R154" s="232">
        <v>1.0</v>
      </c>
      <c r="S154" s="233"/>
      <c r="T154" s="175"/>
      <c r="U154" s="239"/>
      <c r="V154" s="239"/>
      <c r="W154" s="235">
        <v>2.0</v>
      </c>
      <c r="X154" s="175"/>
      <c r="Y154" s="175"/>
      <c r="Z154" s="228"/>
      <c r="AA154" s="228"/>
      <c r="AB154" s="229">
        <v>3.0</v>
      </c>
      <c r="AC154" s="175"/>
      <c r="AD154" s="236"/>
      <c r="AE154" s="231"/>
      <c r="AF154" s="231"/>
      <c r="AG154" s="232">
        <v>2.0</v>
      </c>
      <c r="AH154" s="175"/>
      <c r="AI154" s="175"/>
      <c r="AJ154" s="239"/>
      <c r="AK154" s="235"/>
      <c r="AL154" s="235">
        <v>2.0</v>
      </c>
      <c r="AM154" s="175"/>
      <c r="AN154" s="237"/>
      <c r="AO154" s="237"/>
      <c r="AP154" s="238">
        <v>2.0</v>
      </c>
      <c r="AQ154" s="175"/>
      <c r="AR154" s="175"/>
      <c r="AS154" s="231"/>
      <c r="AT154" s="231"/>
      <c r="AU154" s="232">
        <v>3.0</v>
      </c>
      <c r="AV154" s="239"/>
      <c r="AW154" s="239"/>
      <c r="AX154" s="235">
        <v>2.0</v>
      </c>
      <c r="AY154" s="240"/>
      <c r="AZ154" s="241">
        <v>2.0</v>
      </c>
      <c r="BA154" s="242"/>
      <c r="BB154" s="243">
        <v>2.0</v>
      </c>
      <c r="BC154" s="175"/>
      <c r="BD154" s="239"/>
      <c r="BE154" s="235"/>
      <c r="BF154" s="235">
        <v>2.0</v>
      </c>
      <c r="BG154" s="206"/>
      <c r="BH154" s="175"/>
      <c r="BI154" s="175"/>
      <c r="BJ154" s="147"/>
      <c r="BK154" s="148"/>
      <c r="BL154" s="146"/>
    </row>
    <row r="155">
      <c r="A155" s="147"/>
      <c r="B155" s="148"/>
      <c r="C155" s="217" t="s">
        <v>319</v>
      </c>
      <c r="D155" s="161"/>
      <c r="E155" s="161"/>
      <c r="F155" s="161"/>
      <c r="G155" s="202"/>
      <c r="H155" s="175"/>
      <c r="I155" s="206"/>
      <c r="J155" s="206"/>
      <c r="K155" s="229"/>
      <c r="L155" s="228"/>
      <c r="M155" s="246"/>
      <c r="N155" s="247">
        <v>5.0</v>
      </c>
      <c r="O155" s="175"/>
      <c r="P155" s="231"/>
      <c r="Q155" s="231"/>
      <c r="R155" s="231"/>
      <c r="S155" s="232">
        <v>6.0</v>
      </c>
      <c r="T155" s="175"/>
      <c r="U155" s="239"/>
      <c r="V155" s="239"/>
      <c r="W155" s="239"/>
      <c r="X155" s="235">
        <v>3.0</v>
      </c>
      <c r="Y155" s="175"/>
      <c r="Z155" s="228"/>
      <c r="AA155" s="228"/>
      <c r="AB155" s="228"/>
      <c r="AC155" s="229">
        <v>5.0</v>
      </c>
      <c r="AD155" s="236"/>
      <c r="AE155" s="231"/>
      <c r="AF155" s="231"/>
      <c r="AG155" s="231"/>
      <c r="AH155" s="232">
        <v>4.0</v>
      </c>
      <c r="AI155" s="175"/>
      <c r="AJ155" s="239"/>
      <c r="AK155" s="239"/>
      <c r="AL155" s="235"/>
      <c r="AM155" s="235">
        <v>5.0</v>
      </c>
      <c r="AN155" s="237"/>
      <c r="AO155" s="237"/>
      <c r="AP155" s="237"/>
      <c r="AQ155" s="238">
        <v>5.0</v>
      </c>
      <c r="AR155" s="175"/>
      <c r="AS155" s="231"/>
      <c r="AT155" s="231"/>
      <c r="AU155" s="231"/>
      <c r="AV155" s="232">
        <v>6.0</v>
      </c>
      <c r="AW155" s="239"/>
      <c r="AX155" s="239"/>
      <c r="AY155" s="235">
        <v>6.0</v>
      </c>
      <c r="AZ155" s="240"/>
      <c r="BA155" s="241">
        <v>1.0</v>
      </c>
      <c r="BB155" s="242"/>
      <c r="BC155" s="243">
        <v>4.0</v>
      </c>
      <c r="BD155" s="239"/>
      <c r="BE155" s="239"/>
      <c r="BF155" s="235"/>
      <c r="BG155" s="235">
        <v>3.0</v>
      </c>
      <c r="BH155" s="206"/>
      <c r="BI155" s="175"/>
      <c r="BJ155" s="147"/>
      <c r="BK155" s="148"/>
      <c r="BL155" s="146"/>
    </row>
    <row r="156">
      <c r="A156" s="147"/>
      <c r="B156" s="148"/>
      <c r="C156" s="217" t="s">
        <v>320</v>
      </c>
      <c r="D156" s="161"/>
      <c r="E156" s="161"/>
      <c r="F156" s="161"/>
      <c r="G156" s="202"/>
      <c r="H156" s="175"/>
      <c r="I156" s="175"/>
      <c r="J156" s="175"/>
      <c r="K156" s="228"/>
      <c r="L156" s="228"/>
      <c r="M156" s="246"/>
      <c r="N156" s="247">
        <v>2.0</v>
      </c>
      <c r="O156" s="175"/>
      <c r="P156" s="231"/>
      <c r="Q156" s="231"/>
      <c r="R156" s="231"/>
      <c r="S156" s="232">
        <v>1.0</v>
      </c>
      <c r="T156" s="175"/>
      <c r="U156" s="239"/>
      <c r="V156" s="239"/>
      <c r="W156" s="239"/>
      <c r="X156" s="235">
        <v>1.0</v>
      </c>
      <c r="Y156" s="175"/>
      <c r="Z156" s="228"/>
      <c r="AA156" s="228"/>
      <c r="AB156" s="228"/>
      <c r="AC156" s="229">
        <v>2.0</v>
      </c>
      <c r="AD156" s="236"/>
      <c r="AE156" s="231"/>
      <c r="AF156" s="231"/>
      <c r="AG156" s="231"/>
      <c r="AH156" s="232">
        <v>1.0</v>
      </c>
      <c r="AI156" s="175"/>
      <c r="AJ156" s="239"/>
      <c r="AK156" s="239"/>
      <c r="AL156" s="235"/>
      <c r="AM156" s="235">
        <v>1.0</v>
      </c>
      <c r="AN156" s="237"/>
      <c r="AO156" s="237"/>
      <c r="AP156" s="237"/>
      <c r="AQ156" s="238">
        <v>2.0</v>
      </c>
      <c r="AR156" s="175"/>
      <c r="AS156" s="231"/>
      <c r="AT156" s="231"/>
      <c r="AU156" s="231"/>
      <c r="AV156" s="232">
        <v>1.0</v>
      </c>
      <c r="AW156" s="239"/>
      <c r="AX156" s="239"/>
      <c r="AY156" s="235">
        <v>2.0</v>
      </c>
      <c r="AZ156" s="240"/>
      <c r="BA156" s="241">
        <v>1.0</v>
      </c>
      <c r="BB156" s="242"/>
      <c r="BC156" s="243">
        <v>1.0</v>
      </c>
      <c r="BD156" s="239"/>
      <c r="BE156" s="239"/>
      <c r="BF156" s="239"/>
      <c r="BG156" s="235">
        <v>0.0</v>
      </c>
      <c r="BH156" s="206"/>
      <c r="BI156" s="175"/>
      <c r="BJ156" s="147"/>
      <c r="BK156" s="148"/>
      <c r="BL156" s="146"/>
    </row>
    <row r="157">
      <c r="A157" s="147"/>
      <c r="B157" s="148"/>
      <c r="C157" s="217" t="s">
        <v>321</v>
      </c>
      <c r="D157" s="161"/>
      <c r="E157" s="161"/>
      <c r="F157" s="161"/>
      <c r="G157" s="202"/>
      <c r="H157" s="175"/>
      <c r="I157" s="206"/>
      <c r="J157" s="206"/>
      <c r="K157" s="228"/>
      <c r="L157" s="229"/>
      <c r="M157" s="246"/>
      <c r="N157" s="247">
        <v>5.0</v>
      </c>
      <c r="O157" s="175"/>
      <c r="P157" s="231"/>
      <c r="Q157" s="232"/>
      <c r="R157" s="231"/>
      <c r="S157" s="232">
        <v>4.0</v>
      </c>
      <c r="T157" s="175"/>
      <c r="U157" s="239"/>
      <c r="V157" s="239"/>
      <c r="W157" s="239"/>
      <c r="X157" s="235">
        <v>4.0</v>
      </c>
      <c r="Y157" s="175"/>
      <c r="Z157" s="228"/>
      <c r="AA157" s="228"/>
      <c r="AB157" s="228"/>
      <c r="AC157" s="229">
        <v>4.0</v>
      </c>
      <c r="AD157" s="236"/>
      <c r="AE157" s="231"/>
      <c r="AF157" s="231"/>
      <c r="AG157" s="231"/>
      <c r="AH157" s="232">
        <v>3.0</v>
      </c>
      <c r="AI157" s="175"/>
      <c r="AJ157" s="239"/>
      <c r="AK157" s="239"/>
      <c r="AL157" s="235"/>
      <c r="AM157" s="235">
        <v>4.0</v>
      </c>
      <c r="AN157" s="237"/>
      <c r="AO157" s="237"/>
      <c r="AP157" s="237"/>
      <c r="AQ157" s="238">
        <v>4.0</v>
      </c>
      <c r="AR157" s="175"/>
      <c r="AS157" s="231"/>
      <c r="AT157" s="231"/>
      <c r="AU157" s="231"/>
      <c r="AV157" s="232">
        <v>6.0</v>
      </c>
      <c r="AW157" s="239"/>
      <c r="AX157" s="239"/>
      <c r="AY157" s="235">
        <v>5.0</v>
      </c>
      <c r="AZ157" s="240"/>
      <c r="BA157" s="241">
        <v>2.0</v>
      </c>
      <c r="BB157" s="242"/>
      <c r="BC157" s="243">
        <v>3.0</v>
      </c>
      <c r="BD157" s="239"/>
      <c r="BE157" s="239"/>
      <c r="BF157" s="235"/>
      <c r="BG157" s="235">
        <v>4.0</v>
      </c>
      <c r="BH157" s="206"/>
      <c r="BI157" s="175"/>
      <c r="BJ157" s="147"/>
      <c r="BK157" s="148"/>
      <c r="BL157" s="146"/>
    </row>
    <row r="158">
      <c r="A158" s="147"/>
      <c r="B158" s="148"/>
      <c r="C158" s="217" t="s">
        <v>322</v>
      </c>
      <c r="D158" s="161"/>
      <c r="E158" s="161"/>
      <c r="F158" s="161"/>
      <c r="G158" s="248">
        <v>40.0</v>
      </c>
      <c r="H158" s="228"/>
      <c r="I158" s="228"/>
      <c r="J158" s="228"/>
      <c r="K158" s="228"/>
      <c r="L158" s="232">
        <v>40.0</v>
      </c>
      <c r="M158" s="249"/>
      <c r="N158" s="250"/>
      <c r="O158" s="231"/>
      <c r="P158" s="231"/>
      <c r="Q158" s="235">
        <v>40.0</v>
      </c>
      <c r="R158" s="239"/>
      <c r="S158" s="239"/>
      <c r="T158" s="239"/>
      <c r="U158" s="239"/>
      <c r="V158" s="229">
        <v>40.0</v>
      </c>
      <c r="W158" s="228"/>
      <c r="X158" s="228"/>
      <c r="Y158" s="228"/>
      <c r="Z158" s="228"/>
      <c r="AA158" s="232">
        <v>40.0</v>
      </c>
      <c r="AB158" s="231"/>
      <c r="AC158" s="231"/>
      <c r="AD158" s="231"/>
      <c r="AE158" s="231"/>
      <c r="AF158" s="235">
        <v>40.0</v>
      </c>
      <c r="AG158" s="239"/>
      <c r="AH158" s="239"/>
      <c r="AI158" s="239"/>
      <c r="AJ158" s="238">
        <v>40.0</v>
      </c>
      <c r="AK158" s="237"/>
      <c r="AL158" s="237"/>
      <c r="AM158" s="237"/>
      <c r="AN158" s="237"/>
      <c r="AO158" s="232">
        <v>40.0</v>
      </c>
      <c r="AP158" s="231"/>
      <c r="AQ158" s="231"/>
      <c r="AR158" s="235">
        <v>40.0</v>
      </c>
      <c r="AS158" s="239"/>
      <c r="AT158" s="241">
        <v>40.0</v>
      </c>
      <c r="AU158" s="240"/>
      <c r="AV158" s="243">
        <v>40.0</v>
      </c>
      <c r="AW158" s="242"/>
      <c r="AX158" s="242"/>
      <c r="AY158" s="242"/>
      <c r="AZ158" s="235">
        <v>40.0</v>
      </c>
      <c r="BA158" s="239"/>
      <c r="BB158" s="239"/>
      <c r="BC158" s="239"/>
      <c r="BD158" s="239"/>
      <c r="BE158" s="175"/>
      <c r="BF158" s="175"/>
      <c r="BG158" s="175"/>
      <c r="BH158" s="175"/>
      <c r="BI158" s="175"/>
      <c r="BJ158" s="147"/>
      <c r="BK158" s="148"/>
      <c r="BL158" s="146"/>
    </row>
    <row r="159">
      <c r="A159" s="147"/>
      <c r="B159" s="148"/>
      <c r="C159" s="174" t="s">
        <v>323</v>
      </c>
      <c r="D159" s="161"/>
      <c r="E159" s="161"/>
      <c r="F159" s="161"/>
      <c r="G159" s="248" t="s">
        <v>324</v>
      </c>
      <c r="H159" s="175"/>
      <c r="I159" s="175"/>
      <c r="J159" s="175"/>
      <c r="K159" s="175"/>
      <c r="L159" s="232" t="s">
        <v>325</v>
      </c>
      <c r="M159" s="230"/>
      <c r="N159" s="161"/>
      <c r="O159" s="175"/>
      <c r="P159" s="175"/>
      <c r="Q159" s="235" t="s">
        <v>325</v>
      </c>
      <c r="R159" s="233"/>
      <c r="S159" s="233"/>
      <c r="T159" s="175"/>
      <c r="U159" s="175"/>
      <c r="V159" s="229" t="s">
        <v>325</v>
      </c>
      <c r="W159" s="175"/>
      <c r="X159" s="175"/>
      <c r="Y159" s="175"/>
      <c r="Z159" s="175"/>
      <c r="AA159" s="232" t="s">
        <v>325</v>
      </c>
      <c r="AB159" s="175"/>
      <c r="AC159" s="175"/>
      <c r="AD159" s="236"/>
      <c r="AE159" s="175"/>
      <c r="AF159" s="235" t="s">
        <v>325</v>
      </c>
      <c r="AG159" s="175"/>
      <c r="AH159" s="175"/>
      <c r="AI159" s="175"/>
      <c r="AJ159" s="238" t="s">
        <v>325</v>
      </c>
      <c r="AK159" s="175"/>
      <c r="AL159" s="175"/>
      <c r="AM159" s="175"/>
      <c r="AN159" s="175"/>
      <c r="AO159" s="232" t="s">
        <v>325</v>
      </c>
      <c r="AP159" s="175"/>
      <c r="AQ159" s="175"/>
      <c r="AR159" s="235" t="s">
        <v>325</v>
      </c>
      <c r="AS159" s="175"/>
      <c r="AT159" s="241" t="s">
        <v>325</v>
      </c>
      <c r="AU159" s="175"/>
      <c r="AV159" s="243" t="s">
        <v>325</v>
      </c>
      <c r="AW159" s="175"/>
      <c r="AX159" s="251"/>
      <c r="AY159" s="251"/>
      <c r="AZ159" s="235" t="s">
        <v>325</v>
      </c>
      <c r="BA159" s="251"/>
      <c r="BB159" s="175"/>
      <c r="BC159" s="175"/>
      <c r="BD159" s="175"/>
      <c r="BE159" s="175"/>
      <c r="BF159" s="175"/>
      <c r="BG159" s="175"/>
      <c r="BH159" s="175"/>
      <c r="BI159" s="175"/>
      <c r="BJ159" s="147"/>
      <c r="BK159" s="148"/>
      <c r="BL159" s="146"/>
    </row>
    <row r="160">
      <c r="A160" s="147"/>
      <c r="B160" s="146"/>
      <c r="C160" s="137"/>
      <c r="D160" s="137"/>
      <c r="E160" s="137"/>
      <c r="F160" s="138"/>
      <c r="G160" s="252"/>
      <c r="H160" s="141"/>
      <c r="I160" s="137"/>
      <c r="J160" s="137"/>
      <c r="K160" s="138"/>
      <c r="L160" s="253"/>
      <c r="M160" s="141"/>
      <c r="N160" s="137"/>
      <c r="O160" s="137"/>
      <c r="P160" s="138"/>
      <c r="Q160" s="254"/>
      <c r="R160" s="255"/>
      <c r="S160" s="149"/>
      <c r="T160" s="141"/>
      <c r="U160" s="138"/>
      <c r="V160" s="256"/>
      <c r="W160" s="141"/>
      <c r="X160" s="137"/>
      <c r="Y160" s="137"/>
      <c r="Z160" s="138"/>
      <c r="AA160" s="253"/>
      <c r="AB160" s="141"/>
      <c r="AC160" s="138"/>
      <c r="AD160" s="150"/>
      <c r="AE160" s="257"/>
      <c r="AF160" s="254"/>
      <c r="AG160" s="141"/>
      <c r="AH160" s="137"/>
      <c r="AI160" s="137"/>
      <c r="AJ160" s="258"/>
      <c r="AK160" s="137"/>
      <c r="AL160" s="137"/>
      <c r="AM160" s="137"/>
      <c r="AN160" s="138"/>
      <c r="AO160" s="253"/>
      <c r="AP160" s="141"/>
      <c r="AQ160" s="138"/>
      <c r="AR160" s="254"/>
      <c r="AS160" s="141"/>
      <c r="AT160" s="259"/>
      <c r="AU160" s="138"/>
      <c r="AV160" s="260"/>
      <c r="AW160" s="257"/>
      <c r="AX160" s="261"/>
      <c r="AY160" s="261"/>
      <c r="AZ160" s="254"/>
      <c r="BA160" s="262"/>
      <c r="BB160" s="141"/>
      <c r="BC160" s="137"/>
      <c r="BD160" s="137"/>
      <c r="BE160" s="137"/>
      <c r="BF160" s="137"/>
      <c r="BG160" s="137"/>
      <c r="BH160" s="137"/>
      <c r="BI160" s="137"/>
      <c r="BJ160" s="146"/>
      <c r="BK160" s="148"/>
      <c r="BL160" s="146"/>
    </row>
    <row r="161">
      <c r="A161" s="147"/>
      <c r="B161" s="146"/>
      <c r="C161" s="146"/>
      <c r="D161" s="146"/>
      <c r="E161" s="146"/>
      <c r="F161" s="148"/>
      <c r="G161" s="263"/>
      <c r="H161" s="147"/>
      <c r="I161" s="146"/>
      <c r="J161" s="146"/>
      <c r="K161" s="148"/>
      <c r="L161" s="264"/>
      <c r="M161" s="147"/>
      <c r="N161" s="146"/>
      <c r="O161" s="146"/>
      <c r="P161" s="148"/>
      <c r="Q161" s="265"/>
      <c r="R161" s="266"/>
      <c r="S161" s="154"/>
      <c r="T161" s="147"/>
      <c r="U161" s="148"/>
      <c r="V161" s="267"/>
      <c r="W161" s="147"/>
      <c r="X161" s="146"/>
      <c r="Y161" s="146"/>
      <c r="Z161" s="148"/>
      <c r="AA161" s="264"/>
      <c r="AB161" s="147"/>
      <c r="AC161" s="148"/>
      <c r="AD161" s="155"/>
      <c r="AE161" s="190"/>
      <c r="AF161" s="265"/>
      <c r="AG161" s="147"/>
      <c r="AH161" s="146"/>
      <c r="AI161" s="146"/>
      <c r="AJ161" s="268"/>
      <c r="AK161" s="146"/>
      <c r="AL161" s="146"/>
      <c r="AM161" s="146"/>
      <c r="AN161" s="148"/>
      <c r="AO161" s="264"/>
      <c r="AP161" s="147"/>
      <c r="AQ161" s="148"/>
      <c r="AR161" s="265"/>
      <c r="AS161" s="147"/>
      <c r="AT161" s="269"/>
      <c r="AU161" s="148"/>
      <c r="AV161" s="270"/>
      <c r="AW161" s="190"/>
      <c r="AX161" s="271"/>
      <c r="AY161" s="271"/>
      <c r="AZ161" s="265"/>
      <c r="BA161" s="272"/>
      <c r="BB161" s="147"/>
      <c r="BC161" s="146"/>
      <c r="BD161" s="146"/>
      <c r="BE161" s="146"/>
      <c r="BF161" s="146"/>
      <c r="BG161" s="146"/>
      <c r="BH161" s="146"/>
      <c r="BI161" s="146"/>
      <c r="BJ161" s="146"/>
      <c r="BK161" s="148"/>
      <c r="BL161" s="146"/>
    </row>
    <row r="162">
      <c r="A162" s="147"/>
      <c r="B162" s="146"/>
      <c r="C162" s="146"/>
      <c r="D162" s="146"/>
      <c r="E162" s="146"/>
      <c r="F162" s="148"/>
      <c r="G162" s="263"/>
      <c r="H162" s="147"/>
      <c r="I162" s="146"/>
      <c r="J162" s="146"/>
      <c r="K162" s="148"/>
      <c r="L162" s="264"/>
      <c r="M162" s="147"/>
      <c r="N162" s="146"/>
      <c r="O162" s="146"/>
      <c r="P162" s="148"/>
      <c r="Q162" s="265"/>
      <c r="R162" s="266"/>
      <c r="S162" s="154"/>
      <c r="T162" s="147"/>
      <c r="U162" s="148"/>
      <c r="V162" s="267"/>
      <c r="W162" s="147"/>
      <c r="X162" s="146"/>
      <c r="Y162" s="146"/>
      <c r="Z162" s="148"/>
      <c r="AA162" s="264"/>
      <c r="AB162" s="147"/>
      <c r="AC162" s="148"/>
      <c r="AD162" s="155"/>
      <c r="AE162" s="190"/>
      <c r="AF162" s="265"/>
      <c r="AG162" s="147"/>
      <c r="AH162" s="146"/>
      <c r="AI162" s="146"/>
      <c r="AJ162" s="268"/>
      <c r="AK162" s="146"/>
      <c r="AL162" s="146"/>
      <c r="AM162" s="146"/>
      <c r="AN162" s="148"/>
      <c r="AO162" s="264"/>
      <c r="AP162" s="147"/>
      <c r="AQ162" s="148"/>
      <c r="AR162" s="265"/>
      <c r="AS162" s="147"/>
      <c r="AT162" s="269"/>
      <c r="AU162" s="148"/>
      <c r="AV162" s="270"/>
      <c r="AW162" s="190"/>
      <c r="AX162" s="271"/>
      <c r="AY162" s="271"/>
      <c r="AZ162" s="265"/>
      <c r="BA162" s="272"/>
      <c r="BB162" s="147"/>
      <c r="BC162" s="146"/>
      <c r="BD162" s="146"/>
      <c r="BE162" s="146"/>
      <c r="BF162" s="146"/>
      <c r="BG162" s="146"/>
      <c r="BH162" s="146"/>
      <c r="BI162" s="146"/>
      <c r="BJ162" s="146"/>
      <c r="BK162" s="148"/>
      <c r="BL162" s="146"/>
    </row>
    <row r="163">
      <c r="A163" s="147"/>
      <c r="B163" s="146"/>
      <c r="C163" s="153"/>
      <c r="D163" s="146"/>
      <c r="E163" s="146"/>
      <c r="F163" s="148"/>
      <c r="G163" s="263"/>
      <c r="H163" s="147"/>
      <c r="I163" s="146"/>
      <c r="J163" s="146"/>
      <c r="K163" s="148"/>
      <c r="L163" s="264"/>
      <c r="M163" s="147"/>
      <c r="N163" s="146"/>
      <c r="O163" s="146"/>
      <c r="P163" s="148"/>
      <c r="Q163" s="265"/>
      <c r="R163" s="266"/>
      <c r="S163" s="154"/>
      <c r="T163" s="147"/>
      <c r="U163" s="148"/>
      <c r="V163" s="267"/>
      <c r="W163" s="147"/>
      <c r="X163" s="146"/>
      <c r="Y163" s="146"/>
      <c r="Z163" s="148"/>
      <c r="AA163" s="264"/>
      <c r="AB163" s="147"/>
      <c r="AC163" s="148"/>
      <c r="AD163" s="155"/>
      <c r="AE163" s="190"/>
      <c r="AF163" s="265"/>
      <c r="AG163" s="147"/>
      <c r="AH163" s="146"/>
      <c r="AI163" s="146"/>
      <c r="AJ163" s="268"/>
      <c r="AK163" s="146"/>
      <c r="AL163" s="146"/>
      <c r="AM163" s="146"/>
      <c r="AN163" s="148"/>
      <c r="AO163" s="264"/>
      <c r="AP163" s="147"/>
      <c r="AQ163" s="148"/>
      <c r="AR163" s="265"/>
      <c r="AS163" s="147"/>
      <c r="AT163" s="269"/>
      <c r="AU163" s="148"/>
      <c r="AV163" s="270"/>
      <c r="AW163" s="190"/>
      <c r="AX163" s="271"/>
      <c r="AY163" s="271"/>
      <c r="AZ163" s="265"/>
      <c r="BA163" s="272"/>
      <c r="BB163" s="147"/>
      <c r="BC163" s="146"/>
      <c r="BD163" s="146"/>
      <c r="BE163" s="146"/>
      <c r="BF163" s="146"/>
      <c r="BG163" s="146"/>
      <c r="BH163" s="146"/>
      <c r="BI163" s="146"/>
      <c r="BJ163" s="146"/>
      <c r="BK163" s="148"/>
      <c r="BL163" s="146"/>
    </row>
    <row r="164">
      <c r="A164" s="147"/>
      <c r="B164" s="148"/>
      <c r="C164" s="214" t="s">
        <v>326</v>
      </c>
      <c r="D164" s="147"/>
      <c r="E164" s="146"/>
      <c r="F164" s="148"/>
      <c r="G164" s="263"/>
      <c r="H164" s="147"/>
      <c r="I164" s="146"/>
      <c r="J164" s="146"/>
      <c r="K164" s="148"/>
      <c r="L164" s="264"/>
      <c r="M164" s="147"/>
      <c r="N164" s="146"/>
      <c r="O164" s="146"/>
      <c r="P164" s="148"/>
      <c r="Q164" s="265"/>
      <c r="R164" s="266"/>
      <c r="S164" s="154"/>
      <c r="T164" s="147"/>
      <c r="U164" s="148"/>
      <c r="V164" s="267"/>
      <c r="W164" s="147"/>
      <c r="X164" s="146"/>
      <c r="Y164" s="146"/>
      <c r="Z164" s="148"/>
      <c r="AA164" s="264"/>
      <c r="AB164" s="147"/>
      <c r="AC164" s="148"/>
      <c r="AD164" s="155"/>
      <c r="AE164" s="190"/>
      <c r="AF164" s="265"/>
      <c r="AG164" s="147"/>
      <c r="AH164" s="146"/>
      <c r="AI164" s="146"/>
      <c r="AJ164" s="268"/>
      <c r="AK164" s="146"/>
      <c r="AL164" s="146"/>
      <c r="AM164" s="146"/>
      <c r="AN164" s="148"/>
      <c r="AO164" s="264"/>
      <c r="AP164" s="147"/>
      <c r="AQ164" s="148"/>
      <c r="AR164" s="265"/>
      <c r="AS164" s="147"/>
      <c r="AT164" s="269"/>
      <c r="AU164" s="148"/>
      <c r="AV164" s="270"/>
      <c r="AW164" s="190"/>
      <c r="AX164" s="271"/>
      <c r="AY164" s="271"/>
      <c r="AZ164" s="265"/>
      <c r="BA164" s="272"/>
      <c r="BB164" s="147"/>
      <c r="BC164" s="146"/>
      <c r="BD164" s="146"/>
      <c r="BE164" s="146"/>
      <c r="BF164" s="146"/>
      <c r="BG164" s="146"/>
      <c r="BH164" s="146"/>
      <c r="BI164" s="146"/>
      <c r="BJ164" s="146"/>
      <c r="BK164" s="148"/>
      <c r="BL164" s="146"/>
    </row>
    <row r="165">
      <c r="A165" s="273" t="s">
        <v>327</v>
      </c>
      <c r="B165" s="187"/>
      <c r="C165" s="274"/>
      <c r="D165" s="163" t="s">
        <v>234</v>
      </c>
      <c r="E165" s="164" t="s">
        <v>235</v>
      </c>
      <c r="F165" s="275" t="s">
        <v>236</v>
      </c>
      <c r="G165" s="276" t="s">
        <v>237</v>
      </c>
      <c r="H165" s="168" t="s">
        <v>238</v>
      </c>
      <c r="I165" s="165" t="s">
        <v>239</v>
      </c>
      <c r="J165" s="165" t="s">
        <v>240</v>
      </c>
      <c r="K165" s="166" t="s">
        <v>241</v>
      </c>
      <c r="L165" s="277" t="s">
        <v>242</v>
      </c>
      <c r="M165" s="168" t="s">
        <v>243</v>
      </c>
      <c r="N165" s="165" t="s">
        <v>244</v>
      </c>
      <c r="O165" s="165" t="s">
        <v>245</v>
      </c>
      <c r="P165" s="166" t="s">
        <v>246</v>
      </c>
      <c r="Q165" s="278" t="s">
        <v>247</v>
      </c>
      <c r="R165" s="279" t="s">
        <v>248</v>
      </c>
      <c r="S165" s="167" t="s">
        <v>249</v>
      </c>
      <c r="T165" s="168" t="s">
        <v>250</v>
      </c>
      <c r="U165" s="166" t="s">
        <v>251</v>
      </c>
      <c r="V165" s="280" t="s">
        <v>252</v>
      </c>
      <c r="W165" s="168" t="s">
        <v>253</v>
      </c>
      <c r="X165" s="165" t="s">
        <v>254</v>
      </c>
      <c r="Y165" s="165" t="s">
        <v>255</v>
      </c>
      <c r="Z165" s="166" t="s">
        <v>256</v>
      </c>
      <c r="AA165" s="277" t="s">
        <v>257</v>
      </c>
      <c r="AB165" s="168" t="s">
        <v>258</v>
      </c>
      <c r="AC165" s="166" t="s">
        <v>259</v>
      </c>
      <c r="AD165" s="169" t="s">
        <v>260</v>
      </c>
      <c r="AE165" s="281" t="s">
        <v>261</v>
      </c>
      <c r="AF165" s="278" t="s">
        <v>262</v>
      </c>
      <c r="AG165" s="168" t="s">
        <v>263</v>
      </c>
      <c r="AH165" s="165" t="s">
        <v>264</v>
      </c>
      <c r="AI165" s="165" t="s">
        <v>265</v>
      </c>
      <c r="AJ165" s="282" t="s">
        <v>266</v>
      </c>
      <c r="AK165" s="165" t="s">
        <v>267</v>
      </c>
      <c r="AL165" s="165" t="s">
        <v>268</v>
      </c>
      <c r="AM165" s="165" t="s">
        <v>269</v>
      </c>
      <c r="AN165" s="166" t="s">
        <v>270</v>
      </c>
      <c r="AO165" s="277" t="s">
        <v>271</v>
      </c>
      <c r="AP165" s="168" t="s">
        <v>272</v>
      </c>
      <c r="AQ165" s="166" t="s">
        <v>273</v>
      </c>
      <c r="AR165" s="278" t="s">
        <v>274</v>
      </c>
      <c r="AS165" s="168" t="s">
        <v>275</v>
      </c>
      <c r="AT165" s="283" t="s">
        <v>276</v>
      </c>
      <c r="AU165" s="166" t="s">
        <v>277</v>
      </c>
      <c r="AV165" s="284" t="s">
        <v>278</v>
      </c>
      <c r="AW165" s="281" t="s">
        <v>279</v>
      </c>
      <c r="AX165" s="285" t="s">
        <v>280</v>
      </c>
      <c r="AY165" s="285" t="s">
        <v>281</v>
      </c>
      <c r="AZ165" s="278" t="s">
        <v>234</v>
      </c>
      <c r="BA165" s="286" t="s">
        <v>235</v>
      </c>
      <c r="BB165" s="168" t="s">
        <v>236</v>
      </c>
      <c r="BC165" s="165" t="s">
        <v>237</v>
      </c>
      <c r="BD165" s="165" t="s">
        <v>238</v>
      </c>
      <c r="BE165" s="165" t="s">
        <v>239</v>
      </c>
      <c r="BF165" s="165" t="s">
        <v>240</v>
      </c>
      <c r="BG165" s="165" t="s">
        <v>241</v>
      </c>
      <c r="BH165" s="165" t="s">
        <v>242</v>
      </c>
      <c r="BI165" s="165" t="s">
        <v>243</v>
      </c>
      <c r="BJ165" s="171"/>
      <c r="BK165" s="216"/>
      <c r="BL165" s="171"/>
    </row>
    <row r="166">
      <c r="A166" s="160" t="s">
        <v>225</v>
      </c>
      <c r="B166" s="160">
        <v>32515.0</v>
      </c>
      <c r="C166" s="287" t="s">
        <v>328</v>
      </c>
      <c r="D166" s="161"/>
      <c r="E166" s="161"/>
      <c r="F166" s="161"/>
      <c r="G166" s="288">
        <v>162000.0</v>
      </c>
      <c r="H166" s="176"/>
      <c r="I166" s="176"/>
      <c r="J166" s="176"/>
      <c r="K166" s="176"/>
      <c r="L166" s="289">
        <v>162000.0</v>
      </c>
      <c r="M166" s="219"/>
      <c r="N166" s="161"/>
      <c r="O166" s="176"/>
      <c r="P166" s="176"/>
      <c r="Q166" s="234">
        <v>162000.0</v>
      </c>
      <c r="R166" s="221"/>
      <c r="S166" s="221"/>
      <c r="T166" s="176"/>
      <c r="U166" s="176"/>
      <c r="V166" s="290">
        <v>162000.0</v>
      </c>
      <c r="W166" s="176"/>
      <c r="X166" s="176"/>
      <c r="Y166" s="176"/>
      <c r="Z166" s="176"/>
      <c r="AA166" s="291">
        <v>162000.0</v>
      </c>
      <c r="AB166" s="176"/>
      <c r="AC166" s="176"/>
      <c r="AD166" s="223"/>
      <c r="AE166" s="176"/>
      <c r="AF166" s="234">
        <v>162000.0</v>
      </c>
      <c r="AG166" s="176"/>
      <c r="AH166" s="176"/>
      <c r="AI166" s="176"/>
      <c r="AJ166" s="292">
        <f>AJ158*'EOQ and EPQ'!$P$10</f>
        <v>162000</v>
      </c>
      <c r="AK166" s="176"/>
      <c r="AL166" s="176"/>
      <c r="AM166" s="176"/>
      <c r="AN166" s="176"/>
      <c r="AO166" s="291">
        <v>162000.0</v>
      </c>
      <c r="AP166" s="176"/>
      <c r="AQ166" s="176"/>
      <c r="AR166" s="234">
        <v>162000.0</v>
      </c>
      <c r="AS166" s="176"/>
      <c r="AT166" s="293">
        <v>162000.0</v>
      </c>
      <c r="AU166" s="176"/>
      <c r="AV166" s="294">
        <v>162000.0</v>
      </c>
      <c r="AW166" s="176"/>
      <c r="AX166" s="226"/>
      <c r="AY166" s="226"/>
      <c r="AZ166" s="234">
        <v>162000.0</v>
      </c>
      <c r="BA166" s="226"/>
      <c r="BB166" s="176"/>
      <c r="BC166" s="176"/>
      <c r="BD166" s="176"/>
      <c r="BE166" s="176"/>
      <c r="BF166" s="176"/>
      <c r="BG166" s="176"/>
      <c r="BH166" s="176"/>
      <c r="BI166" s="176"/>
      <c r="BJ166" s="147"/>
      <c r="BK166" s="148"/>
      <c r="BL166" s="146"/>
    </row>
    <row r="167">
      <c r="A167" s="160" t="s">
        <v>329</v>
      </c>
      <c r="B167" s="160" t="s">
        <v>330</v>
      </c>
      <c r="C167" s="287" t="s">
        <v>331</v>
      </c>
      <c r="D167" s="161"/>
      <c r="E167" s="295">
        <f t="shared" ref="E167:AZ167" si="174">D167+E169-E166</f>
        <v>54000</v>
      </c>
      <c r="F167" s="295">
        <f t="shared" si="174"/>
        <v>108000</v>
      </c>
      <c r="G167" s="296">
        <f t="shared" si="174"/>
        <v>0</v>
      </c>
      <c r="H167" s="295">
        <f t="shared" si="174"/>
        <v>0</v>
      </c>
      <c r="I167" s="295">
        <f t="shared" si="174"/>
        <v>0</v>
      </c>
      <c r="J167" s="295">
        <f t="shared" si="174"/>
        <v>54000</v>
      </c>
      <c r="K167" s="295">
        <f t="shared" si="174"/>
        <v>108000</v>
      </c>
      <c r="L167" s="297">
        <f t="shared" si="174"/>
        <v>0</v>
      </c>
      <c r="M167" s="295">
        <f t="shared" si="174"/>
        <v>0</v>
      </c>
      <c r="N167" s="295">
        <f t="shared" si="174"/>
        <v>0</v>
      </c>
      <c r="O167" s="295">
        <f t="shared" si="174"/>
        <v>54000</v>
      </c>
      <c r="P167" s="295">
        <f t="shared" si="174"/>
        <v>108000</v>
      </c>
      <c r="Q167" s="298">
        <f t="shared" si="174"/>
        <v>0</v>
      </c>
      <c r="R167" s="299">
        <f t="shared" si="174"/>
        <v>54000</v>
      </c>
      <c r="S167" s="299">
        <f t="shared" si="174"/>
        <v>54000</v>
      </c>
      <c r="T167" s="295">
        <f t="shared" si="174"/>
        <v>54000</v>
      </c>
      <c r="U167" s="295">
        <f t="shared" si="174"/>
        <v>108000</v>
      </c>
      <c r="V167" s="296">
        <f t="shared" si="174"/>
        <v>0</v>
      </c>
      <c r="W167" s="295">
        <f t="shared" si="174"/>
        <v>0</v>
      </c>
      <c r="X167" s="295">
        <f t="shared" si="174"/>
        <v>0</v>
      </c>
      <c r="Y167" s="295">
        <f t="shared" si="174"/>
        <v>54000</v>
      </c>
      <c r="Z167" s="295">
        <f t="shared" si="174"/>
        <v>108000</v>
      </c>
      <c r="AA167" s="297">
        <f t="shared" si="174"/>
        <v>0</v>
      </c>
      <c r="AB167" s="295">
        <f t="shared" si="174"/>
        <v>0</v>
      </c>
      <c r="AC167" s="295">
        <f t="shared" si="174"/>
        <v>54000</v>
      </c>
      <c r="AD167" s="300">
        <f t="shared" si="174"/>
        <v>108000</v>
      </c>
      <c r="AE167" s="295">
        <f t="shared" si="174"/>
        <v>108000</v>
      </c>
      <c r="AF167" s="298">
        <f t="shared" si="174"/>
        <v>0</v>
      </c>
      <c r="AG167" s="295">
        <f t="shared" si="174"/>
        <v>0</v>
      </c>
      <c r="AH167" s="295">
        <f t="shared" si="174"/>
        <v>54000</v>
      </c>
      <c r="AI167" s="295">
        <f t="shared" si="174"/>
        <v>108000</v>
      </c>
      <c r="AJ167" s="296">
        <f t="shared" si="174"/>
        <v>0</v>
      </c>
      <c r="AK167" s="295">
        <f t="shared" si="174"/>
        <v>54000</v>
      </c>
      <c r="AL167" s="295">
        <f t="shared" si="174"/>
        <v>108000</v>
      </c>
      <c r="AM167" s="295">
        <f t="shared" si="174"/>
        <v>162000</v>
      </c>
      <c r="AN167" s="295">
        <f t="shared" si="174"/>
        <v>216000</v>
      </c>
      <c r="AO167" s="297">
        <f t="shared" si="174"/>
        <v>108000</v>
      </c>
      <c r="AP167" s="295">
        <f t="shared" si="174"/>
        <v>162000</v>
      </c>
      <c r="AQ167" s="295">
        <f t="shared" si="174"/>
        <v>216000</v>
      </c>
      <c r="AR167" s="298">
        <f t="shared" si="174"/>
        <v>108000</v>
      </c>
      <c r="AS167" s="295">
        <f t="shared" si="174"/>
        <v>162000</v>
      </c>
      <c r="AT167" s="296">
        <f t="shared" si="174"/>
        <v>54000</v>
      </c>
      <c r="AU167" s="295">
        <f t="shared" si="174"/>
        <v>108000</v>
      </c>
      <c r="AV167" s="301">
        <f t="shared" si="174"/>
        <v>0</v>
      </c>
      <c r="AW167" s="295">
        <f t="shared" si="174"/>
        <v>0</v>
      </c>
      <c r="AX167" s="302">
        <f t="shared" si="174"/>
        <v>54000</v>
      </c>
      <c r="AY167" s="302">
        <f t="shared" si="174"/>
        <v>108000</v>
      </c>
      <c r="AZ167" s="298">
        <f t="shared" si="174"/>
        <v>0</v>
      </c>
      <c r="BA167" s="186"/>
      <c r="BB167" s="161"/>
      <c r="BC167" s="161"/>
      <c r="BD167" s="161"/>
      <c r="BE167" s="161"/>
      <c r="BF167" s="161"/>
      <c r="BG167" s="161"/>
      <c r="BH167" s="161"/>
      <c r="BI167" s="161"/>
      <c r="BJ167" s="147"/>
      <c r="BK167" s="148"/>
      <c r="BL167" s="146"/>
    </row>
    <row r="168">
      <c r="A168" s="160" t="s">
        <v>287</v>
      </c>
      <c r="B168" s="160">
        <v>0.0</v>
      </c>
      <c r="C168" s="287" t="s">
        <v>332</v>
      </c>
      <c r="D168" s="160">
        <v>0.0</v>
      </c>
      <c r="E168" s="189"/>
      <c r="F168" s="189"/>
      <c r="G168" s="189"/>
      <c r="H168" s="189"/>
      <c r="I168" s="189"/>
      <c r="J168" s="189"/>
      <c r="K168" s="189"/>
      <c r="L168" s="189"/>
      <c r="M168" s="189"/>
      <c r="N168" s="189"/>
      <c r="O168" s="189"/>
      <c r="P168" s="189"/>
      <c r="Q168" s="189"/>
      <c r="R168" s="189"/>
      <c r="S168" s="189"/>
      <c r="T168" s="189"/>
      <c r="U168" s="189"/>
      <c r="V168" s="189"/>
      <c r="W168" s="189"/>
      <c r="X168" s="189"/>
      <c r="Y168" s="189"/>
      <c r="Z168" s="189"/>
      <c r="AA168" s="189"/>
      <c r="AB168" s="189"/>
      <c r="AC168" s="189"/>
      <c r="AD168" s="189"/>
      <c r="AE168" s="189"/>
      <c r="AF168" s="189"/>
      <c r="AG168" s="189"/>
      <c r="AH168" s="189"/>
      <c r="AI168" s="189"/>
      <c r="AJ168" s="189"/>
      <c r="AK168" s="189"/>
      <c r="AL168" s="189"/>
      <c r="AM168" s="189"/>
      <c r="AN168" s="189"/>
      <c r="AO168" s="189"/>
      <c r="AP168" s="189"/>
      <c r="AQ168" s="189"/>
      <c r="AR168" s="189"/>
      <c r="AS168" s="189"/>
      <c r="AT168" s="189"/>
      <c r="AU168" s="189"/>
      <c r="AV168" s="189"/>
      <c r="AW168" s="189"/>
      <c r="AX168" s="189"/>
      <c r="AY168" s="189"/>
      <c r="AZ168" s="189"/>
      <c r="BA168" s="189"/>
      <c r="BB168" s="175"/>
      <c r="BC168" s="175"/>
      <c r="BD168" s="175"/>
      <c r="BE168" s="175"/>
      <c r="BF168" s="175"/>
      <c r="BG168" s="175"/>
      <c r="BH168" s="175"/>
      <c r="BI168" s="175"/>
      <c r="BJ168" s="147"/>
      <c r="BK168" s="148"/>
      <c r="BL168" s="146"/>
    </row>
    <row r="169">
      <c r="A169" s="141"/>
      <c r="B169" s="138"/>
      <c r="C169" s="287" t="s">
        <v>333</v>
      </c>
      <c r="D169" s="161"/>
      <c r="E169" s="207">
        <f t="shared" ref="E169:AZ169" si="175">SUM(D170:D171)</f>
        <v>54000</v>
      </c>
      <c r="F169" s="207">
        <f t="shared" si="175"/>
        <v>54000</v>
      </c>
      <c r="G169" s="303">
        <f t="shared" si="175"/>
        <v>54000</v>
      </c>
      <c r="H169" s="161">
        <f t="shared" si="175"/>
        <v>0</v>
      </c>
      <c r="I169" s="161">
        <f t="shared" si="175"/>
        <v>0</v>
      </c>
      <c r="J169" s="161">
        <f t="shared" si="175"/>
        <v>54000</v>
      </c>
      <c r="K169" s="161">
        <f t="shared" si="175"/>
        <v>54000</v>
      </c>
      <c r="L169" s="304">
        <f t="shared" si="175"/>
        <v>54000</v>
      </c>
      <c r="M169" s="161">
        <f t="shared" si="175"/>
        <v>0</v>
      </c>
      <c r="N169" s="161">
        <f t="shared" si="175"/>
        <v>0</v>
      </c>
      <c r="O169" s="161">
        <f t="shared" si="175"/>
        <v>54000</v>
      </c>
      <c r="P169" s="161">
        <f t="shared" si="175"/>
        <v>54000</v>
      </c>
      <c r="Q169" s="305">
        <f t="shared" si="175"/>
        <v>54000</v>
      </c>
      <c r="R169" s="178">
        <f t="shared" si="175"/>
        <v>54000</v>
      </c>
      <c r="S169" s="178">
        <f t="shared" si="175"/>
        <v>0</v>
      </c>
      <c r="T169" s="161">
        <f t="shared" si="175"/>
        <v>0</v>
      </c>
      <c r="U169" s="161">
        <f t="shared" si="175"/>
        <v>54000</v>
      </c>
      <c r="V169" s="303">
        <f t="shared" si="175"/>
        <v>54000</v>
      </c>
      <c r="W169" s="161">
        <f t="shared" si="175"/>
        <v>0</v>
      </c>
      <c r="X169" s="161">
        <f t="shared" si="175"/>
        <v>0</v>
      </c>
      <c r="Y169" s="161">
        <f t="shared" si="175"/>
        <v>54000</v>
      </c>
      <c r="Z169" s="161">
        <f t="shared" si="175"/>
        <v>54000</v>
      </c>
      <c r="AA169" s="304">
        <f t="shared" si="175"/>
        <v>54000</v>
      </c>
      <c r="AB169" s="161">
        <f t="shared" si="175"/>
        <v>0</v>
      </c>
      <c r="AC169" s="161">
        <f t="shared" si="175"/>
        <v>54000</v>
      </c>
      <c r="AD169" s="179">
        <f t="shared" si="175"/>
        <v>54000</v>
      </c>
      <c r="AE169" s="161">
        <f t="shared" si="175"/>
        <v>0</v>
      </c>
      <c r="AF169" s="305">
        <f t="shared" si="175"/>
        <v>54000</v>
      </c>
      <c r="AG169" s="161">
        <f t="shared" si="175"/>
        <v>0</v>
      </c>
      <c r="AH169" s="161">
        <f t="shared" si="175"/>
        <v>54000</v>
      </c>
      <c r="AI169" s="161">
        <f t="shared" si="175"/>
        <v>54000</v>
      </c>
      <c r="AJ169" s="303">
        <f t="shared" si="175"/>
        <v>54000</v>
      </c>
      <c r="AK169" s="161">
        <f t="shared" si="175"/>
        <v>54000</v>
      </c>
      <c r="AL169" s="161">
        <f t="shared" si="175"/>
        <v>54000</v>
      </c>
      <c r="AM169" s="161">
        <f t="shared" si="175"/>
        <v>54000</v>
      </c>
      <c r="AN169" s="161">
        <f t="shared" si="175"/>
        <v>54000</v>
      </c>
      <c r="AO169" s="304">
        <f t="shared" si="175"/>
        <v>54000</v>
      </c>
      <c r="AP169" s="161">
        <f t="shared" si="175"/>
        <v>54000</v>
      </c>
      <c r="AQ169" s="161">
        <f t="shared" si="175"/>
        <v>54000</v>
      </c>
      <c r="AR169" s="305">
        <f t="shared" si="175"/>
        <v>54000</v>
      </c>
      <c r="AS169" s="161">
        <f t="shared" si="175"/>
        <v>54000</v>
      </c>
      <c r="AT169" s="303">
        <f t="shared" si="175"/>
        <v>54000</v>
      </c>
      <c r="AU169" s="161">
        <f t="shared" si="175"/>
        <v>54000</v>
      </c>
      <c r="AV169" s="306">
        <f t="shared" si="175"/>
        <v>54000</v>
      </c>
      <c r="AW169" s="161">
        <f t="shared" si="175"/>
        <v>0</v>
      </c>
      <c r="AX169" s="180">
        <f t="shared" si="175"/>
        <v>54000</v>
      </c>
      <c r="AY169" s="180">
        <f t="shared" si="175"/>
        <v>54000</v>
      </c>
      <c r="AZ169" s="305">
        <f t="shared" si="175"/>
        <v>54000</v>
      </c>
      <c r="BA169" s="180"/>
      <c r="BB169" s="161"/>
      <c r="BC169" s="161"/>
      <c r="BD169" s="161"/>
      <c r="BE169" s="161"/>
      <c r="BF169" s="161"/>
      <c r="BG169" s="161"/>
      <c r="BH169" s="161"/>
      <c r="BI169" s="161"/>
      <c r="BJ169" s="147"/>
      <c r="BK169" s="148"/>
      <c r="BL169" s="146"/>
    </row>
    <row r="170">
      <c r="A170" s="147"/>
      <c r="B170" s="148"/>
      <c r="C170" s="287" t="s">
        <v>334</v>
      </c>
      <c r="D170" s="292">
        <f t="shared" ref="D170:F170" si="176">$B$166</f>
        <v>32515</v>
      </c>
      <c r="E170" s="292">
        <f t="shared" si="176"/>
        <v>32515</v>
      </c>
      <c r="F170" s="292">
        <f t="shared" si="176"/>
        <v>32515</v>
      </c>
      <c r="G170" s="202"/>
      <c r="H170" s="175"/>
      <c r="I170" s="307">
        <f t="shared" ref="I170:K170" si="177">$B$166</f>
        <v>32515</v>
      </c>
      <c r="J170" s="307">
        <f t="shared" si="177"/>
        <v>32515</v>
      </c>
      <c r="K170" s="307">
        <f t="shared" si="177"/>
        <v>32515</v>
      </c>
      <c r="L170" s="175"/>
      <c r="M170" s="230"/>
      <c r="N170" s="308">
        <f t="shared" ref="N170:Q170" si="178">$B$166</f>
        <v>32515</v>
      </c>
      <c r="O170" s="308">
        <f t="shared" si="178"/>
        <v>32515</v>
      </c>
      <c r="P170" s="308">
        <f t="shared" si="178"/>
        <v>32515</v>
      </c>
      <c r="Q170" s="288">
        <f t="shared" si="178"/>
        <v>32515</v>
      </c>
      <c r="R170" s="233"/>
      <c r="S170" s="233"/>
      <c r="T170" s="288">
        <f t="shared" ref="T170:U170" si="179">$B$166</f>
        <v>32515</v>
      </c>
      <c r="U170" s="288">
        <f t="shared" si="179"/>
        <v>32515</v>
      </c>
      <c r="V170" s="175"/>
      <c r="W170" s="175"/>
      <c r="X170" s="307">
        <f t="shared" ref="X170:Z170" si="180">$B$166</f>
        <v>32515</v>
      </c>
      <c r="Y170" s="307">
        <f t="shared" si="180"/>
        <v>32515</v>
      </c>
      <c r="Z170" s="307">
        <f t="shared" si="180"/>
        <v>32515</v>
      </c>
      <c r="AA170" s="202"/>
      <c r="AB170" s="308">
        <f t="shared" ref="AB170:AC170" si="181">$B$166</f>
        <v>32515</v>
      </c>
      <c r="AC170" s="308">
        <f t="shared" si="181"/>
        <v>32515</v>
      </c>
      <c r="AD170" s="236"/>
      <c r="AE170" s="308">
        <f>$B$166</f>
        <v>32515</v>
      </c>
      <c r="AF170" s="175"/>
      <c r="AG170" s="288">
        <f t="shared" ref="AG170:AU170" si="182">$B$166</f>
        <v>32515</v>
      </c>
      <c r="AH170" s="288">
        <f t="shared" si="182"/>
        <v>32515</v>
      </c>
      <c r="AI170" s="288">
        <f t="shared" si="182"/>
        <v>32515</v>
      </c>
      <c r="AJ170" s="307">
        <f t="shared" si="182"/>
        <v>32515</v>
      </c>
      <c r="AK170" s="307">
        <f t="shared" si="182"/>
        <v>32515</v>
      </c>
      <c r="AL170" s="307">
        <f t="shared" si="182"/>
        <v>32515</v>
      </c>
      <c r="AM170" s="308">
        <f t="shared" si="182"/>
        <v>32515</v>
      </c>
      <c r="AN170" s="308">
        <f t="shared" si="182"/>
        <v>32515</v>
      </c>
      <c r="AO170" s="308">
        <f t="shared" si="182"/>
        <v>32515</v>
      </c>
      <c r="AP170" s="288">
        <f t="shared" si="182"/>
        <v>32515</v>
      </c>
      <c r="AQ170" s="288">
        <f t="shared" si="182"/>
        <v>32515</v>
      </c>
      <c r="AR170" s="288">
        <f t="shared" si="182"/>
        <v>32515</v>
      </c>
      <c r="AS170" s="309">
        <f t="shared" si="182"/>
        <v>32515</v>
      </c>
      <c r="AT170" s="309">
        <f t="shared" si="182"/>
        <v>32515</v>
      </c>
      <c r="AU170" s="309">
        <f t="shared" si="182"/>
        <v>32515</v>
      </c>
      <c r="AV170" s="175"/>
      <c r="AW170" s="308">
        <f t="shared" ref="AW170:AY170" si="183">$B$166</f>
        <v>32515</v>
      </c>
      <c r="AX170" s="308">
        <f t="shared" si="183"/>
        <v>32515</v>
      </c>
      <c r="AY170" s="308">
        <f t="shared" si="183"/>
        <v>32515</v>
      </c>
      <c r="AZ170" s="251"/>
      <c r="BA170" s="251"/>
      <c r="BB170" s="175"/>
      <c r="BC170" s="175"/>
      <c r="BD170" s="175"/>
      <c r="BE170" s="175"/>
      <c r="BF170" s="175"/>
      <c r="BG170" s="175"/>
      <c r="BH170" s="175"/>
      <c r="BI170" s="175"/>
      <c r="BJ170" s="147"/>
      <c r="BK170" s="148"/>
      <c r="BL170" s="146"/>
    </row>
    <row r="171">
      <c r="A171" s="11"/>
      <c r="B171" s="8"/>
      <c r="C171" s="310" t="s">
        <v>335</v>
      </c>
      <c r="D171" s="247">
        <v>21485.0</v>
      </c>
      <c r="E171" s="247">
        <v>21485.0</v>
      </c>
      <c r="F171" s="247">
        <v>21485.0</v>
      </c>
      <c r="G171" s="21"/>
      <c r="H171" s="21"/>
      <c r="I171" s="250">
        <v>21485.0</v>
      </c>
      <c r="J171" s="250">
        <v>21485.0</v>
      </c>
      <c r="K171" s="250">
        <v>21485.0</v>
      </c>
      <c r="L171" s="21"/>
      <c r="M171" s="21"/>
      <c r="N171" s="311">
        <v>21485.0</v>
      </c>
      <c r="O171" s="311">
        <v>21485.0</v>
      </c>
      <c r="P171" s="311">
        <v>21485.0</v>
      </c>
      <c r="Q171" s="247">
        <v>21485.0</v>
      </c>
      <c r="R171" s="233"/>
      <c r="S171" s="233"/>
      <c r="T171" s="247">
        <v>21485.0</v>
      </c>
      <c r="U171" s="247">
        <v>21485.0</v>
      </c>
      <c r="V171" s="21"/>
      <c r="W171" s="21"/>
      <c r="X171" s="250">
        <v>21485.0</v>
      </c>
      <c r="Y171" s="250">
        <v>21485.0</v>
      </c>
      <c r="Z171" s="250">
        <v>21485.0</v>
      </c>
      <c r="AA171" s="160"/>
      <c r="AB171" s="311">
        <v>21485.0</v>
      </c>
      <c r="AC171" s="311">
        <v>21485.0</v>
      </c>
      <c r="AD171" s="236"/>
      <c r="AE171" s="311">
        <v>21485.0</v>
      </c>
      <c r="AF171" s="21"/>
      <c r="AG171" s="247">
        <v>21485.0</v>
      </c>
      <c r="AH171" s="247">
        <v>21485.0</v>
      </c>
      <c r="AI171" s="247">
        <v>21485.0</v>
      </c>
      <c r="AJ171" s="250">
        <v>21485.0</v>
      </c>
      <c r="AK171" s="250">
        <v>21485.0</v>
      </c>
      <c r="AL171" s="250">
        <v>21485.0</v>
      </c>
      <c r="AM171" s="311">
        <v>21485.0</v>
      </c>
      <c r="AN171" s="311">
        <v>21485.0</v>
      </c>
      <c r="AO171" s="311">
        <v>21485.0</v>
      </c>
      <c r="AP171" s="247">
        <v>21485.0</v>
      </c>
      <c r="AQ171" s="247">
        <v>21485.0</v>
      </c>
      <c r="AR171" s="247">
        <v>21485.0</v>
      </c>
      <c r="AS171" s="312">
        <v>21485.0</v>
      </c>
      <c r="AT171" s="312">
        <v>21485.0</v>
      </c>
      <c r="AU171" s="312">
        <v>21485.0</v>
      </c>
      <c r="AV171" s="21"/>
      <c r="AW171" s="311">
        <v>21485.0</v>
      </c>
      <c r="AX171" s="311">
        <v>21485.0</v>
      </c>
      <c r="AY171" s="311">
        <v>21485.0</v>
      </c>
      <c r="AZ171" s="251"/>
      <c r="BA171" s="251"/>
      <c r="BB171" s="21"/>
      <c r="BC171" s="21"/>
      <c r="BD171" s="21"/>
      <c r="BE171" s="21"/>
      <c r="BF171" s="21"/>
      <c r="BG171" s="21"/>
      <c r="BH171" s="21"/>
      <c r="BI171" s="21"/>
      <c r="BJ171" s="11"/>
      <c r="BK171" s="8"/>
      <c r="BL171" s="6"/>
    </row>
    <row r="172">
      <c r="A172" s="11"/>
      <c r="B172" s="6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93"/>
      <c r="BJ172" s="11"/>
      <c r="BK172" s="8"/>
      <c r="BL172" s="6"/>
    </row>
    <row r="173">
      <c r="A173" s="10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103"/>
      <c r="BJ173" s="102"/>
      <c r="BK173" s="103"/>
      <c r="BL173" s="6"/>
    </row>
  </sheetData>
  <mergeCells count="921">
    <mergeCell ref="BH115:BH116"/>
    <mergeCell ref="BI115:BI116"/>
    <mergeCell ref="BA115:BA116"/>
    <mergeCell ref="BB115:BB116"/>
    <mergeCell ref="BC115:BC116"/>
    <mergeCell ref="BD115:BD116"/>
    <mergeCell ref="BE115:BE116"/>
    <mergeCell ref="BF115:BF116"/>
    <mergeCell ref="BG115:BG116"/>
    <mergeCell ref="K115:K116"/>
    <mergeCell ref="L115:L116"/>
    <mergeCell ref="M115:M116"/>
    <mergeCell ref="N115:N116"/>
    <mergeCell ref="O115:O116"/>
    <mergeCell ref="P115:P116"/>
    <mergeCell ref="Q115:Q116"/>
    <mergeCell ref="R115:R116"/>
    <mergeCell ref="S115:S116"/>
    <mergeCell ref="T115:T116"/>
    <mergeCell ref="U115:U116"/>
    <mergeCell ref="V115:V116"/>
    <mergeCell ref="W115:W116"/>
    <mergeCell ref="X115:X116"/>
    <mergeCell ref="Y115:Y116"/>
    <mergeCell ref="Z115:Z116"/>
    <mergeCell ref="AA115:AA116"/>
    <mergeCell ref="AB115:AB116"/>
    <mergeCell ref="AC115:AC116"/>
    <mergeCell ref="AD115:AD116"/>
    <mergeCell ref="AE115:AE116"/>
    <mergeCell ref="AF115:AF116"/>
    <mergeCell ref="AG115:AG116"/>
    <mergeCell ref="AH115:AH116"/>
    <mergeCell ref="AI115:AI116"/>
    <mergeCell ref="AJ115:AJ116"/>
    <mergeCell ref="AK115:AK116"/>
    <mergeCell ref="AL115:AL116"/>
    <mergeCell ref="AM115:AM116"/>
    <mergeCell ref="AN115:AN116"/>
    <mergeCell ref="AO115:AO116"/>
    <mergeCell ref="AP115:AP116"/>
    <mergeCell ref="AQ115:AQ116"/>
    <mergeCell ref="AR115:AR116"/>
    <mergeCell ref="AS115:AS116"/>
    <mergeCell ref="AT115:AT116"/>
    <mergeCell ref="AU115:AU116"/>
    <mergeCell ref="AV115:AV116"/>
    <mergeCell ref="AW115:AW116"/>
    <mergeCell ref="AX115:AX116"/>
    <mergeCell ref="AY115:AY116"/>
    <mergeCell ref="AZ115:AZ116"/>
    <mergeCell ref="D115:D116"/>
    <mergeCell ref="E115:E116"/>
    <mergeCell ref="F115:F116"/>
    <mergeCell ref="G115:G116"/>
    <mergeCell ref="H115:H116"/>
    <mergeCell ref="I115:I116"/>
    <mergeCell ref="J115:J116"/>
    <mergeCell ref="BH124:BH125"/>
    <mergeCell ref="BI124:BI125"/>
    <mergeCell ref="BA124:BA125"/>
    <mergeCell ref="BB124:BB125"/>
    <mergeCell ref="BC124:BC125"/>
    <mergeCell ref="BD124:BD125"/>
    <mergeCell ref="BE124:BE125"/>
    <mergeCell ref="BF124:BF125"/>
    <mergeCell ref="BG124:BG125"/>
    <mergeCell ref="K124:K125"/>
    <mergeCell ref="L124:L125"/>
    <mergeCell ref="M124:M125"/>
    <mergeCell ref="N124:N125"/>
    <mergeCell ref="O124:O125"/>
    <mergeCell ref="P124:P125"/>
    <mergeCell ref="Q124:Q125"/>
    <mergeCell ref="R124:R125"/>
    <mergeCell ref="S124:S125"/>
    <mergeCell ref="T124:T125"/>
    <mergeCell ref="U124:U125"/>
    <mergeCell ref="V124:V125"/>
    <mergeCell ref="W124:W125"/>
    <mergeCell ref="X124:X125"/>
    <mergeCell ref="Y124:Y125"/>
    <mergeCell ref="Z124:Z125"/>
    <mergeCell ref="AA124:AA125"/>
    <mergeCell ref="AB124:AB125"/>
    <mergeCell ref="AC124:AC125"/>
    <mergeCell ref="AD124:AD125"/>
    <mergeCell ref="AE124:AE125"/>
    <mergeCell ref="AF124:AF125"/>
    <mergeCell ref="AG124:AG125"/>
    <mergeCell ref="AH124:AH125"/>
    <mergeCell ref="AI124:AI125"/>
    <mergeCell ref="AJ124:AJ125"/>
    <mergeCell ref="AK124:AK125"/>
    <mergeCell ref="AL124:AL125"/>
    <mergeCell ref="AM124:AM125"/>
    <mergeCell ref="AN124:AN125"/>
    <mergeCell ref="AO124:AO125"/>
    <mergeCell ref="AP124:AP125"/>
    <mergeCell ref="AQ124:AQ125"/>
    <mergeCell ref="AR124:AR125"/>
    <mergeCell ref="AS124:AS125"/>
    <mergeCell ref="AT124:AT125"/>
    <mergeCell ref="AU124:AU125"/>
    <mergeCell ref="AV124:AV125"/>
    <mergeCell ref="AW124:AW125"/>
    <mergeCell ref="AX124:AX125"/>
    <mergeCell ref="AY124:AY125"/>
    <mergeCell ref="AZ124:AZ125"/>
    <mergeCell ref="D124:D125"/>
    <mergeCell ref="E124:E125"/>
    <mergeCell ref="F124:F125"/>
    <mergeCell ref="G124:G125"/>
    <mergeCell ref="H124:H125"/>
    <mergeCell ref="I124:I125"/>
    <mergeCell ref="J124:J125"/>
    <mergeCell ref="BH133:BH134"/>
    <mergeCell ref="BI133:BI134"/>
    <mergeCell ref="BA133:BA134"/>
    <mergeCell ref="BB133:BB134"/>
    <mergeCell ref="BC133:BC134"/>
    <mergeCell ref="BD133:BD134"/>
    <mergeCell ref="BE133:BE134"/>
    <mergeCell ref="BF133:BF134"/>
    <mergeCell ref="BG133:BG134"/>
    <mergeCell ref="K133:K134"/>
    <mergeCell ref="L133:L134"/>
    <mergeCell ref="M133:M134"/>
    <mergeCell ref="N133:N134"/>
    <mergeCell ref="O133:O134"/>
    <mergeCell ref="P133:P134"/>
    <mergeCell ref="Q133:Q134"/>
    <mergeCell ref="R133:R134"/>
    <mergeCell ref="S133:S134"/>
    <mergeCell ref="T133:T134"/>
    <mergeCell ref="U133:U134"/>
    <mergeCell ref="V133:V134"/>
    <mergeCell ref="W133:W134"/>
    <mergeCell ref="X133:X134"/>
    <mergeCell ref="Y133:Y134"/>
    <mergeCell ref="Z133:Z134"/>
    <mergeCell ref="AA133:AA134"/>
    <mergeCell ref="AB133:AB134"/>
    <mergeCell ref="AC133:AC134"/>
    <mergeCell ref="AD133:AD134"/>
    <mergeCell ref="AE133:AE134"/>
    <mergeCell ref="AF133:AF134"/>
    <mergeCell ref="AG133:AG134"/>
    <mergeCell ref="AH133:AH134"/>
    <mergeCell ref="AI133:AI134"/>
    <mergeCell ref="AJ133:AJ134"/>
    <mergeCell ref="AK133:AK134"/>
    <mergeCell ref="AL133:AL134"/>
    <mergeCell ref="AM133:AM134"/>
    <mergeCell ref="AN133:AN134"/>
    <mergeCell ref="AO133:AO134"/>
    <mergeCell ref="AP133:AP134"/>
    <mergeCell ref="AQ133:AQ134"/>
    <mergeCell ref="AR133:AR134"/>
    <mergeCell ref="AS133:AS134"/>
    <mergeCell ref="AT133:AT134"/>
    <mergeCell ref="AU133:AU134"/>
    <mergeCell ref="AV133:AV134"/>
    <mergeCell ref="AW133:AW134"/>
    <mergeCell ref="AX133:AX134"/>
    <mergeCell ref="AY133:AY134"/>
    <mergeCell ref="AZ133:AZ134"/>
    <mergeCell ref="D133:D134"/>
    <mergeCell ref="E133:E134"/>
    <mergeCell ref="F133:F134"/>
    <mergeCell ref="G133:G134"/>
    <mergeCell ref="H133:H134"/>
    <mergeCell ref="I133:I134"/>
    <mergeCell ref="J133:J134"/>
    <mergeCell ref="J79:J80"/>
    <mergeCell ref="K79:K80"/>
    <mergeCell ref="D79:D80"/>
    <mergeCell ref="E79:E80"/>
    <mergeCell ref="F79:F80"/>
    <mergeCell ref="G79:G80"/>
    <mergeCell ref="H79:H80"/>
    <mergeCell ref="I79:I80"/>
    <mergeCell ref="L79:L80"/>
    <mergeCell ref="BH34:BH35"/>
    <mergeCell ref="BI34:BI35"/>
    <mergeCell ref="BA34:BA35"/>
    <mergeCell ref="BB34:BB35"/>
    <mergeCell ref="BC34:BC35"/>
    <mergeCell ref="BD34:BD35"/>
    <mergeCell ref="BE34:BE35"/>
    <mergeCell ref="BF34:BF35"/>
    <mergeCell ref="BG34:BG35"/>
    <mergeCell ref="K34:K35"/>
    <mergeCell ref="L34:L35"/>
    <mergeCell ref="M34:M35"/>
    <mergeCell ref="N34:N35"/>
    <mergeCell ref="O34:O35"/>
    <mergeCell ref="P34:P35"/>
    <mergeCell ref="Q34:Q35"/>
    <mergeCell ref="R34:R35"/>
    <mergeCell ref="S34:S35"/>
    <mergeCell ref="T34:T35"/>
    <mergeCell ref="U34:U35"/>
    <mergeCell ref="V34:V35"/>
    <mergeCell ref="W34:W35"/>
    <mergeCell ref="X34:X35"/>
    <mergeCell ref="Y34:Y35"/>
    <mergeCell ref="Z34:Z35"/>
    <mergeCell ref="AA34:AA35"/>
    <mergeCell ref="AB34:AB35"/>
    <mergeCell ref="AC34:AC35"/>
    <mergeCell ref="AD34:AD35"/>
    <mergeCell ref="AE34:AE35"/>
    <mergeCell ref="AF34:AF35"/>
    <mergeCell ref="AG34:AG35"/>
    <mergeCell ref="AH34:AH35"/>
    <mergeCell ref="AI34:AI35"/>
    <mergeCell ref="AJ34:AJ35"/>
    <mergeCell ref="AK34:AK35"/>
    <mergeCell ref="AL34:AL35"/>
    <mergeCell ref="AM34:AM35"/>
    <mergeCell ref="AN34:AN35"/>
    <mergeCell ref="AO34:AO35"/>
    <mergeCell ref="AP34:AP35"/>
    <mergeCell ref="AQ34:AQ35"/>
    <mergeCell ref="AR34:AR35"/>
    <mergeCell ref="AS34:AS35"/>
    <mergeCell ref="AT34:AT35"/>
    <mergeCell ref="AU34:AU35"/>
    <mergeCell ref="AV34:AV35"/>
    <mergeCell ref="AW34:AW35"/>
    <mergeCell ref="AX34:AX35"/>
    <mergeCell ref="AY34:AY35"/>
    <mergeCell ref="AZ34:AZ35"/>
    <mergeCell ref="D34:D35"/>
    <mergeCell ref="E34:E35"/>
    <mergeCell ref="F34:F35"/>
    <mergeCell ref="G34:G35"/>
    <mergeCell ref="H34:H35"/>
    <mergeCell ref="I34:I35"/>
    <mergeCell ref="J34:J35"/>
    <mergeCell ref="BH43:BH44"/>
    <mergeCell ref="BI43:BI44"/>
    <mergeCell ref="BA43:BA44"/>
    <mergeCell ref="BB43:BB44"/>
    <mergeCell ref="BC43:BC44"/>
    <mergeCell ref="BD43:BD44"/>
    <mergeCell ref="BE43:BE44"/>
    <mergeCell ref="BF43:BF44"/>
    <mergeCell ref="BG43:BG44"/>
    <mergeCell ref="K43:K44"/>
    <mergeCell ref="L43:L44"/>
    <mergeCell ref="M43:M44"/>
    <mergeCell ref="N43:N44"/>
    <mergeCell ref="O43:O44"/>
    <mergeCell ref="P43:P44"/>
    <mergeCell ref="Q43:Q44"/>
    <mergeCell ref="R43:R44"/>
    <mergeCell ref="S43:S44"/>
    <mergeCell ref="T43:T44"/>
    <mergeCell ref="U43:U44"/>
    <mergeCell ref="V43:V44"/>
    <mergeCell ref="W43:W44"/>
    <mergeCell ref="X43:X44"/>
    <mergeCell ref="Y43:Y44"/>
    <mergeCell ref="Z43:Z44"/>
    <mergeCell ref="AA43:AA44"/>
    <mergeCell ref="AB43:AB44"/>
    <mergeCell ref="AC43:AC44"/>
    <mergeCell ref="AD43:AD44"/>
    <mergeCell ref="AE43:AE44"/>
    <mergeCell ref="AF43:AF44"/>
    <mergeCell ref="AG43:AG44"/>
    <mergeCell ref="AH43:AH44"/>
    <mergeCell ref="AI43:AI44"/>
    <mergeCell ref="AJ43:AJ44"/>
    <mergeCell ref="AK43:AK44"/>
    <mergeCell ref="AL43:AL44"/>
    <mergeCell ref="AM43:AM44"/>
    <mergeCell ref="AN43:AN44"/>
    <mergeCell ref="AO43:AO44"/>
    <mergeCell ref="AP43:AP44"/>
    <mergeCell ref="AQ43:AQ44"/>
    <mergeCell ref="AR43:AR44"/>
    <mergeCell ref="AS43:AS44"/>
    <mergeCell ref="AT43:AT44"/>
    <mergeCell ref="AU43:AU44"/>
    <mergeCell ref="AV43:AV44"/>
    <mergeCell ref="AW43:AW44"/>
    <mergeCell ref="AX43:AX44"/>
    <mergeCell ref="AY43:AY44"/>
    <mergeCell ref="AZ43:AZ44"/>
    <mergeCell ref="D43:D44"/>
    <mergeCell ref="E43:E44"/>
    <mergeCell ref="F43:F44"/>
    <mergeCell ref="G43:G44"/>
    <mergeCell ref="H43:H44"/>
    <mergeCell ref="I43:I44"/>
    <mergeCell ref="J43:J44"/>
    <mergeCell ref="BH52:BH53"/>
    <mergeCell ref="BI52:BI53"/>
    <mergeCell ref="BA52:BA53"/>
    <mergeCell ref="BB52:BB53"/>
    <mergeCell ref="BC52:BC53"/>
    <mergeCell ref="BD52:BD53"/>
    <mergeCell ref="BE52:BE53"/>
    <mergeCell ref="BF52:BF53"/>
    <mergeCell ref="BG52:BG53"/>
    <mergeCell ref="E167:E168"/>
    <mergeCell ref="F167:F168"/>
    <mergeCell ref="G167:G168"/>
    <mergeCell ref="H167:H168"/>
    <mergeCell ref="I167:I168"/>
    <mergeCell ref="J167:J168"/>
    <mergeCell ref="K167:K168"/>
    <mergeCell ref="L167:L168"/>
    <mergeCell ref="M167:M168"/>
    <mergeCell ref="N167:N168"/>
    <mergeCell ref="O167:O168"/>
    <mergeCell ref="P167:P168"/>
    <mergeCell ref="Q167:Q168"/>
    <mergeCell ref="R167:R168"/>
    <mergeCell ref="S167:S168"/>
    <mergeCell ref="T167:T168"/>
    <mergeCell ref="U167:U168"/>
    <mergeCell ref="V167:V168"/>
    <mergeCell ref="W167:W168"/>
    <mergeCell ref="X167:X168"/>
    <mergeCell ref="Y167:Y168"/>
    <mergeCell ref="Z167:Z168"/>
    <mergeCell ref="AA167:AA168"/>
    <mergeCell ref="AB167:AB168"/>
    <mergeCell ref="AC167:AC168"/>
    <mergeCell ref="AD167:AD168"/>
    <mergeCell ref="AE167:AE168"/>
    <mergeCell ref="AF167:AF168"/>
    <mergeCell ref="AG167:AG168"/>
    <mergeCell ref="AH167:AH168"/>
    <mergeCell ref="AI167:AI168"/>
    <mergeCell ref="AJ167:AJ168"/>
    <mergeCell ref="AK167:AK168"/>
    <mergeCell ref="AL167:AL168"/>
    <mergeCell ref="AM167:AM168"/>
    <mergeCell ref="AU167:AU168"/>
    <mergeCell ref="AV167:AV168"/>
    <mergeCell ref="AW167:AW168"/>
    <mergeCell ref="AX167:AX168"/>
    <mergeCell ref="AY167:AY168"/>
    <mergeCell ref="AZ167:AZ168"/>
    <mergeCell ref="BA167:BA168"/>
    <mergeCell ref="AN167:AN168"/>
    <mergeCell ref="AO167:AO168"/>
    <mergeCell ref="AP167:AP168"/>
    <mergeCell ref="AQ167:AQ168"/>
    <mergeCell ref="AR167:AR168"/>
    <mergeCell ref="AS167:AS168"/>
    <mergeCell ref="AT167:AT168"/>
    <mergeCell ref="K52:K53"/>
    <mergeCell ref="L52:L53"/>
    <mergeCell ref="M52:M53"/>
    <mergeCell ref="N52:N53"/>
    <mergeCell ref="O52:O53"/>
    <mergeCell ref="P52:P53"/>
    <mergeCell ref="Q52:Q53"/>
    <mergeCell ref="R52:R53"/>
    <mergeCell ref="S52:S53"/>
    <mergeCell ref="T52:T53"/>
    <mergeCell ref="U52:U53"/>
    <mergeCell ref="V52:V53"/>
    <mergeCell ref="W52:W53"/>
    <mergeCell ref="X52:X53"/>
    <mergeCell ref="Y52:Y53"/>
    <mergeCell ref="Z52:Z53"/>
    <mergeCell ref="AA52:AA53"/>
    <mergeCell ref="AB52:AB53"/>
    <mergeCell ref="AC52:AC53"/>
    <mergeCell ref="AD52:AD53"/>
    <mergeCell ref="AE52:AE53"/>
    <mergeCell ref="AF52:AF53"/>
    <mergeCell ref="AG52:AG53"/>
    <mergeCell ref="AH52:AH53"/>
    <mergeCell ref="AI52:AI53"/>
    <mergeCell ref="AJ52:AJ53"/>
    <mergeCell ref="AK52:AK53"/>
    <mergeCell ref="AL52:AL53"/>
    <mergeCell ref="AM52:AM53"/>
    <mergeCell ref="AN52:AN53"/>
    <mergeCell ref="AO52:AO53"/>
    <mergeCell ref="AP52:AP53"/>
    <mergeCell ref="AQ52:AQ53"/>
    <mergeCell ref="AR52:AR53"/>
    <mergeCell ref="AS52:AS53"/>
    <mergeCell ref="AT52:AT53"/>
    <mergeCell ref="AU52:AU53"/>
    <mergeCell ref="AV52:AV53"/>
    <mergeCell ref="AW52:AW53"/>
    <mergeCell ref="AX52:AX53"/>
    <mergeCell ref="AY52:AY53"/>
    <mergeCell ref="AZ52:AZ53"/>
    <mergeCell ref="D52:D53"/>
    <mergeCell ref="E52:E53"/>
    <mergeCell ref="F52:F53"/>
    <mergeCell ref="G52:G53"/>
    <mergeCell ref="H52:H53"/>
    <mergeCell ref="I52:I53"/>
    <mergeCell ref="J52:J53"/>
    <mergeCell ref="Y7:Y8"/>
    <mergeCell ref="Z7:Z8"/>
    <mergeCell ref="AA7:AA8"/>
    <mergeCell ref="AB7:AB8"/>
    <mergeCell ref="AC7:AC8"/>
    <mergeCell ref="AD7:AD8"/>
    <mergeCell ref="AE7:AE8"/>
    <mergeCell ref="AF7:AF8"/>
    <mergeCell ref="AG7:AG8"/>
    <mergeCell ref="AH7:AH8"/>
    <mergeCell ref="AI7:AI8"/>
    <mergeCell ref="AJ7:AJ8"/>
    <mergeCell ref="AK7:AK8"/>
    <mergeCell ref="AL7:AL8"/>
    <mergeCell ref="BG7:BG8"/>
    <mergeCell ref="BH7:BH8"/>
    <mergeCell ref="BI7:BI8"/>
    <mergeCell ref="AY7:AY8"/>
    <mergeCell ref="AZ7:AZ8"/>
    <mergeCell ref="BB7:BB8"/>
    <mergeCell ref="BC7:BC8"/>
    <mergeCell ref="BD7:BD8"/>
    <mergeCell ref="BE7:BE8"/>
    <mergeCell ref="BF7:BF8"/>
    <mergeCell ref="AM7:AM8"/>
    <mergeCell ref="AN7:AN8"/>
    <mergeCell ref="AO7:AO8"/>
    <mergeCell ref="AP7:AP8"/>
    <mergeCell ref="AQ7:AQ8"/>
    <mergeCell ref="AR7:AR8"/>
    <mergeCell ref="AS7:AS8"/>
    <mergeCell ref="AT7:AT8"/>
    <mergeCell ref="AU7:AU8"/>
    <mergeCell ref="AV7:AV8"/>
    <mergeCell ref="AW7:AW8"/>
    <mergeCell ref="AX7:AX8"/>
    <mergeCell ref="H7:H8"/>
    <mergeCell ref="K7:K8"/>
    <mergeCell ref="R1:S1"/>
    <mergeCell ref="AX1:BA1"/>
    <mergeCell ref="D7:D8"/>
    <mergeCell ref="E7:E8"/>
    <mergeCell ref="F7:F8"/>
    <mergeCell ref="G7:G8"/>
    <mergeCell ref="BA7:BA8"/>
    <mergeCell ref="P7:P8"/>
    <mergeCell ref="W16:W17"/>
    <mergeCell ref="X16:X17"/>
    <mergeCell ref="Y16:Y17"/>
    <mergeCell ref="Z16:Z17"/>
    <mergeCell ref="AA16:AA17"/>
    <mergeCell ref="AB16:AB17"/>
    <mergeCell ref="AC16:AC17"/>
    <mergeCell ref="AD16:AD17"/>
    <mergeCell ref="AE16:AE17"/>
    <mergeCell ref="AF16:AF17"/>
    <mergeCell ref="AG16:AG17"/>
    <mergeCell ref="AH16:AH17"/>
    <mergeCell ref="AI16:AI17"/>
    <mergeCell ref="AJ16:AJ17"/>
    <mergeCell ref="AK16:AK17"/>
    <mergeCell ref="AL16:AL17"/>
    <mergeCell ref="AM16:AM17"/>
    <mergeCell ref="AN16:AN17"/>
    <mergeCell ref="AO16:AO17"/>
    <mergeCell ref="AP16:AP17"/>
    <mergeCell ref="AQ16:AQ17"/>
    <mergeCell ref="AR16:AR17"/>
    <mergeCell ref="AS16:AS17"/>
    <mergeCell ref="AT16:AT17"/>
    <mergeCell ref="AU16:AU17"/>
    <mergeCell ref="AV16:AV17"/>
    <mergeCell ref="AW16:AW17"/>
    <mergeCell ref="AX16:AX17"/>
    <mergeCell ref="BF16:BF17"/>
    <mergeCell ref="BG16:BG17"/>
    <mergeCell ref="BH16:BH17"/>
    <mergeCell ref="BI16:BI17"/>
    <mergeCell ref="AY16:AY17"/>
    <mergeCell ref="AZ16:AZ17"/>
    <mergeCell ref="BA16:BA17"/>
    <mergeCell ref="BB16:BB17"/>
    <mergeCell ref="BC16:BC17"/>
    <mergeCell ref="BD16:BD17"/>
    <mergeCell ref="BE16:BE17"/>
    <mergeCell ref="L7:L8"/>
    <mergeCell ref="M7:M8"/>
    <mergeCell ref="N7:N8"/>
    <mergeCell ref="O7:O8"/>
    <mergeCell ref="S7:S8"/>
    <mergeCell ref="T7:T8"/>
    <mergeCell ref="U7:U8"/>
    <mergeCell ref="V7:V8"/>
    <mergeCell ref="W7:W8"/>
    <mergeCell ref="X7:X8"/>
    <mergeCell ref="I7:I8"/>
    <mergeCell ref="J7:J8"/>
    <mergeCell ref="D16:D17"/>
    <mergeCell ref="E16:E17"/>
    <mergeCell ref="F16:F17"/>
    <mergeCell ref="G16:G17"/>
    <mergeCell ref="H16:H17"/>
    <mergeCell ref="Q7:Q8"/>
    <mergeCell ref="R7:R8"/>
    <mergeCell ref="R16:R17"/>
    <mergeCell ref="S16:S17"/>
    <mergeCell ref="T16:T17"/>
    <mergeCell ref="U16:U17"/>
    <mergeCell ref="V16:V17"/>
    <mergeCell ref="AM25:AM26"/>
    <mergeCell ref="AN25:AN26"/>
    <mergeCell ref="AO25:AO26"/>
    <mergeCell ref="AP25:AP26"/>
    <mergeCell ref="AQ25:AQ26"/>
    <mergeCell ref="AR25:AR26"/>
    <mergeCell ref="AS25:AS26"/>
    <mergeCell ref="AT25:AT26"/>
    <mergeCell ref="AU25:AU26"/>
    <mergeCell ref="AV25:AV26"/>
    <mergeCell ref="AW25:AW26"/>
    <mergeCell ref="AX25:AX26"/>
    <mergeCell ref="AY25:AY26"/>
    <mergeCell ref="AZ25:AZ26"/>
    <mergeCell ref="BH25:BH26"/>
    <mergeCell ref="BI25:BI26"/>
    <mergeCell ref="BA25:BA26"/>
    <mergeCell ref="BB25:BB26"/>
    <mergeCell ref="BC25:BC26"/>
    <mergeCell ref="BD25:BD26"/>
    <mergeCell ref="BE25:BE26"/>
    <mergeCell ref="BF25:BF26"/>
    <mergeCell ref="BG25:BG26"/>
    <mergeCell ref="P16:P17"/>
    <mergeCell ref="Q16:Q17"/>
    <mergeCell ref="I16:I17"/>
    <mergeCell ref="J16:J17"/>
    <mergeCell ref="K16:K17"/>
    <mergeCell ref="L16:L17"/>
    <mergeCell ref="M16:M17"/>
    <mergeCell ref="N16:N17"/>
    <mergeCell ref="O16:O17"/>
    <mergeCell ref="K25:K26"/>
    <mergeCell ref="L25:L26"/>
    <mergeCell ref="M25:M26"/>
    <mergeCell ref="N25:N26"/>
    <mergeCell ref="O25:O26"/>
    <mergeCell ref="P25:P26"/>
    <mergeCell ref="Q25:Q26"/>
    <mergeCell ref="R25:R26"/>
    <mergeCell ref="S25:S26"/>
    <mergeCell ref="T25:T26"/>
    <mergeCell ref="U25:U26"/>
    <mergeCell ref="V25:V26"/>
    <mergeCell ref="W25:W26"/>
    <mergeCell ref="X25:X26"/>
    <mergeCell ref="Y25:Y26"/>
    <mergeCell ref="Z25:Z26"/>
    <mergeCell ref="AA25:AA26"/>
    <mergeCell ref="AB25:AB26"/>
    <mergeCell ref="AC25:AC26"/>
    <mergeCell ref="AD25:AD26"/>
    <mergeCell ref="AE25:AE26"/>
    <mergeCell ref="AF25:AF26"/>
    <mergeCell ref="AG25:AG26"/>
    <mergeCell ref="AH25:AH26"/>
    <mergeCell ref="AI25:AI26"/>
    <mergeCell ref="AJ25:AJ26"/>
    <mergeCell ref="AK25:AK26"/>
    <mergeCell ref="AL25:AL26"/>
    <mergeCell ref="D25:D26"/>
    <mergeCell ref="E25:E26"/>
    <mergeCell ref="F25:F26"/>
    <mergeCell ref="G25:G26"/>
    <mergeCell ref="H25:H26"/>
    <mergeCell ref="I25:I26"/>
    <mergeCell ref="J25:J26"/>
    <mergeCell ref="BH61:BH62"/>
    <mergeCell ref="BI61:BI62"/>
    <mergeCell ref="BA61:BA62"/>
    <mergeCell ref="BB61:BB62"/>
    <mergeCell ref="BC61:BC62"/>
    <mergeCell ref="BD61:BD62"/>
    <mergeCell ref="BE61:BE62"/>
    <mergeCell ref="BF61:BF62"/>
    <mergeCell ref="BG61:BG62"/>
    <mergeCell ref="K61:K62"/>
    <mergeCell ref="L61:L62"/>
    <mergeCell ref="M61:M62"/>
    <mergeCell ref="N61:N62"/>
    <mergeCell ref="O61:O62"/>
    <mergeCell ref="P61:P62"/>
    <mergeCell ref="Q61:Q62"/>
    <mergeCell ref="R61:R62"/>
    <mergeCell ref="S61:S62"/>
    <mergeCell ref="T61:T62"/>
    <mergeCell ref="U61:U62"/>
    <mergeCell ref="V61:V62"/>
    <mergeCell ref="W61:W62"/>
    <mergeCell ref="X61:X62"/>
    <mergeCell ref="Y61:Y62"/>
    <mergeCell ref="Z61:Z62"/>
    <mergeCell ref="AA61:AA62"/>
    <mergeCell ref="AB61:AB62"/>
    <mergeCell ref="AC61:AC62"/>
    <mergeCell ref="AD61:AD62"/>
    <mergeCell ref="AE61:AE62"/>
    <mergeCell ref="AF61:AF62"/>
    <mergeCell ref="AG61:AG62"/>
    <mergeCell ref="AH61:AH62"/>
    <mergeCell ref="AI61:AI62"/>
    <mergeCell ref="AJ61:AJ62"/>
    <mergeCell ref="AK61:AK62"/>
    <mergeCell ref="AL61:AL62"/>
    <mergeCell ref="AM61:AM62"/>
    <mergeCell ref="AN61:AN62"/>
    <mergeCell ref="AO61:AO62"/>
    <mergeCell ref="AP61:AP62"/>
    <mergeCell ref="AQ61:AQ62"/>
    <mergeCell ref="AR61:AR62"/>
    <mergeCell ref="AS61:AS62"/>
    <mergeCell ref="AT61:AT62"/>
    <mergeCell ref="AU61:AU62"/>
    <mergeCell ref="AV61:AV62"/>
    <mergeCell ref="AW61:AW62"/>
    <mergeCell ref="AX61:AX62"/>
    <mergeCell ref="AY61:AY62"/>
    <mergeCell ref="AZ61:AZ62"/>
    <mergeCell ref="D61:D62"/>
    <mergeCell ref="E61:E62"/>
    <mergeCell ref="F61:F62"/>
    <mergeCell ref="G61:G62"/>
    <mergeCell ref="H61:H62"/>
    <mergeCell ref="I61:I62"/>
    <mergeCell ref="J61:J62"/>
    <mergeCell ref="BH70:BH71"/>
    <mergeCell ref="BI70:BI71"/>
    <mergeCell ref="BA70:BA71"/>
    <mergeCell ref="BB70:BB71"/>
    <mergeCell ref="BC70:BC71"/>
    <mergeCell ref="BD70:BD71"/>
    <mergeCell ref="BE70:BE71"/>
    <mergeCell ref="BF70:BF71"/>
    <mergeCell ref="BG70:BG71"/>
    <mergeCell ref="K70:K71"/>
    <mergeCell ref="L70:L71"/>
    <mergeCell ref="M70:M71"/>
    <mergeCell ref="N70:N71"/>
    <mergeCell ref="O70:O71"/>
    <mergeCell ref="P70:P71"/>
    <mergeCell ref="Q70:Q71"/>
    <mergeCell ref="R70:R71"/>
    <mergeCell ref="S70:S71"/>
    <mergeCell ref="T70:T71"/>
    <mergeCell ref="U70:U71"/>
    <mergeCell ref="V70:V71"/>
    <mergeCell ref="W70:W71"/>
    <mergeCell ref="X70:X71"/>
    <mergeCell ref="Y70:Y71"/>
    <mergeCell ref="Z70:Z71"/>
    <mergeCell ref="AA70:AA71"/>
    <mergeCell ref="AB70:AB71"/>
    <mergeCell ref="AC70:AC71"/>
    <mergeCell ref="AD70:AD71"/>
    <mergeCell ref="AE70:AE71"/>
    <mergeCell ref="AF70:AF71"/>
    <mergeCell ref="AG70:AG71"/>
    <mergeCell ref="AH70:AH71"/>
    <mergeCell ref="AI70:AI71"/>
    <mergeCell ref="AJ70:AJ71"/>
    <mergeCell ref="AK70:AK71"/>
    <mergeCell ref="AL70:AL71"/>
    <mergeCell ref="AM70:AM71"/>
    <mergeCell ref="AN70:AN71"/>
    <mergeCell ref="AO70:AO71"/>
    <mergeCell ref="AP70:AP71"/>
    <mergeCell ref="AQ70:AQ71"/>
    <mergeCell ref="AR70:AR71"/>
    <mergeCell ref="AS70:AS71"/>
    <mergeCell ref="AT70:AT71"/>
    <mergeCell ref="AU70:AU71"/>
    <mergeCell ref="AV70:AV71"/>
    <mergeCell ref="AW70:AW71"/>
    <mergeCell ref="AX70:AX71"/>
    <mergeCell ref="AY70:AY71"/>
    <mergeCell ref="AZ70:AZ71"/>
    <mergeCell ref="D70:D71"/>
    <mergeCell ref="E70:E71"/>
    <mergeCell ref="F70:F71"/>
    <mergeCell ref="G70:G71"/>
    <mergeCell ref="H70:H71"/>
    <mergeCell ref="I70:I71"/>
    <mergeCell ref="J70:J71"/>
    <mergeCell ref="BH79:BH80"/>
    <mergeCell ref="BI79:BI80"/>
    <mergeCell ref="BA79:BA80"/>
    <mergeCell ref="BB79:BB80"/>
    <mergeCell ref="BC79:BC80"/>
    <mergeCell ref="BD79:BD80"/>
    <mergeCell ref="BE79:BE80"/>
    <mergeCell ref="BF79:BF80"/>
    <mergeCell ref="BG79:BG80"/>
    <mergeCell ref="M79:M80"/>
    <mergeCell ref="N79:N80"/>
    <mergeCell ref="O79:O80"/>
    <mergeCell ref="P79:P80"/>
    <mergeCell ref="Q79:Q80"/>
    <mergeCell ref="R79:R80"/>
    <mergeCell ref="S79:S80"/>
    <mergeCell ref="T79:T80"/>
    <mergeCell ref="U79:U80"/>
    <mergeCell ref="V79:V80"/>
    <mergeCell ref="W79:W80"/>
    <mergeCell ref="X79:X80"/>
    <mergeCell ref="Y79:Y80"/>
    <mergeCell ref="Z79:Z80"/>
    <mergeCell ref="AA79:AA80"/>
    <mergeCell ref="AB79:AB80"/>
    <mergeCell ref="AC79:AC80"/>
    <mergeCell ref="AD79:AD80"/>
    <mergeCell ref="AE79:AE80"/>
    <mergeCell ref="AF79:AF80"/>
    <mergeCell ref="AG79:AG80"/>
    <mergeCell ref="AH79:AH80"/>
    <mergeCell ref="AI79:AI80"/>
    <mergeCell ref="AJ79:AJ80"/>
    <mergeCell ref="AK79:AK80"/>
    <mergeCell ref="AL79:AL80"/>
    <mergeCell ref="AM79:AM80"/>
    <mergeCell ref="AN79:AN80"/>
    <mergeCell ref="AO79:AO80"/>
    <mergeCell ref="AP79:AP80"/>
    <mergeCell ref="AQ79:AQ80"/>
    <mergeCell ref="AR79:AR80"/>
    <mergeCell ref="AS79:AS80"/>
    <mergeCell ref="AT79:AT80"/>
    <mergeCell ref="AU79:AU80"/>
    <mergeCell ref="AV79:AV80"/>
    <mergeCell ref="AW79:AW80"/>
    <mergeCell ref="AX79:AX80"/>
    <mergeCell ref="AY79:AY80"/>
    <mergeCell ref="AZ79:AZ80"/>
    <mergeCell ref="BH88:BH89"/>
    <mergeCell ref="BI88:BI89"/>
    <mergeCell ref="BA88:BA89"/>
    <mergeCell ref="BB88:BB89"/>
    <mergeCell ref="BC88:BC89"/>
    <mergeCell ref="BD88:BD89"/>
    <mergeCell ref="BE88:BE89"/>
    <mergeCell ref="BF88:BF89"/>
    <mergeCell ref="BG88:BG89"/>
    <mergeCell ref="K88:K89"/>
    <mergeCell ref="L88:L89"/>
    <mergeCell ref="M88:M89"/>
    <mergeCell ref="N88:N89"/>
    <mergeCell ref="O88:O89"/>
    <mergeCell ref="P88:P89"/>
    <mergeCell ref="Q88:Q89"/>
    <mergeCell ref="R88:R89"/>
    <mergeCell ref="S88:S89"/>
    <mergeCell ref="T88:T89"/>
    <mergeCell ref="U88:U89"/>
    <mergeCell ref="V88:V89"/>
    <mergeCell ref="W88:W89"/>
    <mergeCell ref="X88:X89"/>
    <mergeCell ref="Y88:Y89"/>
    <mergeCell ref="Z88:Z89"/>
    <mergeCell ref="AA88:AA89"/>
    <mergeCell ref="AB88:AB89"/>
    <mergeCell ref="AC88:AC89"/>
    <mergeCell ref="AD88:AD89"/>
    <mergeCell ref="AE88:AE89"/>
    <mergeCell ref="AF88:AF89"/>
    <mergeCell ref="AG88:AG89"/>
    <mergeCell ref="AH88:AH89"/>
    <mergeCell ref="AI88:AI89"/>
    <mergeCell ref="AJ88:AJ89"/>
    <mergeCell ref="AK88:AK89"/>
    <mergeCell ref="AL88:AL89"/>
    <mergeCell ref="AM88:AM89"/>
    <mergeCell ref="AN88:AN89"/>
    <mergeCell ref="AO88:AO89"/>
    <mergeCell ref="AP88:AP89"/>
    <mergeCell ref="AQ88:AQ89"/>
    <mergeCell ref="AR88:AR89"/>
    <mergeCell ref="AS88:AS89"/>
    <mergeCell ref="AT88:AT89"/>
    <mergeCell ref="AU88:AU89"/>
    <mergeCell ref="AV88:AV89"/>
    <mergeCell ref="AW88:AW89"/>
    <mergeCell ref="AX88:AX89"/>
    <mergeCell ref="AY88:AY89"/>
    <mergeCell ref="AZ88:AZ89"/>
    <mergeCell ref="D88:D89"/>
    <mergeCell ref="E88:E89"/>
    <mergeCell ref="F88:F89"/>
    <mergeCell ref="G88:G89"/>
    <mergeCell ref="H88:H89"/>
    <mergeCell ref="I88:I89"/>
    <mergeCell ref="J88:J89"/>
    <mergeCell ref="BH97:BH98"/>
    <mergeCell ref="BI97:BI98"/>
    <mergeCell ref="BA97:BA98"/>
    <mergeCell ref="BB97:BB98"/>
    <mergeCell ref="BC97:BC98"/>
    <mergeCell ref="BD97:BD98"/>
    <mergeCell ref="BE97:BE98"/>
    <mergeCell ref="BF97:BF98"/>
    <mergeCell ref="BG97:BG98"/>
    <mergeCell ref="K97:K98"/>
    <mergeCell ref="L97:L98"/>
    <mergeCell ref="M97:M98"/>
    <mergeCell ref="N97:N98"/>
    <mergeCell ref="O97:O98"/>
    <mergeCell ref="P97:P98"/>
    <mergeCell ref="Q97:Q98"/>
    <mergeCell ref="R97:R98"/>
    <mergeCell ref="S97:S98"/>
    <mergeCell ref="T97:T98"/>
    <mergeCell ref="U97:U98"/>
    <mergeCell ref="V97:V98"/>
    <mergeCell ref="W97:W98"/>
    <mergeCell ref="X97:X98"/>
    <mergeCell ref="Y97:Y98"/>
    <mergeCell ref="Z97:Z98"/>
    <mergeCell ref="AA97:AA98"/>
    <mergeCell ref="AB97:AB98"/>
    <mergeCell ref="AC97:AC98"/>
    <mergeCell ref="AD97:AD98"/>
    <mergeCell ref="AE97:AE98"/>
    <mergeCell ref="AF97:AF98"/>
    <mergeCell ref="AG97:AG98"/>
    <mergeCell ref="AH97:AH98"/>
    <mergeCell ref="AI97:AI98"/>
    <mergeCell ref="AJ97:AJ98"/>
    <mergeCell ref="AK97:AK98"/>
    <mergeCell ref="AL97:AL98"/>
    <mergeCell ref="AM97:AM98"/>
    <mergeCell ref="AN97:AN98"/>
    <mergeCell ref="AO97:AO98"/>
    <mergeCell ref="AP97:AP98"/>
    <mergeCell ref="AQ97:AQ98"/>
    <mergeCell ref="AR97:AR98"/>
    <mergeCell ref="AS97:AS98"/>
    <mergeCell ref="AT97:AT98"/>
    <mergeCell ref="AU97:AU98"/>
    <mergeCell ref="AV97:AV98"/>
    <mergeCell ref="AW97:AW98"/>
    <mergeCell ref="AX97:AX98"/>
    <mergeCell ref="AY97:AY98"/>
    <mergeCell ref="AZ97:AZ98"/>
    <mergeCell ref="D97:D98"/>
    <mergeCell ref="E97:E98"/>
    <mergeCell ref="F97:F98"/>
    <mergeCell ref="G97:G98"/>
    <mergeCell ref="H97:H98"/>
    <mergeCell ref="I97:I98"/>
    <mergeCell ref="J97:J98"/>
    <mergeCell ref="BH106:BH107"/>
    <mergeCell ref="BI106:BI107"/>
    <mergeCell ref="BA106:BA107"/>
    <mergeCell ref="BB106:BB107"/>
    <mergeCell ref="BC106:BC107"/>
    <mergeCell ref="BD106:BD107"/>
    <mergeCell ref="BE106:BE107"/>
    <mergeCell ref="BF106:BF107"/>
    <mergeCell ref="BG106:BG107"/>
    <mergeCell ref="K106:K107"/>
    <mergeCell ref="L106:L107"/>
    <mergeCell ref="M106:M107"/>
    <mergeCell ref="N106:N107"/>
    <mergeCell ref="O106:O107"/>
    <mergeCell ref="P106:P107"/>
    <mergeCell ref="Q106:Q107"/>
    <mergeCell ref="R106:R107"/>
    <mergeCell ref="S106:S107"/>
    <mergeCell ref="T106:T107"/>
    <mergeCell ref="U106:U107"/>
    <mergeCell ref="V106:V107"/>
    <mergeCell ref="W106:W107"/>
    <mergeCell ref="X106:X107"/>
    <mergeCell ref="Y106:Y107"/>
    <mergeCell ref="Z106:Z107"/>
    <mergeCell ref="AA106:AA107"/>
    <mergeCell ref="AB106:AB107"/>
    <mergeCell ref="AC106:AC107"/>
    <mergeCell ref="AD106:AD107"/>
    <mergeCell ref="AE106:AE107"/>
    <mergeCell ref="AF106:AF107"/>
    <mergeCell ref="AG106:AG107"/>
    <mergeCell ref="AH106:AH107"/>
    <mergeCell ref="AI106:AI107"/>
    <mergeCell ref="AJ106:AJ107"/>
    <mergeCell ref="AK106:AK107"/>
    <mergeCell ref="AL106:AL107"/>
    <mergeCell ref="AM106:AM107"/>
    <mergeCell ref="AN106:AN107"/>
    <mergeCell ref="AO106:AO107"/>
    <mergeCell ref="AP106:AP107"/>
    <mergeCell ref="AQ106:AQ107"/>
    <mergeCell ref="AR106:AR107"/>
    <mergeCell ref="AS106:AS107"/>
    <mergeCell ref="AT106:AT107"/>
    <mergeCell ref="AU106:AU107"/>
    <mergeCell ref="AV106:AV107"/>
    <mergeCell ref="AW106:AW107"/>
    <mergeCell ref="AX106:AX107"/>
    <mergeCell ref="AY106:AY107"/>
    <mergeCell ref="AZ106:AZ107"/>
    <mergeCell ref="D106:D107"/>
    <mergeCell ref="E106:E107"/>
    <mergeCell ref="F106:F107"/>
    <mergeCell ref="G106:G107"/>
    <mergeCell ref="H106:H107"/>
    <mergeCell ref="I106:I107"/>
    <mergeCell ref="J106:J107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0"/>
    <col customWidth="1" min="7" max="7" width="14.75"/>
    <col customWidth="1" min="8" max="8" width="14.0"/>
    <col customWidth="1" min="9" max="9" width="14.25"/>
    <col customWidth="1" min="10" max="10" width="23.75"/>
    <col customWidth="1" min="11" max="11" width="11.63"/>
    <col customWidth="1" min="12" max="12" width="11.75"/>
    <col customWidth="1" min="13" max="13" width="13.75"/>
    <col customWidth="1" min="14" max="14" width="10.0"/>
  </cols>
  <sheetData>
    <row r="1">
      <c r="A1" s="161"/>
      <c r="B1" s="313" t="s">
        <v>336</v>
      </c>
      <c r="C1" s="34"/>
      <c r="D1" s="35"/>
      <c r="E1" s="141"/>
      <c r="F1" s="314"/>
      <c r="G1" s="314"/>
      <c r="H1" s="314"/>
      <c r="I1" s="314"/>
      <c r="J1" s="314"/>
      <c r="K1" s="314"/>
      <c r="L1" s="314"/>
      <c r="M1" s="314"/>
      <c r="N1" s="314"/>
      <c r="O1" s="93"/>
    </row>
    <row r="2">
      <c r="A2" s="160" t="s">
        <v>337</v>
      </c>
      <c r="B2" s="315">
        <v>44954.0</v>
      </c>
      <c r="C2" s="315">
        <v>42399.0</v>
      </c>
      <c r="D2" s="315">
        <v>42035.0</v>
      </c>
      <c r="E2" s="147"/>
      <c r="F2" s="316"/>
      <c r="G2" s="317"/>
      <c r="H2" s="318" t="s">
        <v>338</v>
      </c>
      <c r="I2" s="317"/>
      <c r="J2" s="317"/>
      <c r="K2" s="317"/>
      <c r="L2" s="319" t="s">
        <v>339</v>
      </c>
      <c r="M2" s="316"/>
      <c r="N2" s="316"/>
      <c r="O2" s="8"/>
    </row>
    <row r="3">
      <c r="A3" s="320" t="s">
        <v>340</v>
      </c>
      <c r="B3" s="321">
        <v>1.0</v>
      </c>
      <c r="C3" s="321">
        <v>1.0</v>
      </c>
      <c r="D3" s="321">
        <v>1.0</v>
      </c>
      <c r="E3" s="147"/>
      <c r="F3" s="316"/>
      <c r="G3" s="322" t="s">
        <v>341</v>
      </c>
      <c r="H3" s="322" t="s">
        <v>342</v>
      </c>
      <c r="I3" s="323" t="s">
        <v>343</v>
      </c>
      <c r="J3" s="324" t="s">
        <v>344</v>
      </c>
      <c r="K3" s="323" t="s">
        <v>345</v>
      </c>
      <c r="L3" s="323" t="s">
        <v>346</v>
      </c>
      <c r="M3" s="325"/>
      <c r="N3" s="325"/>
      <c r="O3" s="8"/>
    </row>
    <row r="4">
      <c r="A4" s="320" t="s">
        <v>347</v>
      </c>
      <c r="B4" s="321">
        <v>1.0</v>
      </c>
      <c r="C4" s="321">
        <v>1.0</v>
      </c>
      <c r="D4" s="321">
        <v>1.0</v>
      </c>
      <c r="E4" s="147"/>
      <c r="F4" s="326"/>
      <c r="G4" s="327">
        <v>1.0</v>
      </c>
      <c r="H4" s="327">
        <v>1.0</v>
      </c>
      <c r="I4" s="327" t="s">
        <v>348</v>
      </c>
      <c r="J4" s="328" t="s">
        <v>349</v>
      </c>
      <c r="K4" s="327">
        <f t="shared" ref="K4:K5" si="1">G4/H4</f>
        <v>1</v>
      </c>
      <c r="L4" s="327">
        <f t="shared" ref="L4:L11" si="2">H4/H4</f>
        <v>1</v>
      </c>
      <c r="M4" s="329" t="s">
        <v>350</v>
      </c>
      <c r="N4" s="329" t="s">
        <v>346</v>
      </c>
      <c r="O4" s="96"/>
    </row>
    <row r="5">
      <c r="A5" s="320" t="s">
        <v>351</v>
      </c>
      <c r="B5" s="321">
        <v>1.0</v>
      </c>
      <c r="C5" s="321">
        <v>1.0</v>
      </c>
      <c r="D5" s="321">
        <v>1.0</v>
      </c>
      <c r="E5" s="147"/>
      <c r="F5" s="326"/>
      <c r="G5" s="327">
        <v>1.0</v>
      </c>
      <c r="H5" s="327">
        <v>1.0</v>
      </c>
      <c r="I5" s="327" t="s">
        <v>352</v>
      </c>
      <c r="J5" s="328" t="s">
        <v>353</v>
      </c>
      <c r="K5" s="327">
        <f t="shared" si="1"/>
        <v>1</v>
      </c>
      <c r="L5" s="327">
        <f t="shared" si="2"/>
        <v>1</v>
      </c>
      <c r="M5" s="329">
        <f t="shared" ref="M5:N5" si="3">0.354*K4*K5</f>
        <v>0.354</v>
      </c>
      <c r="N5" s="329">
        <f t="shared" si="3"/>
        <v>0.354</v>
      </c>
      <c r="O5" s="96"/>
    </row>
    <row r="6">
      <c r="A6" s="320" t="s">
        <v>354</v>
      </c>
      <c r="B6" s="321">
        <v>1.0</v>
      </c>
      <c r="C6" s="321">
        <v>1.0</v>
      </c>
      <c r="D6" s="321">
        <v>1.0</v>
      </c>
      <c r="E6" s="147"/>
      <c r="F6" s="326"/>
      <c r="G6" s="330">
        <f t="shared" ref="G6:H6" si="4">C8</f>
        <v>16498.4</v>
      </c>
      <c r="H6" s="330">
        <f t="shared" si="4"/>
        <v>8602.2</v>
      </c>
      <c r="I6" s="327" t="s">
        <v>355</v>
      </c>
      <c r="J6" s="328" t="s">
        <v>356</v>
      </c>
      <c r="K6" s="327">
        <f t="shared" ref="K6:K8" si="6">H6/G6</f>
        <v>0.5213960142</v>
      </c>
      <c r="L6" s="327">
        <f t="shared" si="2"/>
        <v>1</v>
      </c>
      <c r="M6" s="329">
        <f t="shared" ref="M6:N6" si="5">0.354*K5*K6</f>
        <v>0.184574189</v>
      </c>
      <c r="N6" s="329">
        <f t="shared" si="5"/>
        <v>0.354</v>
      </c>
      <c r="O6" s="96"/>
    </row>
    <row r="7">
      <c r="A7" s="320" t="s">
        <v>357</v>
      </c>
      <c r="B7" s="331">
        <v>1.0</v>
      </c>
      <c r="C7" s="321">
        <v>1.0</v>
      </c>
      <c r="D7" s="321">
        <v>1.0</v>
      </c>
      <c r="E7" s="147"/>
      <c r="F7" s="326"/>
      <c r="G7" s="327">
        <v>1.0</v>
      </c>
      <c r="H7" s="327">
        <v>1.0</v>
      </c>
      <c r="I7" s="327" t="s">
        <v>352</v>
      </c>
      <c r="J7" s="328" t="s">
        <v>358</v>
      </c>
      <c r="K7" s="327">
        <f t="shared" si="6"/>
        <v>1</v>
      </c>
      <c r="L7" s="327">
        <f t="shared" si="2"/>
        <v>1</v>
      </c>
      <c r="M7" s="329">
        <f t="shared" ref="M7:N7" si="7">0.354*K6*K7</f>
        <v>0.184574189</v>
      </c>
      <c r="N7" s="329">
        <f t="shared" si="7"/>
        <v>0.354</v>
      </c>
      <c r="O7" s="96"/>
    </row>
    <row r="8">
      <c r="A8" s="320" t="s">
        <v>359</v>
      </c>
      <c r="B8" s="332">
        <v>28318.2</v>
      </c>
      <c r="C8" s="333">
        <v>16498.4</v>
      </c>
      <c r="D8" s="334">
        <v>8602.2</v>
      </c>
      <c r="E8" s="147"/>
      <c r="F8" s="326"/>
      <c r="G8" s="330">
        <f t="shared" ref="G8:H8" si="8">C16</f>
        <v>0.05933895064</v>
      </c>
      <c r="H8" s="330">
        <f t="shared" si="8"/>
        <v>0.3305748648</v>
      </c>
      <c r="I8" s="327" t="s">
        <v>360</v>
      </c>
      <c r="J8" s="328" t="s">
        <v>361</v>
      </c>
      <c r="K8" s="327">
        <f t="shared" si="6"/>
        <v>5.570959062</v>
      </c>
      <c r="L8" s="327">
        <f t="shared" si="2"/>
        <v>1</v>
      </c>
      <c r="M8" s="329">
        <f t="shared" ref="M8:N8" si="9">0.354*K7*K8</f>
        <v>1.972119508</v>
      </c>
      <c r="N8" s="329">
        <f t="shared" si="9"/>
        <v>0.354</v>
      </c>
      <c r="O8" s="96"/>
    </row>
    <row r="9">
      <c r="A9" s="320" t="s">
        <v>362</v>
      </c>
      <c r="B9" s="335">
        <v>19363.3</v>
      </c>
      <c r="C9" s="336">
        <v>10841.7</v>
      </c>
      <c r="D9" s="337">
        <v>5568.2</v>
      </c>
      <c r="E9" s="147"/>
      <c r="F9" s="326"/>
      <c r="G9" s="327">
        <v>1.0</v>
      </c>
      <c r="H9" s="327">
        <v>1.0</v>
      </c>
      <c r="I9" s="327" t="s">
        <v>352</v>
      </c>
      <c r="J9" s="328" t="s">
        <v>363</v>
      </c>
      <c r="K9" s="327">
        <f t="shared" ref="K9:K11" si="12">G9/H9</f>
        <v>1</v>
      </c>
      <c r="L9" s="327">
        <f t="shared" si="2"/>
        <v>1</v>
      </c>
      <c r="M9" s="329">
        <f t="shared" ref="M9:N9" si="10">0.354*K8*K9</f>
        <v>1.972119508</v>
      </c>
      <c r="N9" s="329">
        <f t="shared" si="10"/>
        <v>0.354</v>
      </c>
      <c r="O9" s="96"/>
    </row>
    <row r="10">
      <c r="A10" s="320" t="s">
        <v>364</v>
      </c>
      <c r="B10" s="338">
        <v>5449.3</v>
      </c>
      <c r="C10" s="336">
        <v>2885.5</v>
      </c>
      <c r="D10" s="337">
        <v>1035.7</v>
      </c>
      <c r="E10" s="147"/>
      <c r="F10" s="326"/>
      <c r="G10" s="327">
        <f t="shared" ref="G10:H10" si="11">C11</f>
        <v>97.14412869</v>
      </c>
      <c r="H10" s="327">
        <f t="shared" si="11"/>
        <v>67.89097015</v>
      </c>
      <c r="I10" s="327" t="s">
        <v>352</v>
      </c>
      <c r="J10" s="328" t="s">
        <v>365</v>
      </c>
      <c r="K10" s="327">
        <f t="shared" si="12"/>
        <v>1.430884379</v>
      </c>
      <c r="L10" s="327">
        <f t="shared" si="2"/>
        <v>1</v>
      </c>
      <c r="M10" s="329">
        <f t="shared" ref="M10:N10" si="13">0.354*K9*K10</f>
        <v>0.5065330703</v>
      </c>
      <c r="N10" s="329">
        <f t="shared" si="13"/>
        <v>0.354</v>
      </c>
      <c r="O10" s="96"/>
    </row>
    <row r="11">
      <c r="A11" s="339" t="s">
        <v>366</v>
      </c>
      <c r="B11" s="340">
        <f t="shared" ref="B11:D11" si="14">(B10/B9)*365</f>
        <v>102.7198102</v>
      </c>
      <c r="C11" s="341">
        <f t="shared" si="14"/>
        <v>97.14412869</v>
      </c>
      <c r="D11" s="342">
        <f t="shared" si="14"/>
        <v>67.89097015</v>
      </c>
      <c r="E11" s="147"/>
      <c r="F11" s="326"/>
      <c r="G11" s="327">
        <v>1.0</v>
      </c>
      <c r="H11" s="327">
        <v>1.0</v>
      </c>
      <c r="I11" s="327" t="s">
        <v>352</v>
      </c>
      <c r="J11" s="328" t="s">
        <v>367</v>
      </c>
      <c r="K11" s="327">
        <f t="shared" si="12"/>
        <v>1</v>
      </c>
      <c r="L11" s="327">
        <f t="shared" si="2"/>
        <v>1</v>
      </c>
      <c r="M11" s="329">
        <f t="shared" ref="M11:N11" si="15">0.354*K10*K11</f>
        <v>0.5065330703</v>
      </c>
      <c r="N11" s="329">
        <f t="shared" si="15"/>
        <v>0.354</v>
      </c>
      <c r="O11" s="96"/>
    </row>
    <row r="12">
      <c r="A12" s="320" t="s">
        <v>368</v>
      </c>
      <c r="B12" s="332">
        <v>1615.4</v>
      </c>
      <c r="C12" s="343">
        <v>282.4</v>
      </c>
      <c r="D12" s="344">
        <v>599.2</v>
      </c>
      <c r="E12" s="147"/>
      <c r="F12" s="316"/>
      <c r="G12" s="314"/>
      <c r="H12" s="314"/>
      <c r="I12" s="314"/>
      <c r="J12" s="345"/>
      <c r="K12" s="314"/>
      <c r="L12" s="346"/>
      <c r="M12" s="329">
        <f t="shared" ref="M12:N12" si="16">0.354*K11*K4</f>
        <v>0.354</v>
      </c>
      <c r="N12" s="329">
        <f t="shared" si="16"/>
        <v>0.354</v>
      </c>
      <c r="O12" s="96"/>
    </row>
    <row r="13">
      <c r="A13" s="320" t="s">
        <v>369</v>
      </c>
      <c r="B13" s="336">
        <v>4972.2</v>
      </c>
      <c r="C13" s="337">
        <v>3125.5</v>
      </c>
      <c r="D13" s="334">
        <v>1210.5</v>
      </c>
      <c r="E13" s="147"/>
      <c r="F13" s="316"/>
      <c r="G13" s="326"/>
      <c r="H13" s="347"/>
      <c r="I13" s="316"/>
      <c r="J13" s="348"/>
      <c r="K13" s="316"/>
      <c r="L13" s="326"/>
      <c r="M13" s="349" t="s">
        <v>370</v>
      </c>
      <c r="N13" s="349" t="s">
        <v>370</v>
      </c>
      <c r="O13" s="96"/>
    </row>
    <row r="14">
      <c r="A14" s="320" t="s">
        <v>371</v>
      </c>
      <c r="B14" s="311">
        <v>0.0</v>
      </c>
      <c r="C14" s="311">
        <v>0.0</v>
      </c>
      <c r="D14" s="311">
        <v>0.0</v>
      </c>
      <c r="E14" s="147"/>
      <c r="F14" s="316"/>
      <c r="G14" s="316"/>
      <c r="H14" s="316"/>
      <c r="I14" s="316"/>
      <c r="J14" s="348"/>
      <c r="K14" s="316"/>
      <c r="L14" s="326"/>
      <c r="M14" s="350">
        <f t="shared" ref="M14:N14" si="17">SUM(M5:M12)</f>
        <v>6.034453535</v>
      </c>
      <c r="N14" s="351">
        <f t="shared" si="17"/>
        <v>2.832</v>
      </c>
      <c r="O14" s="96"/>
    </row>
    <row r="15">
      <c r="A15" s="320" t="s">
        <v>372</v>
      </c>
      <c r="B15" s="336">
        <v>1899.8</v>
      </c>
      <c r="C15" s="337">
        <v>1251.9</v>
      </c>
      <c r="D15" s="352">
        <v>433.6</v>
      </c>
      <c r="E15" s="147"/>
      <c r="F15" s="316"/>
      <c r="G15" s="316"/>
      <c r="H15" s="316"/>
      <c r="I15" s="316"/>
      <c r="J15" s="348"/>
      <c r="K15" s="316"/>
      <c r="L15" s="316"/>
      <c r="M15" s="353"/>
      <c r="N15" s="354"/>
      <c r="O15" s="8"/>
    </row>
    <row r="16">
      <c r="A16" s="202"/>
      <c r="B16" s="355">
        <f t="shared" ref="B16:D16" si="18">((B12*100%)/(B13+B10+B14-B15))</f>
        <v>0.1895631153</v>
      </c>
      <c r="C16" s="356">
        <f t="shared" si="18"/>
        <v>0.05933895064</v>
      </c>
      <c r="D16" s="357">
        <f t="shared" si="18"/>
        <v>0.3305748648</v>
      </c>
      <c r="E16" s="147"/>
      <c r="F16" s="316"/>
      <c r="G16" s="316"/>
      <c r="H16" s="316"/>
      <c r="I16" s="316"/>
      <c r="J16" s="348"/>
      <c r="K16" s="316"/>
      <c r="L16" s="316"/>
      <c r="M16" s="358"/>
      <c r="N16" s="358"/>
      <c r="O16" s="8"/>
    </row>
    <row r="17">
      <c r="A17" s="92"/>
      <c r="B17" s="137"/>
      <c r="C17" s="137"/>
      <c r="D17" s="137"/>
      <c r="E17" s="146"/>
      <c r="F17" s="359"/>
      <c r="G17" s="316"/>
      <c r="H17" s="316"/>
      <c r="I17" s="316"/>
      <c r="J17" s="348"/>
      <c r="K17" s="316"/>
      <c r="L17" s="316"/>
      <c r="M17" s="358"/>
      <c r="N17" s="358"/>
      <c r="O17" s="8"/>
    </row>
    <row r="18">
      <c r="A18" s="147"/>
      <c r="B18" s="146"/>
      <c r="C18" s="146"/>
      <c r="D18" s="146"/>
      <c r="E18" s="146"/>
      <c r="F18" s="316"/>
      <c r="G18" s="316"/>
      <c r="H18" s="316"/>
      <c r="I18" s="316"/>
      <c r="J18" s="348"/>
      <c r="K18" s="316"/>
      <c r="L18" s="316"/>
      <c r="M18" s="358"/>
      <c r="N18" s="358"/>
      <c r="O18" s="8"/>
    </row>
    <row r="19">
      <c r="A19" s="11"/>
      <c r="B19" s="6"/>
      <c r="C19" s="6"/>
      <c r="D19" s="6"/>
      <c r="E19" s="6"/>
      <c r="F19" s="316"/>
      <c r="G19" s="317"/>
      <c r="H19" s="318" t="s">
        <v>338</v>
      </c>
      <c r="I19" s="317"/>
      <c r="J19" s="348"/>
      <c r="K19" s="317"/>
      <c r="L19" s="319" t="s">
        <v>339</v>
      </c>
      <c r="M19" s="358"/>
      <c r="N19" s="358"/>
      <c r="O19" s="8"/>
    </row>
    <row r="20">
      <c r="A20" s="11"/>
      <c r="B20" s="6"/>
      <c r="C20" s="6"/>
      <c r="D20" s="6"/>
      <c r="E20" s="6"/>
      <c r="F20" s="316"/>
      <c r="G20" s="322"/>
      <c r="H20" s="322" t="s">
        <v>342</v>
      </c>
      <c r="I20" s="323" t="s">
        <v>343</v>
      </c>
      <c r="J20" s="324" t="s">
        <v>344</v>
      </c>
      <c r="K20" s="323" t="s">
        <v>345</v>
      </c>
      <c r="L20" s="323" t="s">
        <v>346</v>
      </c>
      <c r="M20" s="360"/>
      <c r="N20" s="360"/>
      <c r="O20" s="8"/>
    </row>
    <row r="21">
      <c r="A21" s="11"/>
      <c r="B21" s="6"/>
      <c r="C21" s="6"/>
      <c r="D21" s="6"/>
      <c r="E21" s="6"/>
      <c r="F21" s="326"/>
      <c r="G21" s="327">
        <v>1.0</v>
      </c>
      <c r="H21" s="361">
        <v>1.0</v>
      </c>
      <c r="I21" s="361" t="s">
        <v>348</v>
      </c>
      <c r="J21" s="362" t="s">
        <v>349</v>
      </c>
      <c r="K21" s="361">
        <f t="shared" ref="K21:K22" si="19">G21/H21</f>
        <v>1</v>
      </c>
      <c r="L21" s="361">
        <f t="shared" ref="L21:L28" si="20">H21/H21</f>
        <v>1</v>
      </c>
      <c r="M21" s="363" t="s">
        <v>350</v>
      </c>
      <c r="N21" s="363" t="s">
        <v>346</v>
      </c>
      <c r="O21" s="96"/>
    </row>
    <row r="22">
      <c r="A22" s="11"/>
      <c r="B22" s="6"/>
      <c r="C22" s="6"/>
      <c r="D22" s="6"/>
      <c r="E22" s="6"/>
      <c r="F22" s="326"/>
      <c r="G22" s="364">
        <v>1.0</v>
      </c>
      <c r="H22" s="365">
        <v>1.0</v>
      </c>
      <c r="I22" s="365" t="s">
        <v>352</v>
      </c>
      <c r="J22" s="366" t="s">
        <v>353</v>
      </c>
      <c r="K22" s="361">
        <f t="shared" si="19"/>
        <v>1</v>
      </c>
      <c r="L22" s="361">
        <f t="shared" si="20"/>
        <v>1</v>
      </c>
      <c r="M22" s="367">
        <f t="shared" ref="M22:N22" si="21">0.354*K21*K22</f>
        <v>0.354</v>
      </c>
      <c r="N22" s="367">
        <f t="shared" si="21"/>
        <v>0.354</v>
      </c>
      <c r="O22" s="96"/>
    </row>
    <row r="23">
      <c r="A23" s="11"/>
      <c r="B23" s="6"/>
      <c r="C23" s="6"/>
      <c r="D23" s="6"/>
      <c r="E23" s="6"/>
      <c r="F23" s="326"/>
      <c r="G23" s="368">
        <f>B8</f>
        <v>28318.2</v>
      </c>
      <c r="H23" s="369">
        <f>D8</f>
        <v>8602.2</v>
      </c>
      <c r="I23" s="365" t="s">
        <v>355</v>
      </c>
      <c r="J23" s="366" t="s">
        <v>356</v>
      </c>
      <c r="K23" s="361">
        <f t="shared" ref="K23:K25" si="23">H23/G23</f>
        <v>0.3037693074</v>
      </c>
      <c r="L23" s="361">
        <f t="shared" si="20"/>
        <v>1</v>
      </c>
      <c r="M23" s="367">
        <f t="shared" ref="M23:N23" si="22">0.354*K22*K23</f>
        <v>0.1075343348</v>
      </c>
      <c r="N23" s="367">
        <f t="shared" si="22"/>
        <v>0.354</v>
      </c>
      <c r="O23" s="96"/>
    </row>
    <row r="24">
      <c r="A24" s="11"/>
      <c r="B24" s="6"/>
      <c r="C24" s="6"/>
      <c r="D24" s="6"/>
      <c r="E24" s="6"/>
      <c r="F24" s="326"/>
      <c r="G24" s="364">
        <v>1.0</v>
      </c>
      <c r="H24" s="365">
        <v>1.0</v>
      </c>
      <c r="I24" s="365" t="s">
        <v>352</v>
      </c>
      <c r="J24" s="366" t="s">
        <v>358</v>
      </c>
      <c r="K24" s="361">
        <f t="shared" si="23"/>
        <v>1</v>
      </c>
      <c r="L24" s="361">
        <f t="shared" si="20"/>
        <v>1</v>
      </c>
      <c r="M24" s="367">
        <f t="shared" ref="M24:N24" si="24">0.354*K23*K24</f>
        <v>0.1075343348</v>
      </c>
      <c r="N24" s="367">
        <f t="shared" si="24"/>
        <v>0.354</v>
      </c>
      <c r="O24" s="96"/>
    </row>
    <row r="25">
      <c r="A25" s="11"/>
      <c r="B25" s="6"/>
      <c r="C25" s="6"/>
      <c r="D25" s="6"/>
      <c r="E25" s="6"/>
      <c r="F25" s="326"/>
      <c r="G25" s="368">
        <f>B16</f>
        <v>0.1895631153</v>
      </c>
      <c r="H25" s="369">
        <f>D16</f>
        <v>0.3305748648</v>
      </c>
      <c r="I25" s="365" t="s">
        <v>360</v>
      </c>
      <c r="J25" s="366" t="s">
        <v>361</v>
      </c>
      <c r="K25" s="361">
        <f t="shared" si="23"/>
        <v>1.743877569</v>
      </c>
      <c r="L25" s="361">
        <f t="shared" si="20"/>
        <v>1</v>
      </c>
      <c r="M25" s="367">
        <f t="shared" ref="M25:N25" si="25">0.354*K24*K25</f>
        <v>0.6173326596</v>
      </c>
      <c r="N25" s="367">
        <f t="shared" si="25"/>
        <v>0.354</v>
      </c>
      <c r="O25" s="96"/>
    </row>
    <row r="26">
      <c r="A26" s="11"/>
      <c r="B26" s="6"/>
      <c r="C26" s="6"/>
      <c r="D26" s="6"/>
      <c r="E26" s="6"/>
      <c r="F26" s="326"/>
      <c r="G26" s="364">
        <v>1.0</v>
      </c>
      <c r="H26" s="365">
        <v>1.0</v>
      </c>
      <c r="I26" s="365" t="s">
        <v>352</v>
      </c>
      <c r="J26" s="366" t="s">
        <v>363</v>
      </c>
      <c r="K26" s="361">
        <f t="shared" ref="K26:K28" si="27">G26/H26</f>
        <v>1</v>
      </c>
      <c r="L26" s="361">
        <f t="shared" si="20"/>
        <v>1</v>
      </c>
      <c r="M26" s="367">
        <f t="shared" ref="M26:N26" si="26">0.354*K25*K26</f>
        <v>0.6173326596</v>
      </c>
      <c r="N26" s="367">
        <f t="shared" si="26"/>
        <v>0.354</v>
      </c>
      <c r="O26" s="96"/>
    </row>
    <row r="27">
      <c r="A27" s="11"/>
      <c r="B27" s="6"/>
      <c r="C27" s="6"/>
      <c r="D27" s="6"/>
      <c r="E27" s="6"/>
      <c r="F27" s="326"/>
      <c r="G27" s="364">
        <f>B11</f>
        <v>102.7198102</v>
      </c>
      <c r="H27" s="365">
        <f>D11</f>
        <v>67.89097015</v>
      </c>
      <c r="I27" s="365" t="s">
        <v>352</v>
      </c>
      <c r="J27" s="366" t="s">
        <v>365</v>
      </c>
      <c r="K27" s="361">
        <f t="shared" si="27"/>
        <v>1.513011376</v>
      </c>
      <c r="L27" s="361">
        <f t="shared" si="20"/>
        <v>1</v>
      </c>
      <c r="M27" s="367">
        <f t="shared" ref="M27:N27" si="28">0.354*K26*K27</f>
        <v>0.535606027</v>
      </c>
      <c r="N27" s="367">
        <f t="shared" si="28"/>
        <v>0.354</v>
      </c>
      <c r="O27" s="96"/>
    </row>
    <row r="28">
      <c r="A28" s="11"/>
      <c r="B28" s="6"/>
      <c r="C28" s="6"/>
      <c r="D28" s="6"/>
      <c r="E28" s="6"/>
      <c r="F28" s="326"/>
      <c r="G28" s="364">
        <v>1.0</v>
      </c>
      <c r="H28" s="365">
        <v>1.0</v>
      </c>
      <c r="I28" s="365" t="s">
        <v>352</v>
      </c>
      <c r="J28" s="366" t="s">
        <v>367</v>
      </c>
      <c r="K28" s="361">
        <f t="shared" si="27"/>
        <v>1</v>
      </c>
      <c r="L28" s="361">
        <f t="shared" si="20"/>
        <v>1</v>
      </c>
      <c r="M28" s="367">
        <f t="shared" ref="M28:N28" si="29">0.354*K27*K28</f>
        <v>0.535606027</v>
      </c>
      <c r="N28" s="367">
        <f t="shared" si="29"/>
        <v>0.354</v>
      </c>
      <c r="O28" s="96"/>
    </row>
    <row r="29">
      <c r="A29" s="102"/>
      <c r="B29" s="7"/>
      <c r="C29" s="7"/>
      <c r="D29" s="7"/>
      <c r="E29" s="7"/>
      <c r="F29" s="370"/>
      <c r="G29" s="314"/>
      <c r="H29" s="314"/>
      <c r="I29" s="314"/>
      <c r="J29" s="371"/>
      <c r="K29" s="314"/>
      <c r="L29" s="346"/>
      <c r="M29" s="329">
        <f t="shared" ref="M29:N29" si="30">0.354*K28*K21</f>
        <v>0.354</v>
      </c>
      <c r="N29" s="329">
        <f t="shared" si="30"/>
        <v>0.354</v>
      </c>
      <c r="O29" s="96"/>
    </row>
    <row r="30">
      <c r="A30" s="6"/>
      <c r="B30" s="6"/>
      <c r="C30" s="6"/>
      <c r="D30" s="6"/>
      <c r="E30" s="6"/>
      <c r="F30" s="316"/>
      <c r="G30" s="326"/>
      <c r="H30" s="347"/>
      <c r="I30" s="316"/>
      <c r="J30" s="316"/>
      <c r="K30" s="316"/>
      <c r="L30" s="326"/>
      <c r="M30" s="349" t="s">
        <v>370</v>
      </c>
      <c r="N30" s="349" t="s">
        <v>370</v>
      </c>
      <c r="O30" s="96"/>
    </row>
    <row r="31">
      <c r="A31" s="6"/>
      <c r="B31" s="6"/>
      <c r="C31" s="6"/>
      <c r="D31" s="6"/>
      <c r="E31" s="6"/>
      <c r="F31" s="316"/>
      <c r="G31" s="316"/>
      <c r="H31" s="316"/>
      <c r="I31" s="316"/>
      <c r="J31" s="316"/>
      <c r="K31" s="316"/>
      <c r="L31" s="326"/>
      <c r="M31" s="372">
        <f t="shared" ref="M31:N31" si="31">SUM(M22:M29)</f>
        <v>3.228946043</v>
      </c>
      <c r="N31" s="351">
        <f t="shared" si="31"/>
        <v>2.832</v>
      </c>
      <c r="O31" s="9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373"/>
      <c r="N32" s="354"/>
      <c r="O32" s="8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11"/>
      <c r="N33" s="6"/>
      <c r="O33" s="8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11"/>
      <c r="N34" s="6"/>
      <c r="O34" s="8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11"/>
      <c r="N35" s="6"/>
      <c r="O35" s="8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11"/>
      <c r="N36" s="6"/>
      <c r="O36" s="8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11"/>
      <c r="N37" s="6"/>
      <c r="O37" s="8"/>
    </row>
    <row r="38">
      <c r="M38" s="102"/>
      <c r="N38" s="7"/>
      <c r="O38" s="103"/>
    </row>
  </sheetData>
  <mergeCells count="3">
    <mergeCell ref="B1:D1"/>
    <mergeCell ref="G13:H13"/>
    <mergeCell ref="G30:H30"/>
  </mergeCells>
  <drawing r:id="rId1"/>
</worksheet>
</file>