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always"/>
  <mc:AlternateContent xmlns:mc="http://schemas.openxmlformats.org/markup-compatibility/2006">
    <mc:Choice Requires="x15">
      <x15ac:absPath xmlns:x15ac="http://schemas.microsoft.com/office/spreadsheetml/2010/11/ac" url="C:\Users\achandran2\mytd-main\static\"/>
    </mc:Choice>
  </mc:AlternateContent>
  <xr:revisionPtr revIDLastSave="0" documentId="13_ncr:1_{82C3DFC5-CE14-4261-8820-B34A0C92A71A}" xr6:coauthVersionLast="47" xr6:coauthVersionMax="47" xr10:uidLastSave="{00000000-0000-0000-0000-000000000000}"/>
  <bookViews>
    <workbookView xWindow="-108" yWindow="-108" windowWidth="23256" windowHeight="12456" tabRatio="429" firstSheet="1" activeTab="1" xr2:uid="{00000000-000D-0000-FFFF-FFFF00000000}"/>
  </bookViews>
  <sheets>
    <sheet name="Weekly_Report" sheetId="1" state="hidden" r:id="rId1"/>
    <sheet name="Project Tracker KPI" sheetId="2" r:id="rId2"/>
    <sheet name="Sheet1" sheetId="3" state="hidden" r:id="rId3"/>
    <sheet name="Sheet2" sheetId="4" r:id="rId4"/>
    <sheet name="Fix" sheetId="5" r:id="rId5"/>
    <sheet name="Sheet4" sheetId="6" r:id="rId6"/>
  </sheets>
  <externalReferences>
    <externalReference r:id="rId7"/>
  </externalReferences>
  <definedNames>
    <definedName name="_xlnm._FilterDatabase" localSheetId="4" hidden="1">Fix!$A$1:$B$80</definedName>
    <definedName name="_xlnm._FilterDatabase" localSheetId="1" hidden="1">'Project Tracker KPI'!$A$2:$AN$104</definedName>
    <definedName name="_xlnm._FilterDatabase" localSheetId="0" hidden="1">Weekly_Report!$C$2:$R$2</definedName>
    <definedName name="Z_10C3BF44_0760_4B73_93A3_59A6814C3D6B_.wvu.FilterData" localSheetId="1" hidden="1">'Project Tracker KPI'!$C$2:$AA$2</definedName>
    <definedName name="Z_10C3BF44_0760_4B73_93A3_59A6814C3D6B_.wvu.FilterData" localSheetId="0" hidden="1">Weekly_Report!$C$2:$R$2</definedName>
    <definedName name="Z_18E42350_DE4A_4EFF_9CE8_CE16549249AF_.wvu.FilterData" localSheetId="1" hidden="1">'Project Tracker KPI'!$C$2:$AA$2</definedName>
    <definedName name="Z_18E42350_DE4A_4EFF_9CE8_CE16549249AF_.wvu.FilterData" localSheetId="0" hidden="1">Weekly_Report!$C$2:$R$2</definedName>
    <definedName name="Z_1CCC098F_2914_4359_8EFB_4FAEFD4D60EF_.wvu.FilterData" localSheetId="1" hidden="1">'Project Tracker KPI'!$C$2:$AA$2</definedName>
    <definedName name="Z_1CCC098F_2914_4359_8EFB_4FAEFD4D60EF_.wvu.FilterData" localSheetId="0" hidden="1">Weekly_Report!$C$2:$R$2</definedName>
    <definedName name="Z_1F1D96AF_305D_4F0F_90EC_8252C69DC021_.wvu.FilterData" localSheetId="1" hidden="1">'Project Tracker KPI'!$C$2:$AA$2</definedName>
    <definedName name="Z_1F1D96AF_305D_4F0F_90EC_8252C69DC021_.wvu.FilterData" localSheetId="0" hidden="1">Weekly_Report!$C$2:$R$2</definedName>
    <definedName name="Z_294F9C33_0765_4FE7_928B_F3DA368A500F_.wvu.FilterData" localSheetId="1" hidden="1">'Project Tracker KPI'!$C$2:$AA$2</definedName>
    <definedName name="Z_294F9C33_0765_4FE7_928B_F3DA368A500F_.wvu.FilterData" localSheetId="0" hidden="1">Weekly_Report!$C$2:$R$2</definedName>
    <definedName name="Z_2ABAF244_231E_437A_AA8F_F0AA0A6A724E_.wvu.FilterData" localSheetId="1" hidden="1">'Project Tracker KPI'!$C$2:$AA$2</definedName>
    <definedName name="Z_2ABAF244_231E_437A_AA8F_F0AA0A6A724E_.wvu.FilterData" localSheetId="0" hidden="1">Weekly_Report!$C$2:$R$2</definedName>
    <definedName name="Z_2C68D2EF_7DC7_44BA_86FD_C61B33D3F7EE_.wvu.FilterData" localSheetId="1" hidden="1">'Project Tracker KPI'!$C$2:$AA$2</definedName>
    <definedName name="Z_2C68D2EF_7DC7_44BA_86FD_C61B33D3F7EE_.wvu.FilterData" localSheetId="0" hidden="1">Weekly_Report!$C$2:$R$2</definedName>
    <definedName name="Z_357BD87F_4489_426D_8D6C_170DECFFE7E4_.wvu.FilterData" localSheetId="1" hidden="1">'Project Tracker KPI'!$C$2:$AA$2</definedName>
    <definedName name="Z_357BD87F_4489_426D_8D6C_170DECFFE7E4_.wvu.FilterData" localSheetId="0" hidden="1">Weekly_Report!$C$2:$R$2</definedName>
    <definedName name="Z_403E5928_7343_403F_8C8C_78343E0FD459_.wvu.FilterData" localSheetId="1" hidden="1">'Project Tracker KPI'!$C$2:$AA$2</definedName>
    <definedName name="Z_403E5928_7343_403F_8C8C_78343E0FD459_.wvu.FilterData" localSheetId="0" hidden="1">Weekly_Report!$C$2:$R$2</definedName>
    <definedName name="Z_459EB341_12D9_4463_B3CB_EB7F4A794CD9_.wvu.FilterData" localSheetId="1" hidden="1">'Project Tracker KPI'!$C$2:$AA$2</definedName>
    <definedName name="Z_459EB341_12D9_4463_B3CB_EB7F4A794CD9_.wvu.FilterData" localSheetId="0" hidden="1">Weekly_Report!$C$2:$R$2</definedName>
    <definedName name="Z_460ADFE9_106A_4E1C_9C65_4958A739F4CD_.wvu.FilterData" localSheetId="1" hidden="1">'Project Tracker KPI'!$C$2:$AA$2</definedName>
    <definedName name="Z_460ADFE9_106A_4E1C_9C65_4958A739F4CD_.wvu.FilterData" localSheetId="0" hidden="1">Weekly_Report!$C$2:$R$2</definedName>
    <definedName name="Z_49E93B31_8245_48D8_9FBF_84D7418D8420_.wvu.FilterData" localSheetId="1" hidden="1">'Project Tracker KPI'!$C$2:$AA$2</definedName>
    <definedName name="Z_49E93B31_8245_48D8_9FBF_84D7418D8420_.wvu.FilterData" localSheetId="0" hidden="1">Weekly_Report!$C$2:$R$2</definedName>
    <definedName name="Z_4A5E6DD8_EFF8_450A_8CA9_B3323B455BF1_.wvu.FilterData" localSheetId="1" hidden="1">'Project Tracker KPI'!$C$2:$AA$2</definedName>
    <definedName name="Z_4A5E6DD8_EFF8_450A_8CA9_B3323B455BF1_.wvu.FilterData" localSheetId="0" hidden="1">Weekly_Report!$C$2:$R$2</definedName>
    <definedName name="Z_4B5AE8C1_0AF7_482D_9732_473F8486D9E9_.wvu.FilterData" localSheetId="1" hidden="1">'Project Tracker KPI'!$C$2:$AA$2</definedName>
    <definedName name="Z_4B5AE8C1_0AF7_482D_9732_473F8486D9E9_.wvu.FilterData" localSheetId="0" hidden="1">Weekly_Report!$C$2:$R$2</definedName>
    <definedName name="Z_5655BE5A_BD59_4D80_8C1D_8ACCA668979D_.wvu.FilterData" localSheetId="1" hidden="1">'Project Tracker KPI'!$C$2:$AA$2</definedName>
    <definedName name="Z_5655BE5A_BD59_4D80_8C1D_8ACCA668979D_.wvu.FilterData" localSheetId="0" hidden="1">Weekly_Report!$C$2:$R$2</definedName>
    <definedName name="Z_57715186_2C9D_44E3_A810_21998C25FA37_.wvu.FilterData" localSheetId="1" hidden="1">'Project Tracker KPI'!$C$2:$AA$2</definedName>
    <definedName name="Z_57715186_2C9D_44E3_A810_21998C25FA37_.wvu.FilterData" localSheetId="0" hidden="1">Weekly_Report!$C$2:$R$2</definedName>
    <definedName name="Z_5CCD312D_BE5E_4E31_A7E2_007CB3A376E7_.wvu.FilterData" localSheetId="1" hidden="1">'Project Tracker KPI'!$C$2:$AA$2</definedName>
    <definedName name="Z_5CCD312D_BE5E_4E31_A7E2_007CB3A376E7_.wvu.FilterData" localSheetId="0" hidden="1">Weekly_Report!$C$2:$R$2</definedName>
    <definedName name="Z_730755C2_EAD7_4ACD_863C_F54C24C9AF4D_.wvu.FilterData" localSheetId="1" hidden="1">'Project Tracker KPI'!$C$2:$AA$2</definedName>
    <definedName name="Z_730755C2_EAD7_4ACD_863C_F54C24C9AF4D_.wvu.FilterData" localSheetId="0" hidden="1">Weekly_Report!$C$2:$R$2</definedName>
    <definedName name="Z_7B151AD8_91D5_42F9_945F_B6692319BDD5_.wvu.FilterData" localSheetId="1" hidden="1">'Project Tracker KPI'!$C$2:$AA$2</definedName>
    <definedName name="Z_7B151AD8_91D5_42F9_945F_B6692319BDD5_.wvu.FilterData" localSheetId="0" hidden="1">Weekly_Report!$C$2:$R$2</definedName>
    <definedName name="Z_7FF42EBE_6771_4297_970A_F62A05A83BB6_.wvu.FilterData" localSheetId="1" hidden="1">'Project Tracker KPI'!$C$2:$AA$2</definedName>
    <definedName name="Z_7FF42EBE_6771_4297_970A_F62A05A83BB6_.wvu.FilterData" localSheetId="0" hidden="1">Weekly_Report!$C$2:$R$2</definedName>
    <definedName name="Z_87801948_F723_4A63_A24C_C0288CDCB219_.wvu.FilterData" localSheetId="1" hidden="1">'Project Tracker KPI'!$C$2:$AA$2</definedName>
    <definedName name="Z_87801948_F723_4A63_A24C_C0288CDCB219_.wvu.FilterData" localSheetId="0" hidden="1">Weekly_Report!$C$2:$R$2</definedName>
    <definedName name="Z_A341C7B1_7FFF_4010_8C08_0A1CED08C80F_.wvu.FilterData" localSheetId="1" hidden="1">'Project Tracker KPI'!$C$2:$AA$2</definedName>
    <definedName name="Z_A341C7B1_7FFF_4010_8C08_0A1CED08C80F_.wvu.FilterData" localSheetId="0" hidden="1">Weekly_Report!$C$2:$R$2</definedName>
    <definedName name="Z_A6FDF84E_7758_423A_9DD4_D85255D25A46_.wvu.FilterData" localSheetId="1" hidden="1">'Project Tracker KPI'!$C$2:$AA$2</definedName>
    <definedName name="Z_A6FDF84E_7758_423A_9DD4_D85255D25A46_.wvu.FilterData" localSheetId="0" hidden="1">Weekly_Report!$C$2:$R$2</definedName>
    <definedName name="Z_AE6D8A0E_19F6_4069_A929_E08192ED7D72_.wvu.FilterData" localSheetId="1" hidden="1">'Project Tracker KPI'!$C$2:$AA$2</definedName>
    <definedName name="Z_AE6D8A0E_19F6_4069_A929_E08192ED7D72_.wvu.FilterData" localSheetId="0" hidden="1">Weekly_Report!$C$2:$R$2</definedName>
    <definedName name="Z_BA446F13_3D63_4623_B91B_98CEB6CE5C67_.wvu.FilterData" localSheetId="1" hidden="1">'Project Tracker KPI'!$C$2:$AA$2</definedName>
    <definedName name="Z_BA446F13_3D63_4623_B91B_98CEB6CE5C67_.wvu.FilterData" localSheetId="0" hidden="1">Weekly_Report!$C$2:$R$2</definedName>
    <definedName name="Z_CB2D461E_530F_4985_809D_B164177BDBB4_.wvu.FilterData" localSheetId="1" hidden="1">'Project Tracker KPI'!$C$2:$AA$2</definedName>
    <definedName name="Z_CB2D461E_530F_4985_809D_B164177BDBB4_.wvu.FilterData" localSheetId="0" hidden="1">Weekly_Report!$C$2:$R$2</definedName>
    <definedName name="Z_D1F6957E_5601_41FE_BF12_84AED891C2C9_.wvu.FilterData" localSheetId="1" hidden="1">'Project Tracker KPI'!$C$2:$AA$2</definedName>
    <definedName name="Z_D1F6957E_5601_41FE_BF12_84AED891C2C9_.wvu.FilterData" localSheetId="0" hidden="1">Weekly_Report!$C$2:$R$2</definedName>
    <definedName name="Z_F951A505_5F85_438D_86CF_1A1307D99F8A_.wvu.FilterData" localSheetId="1" hidden="1">'Project Tracker KPI'!$C$2:$AA$2</definedName>
    <definedName name="Z_F951A505_5F85_438D_86CF_1A1307D99F8A_.wvu.FilterData" localSheetId="0" hidden="1">Weekly_Report!$C$2:$R$2</definedName>
    <definedName name="Z_FDC00C9A_04CF_4D07_ACEF_345C13146FB7_.wvu.FilterData" localSheetId="1" hidden="1">'Project Tracker KPI'!$C$2:$AA$2</definedName>
    <definedName name="Z_FDC00C9A_04CF_4D07_ACEF_345C13146FB7_.wvu.FilterData" localSheetId="0" hidden="1">Weekly_Report!$C$2:$R$2</definedName>
  </definedNames>
  <calcPr calcId="191028"/>
  <customWorkbookViews>
    <customWorkbookView name="Lola" guid="{A6FDF84E-7758-423A-9DD4-D85255D25A46}" maximized="1" windowWidth="0" windowHeight="0" activeSheetId="0"/>
    <customWorkbookView name="Aimé" guid="{459EB341-12D9-4463-B3CB-EB7F4A794CD9}" maximized="1" windowWidth="0" windowHeight="0" activeSheetId="0"/>
    <customWorkbookView name="Charles V." guid="{18E42350-DE4A-4EFF-9CE8-CE16549249AF}" maximized="1" windowWidth="0" windowHeight="0" activeSheetId="0"/>
    <customWorkbookView name="Konstantins" guid="{2C68D2EF-7DC7-44BA-86FD-C61B33D3F7EE}" maximized="1" windowWidth="0" windowHeight="0" activeSheetId="0"/>
    <customWorkbookView name="Charlie R." guid="{BA446F13-3D63-4623-B91B-98CEB6CE5C67}" maximized="1" windowWidth="0" windowHeight="0" activeSheetId="0"/>
    <customWorkbookView name="Maximilien M" guid="{460ADFE9-106A-4E1C-9C65-4958A739F4CD}" maximized="1" windowWidth="0" windowHeight="0" activeSheetId="0"/>
    <customWorkbookView name="Jean-Elie D" guid="{7FF42EBE-6771-4297-970A-F62A05A83BB6}" maximized="1" windowWidth="0" windowHeight="0" activeSheetId="0"/>
    <customWorkbookView name="Rahul Krishnan" guid="{7B151AD8-91D5-42F9-945F-B6692319BDD5}" maximized="1" windowWidth="0" windowHeight="0" activeSheetId="0"/>
    <customWorkbookView name="Elise" guid="{A341C7B1-7FFF-4010-8C08-0A1CED08C80F}" maximized="1" windowWidth="0" windowHeight="0" activeSheetId="0"/>
    <customWorkbookView name="Harsh" guid="{87801948-F723-4A63-A24C-C0288CDCB219}" maximized="1" windowWidth="0" windowHeight="0" activeSheetId="0"/>
    <customWorkbookView name="Thomas POINTEAU" guid="{4B5AE8C1-0AF7-482D-9732-473F8486D9E9}" maximized="1" windowWidth="0" windowHeight="0" activeSheetId="0"/>
    <customWorkbookView name="Emile.C" guid="{403E5928-7343-403F-8C8C-78343E0FD459}" maximized="1" windowWidth="0" windowHeight="0" activeSheetId="0"/>
    <customWorkbookView name="MUN" guid="{49E93B31-8245-48D8-9FBF-84D7418D8420}" maximized="1" windowWidth="0" windowHeight="0" activeSheetId="0"/>
    <customWorkbookView name="A350 - KB - PREP" guid="{57715186-2C9D-44E3-A810-21998C25FA37}" maximized="1" windowWidth="0" windowHeight="0" activeSheetId="0"/>
    <customWorkbookView name="A350 - CWB - ME" guid="{4A5E6DD8-EFF8-450A-8CA9-B3323B455BF1}" maximized="1" windowWidth="0" windowHeight="0" activeSheetId="0"/>
    <customWorkbookView name="Pilotage ME PAUL" guid="{1CCC098F-2914-4359-8EFB-4FAEFD4D60EF}" maximized="1" windowWidth="0" windowHeight="0" activeSheetId="0"/>
    <customWorkbookView name="Borja C." guid="{10C3BF44-0760-4B73-93A3-59A6814C3D6B}" maximized="1" windowWidth="0" windowHeight="0" activeSheetId="0"/>
    <customWorkbookView name="Clement laporte" guid="{2ABAF244-231E-437A-AA8F-F0AA0A6A724E}" maximized="1" windowWidth="0" windowHeight="0" activeSheetId="0"/>
    <customWorkbookView name="Laura Rousseau" guid="{D1F6957E-5601-41FE-BF12-84AED891C2C9}" maximized="1" windowWidth="0" windowHeight="0" activeSheetId="0"/>
    <customWorkbookView name="Cécile Morille" guid="{5655BE5A-BD59-4D80-8C1D-8ACCA668979D}" maximized="1" windowWidth="0" windowHeight="0" activeSheetId="0"/>
    <customWorkbookView name="Théo DSG" guid="{1F1D96AF-305D-4F0F-90EC-8252C69DC021}" maximized="1" windowWidth="0" windowHeight="0" activeSheetId="0"/>
    <customWorkbookView name="Ramp-Up" guid="{F951A505-5F85-438D-86CF-1A1307D99F8A}" maximized="1" windowWidth="0" windowHeight="0" activeSheetId="0"/>
    <customWorkbookView name="Filtre 1" guid="{5CCD312D-BE5E-4E31-A7E2-007CB3A376E7}" maximized="1" windowWidth="0" windowHeight="0" activeSheetId="0"/>
    <customWorkbookView name="Jean-Frédéric G." guid="{AE6D8A0E-19F6-4069-A929-E08192ED7D72}" maximized="1" windowWidth="0" windowHeight="0" activeSheetId="0"/>
    <customWorkbookView name="CT A330" guid="{357BD87F-4489-426D-8D6C-170DECFFE7E4}" maximized="1" windowWidth="0" windowHeight="0" activeSheetId="0"/>
    <customWorkbookView name="DREAM" guid="{FDC00C9A-04CF-4D07-ACEF-345C13146FB7}" maximized="1" windowWidth="0" windowHeight="0" activeSheetId="0"/>
    <customWorkbookView name="Simon M" guid="{730755C2-EAD7-4ACD-863C-F54C24C9AF4D}" maximized="1" windowWidth="0" windowHeight="0" activeSheetId="0"/>
    <customWorkbookView name="YMV" guid="{CB2D461E-530F-4985-809D-B164177BDBB4}" maximized="1" windowWidth="0" windowHeight="0" activeSheetId="0"/>
    <customWorkbookView name="Chloé" guid="{294F9C33-0765-4FE7-928B-F3DA368A500F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2" l="1"/>
  <c r="G80" i="2"/>
  <c r="G37" i="2"/>
  <c r="G36" i="2"/>
  <c r="G15" i="2"/>
  <c r="G14" i="2"/>
  <c r="E85" i="2"/>
  <c r="E86" i="2"/>
  <c r="E57" i="2"/>
  <c r="E56" i="2"/>
  <c r="E43" i="2"/>
  <c r="E42" i="2"/>
  <c r="E21" i="2"/>
  <c r="E20" i="2"/>
  <c r="D20" i="2"/>
  <c r="D42" i="2"/>
  <c r="D21" i="2"/>
  <c r="D50" i="2" l="1"/>
  <c r="O50" i="2"/>
  <c r="R50" i="2"/>
  <c r="D24" i="2"/>
  <c r="O24" i="2"/>
  <c r="R24" i="2"/>
  <c r="D49" i="2"/>
  <c r="R49" i="2"/>
  <c r="D23" i="2"/>
  <c r="R23" i="2"/>
  <c r="D22" i="2"/>
  <c r="R22" i="2"/>
  <c r="D48" i="2"/>
  <c r="R48" i="2"/>
  <c r="G60" i="2" l="1"/>
  <c r="D10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38" i="2"/>
  <c r="R39" i="2"/>
  <c r="R40" i="2"/>
  <c r="R41" i="2"/>
  <c r="R42" i="2"/>
  <c r="R43" i="2"/>
  <c r="R44" i="2"/>
  <c r="R45" i="2"/>
  <c r="R46" i="2"/>
  <c r="R47" i="2"/>
  <c r="R51" i="2"/>
  <c r="R52" i="2"/>
  <c r="R53" i="2"/>
  <c r="R54" i="2"/>
  <c r="R55" i="2"/>
  <c r="R56" i="2"/>
  <c r="R57" i="2"/>
  <c r="R61" i="2"/>
  <c r="R65" i="2"/>
  <c r="R66" i="2"/>
  <c r="R68" i="2"/>
  <c r="R70" i="2"/>
  <c r="R71" i="2"/>
  <c r="R72" i="2"/>
  <c r="R73" i="2"/>
  <c r="R74" i="2"/>
  <c r="R75" i="2"/>
  <c r="R76" i="2"/>
  <c r="R77" i="2"/>
  <c r="R78" i="2"/>
  <c r="R79" i="2"/>
  <c r="R36" i="2"/>
  <c r="R37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5" i="2"/>
  <c r="R26" i="2"/>
  <c r="R27" i="2"/>
  <c r="R28" i="2"/>
  <c r="R29" i="2"/>
  <c r="R30" i="2"/>
  <c r="R31" i="2"/>
  <c r="R32" i="2"/>
  <c r="R33" i="2"/>
  <c r="R34" i="2"/>
  <c r="R35" i="2"/>
  <c r="R3" i="2"/>
  <c r="O15" i="2"/>
  <c r="O14" i="2"/>
  <c r="D3" i="2"/>
  <c r="D5" i="2"/>
  <c r="D8" i="2"/>
  <c r="D13" i="2"/>
  <c r="D14" i="2"/>
  <c r="D15" i="2"/>
  <c r="D16" i="2"/>
  <c r="D17" i="2"/>
  <c r="D18" i="2"/>
  <c r="D25" i="2"/>
  <c r="D27" i="2"/>
  <c r="D30" i="2"/>
  <c r="D32" i="2"/>
  <c r="D35" i="2"/>
  <c r="D36" i="2"/>
  <c r="D37" i="2"/>
  <c r="D38" i="2"/>
  <c r="D39" i="2"/>
  <c r="D40" i="2"/>
  <c r="D43" i="2"/>
  <c r="D44" i="2"/>
  <c r="D45" i="2"/>
  <c r="D46" i="2"/>
  <c r="D51" i="2"/>
  <c r="D52" i="2"/>
  <c r="D53" i="2"/>
  <c r="D54" i="2"/>
  <c r="D56" i="2"/>
  <c r="D57" i="2"/>
  <c r="D58" i="2"/>
  <c r="D59" i="2"/>
  <c r="D61" i="2"/>
  <c r="D62" i="2"/>
  <c r="D63" i="2"/>
  <c r="D64" i="2"/>
  <c r="D67" i="2"/>
  <c r="D68" i="2"/>
  <c r="D70" i="2"/>
  <c r="D72" i="2"/>
  <c r="D73" i="2"/>
  <c r="D74" i="2"/>
  <c r="D75" i="2"/>
  <c r="D76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G4" i="2"/>
  <c r="G5" i="2"/>
  <c r="G6" i="2"/>
  <c r="G7" i="2"/>
  <c r="G8" i="2"/>
  <c r="G9" i="2"/>
  <c r="G10" i="2"/>
  <c r="G11" i="2"/>
  <c r="G12" i="2"/>
  <c r="G13" i="2"/>
  <c r="G16" i="2"/>
  <c r="G17" i="2"/>
  <c r="G18" i="2"/>
  <c r="G19" i="2"/>
  <c r="G20" i="2"/>
  <c r="G21" i="2"/>
  <c r="G25" i="2"/>
  <c r="G26" i="2"/>
  <c r="G27" i="2"/>
  <c r="G28" i="2"/>
  <c r="G29" i="2"/>
  <c r="G30" i="2"/>
  <c r="G31" i="2"/>
  <c r="G32" i="2"/>
  <c r="G33" i="2"/>
  <c r="G34" i="2"/>
  <c r="G35" i="2"/>
  <c r="G38" i="2"/>
  <c r="G39" i="2"/>
  <c r="G40" i="2"/>
  <c r="G41" i="2"/>
  <c r="G42" i="2"/>
  <c r="G43" i="2"/>
  <c r="G45" i="2"/>
  <c r="G46" i="2"/>
  <c r="G47" i="2"/>
  <c r="G51" i="2"/>
  <c r="G52" i="2"/>
  <c r="G53" i="2"/>
  <c r="G54" i="2"/>
  <c r="G55" i="2"/>
  <c r="G56" i="2"/>
  <c r="G57" i="2"/>
  <c r="G58" i="2"/>
  <c r="G59" i="2"/>
  <c r="G61" i="2"/>
  <c r="G62" i="2"/>
  <c r="G63" i="2"/>
  <c r="G64" i="2"/>
  <c r="G65" i="2"/>
  <c r="G66" i="2"/>
  <c r="G67" i="2"/>
  <c r="G68" i="2"/>
  <c r="G69" i="2"/>
  <c r="G70" i="2"/>
  <c r="G71" i="2"/>
  <c r="G72" i="2"/>
  <c r="G74" i="2"/>
  <c r="G75" i="2"/>
  <c r="G76" i="2"/>
  <c r="G77" i="2"/>
  <c r="G78" i="2"/>
  <c r="G79" i="2"/>
  <c r="G83" i="2"/>
  <c r="G84" i="2"/>
  <c r="G86" i="2"/>
  <c r="G87" i="2"/>
  <c r="G88" i="2"/>
  <c r="G90" i="2"/>
  <c r="G91" i="2"/>
  <c r="G100" i="2"/>
  <c r="G101" i="2"/>
  <c r="G102" i="2"/>
  <c r="G103" i="2"/>
  <c r="G3" i="2"/>
  <c r="O16" i="2" l="1"/>
  <c r="O47" i="2"/>
  <c r="O55" i="2"/>
  <c r="O19" i="2"/>
  <c r="O51" i="2"/>
  <c r="O73" i="2"/>
  <c r="O61" i="2"/>
  <c r="O53" i="2"/>
  <c r="O54" i="2"/>
  <c r="O78" i="2"/>
  <c r="O77" i="2"/>
  <c r="O76" i="2"/>
  <c r="O32" i="2"/>
  <c r="O31" i="2"/>
  <c r="O10" i="2"/>
  <c r="O9" i="2"/>
  <c r="O8" i="2"/>
  <c r="AG56" i="2"/>
  <c r="O33" i="2"/>
  <c r="O34" i="2"/>
  <c r="O11" i="2"/>
  <c r="O12" i="2"/>
  <c r="O35" i="2"/>
  <c r="O13" i="2"/>
  <c r="O79" i="2"/>
  <c r="AD99" i="2"/>
  <c r="O82" i="2" l="1"/>
  <c r="O62" i="2"/>
  <c r="C72" i="5"/>
  <c r="C70" i="5"/>
  <c r="C65" i="5"/>
  <c r="C38" i="5"/>
  <c r="C29" i="5"/>
  <c r="C25" i="5"/>
  <c r="C21" i="5"/>
  <c r="C10" i="5"/>
  <c r="B34" i="4"/>
  <c r="B33" i="4"/>
  <c r="B32" i="4"/>
  <c r="B31" i="4"/>
  <c r="B30" i="4"/>
  <c r="B29" i="4"/>
  <c r="B28" i="4"/>
  <c r="B26" i="4"/>
  <c r="B25" i="4"/>
  <c r="B24" i="4"/>
  <c r="B22" i="4"/>
  <c r="B21" i="4"/>
  <c r="B20" i="4"/>
  <c r="B19" i="4"/>
  <c r="B18" i="4"/>
  <c r="B17" i="4"/>
  <c r="B16" i="4"/>
  <c r="B15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O74" i="2" l="1"/>
  <c r="O75" i="2"/>
  <c r="O4" i="2"/>
  <c r="O40" i="2"/>
  <c r="O41" i="2"/>
  <c r="O43" i="2"/>
  <c r="O44" i="2"/>
  <c r="O45" i="2"/>
  <c r="O46" i="2"/>
  <c r="O57" i="2"/>
  <c r="O71" i="2"/>
  <c r="O27" i="2"/>
  <c r="O6" i="2"/>
  <c r="O28" i="2"/>
  <c r="O65" i="2"/>
  <c r="O7" i="2"/>
  <c r="O29" i="2"/>
  <c r="O66" i="2"/>
  <c r="O25" i="2"/>
  <c r="O21" i="2"/>
  <c r="O20" i="2"/>
  <c r="O18" i="2"/>
  <c r="O17" i="2"/>
  <c r="O3" i="2"/>
  <c r="AI26" i="2"/>
  <c r="AK26" i="2"/>
  <c r="AE26" i="2"/>
  <c r="AF26" i="2"/>
  <c r="AE4" i="2"/>
  <c r="AF4" i="2"/>
  <c r="AH4" i="2"/>
  <c r="AI4" i="2" s="1"/>
  <c r="AK4" i="2"/>
  <c r="AK27" i="2" l="1"/>
  <c r="AG27" i="2"/>
  <c r="AG21" i="2"/>
  <c r="AG43" i="2" s="1"/>
  <c r="AG20" i="2"/>
  <c r="AG42" i="2" s="1"/>
  <c r="AG57" i="2" l="1"/>
  <c r="AB3" i="1"/>
  <c r="AB4" i="1" s="1"/>
  <c r="X3" i="1"/>
  <c r="Y3" i="1" s="1"/>
  <c r="Z3" i="1" s="1"/>
  <c r="Z4" i="1" s="1"/>
  <c r="W4" i="1"/>
  <c r="W3" i="1"/>
  <c r="V4" i="1"/>
  <c r="V3" i="1"/>
  <c r="X4" i="1" l="1"/>
  <c r="O67" i="2" l="1"/>
  <c r="O5" i="2"/>
  <c r="O38" i="2"/>
  <c r="O30" i="2"/>
  <c r="O39" i="2"/>
  <c r="O56" i="2"/>
  <c r="O42" i="2"/>
  <c r="O26" i="2"/>
  <c r="O52" i="2"/>
  <c r="M59" i="2"/>
  <c r="K71" i="2"/>
  <c r="L63" i="2"/>
  <c r="K59" i="2"/>
  <c r="P62" i="2"/>
  <c r="R62" i="2"/>
  <c r="P64" i="2"/>
  <c r="R64" i="2"/>
  <c r="M69" i="2"/>
  <c r="L59" i="2"/>
  <c r="M58" i="2"/>
  <c r="O59" i="2"/>
  <c r="L69" i="2"/>
  <c r="M67" i="2"/>
  <c r="M64" i="2"/>
  <c r="O64" i="2"/>
  <c r="M63" i="2"/>
  <c r="L67" i="2"/>
  <c r="M62" i="2"/>
  <c r="O63" i="2"/>
  <c r="R58" i="2"/>
  <c r="P58" i="2"/>
  <c r="P63" i="2"/>
  <c r="R63" i="2"/>
  <c r="P59" i="2"/>
  <c r="R59" i="2"/>
  <c r="P67" i="2"/>
  <c r="R67" i="2"/>
  <c r="K69" i="2"/>
  <c r="L62" i="2"/>
  <c r="L58" i="2"/>
  <c r="L64" i="2"/>
  <c r="K58" i="2"/>
  <c r="R69" i="2"/>
  <c r="P69" i="2"/>
  <c r="K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tc={AF839EDD-3212-4546-927C-B04EEB2E78B5}</author>
    <author>tc={565C98CF-6BD7-42E1-B1BA-FA4CE1846343}</author>
    <author>tc={1FD06CF0-9A0A-4E52-B1D8-DB89240841AF}</author>
    <author>tc={015AA2E0-1E78-4A2E-B842-469B6A83DA36}</author>
    <author>tc={ED36633A-BBE1-4B84-853D-ADA1BA345758}</author>
    <author>tc={B19F9E8E-BA59-4910-9EDA-87DF2972A892}</author>
  </authors>
  <commentList>
    <comment ref="AE17" authorId="0" shapeId="0" xr:uid="{AF839EDD-3212-4546-927C-B04EEB2E78B5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E18" authorId="1" shapeId="0" xr:uid="{565C98CF-6BD7-42E1-B1BA-FA4CE1846343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E19" authorId="2" shapeId="0" xr:uid="{1FD06CF0-9A0A-4E52-B1D8-DB89240841AF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E39" authorId="3" shapeId="0" xr:uid="{015AA2E0-1E78-4A2E-B842-469B6A83DA36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E40" authorId="4" shapeId="0" xr:uid="{ED36633A-BBE1-4B84-853D-ADA1BA3457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  <comment ref="AE41" authorId="5" shapeId="0" xr:uid="{B19F9E8E-BA59-4910-9EDA-87DF2972A892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Invoicing to FO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tc={5F147AB3-AB7C-42BA-A1CA-4075066324C4}</author>
    <author>tc={E64AF13D-2154-4F5B-A2A5-0F7F26FFA86A}</author>
  </authors>
  <commentList>
    <comment ref="B14" authorId="0" shapeId="0" xr:uid="{5F147AB3-AB7C-42BA-A1CA-4075066324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Project name to be changed to “ ES_L2L_BLR_ATHR”
</t>
      </text>
    </comment>
    <comment ref="B25" authorId="1" shapeId="0" xr:uid="{E64AF13D-2154-4F5B-A2A5-0F7F26FFA8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16 projects Combined to 1
</t>
      </text>
    </comment>
  </commentList>
</comments>
</file>

<file path=xl/sharedStrings.xml><?xml version="1.0" encoding="utf-8"?>
<sst xmlns="http://schemas.openxmlformats.org/spreadsheetml/2006/main" count="983" uniqueCount="204">
  <si>
    <t>General</t>
  </si>
  <si>
    <t>Quality</t>
  </si>
  <si>
    <t>CSAT</t>
  </si>
  <si>
    <t>Resources &amp; Time</t>
  </si>
  <si>
    <t>Finance</t>
  </si>
  <si>
    <t>Month</t>
  </si>
  <si>
    <t>MyDC Ref</t>
  </si>
  <si>
    <t>OTP</t>
  </si>
  <si>
    <t>Project</t>
  </si>
  <si>
    <t>BO-PM</t>
  </si>
  <si>
    <t>BO-PL2</t>
  </si>
  <si>
    <t>BO ACQP Maturity</t>
  </si>
  <si>
    <t>BO ACQP Assessment Date</t>
  </si>
  <si>
    <t>OTD Target</t>
  </si>
  <si>
    <t>RFT Target</t>
  </si>
  <si>
    <t>CSAT level
(1 to 4)</t>
  </si>
  <si>
    <t>CSAT Date</t>
  </si>
  <si>
    <t>CSAT Level
ALTEN service management</t>
  </si>
  <si>
    <t>CSAT Level
Quality of deliveries</t>
  </si>
  <si>
    <t>CSAT Level
Autonomy</t>
  </si>
  <si>
    <t>CSAT Level
Communication</t>
  </si>
  <si>
    <t>CSAT Level
Flexibility / Reactivity</t>
  </si>
  <si>
    <t>CSAT Level
Pro-Activity</t>
  </si>
  <si>
    <t>Number of FTE</t>
  </si>
  <si>
    <t>Project Attrition Number of replaced FTE</t>
  </si>
  <si>
    <t>Real Capacity excluding leaves (h)</t>
  </si>
  <si>
    <t>Time sell to customer (h)</t>
  </si>
  <si>
    <t>Turnover engage by Customer</t>
  </si>
  <si>
    <t>Cumulative Turnover engage by Customer</t>
  </si>
  <si>
    <t>PO Received</t>
  </si>
  <si>
    <t>Cumulative PO Received</t>
  </si>
  <si>
    <t xml:space="preserve">Current Month DAN </t>
  </si>
  <si>
    <t xml:space="preserve">Cumulative DAN </t>
  </si>
  <si>
    <t>STD target margin</t>
  </si>
  <si>
    <t>STD margin forecasted</t>
  </si>
  <si>
    <t>Remark</t>
  </si>
  <si>
    <t>A001100134387</t>
  </si>
  <si>
    <t>[ZINML_PJEC_EMES3_ME3S WP] - ME WIDEBODY</t>
  </si>
  <si>
    <t>Yannick NICOLAS</t>
  </si>
  <si>
    <t>Remya RAJAN</t>
  </si>
  <si>
    <t>B</t>
  </si>
  <si>
    <t>Customer</t>
  </si>
  <si>
    <t>Business unit</t>
  </si>
  <si>
    <t>Global IQP</t>
  </si>
  <si>
    <t>No. of Planned deliverables</t>
  </si>
  <si>
    <t>No. of on  time deliverables</t>
  </si>
  <si>
    <t>Actual OTD %</t>
  </si>
  <si>
    <t xml:space="preserve">No.Of Right First Time Delivered </t>
  </si>
  <si>
    <t>Actual RFT %</t>
  </si>
  <si>
    <t>Skill Compliance (Average team's skill level)</t>
  </si>
  <si>
    <t>A001100011934</t>
  </si>
  <si>
    <t>ATF 2</t>
  </si>
  <si>
    <t>DCTC CIMB - IMPM</t>
  </si>
  <si>
    <t>Vamsi MACHIREDDY</t>
  </si>
  <si>
    <t>Sachin SAJEEV</t>
  </si>
  <si>
    <t>Airbus</t>
  </si>
  <si>
    <t>S2O - FR</t>
  </si>
  <si>
    <t>TBD</t>
  </si>
  <si>
    <t>LOCAL TO LOCAL</t>
  </si>
  <si>
    <t>SW_L2L_BLR_AB</t>
  </si>
  <si>
    <t>Pradeep GAJAKOSH</t>
  </si>
  <si>
    <t>ANTOLIN</t>
  </si>
  <si>
    <t>L2L</t>
  </si>
  <si>
    <t>ANTOLIN PUNE - ADC</t>
  </si>
  <si>
    <t>KAPIL KUMAR</t>
  </si>
  <si>
    <t>RAGHU B WAKKUND</t>
  </si>
  <si>
    <t>NO CSAT available, no costing components available</t>
  </si>
  <si>
    <t>DANA</t>
  </si>
  <si>
    <t>DANA Pune - ADC</t>
  </si>
  <si>
    <t>CHASSIS_L2L_CHE_RBCI</t>
  </si>
  <si>
    <t>Syam KUMAR</t>
  </si>
  <si>
    <t>Arumugam MANICKAM</t>
  </si>
  <si>
    <t>L2L project.  PO &amp; Margin are Taken Care by BD</t>
  </si>
  <si>
    <t>RNTBCI</t>
  </si>
  <si>
    <t>PF ARCHI_L2L_CHE_RBCI</t>
  </si>
  <si>
    <t>PFC_L2L_CHE_RBCI</t>
  </si>
  <si>
    <t>VA_L2L_CHE_RBCI</t>
  </si>
  <si>
    <t>SENTHILKUMAR KANAGARAJ</t>
  </si>
  <si>
    <t>VB_L2L_CHE_RBCI</t>
  </si>
  <si>
    <t>VD_L2L_CHE_RBCI</t>
  </si>
  <si>
    <t>CAE_Structures_L2L_CHE_RBCI</t>
  </si>
  <si>
    <t>CAE_CADPrep_L2L_CHE_RBCI</t>
  </si>
  <si>
    <t>A024100145418</t>
  </si>
  <si>
    <t>ATG2 - DE</t>
  </si>
  <si>
    <t>BCI Standard Work MSE Metal</t>
  </si>
  <si>
    <t>€30.107,03</t>
  </si>
  <si>
    <t>A001100111652</t>
  </si>
  <si>
    <t>DAPF PPS</t>
  </si>
  <si>
    <t>Global project FO managing margin</t>
  </si>
  <si>
    <t>DAPF MBOM</t>
  </si>
  <si>
    <t>Stellantis</t>
  </si>
  <si>
    <t>International 1</t>
  </si>
  <si>
    <t>Materials Engineering</t>
  </si>
  <si>
    <t>PFDI-PFDI 001- CAD Packaging</t>
  </si>
  <si>
    <t>Badarinarayan UMARJI</t>
  </si>
  <si>
    <t>C</t>
  </si>
  <si>
    <t>PO,DAN &amp; Margin are Taken Care by FO</t>
  </si>
  <si>
    <t>BCI-BCI 007 - Body,Chassis,Interiors,Mechatronics</t>
  </si>
  <si>
    <t>Alten USA</t>
  </si>
  <si>
    <t>PFDI - VDYN - 004 - Vehicle Dynamics</t>
  </si>
  <si>
    <t>IQP2</t>
  </si>
  <si>
    <t>Pruthvi Parmesh</t>
  </si>
  <si>
    <t>TASL</t>
  </si>
  <si>
    <t>ES_L2L_BLR_ATHR</t>
  </si>
  <si>
    <t>€33.818,85</t>
  </si>
  <si>
    <t xml:space="preserve">503	</t>
  </si>
  <si>
    <t>A035100092964</t>
  </si>
  <si>
    <t>SDC - [DIBI-CSE_PJIA_MACV8_CSE] DATA_PRODUCT #S2O</t>
  </si>
  <si>
    <t>IQP3</t>
  </si>
  <si>
    <t>Ranjana HEGDE</t>
  </si>
  <si>
    <t>A035100143314</t>
  </si>
  <si>
    <t>[Qx_DIGIT_PJMT_QS_NONE] DIGITAL TRANSFORMATION FOR Qx</t>
  </si>
  <si>
    <t>A035100083094</t>
  </si>
  <si>
    <t>SDC - [NAVBLUE SOFTWARE FACTORY] APPLICATION #S2O</t>
  </si>
  <si>
    <t>A024100161868</t>
  </si>
  <si>
    <t xml:space="preserve">[STLA-BCI] GLOBAL PMO – Safety and BDD </t>
  </si>
  <si>
    <t>D</t>
  </si>
  <si>
    <t>INT1</t>
  </si>
  <si>
    <t>ATS</t>
  </si>
  <si>
    <t>Farheen SOUDAGAR</t>
  </si>
  <si>
    <t>HW</t>
  </si>
  <si>
    <t>Scania</t>
  </si>
  <si>
    <t>ATS_FMEA</t>
  </si>
  <si>
    <t>3192h</t>
  </si>
  <si>
    <t>2604h</t>
  </si>
  <si>
    <t>PRS &amp; PFDI_VDYN</t>
  </si>
  <si>
    <t>Alessandro Giordano</t>
  </si>
  <si>
    <t>Usha Kodi</t>
  </si>
  <si>
    <t>NO KPI available</t>
  </si>
  <si>
    <t>Volvo - US - GSO</t>
  </si>
  <si>
    <t>Erick Solorzano</t>
  </si>
  <si>
    <t>ES_L2L_BLR_VO</t>
  </si>
  <si>
    <t>Gangadhar</t>
  </si>
  <si>
    <t>No CSAT available, no costing components available</t>
  </si>
  <si>
    <t>Transformation plan - Homologation</t>
  </si>
  <si>
    <t>Laura Mancarella</t>
  </si>
  <si>
    <t>SWX - SWX - 001 - FACO/SSAD/CIDA - Infotainment System Requirement</t>
  </si>
  <si>
    <t>Global project FO managing margin, Task are delivered quaterly, next delivery is planned in April</t>
  </si>
  <si>
    <t>A024100165540</t>
  </si>
  <si>
    <t xml:space="preserve">[STLA-BCI] GLOBAL PMO – PMx &amp; BOM </t>
  </si>
  <si>
    <t>Pavan Jorapur</t>
  </si>
  <si>
    <t>NA</t>
  </si>
  <si>
    <t>EHSE - EECI - 003 - Electrical Electronic Connectivity and Infotainment</t>
  </si>
  <si>
    <t xml:space="preserve">EEPS Projects </t>
  </si>
  <si>
    <t>Project is in initial stage</t>
  </si>
  <si>
    <t>VASCO DE GAMA</t>
  </si>
  <si>
    <t>TBH</t>
  </si>
  <si>
    <t>MASK</t>
  </si>
  <si>
    <t>PFDI - EMAT - 005 - Energy Management</t>
  </si>
  <si>
    <t>TD Engagement started in March 25. Data will be available from April 25</t>
  </si>
  <si>
    <t>Kapil</t>
  </si>
  <si>
    <t>HWE 014 – Electrical and Mechatronics</t>
  </si>
  <si>
    <t>SIRT - FR</t>
  </si>
  <si>
    <t>RTB-Renault L2.5</t>
  </si>
  <si>
    <t>Amarjeet Sinha</t>
  </si>
  <si>
    <t xml:space="preserve">BCI_L2L_CHE_STLA </t>
  </si>
  <si>
    <t>Shibu Anand</t>
  </si>
  <si>
    <t>PRS_L2L_CHE_STLA </t>
  </si>
  <si>
    <t>PFDI_L2L_CHE_STLA </t>
  </si>
  <si>
    <t>EEHD_L2L_CHE_STLA </t>
  </si>
  <si>
    <t>EHE_L2L_CHE_STLA </t>
  </si>
  <si>
    <t>PFDI_VENG_L2L_CHE_STLA</t>
  </si>
  <si>
    <t>GPSQ_L2L_CHE_STLA</t>
  </si>
  <si>
    <t xml:space="preserve">Bosch -ETAS- Transformation Project </t>
  </si>
  <si>
    <t>IQP4.1</t>
  </si>
  <si>
    <t>Kapil KUMAR</t>
  </si>
  <si>
    <t>Transformation in progress, system is being defined</t>
  </si>
  <si>
    <t>MUSONIUS</t>
  </si>
  <si>
    <t>TBH(Not started)</t>
  </si>
  <si>
    <t>MOSCOVIUM 2010</t>
  </si>
  <si>
    <t>MUSTANG</t>
  </si>
  <si>
    <t>MOSCOVIUM NEA</t>
  </si>
  <si>
    <t>Renault</t>
  </si>
  <si>
    <t>RTB-Renault</t>
  </si>
  <si>
    <t>IQP 3</t>
  </si>
  <si>
    <t>STLA IMPM FR</t>
  </si>
  <si>
    <t>STLA - BCI Standard Work MSE Metal</t>
  </si>
  <si>
    <t xml:space="preserve">PFDI-PFDI 001- CAD Packaging </t>
  </si>
  <si>
    <t>BCI007-Body,Chassis,Interiors,Mechatronics</t>
  </si>
  <si>
    <t>Scania ATS</t>
  </si>
  <si>
    <t>Scania HW</t>
  </si>
  <si>
    <t>ASE_L2L_CHE_RBCI</t>
  </si>
  <si>
    <t>Armugam MANICKAM</t>
  </si>
  <si>
    <t>Raghu WAKKUND</t>
  </si>
  <si>
    <t>ATS(FMEA)</t>
  </si>
  <si>
    <t>Pruthvi PARMESH</t>
  </si>
  <si>
    <t>Syam Kumar</t>
  </si>
  <si>
    <t xml:space="preserve">JohnCrane - Transformation Project </t>
  </si>
  <si>
    <t>Name</t>
  </si>
  <si>
    <t>Chassis_L2L_CHE_RBCI</t>
  </si>
  <si>
    <t>PFArchi_L2L_CHE_RBCI</t>
  </si>
  <si>
    <t>[STLA-BCI] GLOBAL PMO – PMx &amp; BOM</t>
  </si>
  <si>
    <t>ES_L2L_PUN_GA</t>
  </si>
  <si>
    <t xml:space="preserve">Materials Engineering </t>
  </si>
  <si>
    <t>[STLA-BCI] GLOBAL PMO – Safety and BDD</t>
  </si>
  <si>
    <t>Pruthvi</t>
  </si>
  <si>
    <t>Suresh REDDY</t>
  </si>
  <si>
    <t>Amarjeet</t>
  </si>
  <si>
    <t>Mar</t>
  </si>
  <si>
    <t>Scania ATS-FMEA</t>
  </si>
  <si>
    <t>Not Available in RAG file</t>
  </si>
  <si>
    <t>Projects</t>
  </si>
  <si>
    <t>Names</t>
  </si>
  <si>
    <t>Yesterday was holiday in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</si>
</sst>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7" formatCode="&quot;₹&quot;\ #,##0.00;&quot;₹&quot;\ \-#,##0.00"/>
    <numFmt numFmtId="164" formatCode="_-* #,##0.00\ &quot;€&quot;_-;\-* #,##0.00\ &quot;€&quot;_-;_-* &quot;-&quot;??\ &quot;€&quot;_-;_-@_-"/>
    <numFmt numFmtId="165" formatCode="[$-409]mmmm\-yy;@"/>
    <numFmt numFmtId="166" formatCode="0.0%"/>
    <numFmt numFmtId="167" formatCode="General&quot; h&quot;"/>
    <numFmt numFmtId="168" formatCode="_-[$$-409]* #,##0.00_ ;_-[$$-409]* \-#,##0.00\ ;_-[$$-409]* &quot;-&quot;??_ ;_-@_ "/>
    <numFmt numFmtId="169" formatCode="[$€-2]\ #,##0.00;[Red]\-[$€-2]\ #,##0.00"/>
    <numFmt numFmtId="170" formatCode="#,##0.00\ [$€-1];[Red]\-#,##0.00\ [$€-1]"/>
    <numFmt numFmtId="171" formatCode="#,##0_ ;\-#,##0\ "/>
  </numFmts>
  <fonts count="2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5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ptos Narrow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color rgb="FF000000"/>
      <name val="Aptos Narrow"/>
      <family val="2"/>
    </font>
    <font>
      <b/>
      <sz val="11"/>
      <name val="Aptos Narrow"/>
      <family val="2"/>
    </font>
    <font>
      <sz val="10"/>
      <color theme="5"/>
      <name val="Aptos Narrow"/>
      <family val="2"/>
    </font>
    <font>
      <sz val="10"/>
      <color theme="4"/>
      <name val="Aptos Narrow"/>
      <family val="2"/>
    </font>
    <font>
      <sz val="10"/>
      <color theme="1"/>
      <name val="Aptos Narrow"/>
      <family val="2"/>
    </font>
    <font>
      <sz val="10"/>
      <name val="Aptos Narrow"/>
      <family val="2"/>
    </font>
    <font>
      <sz val="11"/>
      <name val="Aptos Narrow"/>
      <family val="2"/>
    </font>
    <font>
      <sz val="11"/>
      <color theme="1"/>
      <name val="Aptos Narrow"/>
      <family val="2"/>
    </font>
    <font>
      <sz val="12"/>
      <color rgb="FF000000"/>
      <name val="Aptos Narrow"/>
      <family val="2"/>
    </font>
    <font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0B5394"/>
      </patternFill>
    </fill>
    <fill>
      <patternFill patternType="solid">
        <fgColor theme="6" tint="0.59999389629810485"/>
        <bgColor rgb="FF0B5394"/>
      </patternFill>
    </fill>
    <fill>
      <patternFill patternType="solid">
        <fgColor rgb="FF92D050"/>
        <bgColor rgb="FF0B5394"/>
      </patternFill>
    </fill>
    <fill>
      <patternFill patternType="solid">
        <fgColor theme="9" tint="0.59999389629810485"/>
        <bgColor rgb="FF0B5394"/>
      </patternFill>
    </fill>
    <fill>
      <patternFill patternType="solid">
        <fgColor theme="5" tint="0.79998168889431442"/>
        <bgColor rgb="FF0B5394"/>
      </patternFill>
    </fill>
    <fill>
      <patternFill patternType="solid">
        <fgColor theme="6"/>
        <bgColor rgb="FF0B5394"/>
      </patternFill>
    </fill>
    <fill>
      <patternFill patternType="solid">
        <fgColor theme="0"/>
        <bgColor indexed="64"/>
      </patternFill>
    </fill>
    <fill>
      <patternFill patternType="solid">
        <fgColor rgb="FFEFF4FC"/>
        <bgColor rgb="FFEFF4FC"/>
      </patternFill>
    </fill>
    <fill>
      <patternFill patternType="solid">
        <fgColor rgb="FF00B0F0"/>
        <bgColor rgb="FF0B539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F4F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FF4FC"/>
      </patternFill>
    </fill>
    <fill>
      <patternFill patternType="solid">
        <fgColor rgb="FF7030A0"/>
        <bgColor rgb="FF0B539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2" fillId="0" borderId="0"/>
  </cellStyleXfs>
  <cellXfs count="145">
    <xf numFmtId="0" fontId="0" fillId="0" borderId="0" xfId="0"/>
    <xf numFmtId="0" fontId="2" fillId="0" borderId="0" xfId="0" applyFont="1"/>
    <xf numFmtId="165" fontId="1" fillId="0" borderId="1" xfId="0" applyNumberFormat="1" applyFont="1" applyBorder="1" applyAlignment="1">
      <alignment horizontal="center"/>
    </xf>
    <xf numFmtId="0" fontId="0" fillId="0" borderId="1" xfId="0" applyBorder="1"/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166" fontId="6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0" fillId="2" borderId="0" xfId="0" applyFill="1"/>
    <xf numFmtId="0" fontId="8" fillId="0" borderId="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11" fillId="10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0" fillId="2" borderId="0" xfId="0" applyFont="1" applyFill="1"/>
    <xf numFmtId="0" fontId="10" fillId="0" borderId="0" xfId="0" applyFont="1"/>
    <xf numFmtId="0" fontId="9" fillId="0" borderId="0" xfId="0" applyFont="1"/>
    <xf numFmtId="165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14" fontId="10" fillId="0" borderId="1" xfId="0" applyNumberFormat="1" applyFont="1" applyBorder="1" applyAlignment="1">
      <alignment horizontal="center" vertical="top"/>
    </xf>
    <xf numFmtId="1" fontId="10" fillId="0" borderId="1" xfId="0" applyNumberFormat="1" applyFont="1" applyBorder="1" applyAlignment="1">
      <alignment horizontal="center" vertical="top"/>
    </xf>
    <xf numFmtId="169" fontId="10" fillId="0" borderId="1" xfId="0" applyNumberFormat="1" applyFont="1" applyBorder="1" applyAlignment="1">
      <alignment horizontal="center" vertical="top"/>
    </xf>
    <xf numFmtId="10" fontId="10" fillId="0" borderId="1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168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5" fillId="0" borderId="1" xfId="0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4" fontId="15" fillId="0" borderId="1" xfId="0" applyNumberFormat="1" applyFont="1" applyBorder="1"/>
    <xf numFmtId="166" fontId="15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7" fontId="17" fillId="0" borderId="1" xfId="0" applyNumberFormat="1" applyFont="1" applyBorder="1"/>
    <xf numFmtId="164" fontId="17" fillId="0" borderId="1" xfId="0" applyNumberFormat="1" applyFont="1" applyBorder="1"/>
    <xf numFmtId="166" fontId="17" fillId="0" borderId="1" xfId="1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1" fontId="10" fillId="0" borderId="1" xfId="0" applyNumberFormat="1" applyFont="1" applyBorder="1" applyAlignment="1">
      <alignment horizontal="center" vertical="center"/>
    </xf>
    <xf numFmtId="167" fontId="10" fillId="9" borderId="1" xfId="0" applyNumberFormat="1" applyFont="1" applyFill="1" applyBorder="1" applyAlignment="1">
      <alignment horizontal="center"/>
    </xf>
    <xf numFmtId="167" fontId="15" fillId="9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9" fillId="0" borderId="1" xfId="2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0" fillId="13" borderId="1" xfId="0" applyFill="1" applyBorder="1" applyAlignment="1">
      <alignment horizontal="left"/>
    </xf>
    <xf numFmtId="0" fontId="20" fillId="13" borderId="1" xfId="0" applyFont="1" applyFill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9" fontId="10" fillId="0" borderId="1" xfId="1" applyFont="1" applyFill="1" applyBorder="1" applyAlignment="1">
      <alignment horizontal="center" vertical="top" wrapText="1"/>
    </xf>
    <xf numFmtId="9" fontId="10" fillId="12" borderId="1" xfId="1" applyFont="1" applyFill="1" applyBorder="1" applyAlignment="1">
      <alignment horizontal="center" vertical="top" wrapText="1"/>
    </xf>
    <xf numFmtId="166" fontId="10" fillId="0" borderId="1" xfId="0" applyNumberFormat="1" applyFont="1" applyBorder="1" applyAlignment="1">
      <alignment horizontal="center" vertical="top" wrapText="1"/>
    </xf>
    <xf numFmtId="166" fontId="10" fillId="12" borderId="1" xfId="0" applyNumberFormat="1" applyFont="1" applyFill="1" applyBorder="1" applyAlignment="1">
      <alignment horizontal="center" vertical="top" wrapText="1"/>
    </xf>
    <xf numFmtId="0" fontId="17" fillId="10" borderId="1" xfId="0" applyFont="1" applyFill="1" applyBorder="1" applyAlignment="1">
      <alignment horizontal="left" vertical="center" wrapText="1"/>
    </xf>
    <xf numFmtId="0" fontId="18" fillId="0" borderId="1" xfId="2" applyFont="1" applyBorder="1" applyAlignment="1">
      <alignment horizontal="left"/>
    </xf>
    <xf numFmtId="9" fontId="10" fillId="0" borderId="1" xfId="1" applyFont="1" applyBorder="1" applyAlignment="1">
      <alignment horizontal="center" vertical="top" wrapText="1"/>
    </xf>
    <xf numFmtId="170" fontId="10" fillId="0" borderId="1" xfId="0" applyNumberFormat="1" applyFont="1" applyBorder="1" applyAlignment="1">
      <alignment horizontal="center" vertical="top"/>
    </xf>
    <xf numFmtId="0" fontId="0" fillId="15" borderId="0" xfId="0" applyFill="1"/>
    <xf numFmtId="0" fontId="10" fillId="2" borderId="0" xfId="0" applyFont="1" applyFill="1" applyAlignment="1">
      <alignment horizontal="center"/>
    </xf>
    <xf numFmtId="0" fontId="10" fillId="17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9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21" fillId="18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16" borderId="0" xfId="0" applyFill="1"/>
    <xf numFmtId="0" fontId="0" fillId="19" borderId="0" xfId="0" applyFill="1"/>
    <xf numFmtId="0" fontId="0" fillId="19" borderId="1" xfId="0" applyFill="1" applyBorder="1"/>
    <xf numFmtId="0" fontId="1" fillId="0" borderId="1" xfId="0" applyFont="1" applyBorder="1" applyAlignment="1">
      <alignment horizontal="left"/>
    </xf>
    <xf numFmtId="0" fontId="0" fillId="16" borderId="1" xfId="0" applyFill="1" applyBorder="1"/>
    <xf numFmtId="0" fontId="0" fillId="20" borderId="1" xfId="0" applyFill="1" applyBorder="1"/>
    <xf numFmtId="0" fontId="0" fillId="20" borderId="1" xfId="0" applyFill="1" applyBorder="1" applyAlignment="1">
      <alignment horizontal="left"/>
    </xf>
    <xf numFmtId="171" fontId="17" fillId="0" borderId="1" xfId="0" applyNumberFormat="1" applyFont="1" applyBorder="1" applyAlignment="1">
      <alignment horizontal="center" vertical="center"/>
    </xf>
    <xf numFmtId="7" fontId="17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22" fillId="0" borderId="10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9" fontId="10" fillId="12" borderId="1" xfId="1" applyFont="1" applyFill="1" applyBorder="1" applyAlignment="1">
      <alignment horizontal="center" vertical="center" wrapText="1"/>
    </xf>
    <xf numFmtId="165" fontId="10" fillId="9" borderId="1" xfId="0" applyNumberFormat="1" applyFont="1" applyFill="1" applyBorder="1" applyAlignment="1">
      <alignment horizontal="center" vertical="top"/>
    </xf>
    <xf numFmtId="0" fontId="17" fillId="21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/>
    </xf>
    <xf numFmtId="0" fontId="17" fillId="21" borderId="1" xfId="0" applyFont="1" applyFill="1" applyBorder="1" applyAlignment="1">
      <alignment horizontal="left" vertical="center" wrapText="1"/>
    </xf>
    <xf numFmtId="0" fontId="18" fillId="9" borderId="1" xfId="0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 vertical="top"/>
    </xf>
    <xf numFmtId="9" fontId="10" fillId="9" borderId="1" xfId="1" applyFont="1" applyFill="1" applyBorder="1" applyAlignment="1">
      <alignment horizontal="center" vertical="top" wrapText="1"/>
    </xf>
    <xf numFmtId="9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/>
    <xf numFmtId="0" fontId="10" fillId="9" borderId="0" xfId="0" applyFont="1" applyFill="1"/>
    <xf numFmtId="165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top"/>
    </xf>
    <xf numFmtId="0" fontId="10" fillId="9" borderId="1" xfId="0" applyFont="1" applyFill="1" applyBorder="1" applyAlignment="1">
      <alignment horizontal="left"/>
    </xf>
    <xf numFmtId="167" fontId="17" fillId="9" borderId="1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 vertical="center"/>
    </xf>
    <xf numFmtId="164" fontId="15" fillId="9" borderId="1" xfId="0" applyNumberFormat="1" applyFont="1" applyFill="1" applyBorder="1"/>
    <xf numFmtId="0" fontId="10" fillId="0" borderId="0" xfId="0" applyFont="1" applyAlignment="1">
      <alignment horizontal="center" vertical="center"/>
    </xf>
    <xf numFmtId="0" fontId="10" fillId="17" borderId="1" xfId="0" applyFont="1" applyFill="1" applyBorder="1" applyAlignment="1">
      <alignment horizontal="left" vertical="top"/>
    </xf>
    <xf numFmtId="168" fontId="10" fillId="0" borderId="1" xfId="0" applyNumberFormat="1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/>
    </xf>
    <xf numFmtId="0" fontId="14" fillId="22" borderId="1" xfId="0" applyFont="1" applyFill="1" applyBorder="1" applyAlignment="1">
      <alignment horizontal="center" vertical="center" wrapText="1"/>
    </xf>
    <xf numFmtId="0" fontId="14" fillId="2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10" fillId="17" borderId="1" xfId="0" applyFont="1" applyFill="1" applyBorder="1" applyAlignment="1">
      <alignment horizontal="center" vertical="top"/>
    </xf>
    <xf numFmtId="0" fontId="10" fillId="17" borderId="0" xfId="0" applyFont="1" applyFill="1" applyAlignment="1">
      <alignment horizontal="center" vertical="top"/>
    </xf>
    <xf numFmtId="9" fontId="1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</cellXfs>
  <cellStyles count="3">
    <cellStyle name="Normal" xfId="0" builtinId="0"/>
    <cellStyle name="Normal 2" xfId="2" xr:uid="{7BCA628E-D153-4D33-A367-B86AA6CC26C5}"/>
    <cellStyle name="Per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EFF4FC"/>
          <bgColor rgb="FFEFF4FC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Follow up-style" pivot="0" count="2" xr9:uid="{00000000-0011-0000-FFFF-FFFF00000000}">
      <tableStyleElement type="firstRowStripe" dxfId="31"/>
      <tableStyleElement type="secondRowStripe" dxfId="30"/>
    </tableStyle>
    <tableStyle name="Dashboard-style" pivot="0" count="3" xr9:uid="{00000000-0011-0000-FFFF-FFFF01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tengroup.sharepoint.com/sites/AltenIndia/tdindia/Shared%20Documents/TD%20Goverance/01_TD_Governace/TD%20Projects%20_RAG%20Status.xlsx" TargetMode="External"/><Relationship Id="rId1" Type="http://schemas.openxmlformats.org/officeDocument/2006/relationships/externalLinkPath" Target="https://altengroup.sharepoint.com/sites/AltenIndia/tdindia/Shared%20Documents/TD%20Goverance/01_TD_Governace/TD%20Projects%20_RAG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S0bo86c5mU-MzVY3WtYqWE4EsEZoZbxIqBcPpNQ6ThpMPDmXWauEQoklr9nYwe7y" itemId="01G4HVC6ONDPY2NQG2ANEZKKFBJKSIKPD2">
      <xxl21:absoluteUrl r:id="rId2"/>
    </xxl21:alternateUrls>
    <sheetNames>
      <sheetName val="RAG"/>
      <sheetName val="Summary"/>
      <sheetName val="Backup"/>
      <sheetName val="BU and PL View "/>
      <sheetName val="Summary -280125"/>
      <sheetName val="TDI-Scope"/>
      <sheetName val=" Transformation Projects"/>
      <sheetName val="Sheet1"/>
      <sheetName val="TD Projects India Consolida (2)"/>
      <sheetName val="TD Projects _Not in scope"/>
      <sheetName val="RAG Notes"/>
      <sheetName val="Sheet3"/>
      <sheetName val="TDI- Projects Status"/>
      <sheetName val="RAG Details"/>
      <sheetName val="KPI"/>
      <sheetName val="ATF2"/>
      <sheetName val="USA"/>
      <sheetName val="S2O"/>
      <sheetName val="GMBH"/>
      <sheetName val="INT1"/>
      <sheetName val="L2L"/>
      <sheetName val="Global_IQP"/>
      <sheetName val="TDI- Projects Status_V2_05Feb"/>
      <sheetName val="Sheet2"/>
      <sheetName val="Graph"/>
      <sheetName val="Upd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/>
          <cell r="B1" t="str">
            <v>Project General</v>
          </cell>
          <cell r="C1"/>
          <cell r="D1"/>
          <cell r="E1"/>
          <cell r="F1"/>
          <cell r="G1" t="str">
            <v>Project Organisation</v>
          </cell>
          <cell r="H1"/>
          <cell r="I1"/>
          <cell r="J1"/>
          <cell r="K1"/>
          <cell r="L1" t="str">
            <v>Engagement Model and Billing rate</v>
          </cell>
        </row>
        <row r="2">
          <cell r="A2" t="str">
            <v>Id</v>
          </cell>
          <cell r="B2" t="str">
            <v>Project name</v>
          </cell>
          <cell r="C2" t="str">
            <v>Business unit</v>
          </cell>
          <cell r="D2" t="str">
            <v>Customer</v>
          </cell>
          <cell r="E2" t="str">
            <v>People staffed today</v>
          </cell>
          <cell r="F2" t="str">
            <v>People ordered 6 mos</v>
          </cell>
          <cell r="G2" t="str">
            <v>PD- Projects Global</v>
          </cell>
          <cell r="H2" t="str">
            <v>PM1</v>
          </cell>
          <cell r="I2" t="str">
            <v>PL2</v>
          </cell>
          <cell r="J2" t="str">
            <v>PL1</v>
          </cell>
          <cell r="K2" t="str">
            <v>DC</v>
          </cell>
          <cell r="L2" t="str">
            <v>Global IQP</v>
          </cell>
        </row>
        <row r="3">
          <cell r="A3">
            <v>1482</v>
          </cell>
          <cell r="B3" t="str">
            <v>[Qx_DIGIT_PJMT_QS_NONE] DIGITAL TRANSFORMATION FOR Qx</v>
          </cell>
          <cell r="C3" t="str">
            <v>S2O - FR</v>
          </cell>
          <cell r="D3" t="str">
            <v>Airbus</v>
          </cell>
          <cell r="E3">
            <v>9</v>
          </cell>
          <cell r="F3">
            <v>9</v>
          </cell>
          <cell r="G3" t="str">
            <v>Richard MICOUD/ Lea Lombes</v>
          </cell>
          <cell r="H3" t="str">
            <v>Vamsi MACHIREDDY</v>
          </cell>
          <cell r="I3" t="str">
            <v>Ranjana HEGDE</v>
          </cell>
          <cell r="J3"/>
          <cell r="K3" t="str">
            <v>DC3</v>
          </cell>
          <cell r="L3" t="str">
            <v>IQP2</v>
          </cell>
        </row>
        <row r="4">
          <cell r="A4">
            <v>2004</v>
          </cell>
          <cell r="B4" t="str">
            <v>[STLA-BCI] GLOBAL PMO – PMx &amp; BOM</v>
          </cell>
          <cell r="C4" t="str">
            <v>ATG2 - DE</v>
          </cell>
          <cell r="D4" t="str">
            <v>Stellantis</v>
          </cell>
          <cell r="E4">
            <v>9</v>
          </cell>
          <cell r="F4">
            <v>10</v>
          </cell>
          <cell r="G4" t="str">
            <v>Alexander ZWANZIG</v>
          </cell>
          <cell r="H4" t="str">
            <v>Vamsi MACHIREDDY</v>
          </cell>
          <cell r="I4" t="str">
            <v>Pavan JORAPUR</v>
          </cell>
          <cell r="J4"/>
          <cell r="K4" t="str">
            <v>DC1</v>
          </cell>
          <cell r="L4" t="str">
            <v>IQP4</v>
          </cell>
        </row>
        <row r="5">
          <cell r="A5">
            <v>1861</v>
          </cell>
          <cell r="B5" t="str">
            <v>[STLA-BCI] GLOBAL PMO – Safety and BDD</v>
          </cell>
          <cell r="C5" t="str">
            <v>ATG2 - DE</v>
          </cell>
          <cell r="D5" t="str">
            <v>Stellantis</v>
          </cell>
          <cell r="E5">
            <v>14</v>
          </cell>
          <cell r="F5">
            <v>15.5</v>
          </cell>
          <cell r="G5" t="str">
            <v>Lukas KRAWCZYK</v>
          </cell>
          <cell r="H5" t="str">
            <v>Vamsi MACHIREDDY</v>
          </cell>
          <cell r="I5" t="str">
            <v>Sachin SAJEEV</v>
          </cell>
          <cell r="J5"/>
          <cell r="K5" t="str">
            <v>DC1</v>
          </cell>
          <cell r="L5" t="str">
            <v>IQP4</v>
          </cell>
        </row>
        <row r="6">
          <cell r="A6">
            <v>915</v>
          </cell>
          <cell r="B6" t="str">
            <v>[ZZMS6_PJEC_EMES3_ME3S WPR] WPA320 – SYSTEMES #S2O</v>
          </cell>
          <cell r="C6" t="str">
            <v>S2O - FR</v>
          </cell>
          <cell r="D6" t="str">
            <v>Airbus</v>
          </cell>
          <cell r="E6">
            <v>50</v>
          </cell>
          <cell r="F6">
            <v>47</v>
          </cell>
          <cell r="G6" t="str">
            <v>Yannick NiCOLAS</v>
          </cell>
          <cell r="H6" t="str">
            <v>Yannick NiCOLAS</v>
          </cell>
          <cell r="I6" t="str">
            <v>Remya RAJAN</v>
          </cell>
          <cell r="J6"/>
          <cell r="K6" t="str">
            <v>DC4</v>
          </cell>
          <cell r="L6" t="str">
            <v>IQP3</v>
          </cell>
        </row>
        <row r="7">
          <cell r="A7">
            <v>1995</v>
          </cell>
          <cell r="B7" t="str">
            <v>ASE_L2L_CHE_RBCI</v>
          </cell>
          <cell r="C7" t="str">
            <v>Local to Local</v>
          </cell>
          <cell r="D7" t="str">
            <v>RNTBCI</v>
          </cell>
          <cell r="E7">
            <v>13</v>
          </cell>
          <cell r="F7">
            <v>13</v>
          </cell>
          <cell r="G7" t="str">
            <v>Syam KUMAR</v>
          </cell>
          <cell r="H7" t="str">
            <v>Syam KUMAR</v>
          </cell>
          <cell r="I7" t="str">
            <v>Armugam MANICKAM</v>
          </cell>
          <cell r="J7" t="str">
            <v xml:space="preserve">SanjeeviKumar SUBRAMANI </v>
          </cell>
          <cell r="K7" t="str">
            <v>DC1</v>
          </cell>
          <cell r="L7" t="str">
            <v>IQP3</v>
          </cell>
        </row>
        <row r="8">
          <cell r="A8">
            <v>1939</v>
          </cell>
          <cell r="B8" t="str">
            <v>ATS</v>
          </cell>
          <cell r="C8" t="str">
            <v>International 1</v>
          </cell>
          <cell r="D8" t="str">
            <v>Scania</v>
          </cell>
          <cell r="E8">
            <v>2</v>
          </cell>
          <cell r="F8">
            <v>9</v>
          </cell>
          <cell r="G8" t="str">
            <v>Daniel Ringheim</v>
          </cell>
          <cell r="H8" t="str">
            <v>Vamsi MACHIREDDY</v>
          </cell>
          <cell r="I8" t="str">
            <v>Farheen SOUDAGAR</v>
          </cell>
          <cell r="J8"/>
          <cell r="K8" t="str">
            <v>DC3</v>
          </cell>
          <cell r="L8" t="str">
            <v>IQP3</v>
          </cell>
        </row>
        <row r="9">
          <cell r="A9">
            <v>2007</v>
          </cell>
          <cell r="B9" t="str">
            <v>ATS-FMEA</v>
          </cell>
          <cell r="C9" t="str">
            <v>International 1</v>
          </cell>
          <cell r="D9" t="str">
            <v>Scania</v>
          </cell>
          <cell r="E9">
            <v>3</v>
          </cell>
          <cell r="F9">
            <v>3</v>
          </cell>
          <cell r="G9" t="str">
            <v>Daniel Ringheim</v>
          </cell>
          <cell r="H9" t="str">
            <v>Vamsi MACHIREDDY</v>
          </cell>
          <cell r="I9" t="str">
            <v>Farheen SOUDAGAR</v>
          </cell>
          <cell r="J9" t="str">
            <v>Sneha Janakaraj</v>
          </cell>
          <cell r="K9" t="str">
            <v>DC3</v>
          </cell>
          <cell r="L9" t="str">
            <v>IQP4</v>
          </cell>
        </row>
        <row r="10">
          <cell r="A10">
            <v>713</v>
          </cell>
          <cell r="B10" t="str">
            <v>BCI Standard Work MSE Metal</v>
          </cell>
          <cell r="C10" t="str">
            <v>ATG2 - DE</v>
          </cell>
          <cell r="D10" t="str">
            <v>Stellantis</v>
          </cell>
          <cell r="E10">
            <v>5</v>
          </cell>
          <cell r="F10">
            <v>5</v>
          </cell>
          <cell r="G10" t="str">
            <v>Alexander ZWANZIG</v>
          </cell>
          <cell r="H10" t="str">
            <v>Vamsi MACHIREDDY</v>
          </cell>
          <cell r="I10" t="str">
            <v>Sachin SAJEEV</v>
          </cell>
          <cell r="J10"/>
          <cell r="K10" t="str">
            <v>DC1</v>
          </cell>
          <cell r="L10" t="str">
            <v>IQP4</v>
          </cell>
        </row>
        <row r="11">
          <cell r="A11"/>
          <cell r="B11" t="str">
            <v xml:space="preserve">BCI_L2L_CHE_STLA </v>
          </cell>
          <cell r="C11" t="str">
            <v>Local to Local</v>
          </cell>
          <cell r="D11" t="str">
            <v>Stellantis</v>
          </cell>
          <cell r="E11">
            <v>36</v>
          </cell>
          <cell r="F11">
            <v>36</v>
          </cell>
          <cell r="G11" t="str">
            <v>Syam KUMAR</v>
          </cell>
          <cell r="H11" t="str">
            <v>Syam KUMAR</v>
          </cell>
          <cell r="I11" t="str">
            <v>Shibu Anand</v>
          </cell>
          <cell r="J11"/>
          <cell r="K11" t="str">
            <v>DC1</v>
          </cell>
          <cell r="L11" t="str">
            <v>IQP3</v>
          </cell>
        </row>
        <row r="12">
          <cell r="A12">
            <v>1888</v>
          </cell>
          <cell r="B12" t="str">
            <v>BCI-BCI 007 - Body,Chassis,Interiors,Mechatronics</v>
          </cell>
          <cell r="C12" t="str">
            <v>Alten USA</v>
          </cell>
          <cell r="D12" t="str">
            <v>Stellantis</v>
          </cell>
          <cell r="E12">
            <v>20</v>
          </cell>
          <cell r="F12">
            <v>20</v>
          </cell>
          <cell r="G12" t="str">
            <v>Erik WUNDERLICH</v>
          </cell>
          <cell r="H12" t="str">
            <v>Vamsi MACHIREDDY</v>
          </cell>
          <cell r="I12" t="str">
            <v>Badarinarayan UMARJI</v>
          </cell>
          <cell r="J12"/>
          <cell r="K12" t="str">
            <v>DC1</v>
          </cell>
          <cell r="L12" t="str">
            <v>IQP3.1</v>
          </cell>
        </row>
        <row r="13">
          <cell r="A13"/>
          <cell r="B13" t="str">
            <v xml:space="preserve">Bosch -ETAS- Transformation Project </v>
          </cell>
          <cell r="C13" t="str">
            <v>Local to Local</v>
          </cell>
          <cell r="D13" t="str">
            <v>BOSCH</v>
          </cell>
          <cell r="E13">
            <v>92</v>
          </cell>
          <cell r="F13">
            <v>92</v>
          </cell>
          <cell r="G13" t="str">
            <v>Kapil KUMAR</v>
          </cell>
          <cell r="H13" t="str">
            <v>Kapil KUMAR</v>
          </cell>
          <cell r="I13" t="str">
            <v>Kapil KUMAR</v>
          </cell>
          <cell r="J13"/>
          <cell r="K13" t="str">
            <v>DC1</v>
          </cell>
          <cell r="L13" t="str">
            <v>IQP4.1</v>
          </cell>
        </row>
        <row r="14">
          <cell r="A14">
            <v>1914</v>
          </cell>
          <cell r="B14" t="str">
            <v>CAE_CADPrep_L2L_CHE_RBCI</v>
          </cell>
          <cell r="C14" t="str">
            <v>Local to Local</v>
          </cell>
          <cell r="D14" t="str">
            <v>RNTBCI</v>
          </cell>
          <cell r="E14">
            <v>2</v>
          </cell>
          <cell r="F14">
            <v>2</v>
          </cell>
          <cell r="G14" t="str">
            <v>Syam KUMAR</v>
          </cell>
          <cell r="H14" t="str">
            <v>Syam KUMAR</v>
          </cell>
          <cell r="I14" t="str">
            <v>Syam KUMAR</v>
          </cell>
          <cell r="J14"/>
          <cell r="K14" t="str">
            <v>DC1</v>
          </cell>
          <cell r="L14" t="str">
            <v>IQP3</v>
          </cell>
        </row>
        <row r="15">
          <cell r="A15">
            <v>1697</v>
          </cell>
          <cell r="B15" t="str">
            <v>CAE_Structures_L2L_CHE_RBCI</v>
          </cell>
          <cell r="C15" t="str">
            <v>Local to Local</v>
          </cell>
          <cell r="D15" t="str">
            <v>RNTBCI</v>
          </cell>
          <cell r="E15">
            <v>16</v>
          </cell>
          <cell r="F15">
            <v>16</v>
          </cell>
          <cell r="G15" t="str">
            <v>Syam KUMAR</v>
          </cell>
          <cell r="H15" t="str">
            <v>Syam KUMAR</v>
          </cell>
          <cell r="I15" t="str">
            <v>Syam KUMAR</v>
          </cell>
          <cell r="J15"/>
          <cell r="K15" t="str">
            <v>DC1</v>
          </cell>
          <cell r="L15" t="str">
            <v>IQP3</v>
          </cell>
        </row>
        <row r="16">
          <cell r="A16">
            <v>1699</v>
          </cell>
          <cell r="B16" t="str">
            <v>Chassis_L2L_CHE_RBCI</v>
          </cell>
          <cell r="C16" t="str">
            <v>Local to Local</v>
          </cell>
          <cell r="D16" t="str">
            <v>RNTBCI</v>
          </cell>
          <cell r="E16">
            <v>9</v>
          </cell>
          <cell r="F16">
            <v>9</v>
          </cell>
          <cell r="G16" t="str">
            <v>Syam KUMAR</v>
          </cell>
          <cell r="H16" t="str">
            <v>Syam KUMAR</v>
          </cell>
          <cell r="I16" t="str">
            <v>Armugam MANICKAM</v>
          </cell>
          <cell r="J16" t="str">
            <v>Vikram AYYANAR</v>
          </cell>
          <cell r="K16" t="str">
            <v>DC1</v>
          </cell>
          <cell r="L16" t="str">
            <v>IQP3</v>
          </cell>
        </row>
        <row r="17">
          <cell r="A17">
            <v>1694</v>
          </cell>
          <cell r="B17" t="str">
            <v>DANA</v>
          </cell>
          <cell r="C17" t="str">
            <v>Local to Local</v>
          </cell>
          <cell r="D17" t="str">
            <v>DANA</v>
          </cell>
          <cell r="E17">
            <v>4</v>
          </cell>
          <cell r="F17">
            <v>4</v>
          </cell>
          <cell r="G17" t="str">
            <v>Kapil KUMAR</v>
          </cell>
          <cell r="H17" t="str">
            <v>Kapil KUMAR</v>
          </cell>
          <cell r="I17"/>
          <cell r="J17"/>
          <cell r="K17" t="str">
            <v>DC1</v>
          </cell>
          <cell r="L17" t="str">
            <v>IQP4.1</v>
          </cell>
        </row>
        <row r="18">
          <cell r="A18">
            <v>294</v>
          </cell>
          <cell r="B18" t="str">
            <v>DAPF MBOM</v>
          </cell>
          <cell r="C18" t="str">
            <v>ATF2 - FR</v>
          </cell>
          <cell r="D18" t="str">
            <v>Stellantis</v>
          </cell>
          <cell r="E18">
            <v>22</v>
          </cell>
          <cell r="F18">
            <v>22</v>
          </cell>
          <cell r="G18" t="str">
            <v>Alexis DAVID</v>
          </cell>
          <cell r="H18" t="str">
            <v>Vamsi MACHIREDDY</v>
          </cell>
          <cell r="I18" t="str">
            <v>Pradeep GAJAKOSH</v>
          </cell>
          <cell r="J18" t="str">
            <v>Mahesh SUBRAMANI</v>
          </cell>
          <cell r="K18" t="str">
            <v>DC1</v>
          </cell>
          <cell r="L18" t="str">
            <v>IQP3</v>
          </cell>
        </row>
        <row r="19">
          <cell r="A19">
            <v>359</v>
          </cell>
          <cell r="B19" t="str">
            <v>DAPF PPS</v>
          </cell>
          <cell r="C19" t="str">
            <v>ATF2 - FR</v>
          </cell>
          <cell r="D19" t="str">
            <v>Stellantis</v>
          </cell>
          <cell r="E19">
            <v>6</v>
          </cell>
          <cell r="F19">
            <v>6</v>
          </cell>
          <cell r="G19" t="str">
            <v>Alexis DAVID</v>
          </cell>
          <cell r="H19" t="str">
            <v>Vamsi MACHIREDDY</v>
          </cell>
          <cell r="I19" t="str">
            <v>Pradeep GAJAKOSH</v>
          </cell>
          <cell r="J19" t="str">
            <v>Mahesh SUBRAMANI</v>
          </cell>
          <cell r="K19" t="str">
            <v>DC1</v>
          </cell>
          <cell r="L19" t="str">
            <v>IQP3</v>
          </cell>
        </row>
        <row r="20">
          <cell r="A20">
            <v>295</v>
          </cell>
          <cell r="B20" t="str">
            <v>DCTC CIMB - IMPM</v>
          </cell>
          <cell r="C20" t="str">
            <v>ATF2 - FR</v>
          </cell>
          <cell r="D20" t="str">
            <v>Stellantis</v>
          </cell>
          <cell r="E20">
            <v>11</v>
          </cell>
          <cell r="F20">
            <v>11</v>
          </cell>
          <cell r="G20" t="str">
            <v>Hugo FALCAU</v>
          </cell>
          <cell r="H20" t="str">
            <v>Vamsi MACHIREDDY</v>
          </cell>
          <cell r="I20" t="str">
            <v>Sachin SAJEEV</v>
          </cell>
          <cell r="J20"/>
          <cell r="K20" t="str">
            <v>DC1</v>
          </cell>
          <cell r="L20" t="str">
            <v>IQP3</v>
          </cell>
        </row>
        <row r="21">
          <cell r="A21"/>
          <cell r="B21" t="str">
            <v>EEHD_L2L_CHE_STLA </v>
          </cell>
          <cell r="C21" t="str">
            <v>Local to Local</v>
          </cell>
          <cell r="D21" t="str">
            <v>Stellantis</v>
          </cell>
          <cell r="E21">
            <v>14</v>
          </cell>
          <cell r="F21">
            <v>14</v>
          </cell>
          <cell r="G21" t="str">
            <v>Syam KUMAR</v>
          </cell>
          <cell r="H21" t="str">
            <v>Syam KUMAR</v>
          </cell>
          <cell r="I21" t="str">
            <v>Shibu Anand</v>
          </cell>
          <cell r="J21"/>
          <cell r="K21" t="str">
            <v>DC1</v>
          </cell>
          <cell r="L21" t="str">
            <v>IQP3</v>
          </cell>
        </row>
        <row r="22">
          <cell r="A22">
            <v>2065</v>
          </cell>
          <cell r="B22" t="str">
            <v xml:space="preserve">EEPS Projects </v>
          </cell>
          <cell r="C22" t="str">
            <v>Alten USA</v>
          </cell>
          <cell r="D22" t="str">
            <v>Stellantis</v>
          </cell>
          <cell r="E22">
            <v>22</v>
          </cell>
          <cell r="F22">
            <v>28</v>
          </cell>
          <cell r="G22" t="str">
            <v>Juan Manuel</v>
          </cell>
          <cell r="H22"/>
          <cell r="I22" t="str">
            <v>Pruthvi PARMESH</v>
          </cell>
          <cell r="J22"/>
          <cell r="K22" t="str">
            <v>DC7</v>
          </cell>
          <cell r="L22" t="str">
            <v>IQP4</v>
          </cell>
        </row>
        <row r="23">
          <cell r="A23"/>
          <cell r="B23" t="str">
            <v>EHE_L2L_CHE_STLA </v>
          </cell>
          <cell r="C23" t="str">
            <v>Local to Local</v>
          </cell>
          <cell r="D23" t="str">
            <v>Stellantis</v>
          </cell>
          <cell r="E23">
            <v>21</v>
          </cell>
          <cell r="F23">
            <v>21</v>
          </cell>
          <cell r="G23" t="str">
            <v>Syam KUMAR</v>
          </cell>
          <cell r="H23" t="str">
            <v>Syam KUMAR</v>
          </cell>
          <cell r="I23" t="str">
            <v>Shibu Anand</v>
          </cell>
          <cell r="J23"/>
          <cell r="K23" t="str">
            <v>DC3</v>
          </cell>
          <cell r="L23" t="str">
            <v>IQP3</v>
          </cell>
        </row>
        <row r="24">
          <cell r="A24">
            <v>845</v>
          </cell>
          <cell r="B24" t="str">
            <v>EHSE - EECI - 003 - Electrical Electronic Connectivity and Infotainment</v>
          </cell>
          <cell r="C24" t="str">
            <v>Alten USA</v>
          </cell>
          <cell r="D24" t="str">
            <v>Stellantis</v>
          </cell>
          <cell r="E24">
            <v>3</v>
          </cell>
          <cell r="F24">
            <v>3</v>
          </cell>
          <cell r="G24" t="str">
            <v>Erik WUNDERLICH</v>
          </cell>
          <cell r="H24"/>
          <cell r="I24" t="str">
            <v>Pruthvi PARMESH</v>
          </cell>
          <cell r="J24"/>
          <cell r="K24" t="str">
            <v>DC3</v>
          </cell>
          <cell r="L24" t="str">
            <v>IQP3</v>
          </cell>
        </row>
        <row r="25">
          <cell r="A25">
            <v>1693</v>
          </cell>
          <cell r="B25" t="str">
            <v>ES_L2L_BLR_ATHR</v>
          </cell>
          <cell r="C25" t="str">
            <v>Local to Local</v>
          </cell>
          <cell r="D25" t="str">
            <v>Ather Energy</v>
          </cell>
          <cell r="E25">
            <v>5</v>
          </cell>
          <cell r="F25">
            <v>5</v>
          </cell>
          <cell r="G25" t="str">
            <v>Vamsi MACHIREDDY</v>
          </cell>
          <cell r="H25" t="str">
            <v>Vamsi MACHIREDDY</v>
          </cell>
          <cell r="I25" t="str">
            <v>Pradeep GAJAKOSH</v>
          </cell>
          <cell r="J25"/>
          <cell r="K25" t="str">
            <v>DC1</v>
          </cell>
          <cell r="L25" t="str">
            <v>IQP2</v>
          </cell>
        </row>
        <row r="26">
          <cell r="A26">
            <v>1700</v>
          </cell>
          <cell r="B26" t="str">
            <v>ES_L2L_BLR_VO</v>
          </cell>
          <cell r="C26" t="str">
            <v>Local to Local</v>
          </cell>
          <cell r="D26" t="str">
            <v>Volvo</v>
          </cell>
          <cell r="E26">
            <v>22</v>
          </cell>
          <cell r="F26">
            <v>22</v>
          </cell>
          <cell r="G26"/>
          <cell r="H26"/>
          <cell r="I26" t="str">
            <v>Usha Kodi</v>
          </cell>
          <cell r="J26"/>
          <cell r="K26" t="str">
            <v>DC1</v>
          </cell>
          <cell r="L26" t="str">
            <v>IQP3</v>
          </cell>
        </row>
        <row r="27">
          <cell r="A27">
            <v>1695</v>
          </cell>
          <cell r="B27" t="str">
            <v>ES_L2L_PUN_GA</v>
          </cell>
          <cell r="C27" t="str">
            <v>Local to Local</v>
          </cell>
          <cell r="D27" t="str">
            <v>Grupo Antolin</v>
          </cell>
          <cell r="E27">
            <v>11</v>
          </cell>
          <cell r="F27">
            <v>11</v>
          </cell>
          <cell r="G27" t="str">
            <v>Kapil KUMAR</v>
          </cell>
          <cell r="H27" t="str">
            <v>Kapil KUMAR</v>
          </cell>
          <cell r="I27" t="str">
            <v>Raghu WAKKUND</v>
          </cell>
          <cell r="J27"/>
          <cell r="K27" t="str">
            <v>DC1</v>
          </cell>
          <cell r="L27" t="str">
            <v>IQP5.1</v>
          </cell>
        </row>
        <row r="28">
          <cell r="A28"/>
          <cell r="B28" t="str">
            <v>GPSQ_L2L_CHE_STLA</v>
          </cell>
          <cell r="C28" t="str">
            <v>Local to Local</v>
          </cell>
          <cell r="D28" t="str">
            <v>Stellantis</v>
          </cell>
          <cell r="E28">
            <v>5</v>
          </cell>
          <cell r="F28">
            <v>5</v>
          </cell>
          <cell r="G28" t="str">
            <v>Syam KUMAR</v>
          </cell>
          <cell r="H28" t="str">
            <v>Syam KUMAR</v>
          </cell>
          <cell r="I28" t="str">
            <v>Shibu Anand</v>
          </cell>
          <cell r="J28"/>
          <cell r="K28" t="str">
            <v>DC1</v>
          </cell>
          <cell r="L28" t="str">
            <v>IQP3</v>
          </cell>
        </row>
        <row r="29">
          <cell r="A29">
            <v>1926</v>
          </cell>
          <cell r="B29" t="str">
            <v>HW</v>
          </cell>
          <cell r="C29" t="str">
            <v>International 1</v>
          </cell>
          <cell r="D29" t="str">
            <v>Scania</v>
          </cell>
          <cell r="E29">
            <v>1</v>
          </cell>
          <cell r="F29">
            <v>2</v>
          </cell>
          <cell r="G29" t="str">
            <v>Daniel Ringheim</v>
          </cell>
          <cell r="H29" t="str">
            <v>Vamsi MACHIREDDY</v>
          </cell>
          <cell r="I29" t="str">
            <v>Farheen SOUDAGAR</v>
          </cell>
          <cell r="J29"/>
          <cell r="K29" t="str">
            <v>DC3</v>
          </cell>
          <cell r="L29" t="str">
            <v>IQP4</v>
          </cell>
        </row>
        <row r="30">
          <cell r="A30">
            <v>2006</v>
          </cell>
          <cell r="B30" t="str">
            <v>HWE 014 – Electrical and Mechatronics</v>
          </cell>
          <cell r="C30" t="str">
            <v>Alten USA</v>
          </cell>
          <cell r="D30" t="str">
            <v>Stellantis</v>
          </cell>
          <cell r="E30">
            <v>29.5</v>
          </cell>
          <cell r="F30">
            <v>29.5</v>
          </cell>
          <cell r="G30" t="str">
            <v>Juan Manuel</v>
          </cell>
          <cell r="H30"/>
          <cell r="I30" t="str">
            <v>Pruthvi PARMESH</v>
          </cell>
          <cell r="J30"/>
          <cell r="K30" t="str">
            <v>DC7</v>
          </cell>
          <cell r="L30" t="str">
            <v>IQP3</v>
          </cell>
        </row>
        <row r="31">
          <cell r="A31">
            <v>382</v>
          </cell>
          <cell r="B31" t="str">
            <v>MASK</v>
          </cell>
          <cell r="C31" t="str">
            <v>ATF2 - FR</v>
          </cell>
          <cell r="D31" t="str">
            <v>Stellantis</v>
          </cell>
          <cell r="E31">
            <v>20</v>
          </cell>
          <cell r="F31">
            <v>30</v>
          </cell>
          <cell r="G31" t="str">
            <v>Yahya BISSANE</v>
          </cell>
          <cell r="H31"/>
          <cell r="I31" t="str">
            <v>TBH</v>
          </cell>
          <cell r="J31" t="str">
            <v>Kavya A</v>
          </cell>
          <cell r="K31" t="str">
            <v>DC3</v>
          </cell>
          <cell r="L31" t="str">
            <v>IQP4</v>
          </cell>
        </row>
        <row r="32">
          <cell r="A32">
            <v>1265</v>
          </cell>
          <cell r="B32" t="str">
            <v xml:space="preserve">Materials Engineering </v>
          </cell>
          <cell r="C32" t="str">
            <v>International 1</v>
          </cell>
          <cell r="D32" t="str">
            <v>Stellantis</v>
          </cell>
          <cell r="E32">
            <v>5</v>
          </cell>
          <cell r="F32">
            <v>5</v>
          </cell>
          <cell r="G32" t="str">
            <v>Leonardo ARTINI</v>
          </cell>
          <cell r="H32" t="str">
            <v>Vamsi MACHIREDDY</v>
          </cell>
          <cell r="I32" t="str">
            <v>Sachin SAJEEV</v>
          </cell>
          <cell r="J32"/>
          <cell r="K32" t="str">
            <v>DC1</v>
          </cell>
          <cell r="L32" t="str">
            <v>IQP3</v>
          </cell>
        </row>
        <row r="33">
          <cell r="A33">
            <v>1078</v>
          </cell>
          <cell r="B33" t="str">
            <v>MOSCOVIUM 2010</v>
          </cell>
          <cell r="C33" t="str">
            <v>ATF2 - FR</v>
          </cell>
          <cell r="D33" t="str">
            <v>Stellantis</v>
          </cell>
          <cell r="E33">
            <v>2</v>
          </cell>
          <cell r="F33">
            <v>4</v>
          </cell>
          <cell r="G33"/>
          <cell r="H33"/>
          <cell r="I33" t="str">
            <v>TBH</v>
          </cell>
          <cell r="J33"/>
          <cell r="K33" t="str">
            <v>DC3</v>
          </cell>
          <cell r="L33"/>
        </row>
        <row r="34">
          <cell r="A34">
            <v>386</v>
          </cell>
          <cell r="B34" t="str">
            <v>MOSCOVIUM NEA</v>
          </cell>
          <cell r="C34" t="str">
            <v>ATF2 - FR</v>
          </cell>
          <cell r="D34" t="str">
            <v>Stellantis</v>
          </cell>
          <cell r="E34">
            <v>8</v>
          </cell>
          <cell r="F34">
            <v>11</v>
          </cell>
          <cell r="G34"/>
          <cell r="H34"/>
          <cell r="I34" t="str">
            <v>TBH</v>
          </cell>
          <cell r="J34"/>
          <cell r="K34" t="str">
            <v>DC3</v>
          </cell>
          <cell r="L34"/>
        </row>
        <row r="35">
          <cell r="A35">
            <v>998</v>
          </cell>
          <cell r="B35" t="str">
            <v>MUSONIUS</v>
          </cell>
          <cell r="C35" t="str">
            <v>ATF2 - FR</v>
          </cell>
          <cell r="D35" t="str">
            <v>Stellantis</v>
          </cell>
          <cell r="E35">
            <v>6</v>
          </cell>
          <cell r="F35">
            <v>10</v>
          </cell>
          <cell r="G35" t="str">
            <v>Hugo FALCAU</v>
          </cell>
          <cell r="H35" t="str">
            <v>Vamsi MACHIREDDY</v>
          </cell>
          <cell r="I35" t="str">
            <v>TBH</v>
          </cell>
          <cell r="J35"/>
          <cell r="K35" t="str">
            <v>DC3</v>
          </cell>
          <cell r="L35" t="str">
            <v>IQP3</v>
          </cell>
        </row>
        <row r="36">
          <cell r="A36">
            <v>907</v>
          </cell>
          <cell r="B36" t="str">
            <v>MUSTANG</v>
          </cell>
          <cell r="C36" t="str">
            <v>ATF2 - FR</v>
          </cell>
          <cell r="D36" t="str">
            <v>Stellantis</v>
          </cell>
          <cell r="E36">
            <v>3</v>
          </cell>
          <cell r="F36">
            <v>10</v>
          </cell>
          <cell r="G36"/>
          <cell r="H36"/>
          <cell r="I36" t="str">
            <v>TBH</v>
          </cell>
          <cell r="J36"/>
          <cell r="K36" t="str">
            <v>DC3</v>
          </cell>
          <cell r="L36"/>
        </row>
        <row r="37">
          <cell r="A37">
            <v>1918</v>
          </cell>
          <cell r="B37" t="str">
            <v>PFArchi_L2L_CHE_RBCI</v>
          </cell>
          <cell r="C37" t="str">
            <v>Local to Local</v>
          </cell>
          <cell r="D37" t="str">
            <v>RNTBCI</v>
          </cell>
          <cell r="E37">
            <v>13</v>
          </cell>
          <cell r="F37">
            <v>13</v>
          </cell>
          <cell r="G37" t="str">
            <v>Syam KUMAR</v>
          </cell>
          <cell r="H37" t="str">
            <v>Syam KUMAR</v>
          </cell>
          <cell r="I37" t="str">
            <v>Armugam MANICKAM</v>
          </cell>
          <cell r="J37" t="str">
            <v>Kathirmathiyan POONGAN</v>
          </cell>
          <cell r="K37" t="str">
            <v>DC1</v>
          </cell>
          <cell r="L37" t="str">
            <v>IQP3</v>
          </cell>
        </row>
        <row r="38">
          <cell r="A38">
            <v>1917</v>
          </cell>
          <cell r="B38" t="str">
            <v>PFC_L2L_CHE_RBCI</v>
          </cell>
          <cell r="C38" t="str">
            <v>Local to Local</v>
          </cell>
          <cell r="D38" t="str">
            <v>RNTBCI</v>
          </cell>
          <cell r="E38">
            <v>11</v>
          </cell>
          <cell r="F38">
            <v>11</v>
          </cell>
          <cell r="G38" t="str">
            <v>Syam KUMAR</v>
          </cell>
          <cell r="H38" t="str">
            <v>Syam KUMAR</v>
          </cell>
          <cell r="I38" t="str">
            <v>Armugam MANICKAM</v>
          </cell>
          <cell r="J38" t="str">
            <v>Ashok PANCHATSHARAM  &amp; Christopher MARIYADOSS</v>
          </cell>
          <cell r="K38" t="str">
            <v>DC1</v>
          </cell>
          <cell r="L38" t="str">
            <v>IQP3</v>
          </cell>
        </row>
        <row r="39">
          <cell r="A39">
            <v>1421</v>
          </cell>
          <cell r="B39" t="str">
            <v>PFDI - EMAT - 005 - Energy Management</v>
          </cell>
          <cell r="C39" t="str">
            <v>Alten USA</v>
          </cell>
          <cell r="D39" t="str">
            <v>Stellantis</v>
          </cell>
          <cell r="E39">
            <v>3</v>
          </cell>
          <cell r="F39">
            <v>3</v>
          </cell>
          <cell r="G39" t="str">
            <v>Niklas SVENSSON</v>
          </cell>
          <cell r="H39" t="str">
            <v>Vamsi MACHIREDDY</v>
          </cell>
          <cell r="I39" t="str">
            <v>Badarinarayan UMARJI</v>
          </cell>
          <cell r="J39"/>
          <cell r="K39" t="str">
            <v>DC3</v>
          </cell>
          <cell r="L39" t="str">
            <v>IQP2</v>
          </cell>
        </row>
        <row r="40">
          <cell r="A40">
            <v>1420</v>
          </cell>
          <cell r="B40" t="str">
            <v>PFDI - VDYN - 004 - Vehicle Dynamics</v>
          </cell>
          <cell r="C40" t="str">
            <v>Alten USA</v>
          </cell>
          <cell r="D40" t="str">
            <v>Stellantis</v>
          </cell>
          <cell r="E40">
            <v>20</v>
          </cell>
          <cell r="F40">
            <v>20</v>
          </cell>
          <cell r="G40" t="str">
            <v>Niklas SVENSSON</v>
          </cell>
          <cell r="H40" t="str">
            <v>Vamsi MACHIREDDY</v>
          </cell>
          <cell r="I40" t="str">
            <v>Pradeep GAJAKOSH</v>
          </cell>
          <cell r="J40"/>
          <cell r="K40" t="str">
            <v>DC3</v>
          </cell>
          <cell r="L40" t="str">
            <v>IQP3</v>
          </cell>
        </row>
        <row r="41">
          <cell r="A41"/>
          <cell r="B41" t="str">
            <v>PFDI_L2L_CHE_STLA </v>
          </cell>
          <cell r="C41" t="str">
            <v>Local to Local</v>
          </cell>
          <cell r="D41" t="str">
            <v>Stellantis</v>
          </cell>
          <cell r="E41">
            <v>21</v>
          </cell>
          <cell r="F41">
            <v>21</v>
          </cell>
          <cell r="G41" t="str">
            <v>Syam KUMAR</v>
          </cell>
          <cell r="H41" t="str">
            <v>Syam KUMAR</v>
          </cell>
          <cell r="I41" t="str">
            <v>Shibu Anand</v>
          </cell>
          <cell r="J41"/>
          <cell r="K41" t="str">
            <v>DC1</v>
          </cell>
          <cell r="L41" t="str">
            <v>IQP3</v>
          </cell>
        </row>
        <row r="42">
          <cell r="A42"/>
          <cell r="B42" t="str">
            <v>PFDI_VENG_L2L_CHE_STLA</v>
          </cell>
          <cell r="C42" t="str">
            <v>Local to Local</v>
          </cell>
          <cell r="D42" t="str">
            <v>Stellantis</v>
          </cell>
          <cell r="E42">
            <v>18</v>
          </cell>
          <cell r="F42">
            <v>18</v>
          </cell>
          <cell r="G42" t="str">
            <v>Syam KUMAR</v>
          </cell>
          <cell r="H42" t="str">
            <v>Syam KUMAR</v>
          </cell>
          <cell r="I42" t="str">
            <v>Shibu Anand</v>
          </cell>
          <cell r="J42"/>
          <cell r="K42" t="str">
            <v>DC1</v>
          </cell>
          <cell r="L42" t="str">
            <v>IQP3</v>
          </cell>
        </row>
        <row r="43">
          <cell r="A43">
            <v>794</v>
          </cell>
          <cell r="B43" t="str">
            <v>PFDI-PFDI 001- CAD Packaging</v>
          </cell>
          <cell r="C43" t="str">
            <v>Alten USA</v>
          </cell>
          <cell r="D43" t="str">
            <v>Stellantis</v>
          </cell>
          <cell r="E43">
            <v>52</v>
          </cell>
          <cell r="F43">
            <v>52</v>
          </cell>
          <cell r="G43" t="str">
            <v>Gopi MANDADI</v>
          </cell>
          <cell r="H43" t="str">
            <v>Vamsi MACHIREDDY</v>
          </cell>
          <cell r="I43" t="str">
            <v>Badarinarayan UMARJI</v>
          </cell>
          <cell r="J43"/>
          <cell r="K43" t="str">
            <v>DC1</v>
          </cell>
          <cell r="L43" t="str">
            <v>IQP3.1</v>
          </cell>
        </row>
        <row r="44">
          <cell r="A44">
            <v>1734</v>
          </cell>
          <cell r="B44" t="str">
            <v>PRS &amp; PFDI_VDYN</v>
          </cell>
          <cell r="C44" t="str">
            <v>International 1</v>
          </cell>
          <cell r="D44" t="str">
            <v>Stellantis</v>
          </cell>
          <cell r="E44">
            <v>10</v>
          </cell>
          <cell r="F44">
            <v>10</v>
          </cell>
          <cell r="G44" t="str">
            <v>Alessandro GIORDANO</v>
          </cell>
          <cell r="H44" t="str">
            <v>Pruthvi PARMESH</v>
          </cell>
          <cell r="I44" t="str">
            <v>Usha KODI</v>
          </cell>
          <cell r="J44"/>
          <cell r="K44" t="str">
            <v>DC3</v>
          </cell>
          <cell r="L44" t="str">
            <v>IQP2</v>
          </cell>
        </row>
        <row r="45">
          <cell r="A45"/>
          <cell r="B45" t="str">
            <v>PRS_L2L_CHE_STLA </v>
          </cell>
          <cell r="C45" t="str">
            <v>Local to Local</v>
          </cell>
          <cell r="D45" t="str">
            <v>Stellantis</v>
          </cell>
          <cell r="E45">
            <v>8</v>
          </cell>
          <cell r="F45">
            <v>8</v>
          </cell>
          <cell r="G45" t="str">
            <v>Syam KUMAR</v>
          </cell>
          <cell r="H45" t="str">
            <v>Syam KUMAR</v>
          </cell>
          <cell r="I45" t="str">
            <v>Shibu Anand</v>
          </cell>
          <cell r="J45"/>
          <cell r="K45" t="str">
            <v>DC1</v>
          </cell>
          <cell r="L45" t="str">
            <v>IQP3</v>
          </cell>
        </row>
        <row r="46">
          <cell r="A46">
            <v>1862</v>
          </cell>
          <cell r="B46" t="str">
            <v>RTB-Renault L2.5</v>
          </cell>
          <cell r="C46" t="str">
            <v>Avenir Conseil - FR</v>
          </cell>
          <cell r="D46" t="str">
            <v>Renault</v>
          </cell>
          <cell r="E46">
            <v>18</v>
          </cell>
          <cell r="F46">
            <v>18</v>
          </cell>
          <cell r="G46">
            <v>0</v>
          </cell>
          <cell r="H46">
            <v>0</v>
          </cell>
          <cell r="I46" t="str">
            <v>Amarjeet Sinha</v>
          </cell>
          <cell r="J46"/>
          <cell r="K46" t="str">
            <v>DC3</v>
          </cell>
          <cell r="L46" t="str">
            <v>IQP3</v>
          </cell>
        </row>
        <row r="47">
          <cell r="A47">
            <v>503</v>
          </cell>
          <cell r="B47" t="str">
            <v>SDC - [DIBI-CSE_PJIA_MACV8_CSE] DATA_PRODUCT #S2O</v>
          </cell>
          <cell r="C47" t="str">
            <v>S2O - FR</v>
          </cell>
          <cell r="D47" t="str">
            <v>Airbus</v>
          </cell>
          <cell r="E47">
            <v>10</v>
          </cell>
          <cell r="F47">
            <v>10</v>
          </cell>
          <cell r="G47" t="str">
            <v>Richard MICOUD/ Lea Lombes</v>
          </cell>
          <cell r="H47" t="str">
            <v>Vamsi MACHIREDDY</v>
          </cell>
          <cell r="I47" t="str">
            <v>Ranjana HEGDE</v>
          </cell>
          <cell r="J47"/>
          <cell r="K47" t="str">
            <v>DC3</v>
          </cell>
          <cell r="L47" t="str">
            <v>IQP3</v>
          </cell>
        </row>
        <row r="48">
          <cell r="A48">
            <v>532</v>
          </cell>
          <cell r="B48" t="str">
            <v>SDC - [NAVBLUE SOFTWARE FACTORY] APPLICATION #S2O</v>
          </cell>
          <cell r="C48" t="str">
            <v>S2O - FR</v>
          </cell>
          <cell r="D48" t="str">
            <v>Airbus</v>
          </cell>
          <cell r="E48">
            <v>3</v>
          </cell>
          <cell r="F48">
            <v>3</v>
          </cell>
          <cell r="G48" t="str">
            <v>Richard MICOUD/ Lea Lombes</v>
          </cell>
          <cell r="H48" t="str">
            <v>Vamsi MACHIREDDY</v>
          </cell>
          <cell r="I48" t="str">
            <v>Ranjana HEGDE</v>
          </cell>
          <cell r="J48"/>
          <cell r="K48" t="str">
            <v>DC3</v>
          </cell>
          <cell r="L48" t="str">
            <v>IQP2</v>
          </cell>
        </row>
        <row r="49">
          <cell r="A49">
            <v>1731</v>
          </cell>
          <cell r="B49" t="str">
            <v>SW_L2L_BLR_AB</v>
          </cell>
          <cell r="C49" t="str">
            <v>Local to Local</v>
          </cell>
          <cell r="D49" t="str">
            <v>Airbus</v>
          </cell>
          <cell r="E49">
            <v>22</v>
          </cell>
          <cell r="F49">
            <v>24</v>
          </cell>
          <cell r="G49" t="str">
            <v>Vamsi MACHIREDDY</v>
          </cell>
          <cell r="H49" t="str">
            <v>Vamsi MACHIREDDY</v>
          </cell>
          <cell r="I49" t="str">
            <v>Pradeep GAJAKOSH</v>
          </cell>
          <cell r="J49"/>
          <cell r="K49" t="str">
            <v>DC3</v>
          </cell>
          <cell r="L49" t="str">
            <v>IQP3</v>
          </cell>
        </row>
        <row r="50">
          <cell r="A50">
            <v>844</v>
          </cell>
          <cell r="B50" t="str">
            <v>SWX - SWX - 001 - FACO/SSAD/CIDA - Infotainment System Requirement</v>
          </cell>
          <cell r="C50" t="str">
            <v>Alten USA</v>
          </cell>
          <cell r="D50" t="str">
            <v>Stellantis</v>
          </cell>
          <cell r="E50">
            <v>6</v>
          </cell>
          <cell r="F50">
            <v>6</v>
          </cell>
          <cell r="G50" t="str">
            <v>Erik WUNDERLICH</v>
          </cell>
          <cell r="H50"/>
          <cell r="I50" t="str">
            <v>Pruthvi PARMESH</v>
          </cell>
          <cell r="J50"/>
          <cell r="K50" t="str">
            <v>DC3</v>
          </cell>
          <cell r="L50" t="str">
            <v>IQP3</v>
          </cell>
        </row>
        <row r="51">
          <cell r="A51"/>
          <cell r="B51" t="str">
            <v>TASL</v>
          </cell>
          <cell r="C51" t="str">
            <v>Local to Local</v>
          </cell>
          <cell r="D51" t="str">
            <v>TASL</v>
          </cell>
          <cell r="E51">
            <v>1</v>
          </cell>
          <cell r="F51">
            <v>1</v>
          </cell>
          <cell r="G51" t="str">
            <v>Vamsi MACHIREDDY</v>
          </cell>
          <cell r="H51" t="str">
            <v>Vamsi MACHIREDDY</v>
          </cell>
          <cell r="I51" t="str">
            <v>Pradeep GAJAKOSH</v>
          </cell>
          <cell r="J51"/>
          <cell r="K51" t="str">
            <v>DC1</v>
          </cell>
          <cell r="L51" t="str">
            <v>IQP2</v>
          </cell>
        </row>
        <row r="52">
          <cell r="A52">
            <v>1707</v>
          </cell>
          <cell r="B52" t="str">
            <v>Transformation plan - Homologation</v>
          </cell>
          <cell r="C52" t="str">
            <v>International 1</v>
          </cell>
          <cell r="D52" t="str">
            <v>Stellantis</v>
          </cell>
          <cell r="E52">
            <v>5</v>
          </cell>
          <cell r="F52">
            <v>4</v>
          </cell>
          <cell r="G52" t="str">
            <v>Laura MANCARELLA</v>
          </cell>
          <cell r="H52" t="str">
            <v>Pruthvi PARMESH</v>
          </cell>
          <cell r="I52" t="str">
            <v>Usha KODI</v>
          </cell>
          <cell r="J52"/>
          <cell r="K52" t="str">
            <v>DC1</v>
          </cell>
          <cell r="L52" t="str">
            <v>IQP3</v>
          </cell>
        </row>
        <row r="53">
          <cell r="A53">
            <v>293</v>
          </cell>
          <cell r="B53" t="str">
            <v>VASCO DE GAMA</v>
          </cell>
          <cell r="C53" t="str">
            <v>ATF2 - FR</v>
          </cell>
          <cell r="D53" t="str">
            <v>Stellantis</v>
          </cell>
          <cell r="E53">
            <v>5</v>
          </cell>
          <cell r="F53">
            <v>8</v>
          </cell>
          <cell r="G53" t="str">
            <v>Yahya BISSANE</v>
          </cell>
          <cell r="H53"/>
          <cell r="I53" t="str">
            <v>TBH</v>
          </cell>
          <cell r="J53" t="str">
            <v>Kavya A</v>
          </cell>
          <cell r="K53" t="str">
            <v>DC3</v>
          </cell>
          <cell r="L53" t="str">
            <v>IQP4</v>
          </cell>
        </row>
        <row r="54">
          <cell r="A54">
            <v>1698</v>
          </cell>
          <cell r="B54" t="str">
            <v>VD_L2L_CHE_RBCI</v>
          </cell>
          <cell r="C54" t="str">
            <v>Local to Local</v>
          </cell>
          <cell r="D54" t="str">
            <v>RNTBCI</v>
          </cell>
          <cell r="E54">
            <v>26</v>
          </cell>
          <cell r="F54">
            <v>26</v>
          </cell>
          <cell r="G54" t="str">
            <v>Syam KUMAR</v>
          </cell>
          <cell r="H54" t="str">
            <v>Syam KUMAR</v>
          </cell>
          <cell r="I54" t="str">
            <v>Senthil KANAGARAJ</v>
          </cell>
          <cell r="J54" t="str">
            <v>Kesavan, Paul David, Ramakrishnan</v>
          </cell>
          <cell r="K54" t="str">
            <v>DC1</v>
          </cell>
          <cell r="L54" t="str">
            <v>IQP3</v>
          </cell>
        </row>
        <row r="55">
          <cell r="A55">
            <v>846</v>
          </cell>
          <cell r="B55" t="str">
            <v>Volvo - US - GSO</v>
          </cell>
          <cell r="C55" t="str">
            <v>Alten USA</v>
          </cell>
          <cell r="D55" t="str">
            <v>Volvo</v>
          </cell>
          <cell r="E55">
            <v>5</v>
          </cell>
          <cell r="F55">
            <v>6</v>
          </cell>
          <cell r="G55"/>
          <cell r="H55"/>
          <cell r="I55" t="str">
            <v>Usha KODI</v>
          </cell>
          <cell r="J55"/>
          <cell r="K55" t="str">
            <v>DC1</v>
          </cell>
          <cell r="L55"/>
        </row>
        <row r="56">
          <cell r="E56">
            <v>757.5</v>
          </cell>
          <cell r="F56">
            <v>802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emya RAJAN" id="{834B10C5-FFED-4DFC-B373-6A6F7312A987}" userId="S::remya.rajan@alten-india.com::909c4c36-16ba-435e-96ae-04a77163f3ed" providerId="AD"/>
  <person displayName="Sachin SAJEEV" id="{26AAAAF4-7C88-442F-9B09-D48235E76B04}" userId="S::sachin.sajeev@alten-india.com::5909e968-6951-4be7-bd3e-6d84bd9f5057" providerId="AD"/>
  <person displayName="Pradeep GAJAKOSH" id="{CA42AF5C-85B5-4A5E-A17B-58ED763D38F9}" userId="S::pradeep.gajakosh@alten-india.com::01f9b473-7d39-4f1b-b52d-dc8febbf63b1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7" dT="2025-03-24T14:27:29.33" personId="{26AAAAF4-7C88-442F-9B09-D48235E76B04}" id="{AF839EDD-3212-4546-927C-B04EEB2E78B5}">
    <text>INVOICING TO FO</text>
  </threadedComment>
  <threadedComment ref="AE18" dT="2025-03-24T16:58:12.54" personId="{26AAAAF4-7C88-442F-9B09-D48235E76B04}" id="{565C98CF-6BD7-42E1-B1BA-FA4CE1846343}">
    <text>INVOICING TO FO</text>
  </threadedComment>
  <threadedComment ref="AE19" dT="2025-03-24T16:58:55.98" personId="{26AAAAF4-7C88-442F-9B09-D48235E76B04}" id="{1FD06CF0-9A0A-4E52-B1D8-DB89240841AF}">
    <text>Invoicing to FO</text>
  </threadedComment>
  <threadedComment ref="AE39" dT="2025-03-24T14:22:58.32" personId="{26AAAAF4-7C88-442F-9B09-D48235E76B04}" id="{015AA2E0-1E78-4A2E-B842-469B6A83DA36}">
    <text>INVOICING TO FO</text>
  </threadedComment>
  <threadedComment ref="AE40" dT="2025-03-24T14:23:17.03" personId="{26AAAAF4-7C88-442F-9B09-D48235E76B04}" id="{ED36633A-BBE1-4B84-853D-ADA1BA345758}">
    <text>INVOICING TO FO</text>
  </threadedComment>
  <threadedComment ref="AE41" dT="2025-03-24T16:58:55.98" personId="{26AAAAF4-7C88-442F-9B09-D48235E76B04}" id="{B19F9E8E-BA59-4910-9EDA-87DF2972A892}">
    <text>Invoicing to FO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5-04-03T10:50:32.87" personId="{CA42AF5C-85B5-4A5E-A17B-58ED763D38F9}" id="{5F147AB3-AB7C-42BA-A1CA-4075066324C4}">
    <text xml:space="preserve">Project name to be changed to “ ES_L2L_BLR_ATHR”
</text>
  </threadedComment>
  <threadedComment ref="B25" dT="2025-03-10T09:26:41.43" personId="{834B10C5-FFED-4DFC-B373-6A6F7312A987}" id="{E64AF13D-2154-4F5B-A2A5-0F7F26FFA86A}">
    <text xml:space="preserve">16 projects Combined to 1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4"/>
  <sheetViews>
    <sheetView workbookViewId="0">
      <pane ySplit="2" topLeftCell="A3" activePane="bottomLeft" state="frozen"/>
      <selection pane="bottomLeft" activeCell="X10" sqref="X10"/>
    </sheetView>
  </sheetViews>
  <sheetFormatPr defaultColWidth="12.5546875" defaultRowHeight="15.75" customHeight="1" x14ac:dyDescent="0.25"/>
  <cols>
    <col min="3" max="3" width="14.44140625" bestFit="1" customWidth="1"/>
    <col min="4" max="4" width="45.5546875" bestFit="1" customWidth="1"/>
    <col min="5" max="5" width="16.44140625" bestFit="1" customWidth="1"/>
    <col min="6" max="6" width="13.44140625" bestFit="1" customWidth="1"/>
    <col min="7" max="12" width="13.44140625" customWidth="1"/>
    <col min="13" max="13" width="12.5546875" bestFit="1" customWidth="1"/>
    <col min="14" max="15" width="13.44140625" customWidth="1"/>
    <col min="16" max="17" width="15.44140625" customWidth="1"/>
    <col min="18" max="19" width="13.44140625" customWidth="1"/>
    <col min="20" max="20" width="15.5546875" customWidth="1"/>
    <col min="21" max="21" width="14.44140625" customWidth="1"/>
    <col min="25" max="25" width="15.5546875" customWidth="1"/>
    <col min="26" max="26" width="18.5546875" customWidth="1"/>
  </cols>
  <sheetData>
    <row r="1" spans="1:31" ht="15.75" customHeight="1" x14ac:dyDescent="0.25">
      <c r="A1" s="139" t="s">
        <v>0</v>
      </c>
      <c r="B1" s="140"/>
      <c r="C1" s="140"/>
      <c r="D1" s="140"/>
      <c r="E1" s="140"/>
      <c r="F1" s="140"/>
      <c r="G1" s="138" t="s">
        <v>1</v>
      </c>
      <c r="H1" s="138"/>
      <c r="I1" s="138"/>
      <c r="J1" s="138"/>
      <c r="K1" s="138" t="s">
        <v>2</v>
      </c>
      <c r="L1" s="138"/>
      <c r="M1" s="138"/>
      <c r="N1" s="138"/>
      <c r="O1" s="138"/>
      <c r="P1" s="138"/>
      <c r="Q1" s="138"/>
      <c r="R1" s="138"/>
      <c r="S1" s="138" t="s">
        <v>3</v>
      </c>
      <c r="T1" s="138"/>
      <c r="U1" s="138"/>
      <c r="V1" s="138"/>
      <c r="W1" s="141" t="s">
        <v>4</v>
      </c>
      <c r="X1" s="142"/>
      <c r="Y1" s="142"/>
      <c r="Z1" s="142"/>
      <c r="AA1" s="142"/>
      <c r="AB1" s="142"/>
      <c r="AC1" s="142"/>
      <c r="AD1" s="142"/>
      <c r="AE1" s="19"/>
    </row>
    <row r="2" spans="1:31" s="1" customFormat="1" ht="54" customHeight="1" x14ac:dyDescent="0.2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6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  <c r="AD2" s="5" t="s">
        <v>34</v>
      </c>
      <c r="AE2" s="18" t="s">
        <v>35</v>
      </c>
    </row>
    <row r="3" spans="1:31" ht="15.75" customHeight="1" x14ac:dyDescent="0.25">
      <c r="A3" s="2">
        <v>45658</v>
      </c>
      <c r="B3" s="9">
        <v>1049</v>
      </c>
      <c r="C3" s="9" t="s">
        <v>36</v>
      </c>
      <c r="D3" s="3" t="s">
        <v>37</v>
      </c>
      <c r="E3" s="10" t="s">
        <v>38</v>
      </c>
      <c r="F3" s="10" t="s">
        <v>39</v>
      </c>
      <c r="G3" s="12" t="s">
        <v>40</v>
      </c>
      <c r="H3" s="13">
        <v>45658</v>
      </c>
      <c r="I3" s="11">
        <v>0.97</v>
      </c>
      <c r="J3" s="11">
        <v>0.97</v>
      </c>
      <c r="K3" s="12">
        <v>3</v>
      </c>
      <c r="L3" s="13">
        <v>45658</v>
      </c>
      <c r="M3" s="12">
        <v>4</v>
      </c>
      <c r="N3" s="12">
        <v>3</v>
      </c>
      <c r="O3" s="12">
        <v>2</v>
      </c>
      <c r="P3" s="12">
        <v>3</v>
      </c>
      <c r="Q3" s="12">
        <v>3</v>
      </c>
      <c r="R3" s="12">
        <v>3</v>
      </c>
      <c r="S3" s="9">
        <v>15</v>
      </c>
      <c r="T3" s="9">
        <v>0</v>
      </c>
      <c r="U3" s="16">
        <v>2480</v>
      </c>
      <c r="V3" s="17">
        <f>8*8*18.18</f>
        <v>1163.52</v>
      </c>
      <c r="W3" s="14">
        <f>8*6000</f>
        <v>48000</v>
      </c>
      <c r="X3" s="14">
        <f>W3</f>
        <v>48000</v>
      </c>
      <c r="Y3" s="14">
        <f>X3*6</f>
        <v>288000</v>
      </c>
      <c r="Z3" s="14">
        <f>Y3</f>
        <v>288000</v>
      </c>
      <c r="AA3" s="14">
        <v>40000</v>
      </c>
      <c r="AB3" s="14">
        <f>AA3</f>
        <v>40000</v>
      </c>
      <c r="AC3" s="15">
        <v>0.22700000000000001</v>
      </c>
      <c r="AD3" s="15">
        <v>0.20599999999999999</v>
      </c>
      <c r="AE3" s="3"/>
    </row>
    <row r="4" spans="1:31" ht="15.75" customHeight="1" x14ac:dyDescent="0.25">
      <c r="A4" s="2">
        <v>45689</v>
      </c>
      <c r="B4" s="9">
        <v>1049</v>
      </c>
      <c r="C4" s="9" t="s">
        <v>36</v>
      </c>
      <c r="D4" s="3" t="s">
        <v>37</v>
      </c>
      <c r="E4" s="10" t="s">
        <v>38</v>
      </c>
      <c r="F4" s="10" t="s">
        <v>39</v>
      </c>
      <c r="G4" s="12" t="s">
        <v>40</v>
      </c>
      <c r="H4" s="13">
        <v>45658</v>
      </c>
      <c r="I4" s="11">
        <v>0.97</v>
      </c>
      <c r="J4" s="11">
        <v>0.97</v>
      </c>
      <c r="K4" s="12">
        <v>3</v>
      </c>
      <c r="L4" s="13">
        <v>45658</v>
      </c>
      <c r="M4" s="12">
        <v>4</v>
      </c>
      <c r="N4" s="12">
        <v>3</v>
      </c>
      <c r="O4" s="12">
        <v>2</v>
      </c>
      <c r="P4" s="12">
        <v>3</v>
      </c>
      <c r="Q4" s="12">
        <v>3</v>
      </c>
      <c r="R4" s="12">
        <v>3</v>
      </c>
      <c r="S4" s="9">
        <v>15</v>
      </c>
      <c r="T4" s="9">
        <v>0</v>
      </c>
      <c r="U4" s="16">
        <v>2224</v>
      </c>
      <c r="V4" s="17">
        <f>8*8*18.18</f>
        <v>1163.52</v>
      </c>
      <c r="W4" s="14">
        <f>8*6000</f>
        <v>48000</v>
      </c>
      <c r="X4" s="14">
        <f>W4+X3</f>
        <v>96000</v>
      </c>
      <c r="Y4" s="14"/>
      <c r="Z4" s="14">
        <f>Y4+Z3</f>
        <v>288000</v>
      </c>
      <c r="AA4" s="14">
        <v>50000</v>
      </c>
      <c r="AB4" s="14">
        <f>AA4+AB3</f>
        <v>90000</v>
      </c>
      <c r="AC4" s="15">
        <v>0.22700000000000001</v>
      </c>
      <c r="AD4" s="15">
        <v>0.218</v>
      </c>
      <c r="AE4" s="3"/>
    </row>
    <row r="5" spans="1:31" ht="15.75" customHeight="1" x14ac:dyDescent="0.25">
      <c r="A5" s="2">
        <v>45717</v>
      </c>
      <c r="B5" s="9"/>
      <c r="C5" s="9"/>
      <c r="D5" s="3"/>
      <c r="E5" s="10"/>
      <c r="F5" s="10"/>
      <c r="G5" s="12"/>
      <c r="H5" s="13"/>
      <c r="I5" s="11"/>
      <c r="J5" s="11"/>
      <c r="K5" s="12"/>
      <c r="L5" s="13"/>
      <c r="M5" s="12"/>
      <c r="N5" s="12"/>
      <c r="O5" s="12"/>
      <c r="P5" s="12"/>
      <c r="Q5" s="12"/>
      <c r="R5" s="12"/>
      <c r="S5" s="9"/>
      <c r="T5" s="9"/>
      <c r="U5" s="16"/>
      <c r="V5" s="17"/>
      <c r="W5" s="14"/>
      <c r="X5" s="14"/>
      <c r="Y5" s="14"/>
      <c r="Z5" s="14"/>
      <c r="AA5" s="14"/>
      <c r="AB5" s="14"/>
      <c r="AC5" s="15"/>
      <c r="AD5" s="15"/>
      <c r="AE5" s="3"/>
    </row>
    <row r="6" spans="1:31" ht="15.75" customHeight="1" x14ac:dyDescent="0.25">
      <c r="A6" s="2">
        <v>45748</v>
      </c>
      <c r="B6" s="9"/>
      <c r="C6" s="9"/>
      <c r="D6" s="3"/>
      <c r="E6" s="10"/>
      <c r="F6" s="10"/>
      <c r="G6" s="12"/>
      <c r="H6" s="13"/>
      <c r="I6" s="11"/>
      <c r="J6" s="11"/>
      <c r="K6" s="12"/>
      <c r="L6" s="13"/>
      <c r="M6" s="12"/>
      <c r="N6" s="12"/>
      <c r="O6" s="12"/>
      <c r="P6" s="12"/>
      <c r="Q6" s="12"/>
      <c r="R6" s="12"/>
      <c r="S6" s="9"/>
      <c r="T6" s="9"/>
      <c r="U6" s="16"/>
      <c r="V6" s="17"/>
      <c r="W6" s="14"/>
      <c r="X6" s="14"/>
      <c r="Y6" s="14"/>
      <c r="Z6" s="14"/>
      <c r="AA6" s="14"/>
      <c r="AB6" s="14"/>
      <c r="AC6" s="15"/>
      <c r="AD6" s="15"/>
      <c r="AE6" s="3"/>
    </row>
    <row r="7" spans="1:31" ht="15.75" customHeight="1" x14ac:dyDescent="0.25">
      <c r="A7" s="2">
        <v>45778</v>
      </c>
      <c r="B7" s="9"/>
      <c r="C7" s="9"/>
      <c r="D7" s="3"/>
      <c r="E7" s="10"/>
      <c r="F7" s="10"/>
      <c r="G7" s="12"/>
      <c r="H7" s="13"/>
      <c r="I7" s="11"/>
      <c r="J7" s="11"/>
      <c r="K7" s="12"/>
      <c r="L7" s="13"/>
      <c r="M7" s="12"/>
      <c r="N7" s="12"/>
      <c r="O7" s="12"/>
      <c r="P7" s="12"/>
      <c r="Q7" s="12"/>
      <c r="R7" s="12"/>
      <c r="S7" s="9"/>
      <c r="T7" s="9"/>
      <c r="U7" s="16"/>
      <c r="V7" s="17"/>
      <c r="W7" s="14"/>
      <c r="X7" s="14"/>
      <c r="Y7" s="14"/>
      <c r="Z7" s="14"/>
      <c r="AA7" s="14"/>
      <c r="AB7" s="14"/>
      <c r="AC7" s="15"/>
      <c r="AD7" s="15"/>
      <c r="AE7" s="3"/>
    </row>
    <row r="8" spans="1:31" ht="15.75" customHeight="1" x14ac:dyDescent="0.25">
      <c r="A8" s="2">
        <v>45809</v>
      </c>
      <c r="B8" s="9"/>
      <c r="C8" s="9"/>
      <c r="D8" s="3"/>
      <c r="E8" s="10"/>
      <c r="F8" s="10"/>
      <c r="G8" s="12"/>
      <c r="H8" s="13"/>
      <c r="I8" s="11"/>
      <c r="J8" s="11"/>
      <c r="K8" s="12"/>
      <c r="L8" s="13"/>
      <c r="M8" s="12"/>
      <c r="N8" s="12"/>
      <c r="O8" s="12"/>
      <c r="P8" s="12"/>
      <c r="Q8" s="12"/>
      <c r="R8" s="12"/>
      <c r="S8" s="9"/>
      <c r="T8" s="9"/>
      <c r="U8" s="16"/>
      <c r="V8" s="17"/>
      <c r="W8" s="14"/>
      <c r="X8" s="14"/>
      <c r="Y8" s="14"/>
      <c r="Z8" s="14"/>
      <c r="AA8" s="14"/>
      <c r="AB8" s="14"/>
      <c r="AC8" s="15"/>
      <c r="AD8" s="15"/>
      <c r="AE8" s="3"/>
    </row>
    <row r="9" spans="1:31" ht="15.75" customHeight="1" x14ac:dyDescent="0.25">
      <c r="A9" s="2">
        <v>45839</v>
      </c>
      <c r="B9" s="9"/>
      <c r="C9" s="9"/>
      <c r="D9" s="3"/>
      <c r="E9" s="10"/>
      <c r="F9" s="10"/>
      <c r="G9" s="12"/>
      <c r="H9" s="13"/>
      <c r="I9" s="11"/>
      <c r="J9" s="11"/>
      <c r="K9" s="12"/>
      <c r="L9" s="13"/>
      <c r="M9" s="12"/>
      <c r="N9" s="12"/>
      <c r="O9" s="12"/>
      <c r="P9" s="12"/>
      <c r="Q9" s="12"/>
      <c r="R9" s="12"/>
      <c r="S9" s="9"/>
      <c r="T9" s="9"/>
      <c r="U9" s="16"/>
      <c r="V9" s="17"/>
      <c r="W9" s="14"/>
      <c r="X9" s="14"/>
      <c r="Y9" s="14"/>
      <c r="Z9" s="14"/>
      <c r="AA9" s="14"/>
      <c r="AB9" s="14"/>
      <c r="AC9" s="15"/>
      <c r="AD9" s="15"/>
      <c r="AE9" s="3"/>
    </row>
    <row r="10" spans="1:31" ht="15.75" customHeight="1" x14ac:dyDescent="0.25">
      <c r="A10" s="2">
        <v>45870</v>
      </c>
      <c r="B10" s="9"/>
      <c r="C10" s="9"/>
      <c r="D10" s="3"/>
      <c r="E10" s="10"/>
      <c r="F10" s="10"/>
      <c r="G10" s="12"/>
      <c r="H10" s="13"/>
      <c r="I10" s="11"/>
      <c r="J10" s="11"/>
      <c r="K10" s="12"/>
      <c r="L10" s="13"/>
      <c r="M10" s="12"/>
      <c r="N10" s="12"/>
      <c r="O10" s="12"/>
      <c r="P10" s="12"/>
      <c r="Q10" s="12"/>
      <c r="R10" s="12"/>
      <c r="S10" s="9"/>
      <c r="T10" s="9"/>
      <c r="U10" s="16"/>
      <c r="V10" s="17"/>
      <c r="W10" s="14"/>
      <c r="X10" s="14"/>
      <c r="Y10" s="14"/>
      <c r="Z10" s="14"/>
      <c r="AA10" s="14"/>
      <c r="AB10" s="14"/>
      <c r="AC10" s="15"/>
      <c r="AD10" s="15"/>
      <c r="AE10" s="3"/>
    </row>
    <row r="11" spans="1:31" ht="15.75" customHeight="1" x14ac:dyDescent="0.25">
      <c r="A11" s="2">
        <v>45901</v>
      </c>
      <c r="B11" s="9"/>
      <c r="C11" s="9"/>
      <c r="D11" s="3"/>
      <c r="E11" s="10"/>
      <c r="F11" s="10"/>
      <c r="G11" s="12"/>
      <c r="H11" s="13"/>
      <c r="I11" s="11"/>
      <c r="J11" s="11"/>
      <c r="K11" s="12"/>
      <c r="L11" s="13"/>
      <c r="M11" s="12"/>
      <c r="N11" s="12"/>
      <c r="O11" s="12"/>
      <c r="P11" s="12"/>
      <c r="Q11" s="12"/>
      <c r="R11" s="12"/>
      <c r="S11" s="9"/>
      <c r="T11" s="9"/>
      <c r="U11" s="16"/>
      <c r="V11" s="17"/>
      <c r="W11" s="14"/>
      <c r="X11" s="14"/>
      <c r="Y11" s="14"/>
      <c r="Z11" s="14"/>
      <c r="AA11" s="14"/>
      <c r="AB11" s="14"/>
      <c r="AC11" s="15"/>
      <c r="AD11" s="15"/>
      <c r="AE11" s="3"/>
    </row>
    <row r="12" spans="1:31" ht="15.75" customHeight="1" x14ac:dyDescent="0.25">
      <c r="A12" s="2">
        <v>45931</v>
      </c>
      <c r="B12" s="9"/>
      <c r="C12" s="9"/>
      <c r="D12" s="3"/>
      <c r="E12" s="10"/>
      <c r="F12" s="10"/>
      <c r="G12" s="12"/>
      <c r="H12" s="13"/>
      <c r="I12" s="11"/>
      <c r="J12" s="11"/>
      <c r="K12" s="12"/>
      <c r="L12" s="13"/>
      <c r="M12" s="12"/>
      <c r="N12" s="12"/>
      <c r="O12" s="12"/>
      <c r="P12" s="12"/>
      <c r="Q12" s="12"/>
      <c r="R12" s="12"/>
      <c r="S12" s="9"/>
      <c r="T12" s="9"/>
      <c r="U12" s="16"/>
      <c r="V12" s="17"/>
      <c r="W12" s="14"/>
      <c r="X12" s="14"/>
      <c r="Y12" s="14"/>
      <c r="Z12" s="14"/>
      <c r="AA12" s="14"/>
      <c r="AB12" s="14"/>
      <c r="AC12" s="15"/>
      <c r="AD12" s="15"/>
      <c r="AE12" s="3"/>
    </row>
    <row r="13" spans="1:31" ht="15.75" customHeight="1" x14ac:dyDescent="0.25">
      <c r="A13" s="2">
        <v>45962</v>
      </c>
      <c r="B13" s="9"/>
      <c r="C13" s="9"/>
      <c r="D13" s="3"/>
      <c r="E13" s="10"/>
      <c r="F13" s="10"/>
      <c r="G13" s="12"/>
      <c r="H13" s="13"/>
      <c r="I13" s="11"/>
      <c r="J13" s="11"/>
      <c r="K13" s="12"/>
      <c r="L13" s="13"/>
      <c r="M13" s="12"/>
      <c r="N13" s="12"/>
      <c r="O13" s="12"/>
      <c r="P13" s="12"/>
      <c r="Q13" s="12"/>
      <c r="R13" s="12"/>
      <c r="S13" s="9"/>
      <c r="T13" s="9"/>
      <c r="U13" s="16"/>
      <c r="V13" s="17"/>
      <c r="W13" s="14"/>
      <c r="X13" s="14"/>
      <c r="Y13" s="14"/>
      <c r="Z13" s="14"/>
      <c r="AA13" s="14"/>
      <c r="AB13" s="14"/>
      <c r="AC13" s="15"/>
      <c r="AD13" s="15"/>
      <c r="AE13" s="3"/>
    </row>
    <row r="14" spans="1:31" ht="15.75" customHeight="1" x14ac:dyDescent="0.25">
      <c r="A14" s="2">
        <v>45992</v>
      </c>
      <c r="B14" s="9"/>
      <c r="C14" s="9"/>
      <c r="D14" s="3"/>
      <c r="E14" s="10"/>
      <c r="F14" s="10"/>
      <c r="G14" s="12"/>
      <c r="H14" s="13"/>
      <c r="I14" s="11"/>
      <c r="J14" s="11"/>
      <c r="K14" s="12"/>
      <c r="L14" s="13"/>
      <c r="M14" s="12"/>
      <c r="N14" s="12"/>
      <c r="O14" s="12"/>
      <c r="P14" s="12"/>
      <c r="Q14" s="12"/>
      <c r="R14" s="12"/>
      <c r="S14" s="9"/>
      <c r="T14" s="9"/>
      <c r="U14" s="16"/>
      <c r="V14" s="17"/>
      <c r="W14" s="14"/>
      <c r="X14" s="14"/>
      <c r="Y14" s="14"/>
      <c r="Z14" s="14"/>
      <c r="AA14" s="14"/>
      <c r="AB14" s="14"/>
      <c r="AC14" s="15"/>
      <c r="AD14" s="15"/>
      <c r="AE14" s="3"/>
    </row>
  </sheetData>
  <customSheetViews>
    <customSheetView guid="{1F1D96AF-305D-4F0F-90EC-8252C69DC021}" filter="1" showAutoFilter="1">
      <pageMargins left="0" right="0" top="0" bottom="0" header="0" footer="0"/>
      <autoFilter ref="A1:AP1500" xr:uid="{41C77BF0-0259-4179-B53E-5EE48F4C723F}">
        <filterColumn colId="4">
          <filters>
            <filter val="Update SOI"/>
          </filters>
        </filterColumn>
      </autoFilter>
    </customSheetView>
    <customSheetView guid="{294F9C33-0765-4FE7-928B-F3DA368A500F}" filter="1" showAutoFilter="1">
      <pageMargins left="0" right="0" top="0" bottom="0" header="0" footer="0"/>
      <autoFilter ref="A1:AP6745" xr:uid="{11DF1C5D-64B6-470C-A602-03871CA5B7B1}">
        <filterColumn colId="7">
          <filters>
            <filter val="Arnaud LE CALLONNEC"/>
            <filter val="Chloé RENAUD"/>
            <filter val="Guilhem SERGEANT"/>
            <filter val="Maximilien MAZUEL"/>
            <filter val="Miguel DIAS CAIRES"/>
            <filter val="Théo DA SILVA GOMES"/>
          </filters>
        </filterColumn>
      </autoFilter>
    </customSheetView>
    <customSheetView guid="{A6FDF84E-7758-423A-9DD4-D85255D25A46}" filter="1" showAutoFilter="1">
      <pageMargins left="0" right="0" top="0" bottom="0" header="0" footer="0"/>
      <autoFilter ref="A1:S1499" xr:uid="{C265077C-6D5E-4E38-89AE-41EC9126577C}">
        <filterColumn colId="7">
          <filters>
            <filter val="Guilhem SERGEANT"/>
            <filter val="Lola ROCHER"/>
            <filter val="Miguel DIAS CAIRES"/>
            <filter val="Sylvain GLASER"/>
            <filter val="Théo DA SILVA GOMES"/>
          </filters>
        </filterColumn>
      </autoFilter>
    </customSheetView>
    <customSheetView guid="{18E42350-DE4A-4EFF-9CE8-CE16549249AF}" filter="1" showAutoFilter="1">
      <pageMargins left="0" right="0" top="0" bottom="0" header="0" footer="0"/>
      <autoFilter ref="A1:AP900" xr:uid="{6FC26E2B-48CA-45D7-93DB-1BF0719EF3AE}">
        <filterColumn colId="7">
          <filters>
            <filter val="Borja CHOCARRO"/>
            <filter val="Théo DA SILVA GOMES"/>
          </filters>
        </filterColumn>
      </autoFilter>
    </customSheetView>
    <customSheetView guid="{403E5928-7343-403F-8C8C-78343E0FD459}" filter="1" showAutoFilter="1">
      <pageMargins left="0" right="0" top="0" bottom="0" header="0" footer="0"/>
      <autoFilter ref="A1:AP6745" xr:uid="{1C914CE3-CC25-4AEC-8162-B2C153A028FD}">
        <filterColumn colId="7">
          <filters>
            <filter val="Cécile MORILLE"/>
            <filter val="Elise AUVINET"/>
            <filter val="Emile CAVALLIN"/>
            <filter val="Sylvain GLASER"/>
          </filters>
        </filterColumn>
      </autoFilter>
    </customSheetView>
    <customSheetView guid="{730755C2-EAD7-4ACD-863C-F54C24C9AF4D}" filter="1" showAutoFilter="1">
      <pageMargins left="0" right="0" top="0" bottom="0" header="0" footer="0"/>
      <autoFilter ref="A1:AP6745" xr:uid="{009AF7E2-2999-4D26-9FFF-38EC148225A6}">
        <filterColumn colId="7">
          <filters blank="1">
            <filter val="Simon MURAIL"/>
            <filter val="Sylvain GLASER"/>
          </filters>
        </filterColumn>
      </autoFilter>
    </customSheetView>
    <customSheetView guid="{AE6D8A0E-19F6-4069-A929-E08192ED7D72}" filter="1" showAutoFilter="1">
      <pageMargins left="0" right="0" top="0" bottom="0" header="0" footer="0"/>
      <autoFilter ref="A1:AP6745" xr:uid="{4DB48621-BC86-43FC-832E-84FC3C508064}">
        <filterColumn colId="7">
          <filters>
            <filter val="Brieuc LEROUX COULOIGNER"/>
            <filter val="Guilhem SERGEANT"/>
            <filter val="Jean-Frédéric GODOC"/>
            <filter val="Maximilien MAZUEL"/>
            <filter val="Miguel DIAS CAIRES"/>
            <filter val="Sylvain GLASER"/>
            <filter val="Théo DA SILVA GOMES"/>
          </filters>
        </filterColumn>
      </autoFilter>
    </customSheetView>
    <customSheetView guid="{87801948-F723-4A63-A24C-C0288CDCB219}" filter="1" showAutoFilter="1">
      <pageMargins left="0" right="0" top="0" bottom="0" header="0" footer="0"/>
      <autoFilter ref="A1:AP6745" xr:uid="{837E0AA2-9F7F-4D51-9339-E4C8931BCE1C}">
        <filterColumn colId="14">
          <filters>
            <filter val="Harshkumar SINGH"/>
          </filters>
        </filterColumn>
      </autoFilter>
    </customSheetView>
    <customSheetView guid="{4B5AE8C1-0AF7-482D-9732-473F8486D9E9}" filter="1" showAutoFilter="1">
      <pageMargins left="0" right="0" top="0" bottom="0" header="0" footer="0"/>
      <autoFilter ref="A1:AP6745" xr:uid="{7E218743-CA72-4887-9386-E2AA2C2620BC}">
        <filterColumn colId="2">
          <filters>
            <filter val="Concession"/>
          </filters>
        </filterColumn>
        <filterColumn colId="4">
          <filters blank="1">
            <filter val="BMV"/>
            <filter val="Concession"/>
            <filter val="Create Routing"/>
            <filter val="Create SOI"/>
            <filter val="Creation Document"/>
            <filter val="IST"/>
            <filter val="IST + BMV"/>
            <filter val="Jigs &amp; Tools :  Update STB"/>
            <filter val="Jigs &amp; Tools : Arbre CAO"/>
            <filter val="Jigs &amp; Tools : JTDR"/>
            <filter val="Jigs &amp; Tools : O9"/>
            <filter val="MTM"/>
            <filter val="MTM Tracability sheet"/>
            <filter val="Mylar"/>
            <filter val="Others"/>
            <filter val="Parachievement"/>
            <filter val="PPV RCS"/>
            <filter val="Routing / Work Order"/>
            <filter val="Support"/>
            <filter val="Update Routing"/>
            <filter val="Update SOI"/>
          </filters>
        </filterColumn>
        <filterColumn colId="17">
          <filters blank="1">
            <filter val="FO Cross-check"/>
            <filter val="Not Started"/>
          </filters>
        </filterColumn>
      </autoFilter>
    </customSheetView>
    <customSheetView guid="{7B151AD8-91D5-42F9-945F-B6692319BDD5}" filter="1" showAutoFilter="1">
      <pageMargins left="0" right="0" top="0" bottom="0" header="0" footer="0"/>
      <autoFilter ref="A1:AP6745" xr:uid="{E6372593-9D92-48F5-98F8-38915798091D}">
        <filterColumn colId="1">
          <filters blank="1">
            <filter val="ZINMS"/>
          </filters>
        </filterColumn>
        <filterColumn colId="17">
          <filters blank="1">
            <filter val="BO Cross-check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1CCC098F-2914-4359-8EFB-4FAEFD4D60EF}" filter="1" showAutoFilter="1">
      <pageMargins left="0" right="0" top="0" bottom="0" header="0" footer="0"/>
      <autoFilter ref="A1:AP6745" xr:uid="{3190E94E-944F-4E6A-96A4-1C80BAD67523}">
        <filterColumn colId="3">
          <filters>
            <filter val="CWB A330"/>
            <filter val="PAUL"/>
          </filters>
        </filterColumn>
        <filterColumn colId="7">
          <filters blank="1">
            <filter val="Abderrahman SOUKRAT"/>
            <filter val="Adrien REMISE"/>
            <filter val="Arnaud LE CALLONNEC"/>
            <filter val="Borja CHOCARRO"/>
            <filter val="Brieuc LEROUX COULOIGNER"/>
            <filter val="Cécile MORILLE"/>
            <filter val="Charlie ROUILLON"/>
            <filter val="Chloé RENAUD"/>
            <filter val="Elise AUVINET"/>
            <filter val="Emile CAVALLIN"/>
            <filter val="Erwann KERSUAL"/>
            <filter val="Florian MARAIS"/>
            <filter val="Gauthier MONTEJO"/>
            <filter val="Grégoire GOLEMIEC"/>
            <filter val="Guilhem SERGEANT"/>
            <filter val="Hugo LEROY"/>
            <filter val="Jean-Elie DROAL"/>
            <filter val="Jean-Nelchael ALAPINI"/>
            <filter val="Julien LEMMER"/>
            <filter val="Konstantins PETROV"/>
            <filter val="Lucas MADELEINEAU"/>
            <filter val="Ludovic FILIN"/>
            <filter val="Margot GUITTET"/>
            <filter val="Maximilien MAZUEL"/>
            <filter val="Miguel DIAS CAIRES"/>
            <filter val="Quentin GIRARD"/>
            <filter val="Sara ZEHRA"/>
            <filter val="Simon MURAIL"/>
            <filter val="Sylvain GLASER"/>
            <filter val="Talina Ciboulle"/>
            <filter val="Théo DA SILVA GOMES"/>
            <filter val="Thibault FIHUE"/>
            <filter val="Thomas POINTEAU"/>
            <filter val="Yosmani VALDES MARTINEZ"/>
          </filters>
        </filterColumn>
        <filterColumn colId="35">
          <filters>
            <filter val="03/01/2024"/>
            <filter val="03/02/2025"/>
            <filter val="04/02/2025"/>
            <filter val="06/01/2024"/>
            <filter val="07/01/2024"/>
            <filter val="07/01/2025"/>
            <filter val="08/01/2025"/>
            <filter val="09/01/2025"/>
            <filter val="1/15/2025"/>
            <filter val="1/20/2025"/>
            <filter val="10/01/2025"/>
            <filter val="13/01/2025"/>
            <filter val="15/01/2025"/>
            <filter val="16/01/2025"/>
            <filter val="17/01/2025"/>
            <filter val="20/01/2025"/>
            <filter val="21/01/2025"/>
            <filter val="21/05/2025"/>
            <filter val="22/01/2025"/>
            <filter val="23/01/2025"/>
            <filter val="23/05/2025"/>
            <filter val="24/01/2025"/>
            <filter val="27/01/2025"/>
            <filter val="28/01/2025"/>
            <filter val="29/01/2025"/>
            <filter val="29/11/2024"/>
            <filter val="30/01/2025"/>
            <filter val="31/01/2025"/>
          </filters>
        </filterColumn>
      </autoFilter>
    </customSheetView>
    <customSheetView guid="{BA446F13-3D63-4623-B91B-98CEB6CE5C67}" filter="1" showAutoFilter="1">
      <pageMargins left="0" right="0" top="0" bottom="0" header="0" footer="0"/>
      <autoFilter ref="A1:AP6745" xr:uid="{A9FC2434-E34E-498F-AF86-65962E9A9A0A}">
        <filterColumn colId="1">
          <filters>
            <filter val="ZINML"/>
          </filters>
        </filterColumn>
        <filterColumn colId="2">
          <filters blank="1">
            <filter val="ME"/>
          </filters>
        </filterColumn>
        <filterColumn colId="3">
          <filters>
            <filter val="A320"/>
            <filter val="CWB A330"/>
            <filter val="CWB A350"/>
            <filter val="DREAM"/>
            <filter val="EP A350"/>
            <filter val="MDL CWB A330"/>
          </filters>
        </filterColumn>
        <filterColumn colId="4">
          <filters blank="1">
            <filter val="Concession"/>
            <filter val="Create Routing"/>
            <filter val="Create SOI"/>
            <filter val="Creation Document"/>
            <filter val="IST + BMV"/>
            <filter val="Jigs &amp; Tools :  Update STB"/>
            <filter val="Jigs &amp; Tools : Arbre CAO"/>
            <filter val="Jigs &amp; Tools : JTDR"/>
            <filter val="Jigs &amp; Tools : O9"/>
            <filter val="MTM"/>
            <filter val="Others"/>
            <filter val="Parachievement"/>
            <filter val="PPV RCS"/>
            <filter val="Quality Gate"/>
            <filter val="Routing / Work Order"/>
            <filter val="Update Routing"/>
          </filters>
        </filterColumn>
        <filterColumn colId="17">
          <filters blank="1">
            <filter val="BO Cross-check"/>
            <filter val="Cancelled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2ABAF244-231E-437A-AA8F-F0AA0A6A724E}" filter="1" showAutoFilter="1">
      <pageMargins left="0" right="0" top="0" bottom="0" header="0" footer="0"/>
      <autoFilter ref="A1:AP6745" xr:uid="{C2D37E29-2D45-4F3A-977E-DEDA6722906C}">
        <filterColumn colId="7">
          <filters>
            <filter val="Clément LAPORTE"/>
          </filters>
        </filterColumn>
        <filterColumn colId="17">
          <filters blank="1">
            <filter val="BO Cross-check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459EB341-12D9-4463-B3CB-EB7F4A794CD9}" filter="1" showAutoFilter="1">
      <pageMargins left="0" right="0" top="0" bottom="0" header="0" footer="0"/>
      <autoFilter ref="A1:AP6745" xr:uid="{3D9CD597-2869-4033-9E48-464D078A2A74}">
        <filterColumn colId="7">
          <filters>
            <filter val="Adrien REMISE"/>
            <filter val="Brieuc LEROUX COULOIGNER"/>
            <filter val="Guilhem SERGEANT"/>
            <filter val="Maximilien MAZUEL"/>
            <filter val="Miguel DIAS CAIRES"/>
            <filter val="Sylvain GLASER"/>
            <filter val="Théo DA SILVA GOMES"/>
          </filters>
        </filterColumn>
      </autoFilter>
    </customSheetView>
    <customSheetView guid="{49E93B31-8245-48D8-9FBF-84D7418D8420}" filter="1" showAutoFilter="1">
      <pageMargins left="0" right="0" top="0" bottom="0" header="0" footer="0"/>
      <autoFilter ref="A1:AP6745" xr:uid="{1799047C-8741-4AAB-98FD-4C1A847AA396}">
        <filterColumn colId="7">
          <filters>
            <filter val="Jean-Elie DROAL"/>
            <filter val="Sylvain GLASER"/>
          </filters>
        </filterColumn>
      </autoFilter>
    </customSheetView>
    <customSheetView guid="{FDC00C9A-04CF-4D07-ACEF-345C13146FB7}" filter="1" showAutoFilter="1">
      <pageMargins left="0" right="0" top="0" bottom="0" header="0" footer="0"/>
      <autoFilter ref="A1:AP6745" xr:uid="{57A00E97-7936-4C0C-88EC-1586E27D4907}">
        <filterColumn colId="1">
          <filters blank="1">
            <filter val="ZINMS"/>
          </filters>
        </filterColumn>
        <filterColumn colId="7">
          <filters blank="1">
            <filter val="Abderrahman SOUKRAT"/>
            <filter val="Arnaud LE CALLONNEC"/>
            <filter val="Axel GUELZEC"/>
            <filter val="Borja CHOCARRO"/>
            <filter val="Brieuc LEROUX COULOIGNER"/>
            <filter val="Cécile MORILLE"/>
            <filter val="Charlie ROUILLON"/>
            <filter val="Chloé RENAUD"/>
            <filter val="Clément LAPORTE"/>
            <filter val="Elise AUVINET"/>
            <filter val="Emile CAVALLIN"/>
            <filter val="Florian MARAIS"/>
            <filter val="Gauthier MONTEJO"/>
            <filter val="Grégoire GOLEMIEC"/>
            <filter val="Guilhem SERGEANT"/>
            <filter val="Hugo LEROY"/>
            <filter val="Jean-Elie DROAL"/>
            <filter val="Jean-Frédéric GODOC"/>
            <filter val="Jean-Nelchael ALAPINI"/>
            <filter val="Louis MOTTAY"/>
            <filter val="Lucas MADELEINEAU"/>
            <filter val="Margot GUITTET"/>
            <filter val="Maximilien MAZUEL"/>
            <filter val="Miguel DIAS CAIRES"/>
            <filter val="Quentin GIRARD"/>
            <filter val="Sara ZEHRA"/>
            <filter val="Sylvain GLASER"/>
            <filter val="Théo DA SILVA GOMES"/>
            <filter val="Thomas POINTEAU"/>
            <filter val="Yohann Landuré"/>
            <filter val="Yosmani VALDES MARTINEZ"/>
          </filters>
        </filterColumn>
        <filterColumn colId="8">
          <filters blank="1">
            <filter val="(transaction CS02)F5330030000024"/>
            <filter val="(transaction CS02)F5330030000034"/>
            <filter val="(transaction CS02)F5330030000125"/>
            <filter val="(transaction CS02)F5330041900020"/>
            <filter val="(transaction CS02)F5330042100020"/>
            <filter val="102738083_x000a__x000a_Metrological analysis VNA490/491 ST3"/>
            <filter val="102738083_x000a__x000a_Metrological analysis VNA510/511 ST3"/>
            <filter val="102738083_x000a__x000a_Metrological analysis VNA510/511 ST4"/>
            <filter val="102776713 _x000a__x000a_Metrological analysis VNI530"/>
            <filter val="102776744 _x000a__x000a_Metrological analysis VNI570"/>
            <filter val="102778320 _x000a__x000a_Metrological analysis VNE590-N"/>
            <filter val="102778373_x000a__x000a_Metrological analysis VNI491/490"/>
            <filter val="213193112  /  NT-006418824"/>
            <filter val="213224913 / NT-006389130"/>
            <filter val="213252750 / NT-006419099"/>
            <filter val="213282787 / NT-006389198"/>
            <filter val="213296750"/>
            <filter val="213315452"/>
            <filter val="213329478"/>
            <filter val="213329700"/>
            <filter val="213329704"/>
            <filter val="213329709"/>
            <filter val="213330305"/>
            <filter val="213342953"/>
            <filter val="213345893"/>
            <filter val="213356760"/>
            <filter val="213390603"/>
            <filter val="350KB-VNB581-M1"/>
            <filter val="350KB-VNB581-M250"/>
            <filter val="350KB-VNK55L-M524"/>
            <filter val="AI_NT_WP_ME_ZINML_Déclaratif NC OWA WP14 2128 CEO- A0"/>
            <filter val="All CEO Routings"/>
            <filter val="BDD outillage A330 - STEP 2 MOVE"/>
            <filter val="BOUL_FRB_Y+1292_COG-ST8"/>
            <filter val="BOUL_FRB_Y+1292_COG-ST9"/>
            <filter val="BOULFB_Y+1292_COG-ST8-ACT"/>
            <filter val="CARTO-WP14-FPV410-MET-000-A0"/>
            <filter val="CARTO-WP16-XXX-MET-000-A0"/>
            <filter val="CARTO-WP17-FLF471-MET-000-A0"/>
            <filter val="CARTO-WP17-FLF491-MET-000-A0"/>
            <filter val="CARTO-WP17-FLF511-MET-000-A0"/>
            <filter val="CARTO-WP17-FLF531-MET-000-A0"/>
            <filter val="CARTO-WP17-FLF551-MET-000-A0"/>
            <filter val="CARTO-WP17-FLF571-MET-000-A0"/>
            <filter val="CHANFERRURE-ST9-130-000-A0"/>
            <filter val="Chantier OWA"/>
            <filter val="Congestion DataSheet"/>
            <filter val="Congestion DataSheet D8 Screws"/>
            <filter val="Congestion DataSheet Rework"/>
            <filter val="Congestion DataSheet Rework Pext"/>
            <filter val="Context info"/>
            <filter val="Derisking 2D-3D comparison"/>
            <filter val="DERO-NT-006405797-MSN2110"/>
            <filter val="DERO-NT-006413226-MSN2112"/>
            <filter val="DERO-NT-006413257-MSN2111"/>
            <filter val="E5711000000200"/>
            <filter val="E5711001500200"/>
            <filter val="E57110016002M11"/>
            <filter val="E5711009600200"/>
            <filter val="E57110097000S11"/>
            <filter val="E57110097000S12"/>
            <filter val="E5711010900200"/>
            <filter val="E5711018900200"/>
            <filter val="E5711019000000"/>
            <filter val="E5711019900000"/>
            <filter val="E5711026300000"/>
            <filter val="E57111100000M01"/>
            <filter val="E5711110900000"/>
            <filter val="E57111137000M01"/>
            <filter val="E57910006000M13"/>
            <filter val="E57910023000M13"/>
            <filter val="E57910619000M01"/>
            <filter val="EA MSN_2097"/>
            <filter val="EA MSN_2104"/>
            <filter val="EA MSN_2106"/>
            <filter val="EA MSN_2107"/>
            <filter val="EA MSN_2108"/>
            <filter val="EA MSN_2109"/>
            <filter val="EA MSN_2110"/>
            <filter val="EA MSN_2111"/>
            <filter val="EA MSN_2112"/>
            <filter val="EA MSN_2113"/>
            <filter val="EA MSN_2114"/>
            <filter val="EA MSN_2115"/>
            <filter val="EDOMFINITPINA321"/>
            <filter val="F2821072400010"/>
            <filter val="F4721004400040"/>
            <filter val="F5330020000001"/>
            <filter val="F5330020000001-130-030-A1"/>
            <filter val="F5330020000002-130-030-A2"/>
            <filter val="F5330020000003"/>
            <filter val="F5330020000003-130-010-A1"/>
            <filter val="F5330020000003-130-020-A0"/>
            <filter val="F5330020000003-130-030-A0"/>
            <filter val="F5330020000003-130-040-A0"/>
            <filter val="F5330020000003-130-050-A0"/>
            <filter val="F5330020000003-130-060-A0"/>
            <filter val="F5330020000003-130-070-A0"/>
            <filter val="F5330020000003-130-080-A0"/>
            <filter val="F5330020000003-130-090-A0"/>
            <filter val="F5330020000003-130-100-A0"/>
            <filter val="F5330020000003-130-110-A0"/>
            <filter val="F5330020000003-130-120-A0"/>
            <filter val="F5330020000003-130-130-A0"/>
            <filter val="F5330020000003-130-140-A0"/>
            <filter val="F5330020000003-130-150-A0"/>
            <filter val="F5330020000003-130-160-A0"/>
            <filter val="F5330020000003-130-170-A0"/>
            <filter val="F5330020000003-130-180-A0"/>
            <filter val="F5330020000003-130-190-A0"/>
            <filter val="F5330020000004-130-020-A1"/>
            <filter val="F5330020000005-130-020-A1"/>
            <filter val="F5330020000011"/>
            <filter val="F5330020000012"/>
            <filter val="F5330020100001-130-020-A0"/>
            <filter val="F5330020100001-130-040-A0"/>
            <filter val="F5330020100001-130-050-A0"/>
            <filter val="F5330020100001-130-055-A0"/>
            <filter val="F5330020100001-130-060-A0"/>
            <filter val="F5330020100001-130-080-A0"/>
            <filter val="F5330020100001-130-090-A0"/>
            <filter val="F5330020100001-130-110-A0"/>
            <filter val="F5330020100002-130-040-A2"/>
            <filter val="F5330020100011"/>
            <filter val="F5330020200001-130-010-A0"/>
            <filter val="F5330020200001-130-020-A0"/>
            <filter val="F5330020200001-130-030-A0"/>
            <filter val="F5330020200001-130-040-A0"/>
            <filter val="F5330020200001-130-050-A0"/>
            <filter val="F5330020200001-130-060-A0"/>
            <filter val="F5330020200002-130-060-A2"/>
            <filter val="F5330020200003-130-010-A0"/>
            <filter val="F5330020200003-130-020-A0"/>
            <filter val="F5330020200003-130-030-A0"/>
            <filter val="F5330020200005-130-010-A0"/>
            <filter val="F5330020200005-130-020-A0"/>
            <filter val="F5330020200005-130-030-A0"/>
            <filter val="F5330020200005-130-040-A0"/>
            <filter val="F5330020200005-130-050-A0"/>
            <filter val="F5330020200005-130-060-A0"/>
            <filter val="F5330020200006-130-030-A3"/>
            <filter val="F5330020400001-130-010-A0"/>
            <filter val="F5330020400001-130-020-A0"/>
            <filter val="F5330020400001-130-030-A0"/>
            <filter val="F5330020400001-130-040-A0"/>
            <filter val="F5330020400001-130-050-A0"/>
            <filter val="F5330020400001-130-060-A0"/>
            <filter val="F5330030000010-130-010-A4"/>
            <filter val="F5330030000014"/>
            <filter val="F5330030000014-130-070"/>
            <filter val="F5330030000016"/>
            <filter val="F5330030000016-130-020-A3"/>
            <filter val="F5330030000016-130-070- A1"/>
            <filter val="F5330030000018"/>
            <filter val="F5330030000018-130-030-A5"/>
            <filter val="F5330030000020"/>
            <filter val="F5330030000020-130-050-A2"/>
            <filter val="F5330030000020-130-070-A1"/>
            <filter val="F5330030000022"/>
            <filter val="F5330030000022-130-020-A2"/>
            <filter val="F5330030000022-130-030-A0"/>
            <filter val="F5330030000022-130-040-A1"/>
            <filter val="F5330030000022-130-050-A2"/>
            <filter val="F5330030000024"/>
            <filter val="F5330030000026-130-070- A3"/>
            <filter val="F5330030000028-130-020-A5"/>
            <filter val="F5330030000028-130-070-A4"/>
            <filter val="F5330030000030-130-010"/>
            <filter val="F5330030000030-130-020"/>
            <filter val="F5330030000030-130-030"/>
            <filter val="F5330030000032-130-010-A1"/>
            <filter val="F5330030000032-130-020-A0"/>
            <filter val="F5330030000032-130-030-A1"/>
            <filter val="F5330030000032-130-040-A1"/>
            <filter val="F5330030000032-130-050-A3"/>
            <filter val="F5330030000032-130-060-A0"/>
            <filter val="F5330030000034"/>
            <filter val="F5330030000034-130-010-A0"/>
            <filter val="F5330030000034-130-010-A1"/>
            <filter val="F5330030000034-130-010-A2"/>
            <filter val="F5330030000034-130-020-A4"/>
            <filter val="F5330030000034-130-020-A5"/>
            <filter val="F5330030000034-130-020-A6"/>
            <filter val="F5330030000034-130-030-A0"/>
            <filter val="F5330030000034-130-030-A1"/>
            <filter val="F5330030000034-130-030-A2"/>
            <filter val="F5330030000034-130-040-A"/>
            <filter val="F5330030000034-130-040-A0"/>
            <filter val="F5330030000034-130-040-A1"/>
            <filter val="F5330030000034-130-050"/>
            <filter val="F5330030000034-130-050-A1"/>
            <filter val="F5330030000034-130-050-A2"/>
            <filter val="F5330030000090"/>
            <filter val="F5330030000091"/>
            <filter val="F5330030000092"/>
            <filter val="F5330030000093"/>
            <filter val="F5330030000115"/>
            <filter val="F5330030000115-130-070-A2"/>
            <filter val="F5330030000115-130-070-A3"/>
            <filter val="F5330030000117"/>
            <filter val="F5330030000117-130-020-A2"/>
            <filter val="F5330030000117-130-070-A1"/>
            <filter val="F5330030000119"/>
            <filter val="F5330030000121"/>
            <filter val="F5330030000121-130-050-A1"/>
            <filter val="F5330030000121-130-070-A1"/>
            <filter val="F5330030000123"/>
            <filter val="F5330030000123-130-020-A2"/>
            <filter val="F5330030000123-130-030-A0"/>
            <filter val="F5330030000123-130-040-A1"/>
            <filter val="F5330030000123-130-050-A0"/>
            <filter val="F5330030000125"/>
            <filter val="F5330030000127-130-070-A2"/>
            <filter val="F5330030000129-130-020-A3"/>
            <filter val="F5330030000129-130-070-A3"/>
            <filter val="F5330030000133-130-010-A1"/>
            <filter val="F5330030000133-130-020-A1"/>
            <filter val="F5330030000133-130-020-A2"/>
            <filter val="F5330030000133-130-030-A1"/>
            <filter val="F5330030000133-130-030-A2"/>
            <filter val="F5330030000133-130-040-A1"/>
            <filter val="F5330030000133-130-050-A4"/>
            <filter val="F5330030000133-130-060-A2"/>
            <filter val="F5330030000133-130-070-A3"/>
            <filter val="F5330030000133-130-070-A4"/>
            <filter val="F5330030000135"/>
            <filter val="F5330030000135-130-010"/>
            <filter val="F5330030000135-130-010- A4"/>
            <filter val="F5330030000135-130-010-A2"/>
            <filter val="F5330030000135-130-010-A3"/>
            <filter val="F5330030000135-130-020"/>
            <filter val="F5330030000135-130-020-A4"/>
            <filter val="F5330030000135-130-020-A5"/>
            <filter val="F5330030000135-130-030"/>
            <filter val="F5330030000135-130-030-A0"/>
            <filter val="F5330030000135-130-030-A2"/>
            <filter val="F5330030000135-130-040"/>
            <filter val="F5330030000135-130-040-A2"/>
            <filter val="F5330030000135-130-050"/>
            <filter val="F5330030000135-130-050-A1"/>
            <filter val="F5330030000135-130-050-A2"/>
            <filter val="F5330030000135-130-050-A4"/>
            <filter val="F5330030200004"/>
            <filter val="F5330030200105"/>
            <filter val="F5330030200105-140-000-A0"/>
            <filter val="F5330030200204"/>
            <filter val="F5330030200301"/>
            <filter val="F5330030300002"/>
            <filter val="F5330030300002-130-030-A9"/>
            <filter val="F5330030300002-130-040-B3"/>
            <filter val="F5330030300004"/>
            <filter val="F5330030300004-130-030-A3"/>
            <filter val="F5330030300004-130-030-A4"/>
            <filter val="F5330030300004-130-040-A2"/>
            <filter val="F5330030300103"/>
            <filter val="F5330030300103-130-030"/>
            <filter val="F5330030300103-130-030-A9"/>
            <filter val="F5330030300103-130-030-B0"/>
            <filter val="F5330030300103-130-040-B1"/>
            <filter val="F5330030300105"/>
            <filter val="F5330030300105-130-030-A3"/>
            <filter val="F5330030300105-130-030-A4"/>
            <filter val="F5330030400002"/>
            <filter val="F5330030400004"/>
            <filter val="F5330030400006"/>
            <filter val="F5330030400006-130-010-A4"/>
            <filter val="F5330030400006-130-020-A0"/>
            <filter val="F5330030400006-130-030-A0"/>
            <filter val="F5330030400008"/>
            <filter val="F5330030400010"/>
            <filter val="F5330030400010-130-010-A3"/>
            <filter val="F5330030400012"/>
            <filter val="F5330030400014"/>
            <filter val="F5330030400016"/>
            <filter val="F5330030400016-130-010-A3"/>
            <filter val="F5330030400018"/>
            <filter val="F5330030400020"/>
            <filter val="F5330030400020-130-010-A2"/>
            <filter val="F5330030400103"/>
            <filter val="F5330030400105"/>
            <filter val="F5330030400107"/>
            <filter val="F5330030400107-130-010-A6"/>
            <filter val="F5330030400107-130-020-A0"/>
            <filter val="F5330030400107-130-030-A0"/>
            <filter val="F5330030400109"/>
            <filter val="F5330030400111"/>
            <filter val="F5330030400111-130-010-A3"/>
            <filter val="F5330030400113"/>
            <filter val="F5330030600006"/>
            <filter val="F5330030600008"/>
            <filter val="F5330030600103"/>
            <filter val="F5330030600103-140-000-A0"/>
            <filter val="F5330030600105"/>
            <filter val="F5330030600105-140-000-A0"/>
            <filter val="F5330030600107"/>
            <filter val="F5330030600109"/>
            <filter val="F5330030700002"/>
            <filter val="F5330030700103"/>
            <filter val="F5330030800110"/>
            <filter val="F5330030800110-130-010-A1"/>
            <filter val="F5330030800110-130-020-A4"/>
            <filter val="F5330030800110-130-040-A1"/>
            <filter val="F5330030800110-130-060-A2"/>
            <filter val="F5330030800120"/>
            <filter val="F5330030800120-130-010-A1"/>
            <filter val="F5330030800120-130-030-a1"/>
            <filter val="F5330030800120-130-040-A1"/>
            <filter val="F5330030800120-130-060-A3"/>
            <filter val="F5330030900050"/>
            <filter val="F5330030900060"/>
            <filter val="F5330031200010"/>
            <filter val="F5330031200011"/>
            <filter val="F5330031200011-140-000-A0"/>
            <filter val="F5330031200020"/>
            <filter val="F5330031200021"/>
            <filter val="F5330031200022"/>
            <filter val="F5330031200023"/>
            <filter val="F5330031200030"/>
            <filter val="F5330031200031"/>
            <filter val="F5330031200033"/>
            <filter val="F5330031200034"/>
            <filter val="F5330041000010"/>
            <filter val="F5330041000020"/>
            <filter val="F5330041400010"/>
            <filter val="F5330041400010-130-030-A7"/>
            <filter val="F5330041400020"/>
            <filter val="F5330041900010"/>
            <filter val="F5330041900020"/>
            <filter val="F5330042000010"/>
            <filter val="F5330042000020"/>
            <filter val="F5330042100010"/>
            <filter val="F5330042100020"/>
            <filter val="F5330042200010"/>
            <filter val="F5330042200010-130-030-A0"/>
            <filter val="F5330042200010-130-050-A0"/>
            <filter val="F5330042200020"/>
            <filter val="F5330045000010"/>
            <filter val="F5330045000010-130-030-A1"/>
            <filter val="F5330045000010-130-030-A2"/>
            <filter val="F5330045000010-130-050-A1"/>
            <filter val="F5330045000020"/>
            <filter val="F5330045000020-130-020-A1"/>
            <filter val="F5330045000020-130-020-A2"/>
            <filter val="F5330045200011"/>
            <filter val="F5330045200021"/>
            <filter val="F5330045300010"/>
            <filter val="F5330045300020"/>
            <filter val="F5330045400010"/>
            <filter val="F5330045400010-130-030-A5"/>
            <filter val="F5330045400010-130-040-A6"/>
            <filter val="F5330045400010-130-040-A7"/>
            <filter val="F5330045400010-130-060-A7"/>
            <filter val="F5330045400020"/>
            <filter val="F5330045400020-130-010-A5"/>
            <filter val="F5330045400020-130-020-A7"/>
            <filter val="F5330045400020-130-030-A6"/>
            <filter val="F5330045400020-130-040-A5"/>
            <filter val="F5330045400020-130-060-A7"/>
            <filter val="F5330045500011"/>
            <filter val="F5330045500011-130-030-A2"/>
            <filter val="F5330045500021"/>
            <filter val="F5330045900011"/>
            <filter val="F5330045900021"/>
            <filter val="F5330046100011"/>
            <filter val="F5330046100011-130-010- A0"/>
            <filter val="F5330046100011-130-020- A0"/>
            <filter val="F5330046100011-130-040-A0"/>
            <filter val="F5330046100011-130-060-A0"/>
            <filter val="F5330046100021"/>
            <filter val="F5330046100021-130-010-A0"/>
            <filter val="F5330046100021-130-030- A1"/>
            <filter val="F5330046100021-130-040-A0"/>
            <filter val="F5330046100021-130-060- A0"/>
            <filter val="F5330046200011"/>
            <filter val="F5330046200021"/>
            <filter val="F5390020000001"/>
            <filter val="F5390020000001-130-010-A0"/>
            <filter val="F5390020000001-130-020-A0"/>
            <filter val="F5390020000001-130-030-A0"/>
            <filter val="F5390020000001-130-040-A0"/>
            <filter val="F5390020000001-130-050-A0"/>
            <filter val="F5390020000002"/>
            <filter val="F5390020000003-130-010-A1"/>
            <filter val="F5390020000003-130-020-A1"/>
            <filter val="F5390020000003-130-030-A1"/>
            <filter val="F5390020000003-130-040-A1"/>
            <filter val="F5390020000003-130-050-A1"/>
            <filter val="F5390020000003-130-060-A1"/>
            <filter val="F5390020000003-130-070-A1"/>
            <filter val="F5390020000003-130-080-A1"/>
            <filter val="F5390020000003-130-090-A1"/>
            <filter val="F5390020000005-130-010-A2"/>
            <filter val="F5390020000005-130-020-A2"/>
            <filter val="F5390020000005-130-030-A2"/>
            <filter val="F5390020000005-130-040-A2"/>
            <filter val="F5390020000006"/>
            <filter val="F5390020000007"/>
            <filter val="F5390020000012"/>
            <filter val="F5390030100002"/>
            <filter val="F5390030100002-130-020-A3"/>
            <filter val="F5390030100103"/>
            <filter val="F5390030100103-130-020-A4"/>
            <filter val="F5390030100103-130-020-A5"/>
            <filter val="F5390030100202"/>
            <filter val="F5390030100202-130-020- A8"/>
            <filter val="F5390030100202-130-020-A8"/>
            <filter val="F5390030100303"/>
            <filter val="F5390030100303-130-020-B3"/>
            <filter val="F5390030100303-130-020-B4"/>
            <filter val="F5390030100303-130-020-B5"/>
            <filter val="F5390041000002"/>
            <filter val="F5390041000002-130-030-A5"/>
            <filter val="F5390041000002-130-030-A6"/>
            <filter val="F5390041000002-130-040-A7"/>
            <filter val="F5390041200002"/>
            <filter val="F5390041200002-130-030-A5"/>
            <filter val="F5390041200002-130-030-A7"/>
            <filter val="F5390041200002-130-040-A5"/>
            <filter val="F5711210001802"/>
            <filter val="F5711238800250"/>
            <filter val="F5711602000420"/>
            <filter val="F5711602000430"/>
            <filter val="F5711602000510"/>
            <filter val="F5711602000520"/>
            <filter val="F5711676200410"/>
            <filter val="F5711685000015"/>
            <filter val="F5711685000015-3-02A-000-A0"/>
            <filter val="F5711685000201"/>
            <filter val="F5711685000201-3-02A-000-A0"/>
            <filter val="F5711685000204"/>
            <filter val="F5711685000205 130 020 A0"/>
            <filter val="F5711685000205 130 050 A0"/>
            <filter val="F5711685000205 130 060 A0"/>
            <filter val="F5711685000205 130 070 A0"/>
            <filter val="F5711685000205 130 080 A0"/>
            <filter val="F5711685000205 130 090 A0"/>
            <filter val="F5711685000205 130 100 A0"/>
            <filter val="F5711685000205 130 110 A0"/>
            <filter val="F5711686900213 130 000 A2"/>
            <filter val="F5711687100003"/>
            <filter val="F5791148600005"/>
            <filter val="FHANECLAAGCINT-130-000-A3"/>
            <filter val="FNT1-F5711210001802-2-140-000-A0"/>
            <filter val="FNT1-F5711602000420-3 02A"/>
            <filter val="FNT1-F5711602000430-2 02A"/>
            <filter val="FNT1-F5711602000510-3 02A"/>
            <filter val="FNT1-F5711602000520-2 02A"/>
            <filter val="FNT1-F5711685000015-2-140-000-A0"/>
            <filter val="FNT1-F5711685000204-2-140-000"/>
            <filter val="FNT1-F5791148600005-2-140-000-A0"/>
            <filter val="FRTF5330030000090-01 QTA 000 A0"/>
            <filter val="FRTF5330030000091-01 QTA 000 A0"/>
            <filter val="FRTF5330030000092-01 QTA 000 A0"/>
            <filter val="FRTF5330030000093-01 QTA 000 A0"/>
            <filter val="FRTF5330030300002-01 QTA 000 A0"/>
            <filter val="FRTF5330030300004-01 QTA 000 A0"/>
            <filter val="FRTF5330030300103-01 QTA 000 A0"/>
            <filter val="FRTF5330030300105-01 QTA 000 A0"/>
            <filter val="FRTF5330030400002-01 QTA 000 A0"/>
            <filter val="FRTF5330030400004-01 QTA 000 A0"/>
            <filter val="FRTF5330030400006-01 QTA 000 A0"/>
            <filter val="FRTF5330030400008-01 QTA 000 A0"/>
            <filter val="FRTF5330030400010-01 QTA 000 A0"/>
            <filter val="FRTF5330030400012-01 QTA 000 A0"/>
            <filter val="FRTF5330030400014-01 QTA 000 A0"/>
            <filter val="FRTF5330030400016-01 QTA 000 A0"/>
            <filter val="FRTF5330030400018-01 QTA 000 A0"/>
            <filter val="FRTF5330030400020-01 QTA 000 A0"/>
            <filter val="FRTF5330030400103-01 QTA 000 A0"/>
            <filter val="FRTF5330030400105-01 QTA 000 A0"/>
            <filter val="FRTF5330030400107-01 QTA 000 A0"/>
            <filter val="FRTF5330030400109-01 QTA 000 A0"/>
            <filter val="FRTF5330030400111-01 QTA 000 A0"/>
            <filter val="FRTF5330030400113-01 QTA 000 A0"/>
            <filter val="FRTF5330030600004-01 QTA 000 A0"/>
            <filter val="FRTF5330030600006-01 QTA 000 A0"/>
            <filter val="FRTF5330030600008-01 QTA 000 A0"/>
            <filter val="FRTF5330030600103-01 QTA 000 A0"/>
            <filter val="FRTF5330030600105-01 QTA 000 A0"/>
            <filter val="FRTF5330030600107-01 QTA 000 A0"/>
            <filter val="FRTF5330030600109-01 QTA 000 A0"/>
            <filter val="FRTF5330030700002-01 QTA 000 A0"/>
            <filter val="FRTF5330030700103-01 QTA 000 A0"/>
            <filter val="FRTF5330030800110-01 QTA 000 A0"/>
            <filter val="FRTF5330030800120-01 QTA 000 A0"/>
            <filter val="FRTF5330030900050-01 QTA 000 A0"/>
            <filter val="FRTF5330030900060-01 QTA 000 A0"/>
            <filter val="FRTF5330041000010-01 QTA 000 A0"/>
            <filter val="FRTF5330041000020-01 QTA 000 A0"/>
            <filter val="FRTF5330041400010-01 QTA 000 A0"/>
            <filter val="FRTF5330041400020-01 QTA 000 A0"/>
            <filter val="FRTF5330041600010-01 QTA 000 A0"/>
            <filter val="FRTF5330041600020-01 QTA 000 A0"/>
            <filter val="FRTF5330041700010-01 QTA 000 A0"/>
            <filter val="FRTF5330041700020-01 QTA 000 A0"/>
            <filter val="FRTF5330041800010-01 QTA 000 A0"/>
            <filter val="FRTF5330041800020-01 QTA 000 A0"/>
            <filter val="FRTF5330041900010-01 QTA 000 A0"/>
            <filter val="FRTF5330041900020-01 QTA 000 A0"/>
            <filter val="FRTF5330042000010-01 QTA 000 A0"/>
            <filter val="FRTF5330042000020-01 QTA 000 A0"/>
            <filter val="FRTF5330042100010-01 QTA 000 A0"/>
            <filter val="FRTF5330042100020-01 QTA 000 A0"/>
            <filter val="FRTF5330042200010-01 QTA 000 A0"/>
            <filter val="FRTF5330042200020-01 QTA 000 A0"/>
            <filter val="FRTF5330045000010-01 QTA 000 A0"/>
            <filter val="FRTF5330045000020-01 QTA 000 A0"/>
            <filter val="FRTF5330045200011-01 QTA 000 A0"/>
            <filter val="FRTF5330045200021-01 QTA 000 A0"/>
            <filter val="FRTF5330045300010-01 QTA 000 A0"/>
            <filter val="FRTF5330045300020-01 QTA 000 A0"/>
            <filter val="FRTF5330045400010-01 QTA 000 A0"/>
            <filter val="FRTF5330045400020-01 QTA 000 A0"/>
            <filter val="FRTF5330045500011-01 QTA 000 A0"/>
            <filter val="FRTF5330045500021-01 QTA 000 A0"/>
            <filter val="FRTF5330045600011-01 QTA 000 A0"/>
            <filter val="FRTF5330045600021-01 QTA 000 A0"/>
            <filter val="FRTF5330045700010-01 QTA 000 A0"/>
            <filter val="FRTF5330045700020-01 QTA 000 A0"/>
            <filter val="FRTF5330045800011-01 QTA 000 A0"/>
            <filter val="FRTF5330045800021-01 QTA 000 A0"/>
            <filter val="FRTF5330045900011-01 QTA 000 A0"/>
            <filter val="FRTF5330045900021-01 QTA 000 A0"/>
            <filter val="FRTF5330046000011-01 QTA 000 A0"/>
            <filter val="FRTF5330046000021-01 QTA 000 A0"/>
            <filter val="FRTF5330046100011-01 QTA 000 A0"/>
            <filter val="FRTF5330046100021-01 QTA 000 A0"/>
            <filter val="FRTF5330046200011-01 QTA 000 A0"/>
            <filter val="FRTF5330046200021-01 QTA 000 A0"/>
            <filter val="FRTF5390030100002-01 QTA 000 A0"/>
            <filter val="FRTF5390030100002-01 QTA 010 A0"/>
            <filter val="FRTF5390030100002-01 QTA 020 A0"/>
            <filter val="FRTF5390030100103-01 QTA 000 A0"/>
            <filter val="FRTF5390030100103-01 QTA 010 A0"/>
            <filter val="FRTF5390030100103-01 QTA 020 A0"/>
            <filter val="FRTF5390030100202-01 QTA 000 A0"/>
            <filter val="FRTF5390030100202-01 QTA 010 A0"/>
            <filter val="FRTF5390030100202-01 QTA 020 A0"/>
            <filter val="FRTF5390030100303-01 QTA 000 A0"/>
            <filter val="FRTF5390030100303-01 QTA 010 A0"/>
            <filter val="FRTF5390030100303-01 QTA 020 A0"/>
            <filter val="FRTF5390041000002-01 QTA 000 A0"/>
            <filter val="FRTF5390041200002-01 QTA 000 A0"/>
            <filter val="GRIL SUP LGAV CABONE REP01 - T000878448"/>
            <filter val="GRIL SUP LGAV CABONE REP02 - T000878448"/>
            <filter val="KPI_CT_A330_Worksheet_12/24"/>
            <filter val="KPI_CT_A330_Worksheet_SE_01/2025"/>
            <filter val="KPI_CT_A330_Worksheet_WP16_01/2025"/>
            <filter val="KPI_CT_A330_Worksheet_WP16_10_11_12/24"/>
            <filter val="LOT SEALANT WP14 TR SEAL 05"/>
            <filter val="MFC Lower Pannel"/>
            <filter val="MFC Upper Pannel"/>
            <filter val="NC 211870765 / NT-006361867"/>
            <filter val="NC 212525480 / NT-006289741"/>
            <filter val="NC 212564120"/>
            <filter val="NC 212670937 / NT-006400459"/>
            <filter val="NC 212795702 / NT-006221865"/>
            <filter val="NC 212853563"/>
            <filter val="NC 213022733"/>
            <filter val="NC 213079969 / NT-006406036"/>
            <filter val="NC 213079975"/>
            <filter val="NC 213121473 / NT-006372018"/>
            <filter val="NC 213127188"/>
            <filter val="NC 213145634 / NT-006412137"/>
            <filter val="NC 213145813 / NT-006410436"/>
            <filter val="NC 213145813 / NT-006423204"/>
            <filter val="NC 213151053"/>
            <filter val="NC 213163172 / NT-006412109"/>
            <filter val="NC 213166253 / NV-006360624"/>
            <filter val="NC 213166256 / NV-006360625"/>
            <filter val="NC 213166259 / NV-006360622"/>
            <filter val="NC 213180175"/>
            <filter val="NC 213180517"/>
            <filter val="NC 213180517 / NT-006419658"/>
            <filter val="NC 213184262"/>
            <filter val="NC 213184744"/>
            <filter val="NC 213185052"/>
            <filter val="NC 213189783"/>
            <filter val="NC 213189902"/>
            <filter val="NC 213189951"/>
            <filter val="NC 213189952"/>
            <filter val="NC 213190160"/>
            <filter val="NC 213191398"/>
            <filter val="NC 213193112"/>
            <filter val="NC 213215776 / NT-006296019"/>
            <filter val="NC 213215778"/>
            <filter val="NC 213215996"/>
            <filter val="NC 213215999"/>
            <filter val="NC 213218718"/>
            <filter val="NC 213228772 / NT-006374058"/>
            <filter val="NC 213228881"/>
            <filter val="NC 213241876"/>
            <filter val="NC 213241983"/>
            <filter val="NC 213242066"/>
            <filter val="NC 213243348"/>
            <filter val="NC 213243348/NT-006425458"/>
            <filter val="NC 213247630"/>
            <filter val="NC 213249822/ NT-006393901"/>
            <filter val="NC 213269340"/>
            <filter val="NC 213288197"/>
            <filter val="NC 213294322 / NT-006235790"/>
            <filter val="NC 213295023"/>
            <filter val="NC 213303041"/>
            <filter val="NC 213330447"/>
            <filter val="NC 213346798"/>
            <filter val="NC 213395207"/>
            <filter val="NC 213395424"/>
            <filter val="NC 213395538/ NT-006386830"/>
            <filter val="NC 213405421"/>
            <filter val="NC 213405692"/>
            <filter val="PAN511N20LARCORSUP"/>
            <filter val="PAN511N21LARCORSUP"/>
            <filter val="PAN511N21LARSUP97T"/>
            <filter val="PAN511N21LARSUPXLR"/>
            <filter val="PAN581N20LARSUP"/>
            <filter val="PAN581N20LARSUPACJ"/>
            <filter val="PAN581N21LARSUPACF97T"/>
            <filter val="PAN581N21LARSUPACFACT"/>
            <filter val="PAN581N21LARSUPXLR"/>
            <filter val="PAN-EP-NERVURE1-1000-G-IST-000-A2"/>
            <filter val="PAN-EP-NERVURE1-D-IST-000-A4"/>
            <filter val="PAN-EP-NERVURE1-G-IST-000-A3"/>
            <filter val="PANFLF510-S090-IST-010-A0"/>
            <filter val="PANFLF510-S090-IST-020-A0"/>
            <filter val="PANFLF511-R090-IST-010-A0"/>
            <filter val="PANFLF511-R090-IST-020-A0"/>
            <filter val="PANNA510N20AG15100A-130-000-A1"/>
            <filter val="PANNA512N20AG15100A-130-000-A2"/>
            <filter val="PANNL511N20LARRM"/>
            <filter val="PANV5332710100000-CAIS IST 000 A1"/>
            <filter val="PANV5332710100000-CAIS IST 020 A1"/>
            <filter val="PANV5332760001200-AGV5-IST-010-A1"/>
            <filter val="Production order: 1022844354"/>
            <filter val="Production order: 1022915187"/>
            <filter val="Production order: 1022919515"/>
            <filter val="Production order: 1023030089"/>
            <filter val="Production order: 1023030332"/>
            <filter val="Production order: 1023119039"/>
            <filter val="Production order: 1023132463"/>
            <filter val="Production order: 1023187406"/>
            <filter val="Production order: 1023245492"/>
            <filter val="Production order: 1023327026"/>
            <filter val="Production order: 1023327044"/>
            <filter val="Production order: 1023431876"/>
            <filter val="Production order: 1023462783"/>
            <filter val="Production order: 1023561093"/>
            <filter val="Riveting Congestion datasheets (14 files)"/>
            <filter val="SO1-Up1 Dérisking"/>
            <filter val="ST5 ACJ DREAM routings"/>
            <filter val="ST5 DREAM routings"/>
            <filter val="ST8 ACT DREAM routings"/>
            <filter val="ST8 DREAM routings"/>
            <filter val="ST9 DREAM routings"/>
            <filter val="T000817438"/>
            <filter val="T000817438-SO1-STB-A3"/>
            <filter val="T000817456"/>
            <filter val="T000817476"/>
            <filter val="T000817526"/>
            <filter val="T000817534"/>
            <filter val="T000817550"/>
            <filter val="T000817746"/>
            <filter val="T000817746-SO1-STB-B0"/>
            <filter val="T000817804"/>
            <filter val="T000817878"/>
            <filter val="T000817878-SO1-STB-A3"/>
            <filter val="T000822824"/>
            <filter val="T000822824-SO1-STB-A0"/>
            <filter val="T000876396"/>
            <filter val="T000876474"/>
            <filter val="T000876596"/>
            <filter val="T000876794"/>
            <filter val="T000876824"/>
            <filter val="T000877036"/>
            <filter val="T000878448"/>
            <filter val="T000880160"/>
            <filter val="T000880394"/>
            <filter val="T000880396"/>
            <filter val="T000880576"/>
            <filter val="T000880706"/>
            <filter val="T000890210"/>
            <filter val="T000973024"/>
            <filter val="Upper Panel Sealant"/>
            <filter val="Upper Panel Sealant_x000a_Upper panel Sealant SOI fusion"/>
            <filter val="V53318001A01S01-130-001-A1"/>
            <filter val="V53318001A01S04-130-000-A1"/>
            <filter val="V53318001A01S04-130-001-A1"/>
            <filter val="V53318001A01S07-130-000-A1"/>
            <filter val="V53318001A01S07-130-001-A1"/>
            <filter val="V53318002A00S01-130-000-A2"/>
            <filter val="V53318002A00S01-130-001-A2"/>
            <filter val="V53318002A00S04-130-000-A2"/>
            <filter val="V53318002A00S04-130-001-A2"/>
            <filter val="V5332030005200_x000a_V5332036000400_x000a_V5332036005400_x000a_V5332057000000_x000a_V5332136100000_x000a_VDOM-LOXIN-900-ST4_x000a_VDOM53TRANS-AGV2-3"/>
            <filter val="V5332030800001-130-112-A3"/>
            <filter val="V5332032000000_x000a_V5332032005000_x000a_V5332130000000_x000a_V5332136000000_x000a_VDOM53TRANS-AGV1-2_x000a_VDOM53TRANSPA-AGV1"/>
            <filter val="V5332070005800"/>
            <filter val="V5332070005800-130-010-B2"/>
            <filter val="V5332071005600"/>
            <filter val="V5332071005600-130-010-A1"/>
            <filter val="V5332116100000"/>
            <filter val="V5332116100000-130-010-A9"/>
            <filter val="V5332116200000"/>
            <filter val="V5332116200000-130-010-B0"/>
            <filter val="V5332116300000"/>
            <filter val="V5332116300000-130-010-A7"/>
            <filter val="V5332116400000"/>
            <filter val="V5332116400000-130-010-A0"/>
            <filter val="V5332116500000"/>
            <filter val="V5332116500000-130-010-A8"/>
            <filter val="V5332116600000"/>
            <filter val="V5332116600000-130-010-A7"/>
            <filter val="V5332116700000"/>
            <filter val="V5332116700000-130-010-A8"/>
            <filter val="V5332116800000"/>
            <filter val="V5332116800000-130-010-A7"/>
            <filter val="V5332116900000"/>
            <filter val="V5332116900000-130-010-A6"/>
            <filter val="V5332136000000-130-000-A2"/>
            <filter val="V5332136000000-130-010-A3"/>
            <filter val="V5332160000200"/>
            <filter val="V5332630005000_x000a_V5332736100600_x000a_V5332750100000_x000a_V5392625000400_x000a_VDOM-LOXIN-KB-1000_x000a_VDOM-LOXIN1000-ST3_x000a_VDOM53CLIPS-OUTC71_x000a_VDOM53TRANS-AGV2-3"/>
            <filter val="V5332630820001-130-082-A2"/>
            <filter val="V5332630820001-130-112-A2"/>
            <filter val="V5332631520001-130-082-A2"/>
            <filter val="V5332631520001-130-112-A1"/>
            <filter val="V5332633000000_x000a_V5332633005000_x000a_V5332730000000  _x000a_V5332736000000_x000a_VDOM53TRANS-AGV1-2_x000a_VDOM53TRANSPA-AGV1"/>
            <filter val="V5332646000200-130-000-A2"/>
            <filter val="V5332646000200-130-001-A3"/>
            <filter val="V5332646000200-130-002-A2"/>
            <filter val="V5332646000200-130-003-A3"/>
            <filter val="V53326667042-ST5-130-050-A0"/>
            <filter val="V53326667062-ST5-130-030-A0"/>
            <filter val="V5332666804000-130-120-A1"/>
            <filter val="V5332666806000-130-120-A1"/>
            <filter val="V5332706400600 OPE 0080"/>
            <filter val="V5332706400600 OPE 0090"/>
            <filter val="V5332706400800"/>
            <filter val="V5332706500800 OPE 0080"/>
            <filter val="V5332706500800 OPE 0090"/>
            <filter val="V5332706501000"/>
            <filter val="V5332706600400"/>
            <filter val="V5332706700400"/>
            <filter val="V5332706801000"/>
            <filter val="V5332706801200 OPE 0080"/>
            <filter val="V5332706801200 OPE 0090"/>
            <filter val="V5332706901000"/>
            <filter val="V5332706901200 OPE 0080"/>
            <filter val="V5332706901200 OPE 0090"/>
            <filter val="V5332707000400"/>
            <filter val="V5332707100200"/>
            <filter val="V5332716200000"/>
            <filter val="V5332716300200"/>
            <filter val="V5332716300400 OPE 0030"/>
            <filter val="V5332716300400 OPE 0040"/>
            <filter val="V5332720100000-130-000-A0"/>
            <filter val="V5332736000400-130-010-A2"/>
            <filter val="V5332736000400-130-020-A1"/>
            <filter val="V5332736000-ST5-130-000-A1"/>
            <filter val="V5332736000-ST5-130-010-A1"/>
            <filter val="V5332736100800-130-040-A0"/>
            <filter val="V5332736100800-130-060-A0"/>
            <filter val="V5332744200400"/>
            <filter val="V5332750200200-130-000-A0"/>
            <filter val="V5332756000200"/>
            <filter val="V5332756000200-130-110-A1"/>
            <filter val="V5332756000400"/>
            <filter val="V5332756000400-130-110-A2"/>
            <filter val="V5332760001000"/>
            <filter val="V5332760001200"/>
            <filter val="V5332760001400"/>
            <filter val="V5332760001400-130-080-A0"/>
            <filter val="V5332775000200-130-040-A0"/>
            <filter val="V5332775000200-130-050-A0"/>
            <filter val="V5392140100000-130-010-A0"/>
            <filter val="V5392140200000-130-000-A0"/>
            <filter val="V5392140200000-130-000-A1"/>
            <filter val="V5392686300200-130-000-A0"/>
            <filter val="V5711000AGF5M05-130-000-A2"/>
            <filter val="V57110016002S00"/>
            <filter val="V57110016003S02"/>
            <filter val="V5711003100400-130-000-A7"/>
            <filter val="V57111220000S06"/>
            <filter val="V57111220001S01"/>
            <filter val="V57114012002S00"/>
            <filter val="V57114012003S00"/>
            <filter val="V57114046002S00"/>
            <filter val="V57114046003S00"/>
            <filter val="V57114607004S02"/>
            <filter val="V5719000AGF5M02-130-000-A6"/>
            <filter val="V57910123000S0-130-000-B0"/>
            <filter val="V579LGAR3001M01"/>
            <filter val="VDOM-ST4-SPOSTE4-130-000-A2"/>
            <filter val="VRDS53326668040R01-133-000-A0"/>
            <filter val="ZB 401238178"/>
            <filter val="ZB 401249675"/>
            <filter val="ZB 401256964"/>
            <filter val="ZB 401260092"/>
            <filter val="ZB 401261103"/>
            <filter val="ZB 401261339"/>
            <filter val="ZB 401262496"/>
            <filter val="ZB 401262528"/>
            <filter val="ZB 401263833"/>
            <filter val="ZB 401264587"/>
            <filter val="ZB 401269876"/>
            <filter val="ZB 401269881"/>
            <filter val="ZB 401271025"/>
            <filter val="ZB 401273850"/>
            <filter val="ZB 401277052"/>
            <filter val="ZB 401278602"/>
            <filter val="ZB 401279056"/>
            <filter val="ZB 401281210"/>
            <filter val="ZB 401281560"/>
            <filter val="ZB 401281820"/>
            <filter val="ZB 401282953"/>
            <filter val="ZB 401283652"/>
            <filter val="ZB 401285796"/>
            <filter val="ZB 401289281"/>
            <filter val="ZB 401291371"/>
            <filter val="ZB 401291471"/>
          </filters>
        </filterColumn>
        <filterColumn colId="17">
          <filters blank="1">
            <filter val="BO Cross-check"/>
            <filter val="Cancelled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5CCD312D-BE5E-4E31-A7E2-007CB3A376E7}" filter="1" showAutoFilter="1">
      <pageMargins left="0" right="0" top="0" bottom="0" header="0" footer="0"/>
      <autoFilter ref="A1:AL6745" xr:uid="{E88A9FA7-A02B-4F13-B62D-2B69BB5D4B16}"/>
    </customSheetView>
    <customSheetView guid="{A341C7B1-7FFF-4010-8C08-0A1CED08C80F}" filter="1" showAutoFilter="1">
      <pageMargins left="0" right="0" top="0" bottom="0" header="0" footer="0"/>
      <autoFilter ref="A1:AP6745" xr:uid="{0DF4F358-EEBC-4DC4-A19B-FE1C89DDCDA9}">
        <filterColumn colId="1">
          <filters>
            <filter val="ZINML"/>
          </filters>
        </filterColumn>
        <filterColumn colId="2">
          <filters blank="1">
            <filter val="ME"/>
          </filters>
        </filterColumn>
        <filterColumn colId="3">
          <filters blank="1">
            <filter val="A320"/>
            <filter val="Chantier S22"/>
            <filter val="CWB A330"/>
            <filter val="DREAM"/>
            <filter val="EP A350"/>
            <filter val="MDL CWB A330"/>
            <filter val="MDL PAUL"/>
            <filter val="MOVE"/>
          </filters>
        </filterColumn>
      </autoFilter>
    </customSheetView>
    <customSheetView guid="{D1F6957E-5601-41FE-BF12-84AED891C2C9}" filter="1" showAutoFilter="1">
      <pageMargins left="0" right="0" top="0" bottom="0" header="0" footer="0"/>
      <autoFilter ref="A1:AL6745" xr:uid="{E23DA1F0-2E90-4F03-A502-CA183E688045}">
        <filterColumn colId="2">
          <filters blank="1">
            <filter val="Concession"/>
          </filters>
        </filterColumn>
        <filterColumn colId="4">
          <filters blank="1">
            <filter val="Concession"/>
            <filter val="Create Routing"/>
            <filter val="Create SOI"/>
            <filter val="IST"/>
            <filter val="IST + BMV"/>
            <filter val="Jigs &amp; Tools :  Update STB"/>
            <filter val="Jigs &amp; Tools : Arbre CAO"/>
            <filter val="Jigs &amp; Tools : JTDR"/>
            <filter val="Jigs &amp; Tools : O9"/>
            <filter val="MTM"/>
            <filter val="MTM Tracability sheet"/>
            <filter val="Mylar"/>
            <filter val="Others"/>
            <filter val="Parachievement"/>
            <filter val="Quality Gate"/>
            <filter val="Routing / Work Order"/>
            <filter val="Support"/>
            <filter val="Update Routing"/>
            <filter val="Update SOI"/>
          </filters>
        </filterColumn>
      </autoFilter>
    </customSheetView>
    <customSheetView guid="{CB2D461E-530F-4985-809D-B164177BDBB4}" filter="1" showAutoFilter="1">
      <pageMargins left="0" right="0" top="0" bottom="0" header="0" footer="0"/>
      <autoFilter ref="A1:AP999" xr:uid="{673D3A8A-35CF-4189-84C7-A3B74E944A51}">
        <filterColumn colId="7">
          <filters>
            <filter val="Guilhem SERGEANT"/>
            <filter val="Miguel DIAS CAIRES"/>
            <filter val="Théo DA SILVA GOMES"/>
            <filter val="Yosmani VALDES MARTINEZ"/>
          </filters>
        </filterColumn>
      </autoFilter>
    </customSheetView>
    <customSheetView guid="{460ADFE9-106A-4E1C-9C65-4958A739F4CD}" filter="1" showAutoFilter="1">
      <pageMargins left="0" right="0" top="0" bottom="0" header="0" footer="0"/>
      <autoFilter ref="A1:AP1709" xr:uid="{831DF58A-0A89-4722-83AF-E3B0E4F001DA}">
        <filterColumn colId="7">
          <filters>
            <filter val="Maximilien MAZUEL"/>
            <filter val="Sylvain GLASER"/>
          </filters>
        </filterColumn>
      </autoFilter>
    </customSheetView>
    <customSheetView guid="{2C68D2EF-7DC7-44BA-86FD-C61B33D3F7EE}" filter="1" showAutoFilter="1">
      <pageMargins left="0" right="0" top="0" bottom="0" header="0" footer="0"/>
      <autoFilter ref="A1:AP6745" xr:uid="{2EB25806-925D-457F-96F7-A5FAFE3105A7}">
        <filterColumn colId="7">
          <filters>
            <filter val="Guilhem SERGEANT"/>
            <filter val="Konstantins PETROV"/>
            <filter val="Miguel DIAS CAIRES"/>
            <filter val="Sylvain GLASER"/>
            <filter val="Théo DA SILVA GOMES"/>
          </filters>
        </filterColumn>
      </autoFilter>
    </customSheetView>
    <customSheetView guid="{57715186-2C9D-44E3-A810-21998C25FA37}" filter="1" showAutoFilter="1">
      <pageMargins left="0" right="0" top="0" bottom="0" header="0" footer="0"/>
      <autoFilter ref="A1:AP6745" xr:uid="{2D25522F-149E-4EE5-A519-ED227D837BB9}">
        <filterColumn colId="3">
          <filters blank="1">
            <filter val="EP A350"/>
            <filter val="KB A350"/>
          </filters>
        </filterColumn>
        <filterColumn colId="17">
          <filters blank="1">
            <filter val="BO Cross-check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7FF42EBE-6771-4297-970A-F62A05A83BB6}" filter="1" showAutoFilter="1">
      <pageMargins left="0" right="0" top="0" bottom="0" header="0" footer="0"/>
      <autoFilter ref="A1:AP6745" xr:uid="{3AF2E245-4DF5-43FD-9551-E6ACA8C0F72E}">
        <filterColumn colId="7">
          <filters>
            <filter val="Guilhem SERGEANT"/>
            <filter val="Jean-Elie DROAL"/>
            <filter val="Miguel DIAS CAIRES"/>
            <filter val="Sylvain GLASER"/>
          </filters>
        </filterColumn>
        <filterColumn colId="17">
          <filters blank="1">
            <filter val="Cancelled"/>
            <filter val="FO Cross-check"/>
          </filters>
        </filterColumn>
      </autoFilter>
    </customSheetView>
    <customSheetView guid="{357BD87F-4489-426D-8D6C-170DECFFE7E4}" filter="1" showAutoFilter="1">
      <pageMargins left="0" right="0" top="0" bottom="0" header="0" footer="0"/>
      <autoFilter ref="A1:AP6745" xr:uid="{FA39976B-58BB-4FA1-93D7-47D7298A0481}">
        <filterColumn colId="1">
          <filters blank="1">
            <filter val="ZINML"/>
          </filters>
        </filterColumn>
        <filterColumn colId="3">
          <filters>
            <filter val="A320"/>
            <filter val="CT CWB A330"/>
            <filter val="CWB A330"/>
            <filter val="DREAM"/>
            <filter val="EP A350"/>
          </filters>
        </filterColumn>
      </autoFilter>
    </customSheetView>
    <customSheetView guid="{4A5E6DD8-EFF8-450A-8CA9-B3323B455BF1}" filter="1" showAutoFilter="1">
      <pageMargins left="0" right="0" top="0" bottom="0" header="0" footer="0"/>
      <autoFilter ref="A1:AP6745" xr:uid="{27A7249B-7449-46FD-B01A-3514023C0827}">
        <filterColumn colId="2">
          <filters blank="1">
            <filter val="ME"/>
          </filters>
        </filterColumn>
        <filterColumn colId="3">
          <filters>
            <filter val="CWB A330"/>
            <filter val="CWB A350"/>
          </filters>
        </filterColumn>
        <filterColumn colId="17">
          <filters blank="1">
            <filter val="BO Cross-check"/>
            <filter val="Cancelled"/>
            <filter val="FO Cross-check"/>
            <filter val="FO Stand-by"/>
          </filters>
        </filterColumn>
      </autoFilter>
    </customSheetView>
    <customSheetView guid="{10C3BF44-0760-4B73-93A3-59A6814C3D6B}" filter="1" showAutoFilter="1">
      <pageMargins left="0" right="0" top="0" bottom="0" header="0" footer="0"/>
      <autoFilter ref="A1:AP6745" xr:uid="{3C40E7F9-E261-4F15-9FD7-085510155089}">
        <filterColumn colId="7">
          <filters>
            <filter val="Arnaud LE CALLONNEC"/>
            <filter val="Borja CHOCARRO"/>
            <filter val="Guilhem SERGEANT"/>
            <filter val="Maximilien MAZUEL"/>
            <filter val="Miguel DIAS CAIRES"/>
            <filter val="Théo DA SILVA GOMES"/>
          </filters>
        </filterColumn>
        <filterColumn colId="17">
          <filters blank="1">
            <filter val="BO Cross-check"/>
            <filter val="FO Cross-check"/>
            <filter val="FO Stand-by"/>
            <filter val="In Progress"/>
            <filter val="Not Started"/>
          </filters>
        </filterColumn>
      </autoFilter>
    </customSheetView>
    <customSheetView guid="{F951A505-5F85-438D-86CF-1A1307D99F8A}" filter="1" showAutoFilter="1">
      <pageMargins left="0" right="0" top="0" bottom="0" header="0" footer="0"/>
      <autoFilter ref="A1:AP1004" xr:uid="{EC21063D-5253-4BC5-8025-7ED08EFD757E}">
        <filterColumn colId="7">
          <filters blank="1">
            <filter val="Adrien REMISE"/>
            <filter val="Guilhem SERGEANT"/>
            <filter val="Miguel DIAS CAIRES"/>
            <filter val="Théo DA SILVA GOMES"/>
            <filter val="Thibault FIHUE"/>
          </filters>
        </filterColumn>
      </autoFilter>
    </customSheetView>
    <customSheetView guid="{5655BE5A-BD59-4D80-8C1D-8ACCA668979D}" filter="1" showAutoFilter="1">
      <pageMargins left="0" right="0" top="0" bottom="0" header="0" footer="0"/>
      <autoFilter ref="A1:AP6745" xr:uid="{8E2F317D-850F-446D-9601-DC92E1696C8F}">
        <filterColumn colId="3">
          <filters>
            <filter val="Chantier S22"/>
            <filter val="CWB A330"/>
            <filter val="EP A350"/>
            <filter val="RCT"/>
          </filters>
        </filterColumn>
        <filterColumn colId="17">
          <filters blank="1">
            <filter val="BO Cross-check"/>
            <filter val="Cancelled"/>
            <filter val="FO Cross-check"/>
            <filter val="FO Stand-by"/>
            <filter val="In Progress"/>
            <filter val="Not Started"/>
          </filters>
        </filterColumn>
      </autoFilter>
    </customSheetView>
  </customSheetViews>
  <mergeCells count="5">
    <mergeCell ref="G1:J1"/>
    <mergeCell ref="K1:R1"/>
    <mergeCell ref="S1:V1"/>
    <mergeCell ref="A1:F1"/>
    <mergeCell ref="W1:AD1"/>
  </mergeCells>
  <phoneticPr fontId="7" type="noConversion"/>
  <pageMargins left="0.7" right="0.7" top="0.75" bottom="0.75" header="0.3" footer="0.3"/>
  <headerFooter>
    <oddFooter>&amp;L_x000D_&amp;1#&amp;"Calibri"&amp;8&amp;K000000 Sensitivity: C2-Restricted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E1EA-5B2B-4E5F-BE24-44CCD6AAF832}">
  <sheetPr>
    <outlinePr summaryBelow="0" summaryRight="0"/>
  </sheetPr>
  <dimension ref="A1:AN137"/>
  <sheetViews>
    <sheetView showGridLines="0" tabSelected="1" zoomScale="116" zoomScaleNormal="116" workbookViewId="0">
      <pane xSplit="6" ySplit="1" topLeftCell="G57" activePane="bottomRight" state="frozen"/>
      <selection pane="topRight" activeCell="E1" sqref="E1"/>
      <selection pane="bottomLeft" activeCell="A2" sqref="A2"/>
      <selection pane="bottomRight" activeCell="A70" sqref="A70:XFD70"/>
    </sheetView>
  </sheetViews>
  <sheetFormatPr defaultColWidth="12.5546875" defaultRowHeight="15.75" customHeight="1" x14ac:dyDescent="0.3"/>
  <cols>
    <col min="1" max="1" width="12" style="27" bestFit="1" customWidth="1"/>
    <col min="2" max="2" width="14.5546875" style="62" bestFit="1" customWidth="1"/>
    <col min="3" max="3" width="14.44140625" style="120" bestFit="1" customWidth="1"/>
    <col min="4" max="4" width="14.44140625" style="120" customWidth="1"/>
    <col min="5" max="5" width="15.88671875" style="120" bestFit="1" customWidth="1"/>
    <col min="6" max="6" width="24.88671875" style="63" customWidth="1"/>
    <col min="7" max="7" width="33.109375" style="63" customWidth="1"/>
    <col min="8" max="8" width="18.5546875" style="62" bestFit="1" customWidth="1"/>
    <col min="9" max="9" width="20.44140625" style="62" bestFit="1" customWidth="1"/>
    <col min="10" max="10" width="22.5546875" style="27" bestFit="1" customWidth="1"/>
    <col min="11" max="11" width="19.5546875" style="27" bestFit="1" customWidth="1"/>
    <col min="12" max="13" width="19.5546875" style="27" customWidth="1"/>
    <col min="14" max="14" width="10" style="27" bestFit="1" customWidth="1"/>
    <col min="15" max="16" width="15.5546875" style="27" customWidth="1"/>
    <col min="17" max="17" width="15.44140625" style="27" bestFit="1" customWidth="1"/>
    <col min="18" max="19" width="15.44140625" style="27" customWidth="1"/>
    <col min="20" max="21" width="15" style="27" bestFit="1" customWidth="1"/>
    <col min="22" max="22" width="18.44140625" style="62" bestFit="1" customWidth="1"/>
    <col min="23" max="24" width="15.44140625" style="62" bestFit="1" customWidth="1"/>
    <col min="25" max="25" width="19.5546875" style="62" bestFit="1" customWidth="1"/>
    <col min="26" max="26" width="15.5546875" style="62" bestFit="1" customWidth="1"/>
    <col min="27" max="27" width="16.44140625" style="62" bestFit="1" customWidth="1"/>
    <col min="28" max="28" width="19" style="62" bestFit="1" customWidth="1"/>
    <col min="29" max="29" width="23.5546875" style="62" bestFit="1" customWidth="1"/>
    <col min="30" max="30" width="20.44140625" style="62" bestFit="1" customWidth="1"/>
    <col min="31" max="31" width="17.44140625" style="62" bestFit="1" customWidth="1"/>
    <col min="32" max="32" width="14.5546875" style="62" bestFit="1" customWidth="1"/>
    <col min="33" max="33" width="24.5546875" style="27" bestFit="1" customWidth="1"/>
    <col min="34" max="34" width="17.44140625" style="27" bestFit="1" customWidth="1"/>
    <col min="35" max="37" width="19.44140625" style="27" bestFit="1" customWidth="1"/>
    <col min="38" max="38" width="15.44140625" style="27" bestFit="1" customWidth="1"/>
    <col min="39" max="39" width="15.5546875" style="27" bestFit="1" customWidth="1"/>
    <col min="40" max="40" width="42.44140625" style="27" customWidth="1"/>
    <col min="41" max="16384" width="12.5546875" style="27"/>
  </cols>
  <sheetData>
    <row r="1" spans="1:40" ht="15.75" customHeight="1" x14ac:dyDescent="0.3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4" t="s">
        <v>1</v>
      </c>
      <c r="K1" s="144"/>
      <c r="L1" s="144"/>
      <c r="M1" s="144"/>
      <c r="N1" s="144"/>
      <c r="O1" s="144"/>
      <c r="P1" s="144"/>
      <c r="Q1" s="144"/>
      <c r="R1" s="80"/>
      <c r="S1" s="80"/>
      <c r="T1" s="144" t="s">
        <v>2</v>
      </c>
      <c r="U1" s="144"/>
      <c r="V1" s="144"/>
      <c r="W1" s="144"/>
      <c r="X1" s="144"/>
      <c r="Y1" s="144"/>
      <c r="Z1" s="144"/>
      <c r="AA1" s="144"/>
      <c r="AB1" s="144" t="s">
        <v>3</v>
      </c>
      <c r="AC1" s="144"/>
      <c r="AD1" s="144"/>
      <c r="AE1" s="144"/>
      <c r="AF1" s="144" t="s">
        <v>4</v>
      </c>
      <c r="AG1" s="144"/>
      <c r="AH1" s="144"/>
      <c r="AI1" s="144"/>
      <c r="AJ1" s="144"/>
      <c r="AK1" s="144"/>
      <c r="AL1" s="144"/>
      <c r="AM1" s="144"/>
      <c r="AN1" s="26"/>
    </row>
    <row r="2" spans="1:40" s="28" customFormat="1" ht="54" customHeight="1" x14ac:dyDescent="0.3">
      <c r="A2" s="123" t="s">
        <v>5</v>
      </c>
      <c r="B2" s="123" t="s">
        <v>6</v>
      </c>
      <c r="C2" s="123" t="s">
        <v>7</v>
      </c>
      <c r="D2" s="132" t="s">
        <v>41</v>
      </c>
      <c r="E2" s="132" t="s">
        <v>42</v>
      </c>
      <c r="F2" s="124" t="s">
        <v>8</v>
      </c>
      <c r="G2" s="133" t="s">
        <v>43</v>
      </c>
      <c r="H2" s="123" t="s">
        <v>9</v>
      </c>
      <c r="I2" s="123" t="s">
        <v>10</v>
      </c>
      <c r="J2" s="125" t="s">
        <v>11</v>
      </c>
      <c r="K2" s="125" t="s">
        <v>12</v>
      </c>
      <c r="L2" s="126" t="s">
        <v>44</v>
      </c>
      <c r="M2" s="126" t="s">
        <v>45</v>
      </c>
      <c r="N2" s="125" t="s">
        <v>13</v>
      </c>
      <c r="O2" s="126" t="s">
        <v>46</v>
      </c>
      <c r="P2" s="126" t="s">
        <v>47</v>
      </c>
      <c r="Q2" s="125" t="s">
        <v>14</v>
      </c>
      <c r="R2" s="126" t="s">
        <v>48</v>
      </c>
      <c r="S2" s="126" t="s">
        <v>49</v>
      </c>
      <c r="T2" s="127" t="s">
        <v>15</v>
      </c>
      <c r="U2" s="127" t="s">
        <v>16</v>
      </c>
      <c r="V2" s="127" t="s">
        <v>17</v>
      </c>
      <c r="W2" s="127" t="s">
        <v>18</v>
      </c>
      <c r="X2" s="127" t="s">
        <v>19</v>
      </c>
      <c r="Y2" s="127" t="s">
        <v>20</v>
      </c>
      <c r="Z2" s="127" t="s">
        <v>21</v>
      </c>
      <c r="AA2" s="127" t="s">
        <v>22</v>
      </c>
      <c r="AB2" s="128" t="s">
        <v>23</v>
      </c>
      <c r="AC2" s="128" t="s">
        <v>24</v>
      </c>
      <c r="AD2" s="128" t="s">
        <v>25</v>
      </c>
      <c r="AE2" s="128" t="s">
        <v>26</v>
      </c>
      <c r="AF2" s="129" t="s">
        <v>27</v>
      </c>
      <c r="AG2" s="129" t="s">
        <v>28</v>
      </c>
      <c r="AH2" s="129" t="s">
        <v>29</v>
      </c>
      <c r="AI2" s="129" t="s">
        <v>30</v>
      </c>
      <c r="AJ2" s="129" t="s">
        <v>31</v>
      </c>
      <c r="AK2" s="129" t="s">
        <v>32</v>
      </c>
      <c r="AL2" s="129" t="s">
        <v>33</v>
      </c>
      <c r="AM2" s="129" t="s">
        <v>34</v>
      </c>
      <c r="AN2" s="130" t="s">
        <v>35</v>
      </c>
    </row>
    <row r="3" spans="1:40" s="35" customFormat="1" ht="13.8" x14ac:dyDescent="0.25">
      <c r="A3" s="29">
        <v>45658</v>
      </c>
      <c r="B3" s="30">
        <v>295</v>
      </c>
      <c r="C3" s="30" t="s">
        <v>50</v>
      </c>
      <c r="D3" s="30" t="str">
        <f>_xlfn.XLOOKUP(F3,'[1]TDI- Projects Status'!$B:$B,'[1]TDI- Projects Status'!$D:$D,0,0)</f>
        <v>Stellantis</v>
      </c>
      <c r="E3" s="30" t="s">
        <v>51</v>
      </c>
      <c r="F3" s="70" t="s">
        <v>52</v>
      </c>
      <c r="G3" s="70" t="str">
        <f>_xlfn.XLOOKUP(B3,'[1]TDI- Projects Status'!$A:$A,'[1]TDI- Projects Status'!$L:$L,0,0)</f>
        <v>IQP3</v>
      </c>
      <c r="H3" s="30" t="s">
        <v>53</v>
      </c>
      <c r="I3" s="30" t="s">
        <v>54</v>
      </c>
      <c r="J3" s="30" t="s">
        <v>40</v>
      </c>
      <c r="K3" s="31">
        <v>45502</v>
      </c>
      <c r="L3" s="32">
        <v>150</v>
      </c>
      <c r="M3" s="32">
        <v>150</v>
      </c>
      <c r="N3" s="71">
        <v>0.97</v>
      </c>
      <c r="O3" s="72">
        <f>IFERROR(M3/L3,"")</f>
        <v>1</v>
      </c>
      <c r="P3" s="32">
        <v>150</v>
      </c>
      <c r="Q3" s="73">
        <v>0.97</v>
      </c>
      <c r="R3" s="74">
        <f>IFERROR(P3/L3,0)</f>
        <v>1</v>
      </c>
      <c r="S3" s="73">
        <v>0.95</v>
      </c>
      <c r="T3" s="30">
        <v>3.7</v>
      </c>
      <c r="U3" s="31">
        <v>45672</v>
      </c>
      <c r="V3" s="30">
        <v>3</v>
      </c>
      <c r="W3" s="30">
        <v>4</v>
      </c>
      <c r="X3" s="30">
        <v>3</v>
      </c>
      <c r="Y3" s="30">
        <v>4</v>
      </c>
      <c r="Z3" s="30">
        <v>4</v>
      </c>
      <c r="AA3" s="30">
        <v>4</v>
      </c>
      <c r="AB3" s="30">
        <v>9</v>
      </c>
      <c r="AC3" s="30">
        <v>0</v>
      </c>
      <c r="AD3" s="30">
        <v>1208</v>
      </c>
      <c r="AE3" s="30">
        <v>1420</v>
      </c>
      <c r="AF3" s="33">
        <v>19950.400000000001</v>
      </c>
      <c r="AG3" s="33">
        <v>19950.400000000001</v>
      </c>
      <c r="AH3" s="33">
        <v>19950.400000000001</v>
      </c>
      <c r="AI3" s="33">
        <v>19950.400000000001</v>
      </c>
      <c r="AJ3" s="33">
        <v>19950.400000000001</v>
      </c>
      <c r="AK3" s="33">
        <v>19950.400000000001</v>
      </c>
      <c r="AL3" s="34">
        <v>0.4652</v>
      </c>
      <c r="AM3" s="34">
        <v>0.52029999999999998</v>
      </c>
      <c r="AN3" s="30"/>
    </row>
    <row r="4" spans="1:40" s="35" customFormat="1" ht="14.1" customHeight="1" x14ac:dyDescent="0.3">
      <c r="A4" s="49">
        <v>45658</v>
      </c>
      <c r="B4" s="37">
        <v>1049</v>
      </c>
      <c r="C4" s="37" t="s">
        <v>36</v>
      </c>
      <c r="D4" s="30" t="s">
        <v>55</v>
      </c>
      <c r="E4" s="30" t="s">
        <v>56</v>
      </c>
      <c r="F4" s="41" t="s">
        <v>37</v>
      </c>
      <c r="G4" s="70">
        <f>_xlfn.XLOOKUP(B4,'[1]TDI- Projects Status'!$A:$A,'[1]TDI- Projects Status'!$L:$L,0,0)</f>
        <v>0</v>
      </c>
      <c r="H4" s="37" t="s">
        <v>38</v>
      </c>
      <c r="I4" s="37" t="s">
        <v>39</v>
      </c>
      <c r="J4" s="42" t="s">
        <v>40</v>
      </c>
      <c r="K4" s="43">
        <v>45658</v>
      </c>
      <c r="L4" s="32">
        <v>787</v>
      </c>
      <c r="M4" s="32">
        <v>787</v>
      </c>
      <c r="N4" s="44">
        <v>0.97</v>
      </c>
      <c r="O4" s="72">
        <f>IFERROR(M4/L4,"")</f>
        <v>1</v>
      </c>
      <c r="P4" s="32">
        <v>771</v>
      </c>
      <c r="Q4" s="44">
        <v>0.97</v>
      </c>
      <c r="R4" s="74">
        <f t="shared" ref="R4:R73" si="0">IFERROR(P4/L4,0)</f>
        <v>0.9796696315120712</v>
      </c>
      <c r="S4" s="44" t="s">
        <v>57</v>
      </c>
      <c r="T4" s="42">
        <v>3</v>
      </c>
      <c r="U4" s="43">
        <v>45658</v>
      </c>
      <c r="V4" s="42">
        <v>4</v>
      </c>
      <c r="W4" s="42">
        <v>3</v>
      </c>
      <c r="X4" s="42">
        <v>2</v>
      </c>
      <c r="Y4" s="42">
        <v>3</v>
      </c>
      <c r="Z4" s="42">
        <v>3</v>
      </c>
      <c r="AA4" s="42">
        <v>3</v>
      </c>
      <c r="AB4" s="37">
        <v>15</v>
      </c>
      <c r="AC4" s="37">
        <v>0</v>
      </c>
      <c r="AD4" s="45">
        <v>2660</v>
      </c>
      <c r="AE4" s="46">
        <f>8*8*18.18</f>
        <v>1163.52</v>
      </c>
      <c r="AF4" s="47">
        <f>8*6000</f>
        <v>48000</v>
      </c>
      <c r="AG4" s="47">
        <v>48000</v>
      </c>
      <c r="AH4" s="47">
        <f>AG4*6</f>
        <v>288000</v>
      </c>
      <c r="AI4" s="47">
        <f>AH4</f>
        <v>288000</v>
      </c>
      <c r="AJ4" s="47">
        <v>40000</v>
      </c>
      <c r="AK4" s="47">
        <f>AJ4</f>
        <v>40000</v>
      </c>
      <c r="AL4" s="48">
        <v>0.22700000000000001</v>
      </c>
      <c r="AM4" s="48">
        <v>0.20599999999999999</v>
      </c>
      <c r="AN4" s="41"/>
    </row>
    <row r="5" spans="1:40" s="35" customFormat="1" ht="12.9" customHeight="1" x14ac:dyDescent="0.3">
      <c r="A5" s="49">
        <v>45658</v>
      </c>
      <c r="B5" s="37">
        <v>1731</v>
      </c>
      <c r="C5" s="38">
        <v>0</v>
      </c>
      <c r="D5" s="30" t="str">
        <f>_xlfn.XLOOKUP(F5,'[1]TDI- Projects Status'!$B:$B,'[1]TDI- Projects Status'!$D:$D,0,0)</f>
        <v>Airbus</v>
      </c>
      <c r="E5" s="136" t="s">
        <v>58</v>
      </c>
      <c r="F5" s="40" t="s">
        <v>59</v>
      </c>
      <c r="G5" s="70" t="str">
        <f>_xlfn.XLOOKUP(B5,'[1]TDI- Projects Status'!$A:$A,'[1]TDI- Projects Status'!$L:$L,0,0)</f>
        <v>IQP3</v>
      </c>
      <c r="H5" s="37" t="s">
        <v>53</v>
      </c>
      <c r="I5" s="37" t="s">
        <v>60</v>
      </c>
      <c r="J5" s="50">
        <v>0</v>
      </c>
      <c r="K5" s="50">
        <v>0</v>
      </c>
      <c r="L5" s="32">
        <v>78</v>
      </c>
      <c r="M5" s="32">
        <v>78</v>
      </c>
      <c r="N5" s="44">
        <v>0.97</v>
      </c>
      <c r="O5" s="72">
        <f>IFERROR(M4/L4,"")</f>
        <v>1</v>
      </c>
      <c r="P5" s="32">
        <v>78</v>
      </c>
      <c r="Q5" s="44">
        <v>0.98</v>
      </c>
      <c r="R5" s="74">
        <f t="shared" si="0"/>
        <v>1</v>
      </c>
      <c r="S5" s="44">
        <v>0.90600000000000003</v>
      </c>
      <c r="T5" s="50">
        <v>3</v>
      </c>
      <c r="U5" s="51">
        <v>45678</v>
      </c>
      <c r="V5" s="50">
        <v>3</v>
      </c>
      <c r="W5" s="50">
        <v>3</v>
      </c>
      <c r="X5" s="50">
        <v>3</v>
      </c>
      <c r="Y5" s="50">
        <v>3</v>
      </c>
      <c r="Z5" s="50">
        <v>3</v>
      </c>
      <c r="AA5" s="50">
        <v>3</v>
      </c>
      <c r="AB5" s="37">
        <v>18</v>
      </c>
      <c r="AC5" s="37">
        <v>0</v>
      </c>
      <c r="AD5" s="45">
        <v>3168</v>
      </c>
      <c r="AE5" s="52">
        <v>2590</v>
      </c>
      <c r="AF5" s="53">
        <v>5644192</v>
      </c>
      <c r="AG5" s="53">
        <v>5644192</v>
      </c>
      <c r="AH5" s="96">
        <v>1805</v>
      </c>
      <c r="AI5" s="96">
        <v>1805</v>
      </c>
      <c r="AJ5" s="53">
        <v>5644192</v>
      </c>
      <c r="AK5" s="53">
        <v>5644192</v>
      </c>
      <c r="AL5" s="55">
        <v>0.4</v>
      </c>
      <c r="AM5" s="55">
        <v>0.35</v>
      </c>
      <c r="AN5" s="41"/>
    </row>
    <row r="6" spans="1:40" s="35" customFormat="1" ht="12.9" customHeight="1" x14ac:dyDescent="0.3">
      <c r="A6" s="49">
        <v>45658</v>
      </c>
      <c r="B6" s="37">
        <v>1695</v>
      </c>
      <c r="C6" s="30">
        <v>0</v>
      </c>
      <c r="D6" s="30" t="s">
        <v>61</v>
      </c>
      <c r="E6" s="30" t="s">
        <v>62</v>
      </c>
      <c r="F6" s="40" t="s">
        <v>63</v>
      </c>
      <c r="G6" s="70" t="str">
        <f>_xlfn.XLOOKUP(B6,'[1]TDI- Projects Status'!$A:$A,'[1]TDI- Projects Status'!$L:$L,0,0)</f>
        <v>IQP5.1</v>
      </c>
      <c r="H6" s="37" t="s">
        <v>64</v>
      </c>
      <c r="I6" s="37" t="s">
        <v>65</v>
      </c>
      <c r="J6" s="50">
        <v>0</v>
      </c>
      <c r="K6" s="60">
        <v>0</v>
      </c>
      <c r="L6" s="32">
        <v>396</v>
      </c>
      <c r="M6" s="32">
        <v>396</v>
      </c>
      <c r="N6" s="44">
        <v>0.95</v>
      </c>
      <c r="O6" s="72">
        <f>IFERROR(M5/L5,"")</f>
        <v>1</v>
      </c>
      <c r="P6" s="32">
        <v>396</v>
      </c>
      <c r="Q6" s="44">
        <v>0.98</v>
      </c>
      <c r="R6" s="74">
        <f t="shared" si="0"/>
        <v>1</v>
      </c>
      <c r="S6" s="44">
        <v>0.81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7">
        <v>26</v>
      </c>
      <c r="AC6" s="37">
        <v>0</v>
      </c>
      <c r="AD6" s="45">
        <v>3784</v>
      </c>
      <c r="AE6" s="52">
        <v>2632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41" t="s">
        <v>66</v>
      </c>
    </row>
    <row r="7" spans="1:40" s="35" customFormat="1" ht="12.9" customHeight="1" x14ac:dyDescent="0.3">
      <c r="A7" s="49">
        <v>45658</v>
      </c>
      <c r="B7" s="37">
        <v>1694</v>
      </c>
      <c r="C7" s="37">
        <v>0</v>
      </c>
      <c r="D7" s="30" t="s">
        <v>67</v>
      </c>
      <c r="E7" s="30" t="s">
        <v>62</v>
      </c>
      <c r="F7" s="40" t="s">
        <v>68</v>
      </c>
      <c r="G7" s="70" t="str">
        <f>_xlfn.XLOOKUP(B7,'[1]TDI- Projects Status'!$A:$A,'[1]TDI- Projects Status'!$L:$L,0,0)</f>
        <v>IQP4.1</v>
      </c>
      <c r="H7" s="37" t="s">
        <v>64</v>
      </c>
      <c r="I7" s="37"/>
      <c r="J7" s="50">
        <v>0</v>
      </c>
      <c r="K7" s="60">
        <v>0</v>
      </c>
      <c r="L7" s="57">
        <v>96</v>
      </c>
      <c r="M7" s="57">
        <v>96</v>
      </c>
      <c r="N7" s="44">
        <v>0.95</v>
      </c>
      <c r="O7" s="72">
        <f>IFERROR(M6/L6,"")</f>
        <v>1</v>
      </c>
      <c r="P7" s="32">
        <v>89</v>
      </c>
      <c r="Q7" s="44">
        <v>0.9</v>
      </c>
      <c r="R7" s="74">
        <f t="shared" si="0"/>
        <v>0.92708333333333337</v>
      </c>
      <c r="S7" s="44">
        <v>0.85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7">
        <v>4</v>
      </c>
      <c r="AC7" s="37">
        <v>0</v>
      </c>
      <c r="AD7" s="45">
        <v>688</v>
      </c>
      <c r="AE7" s="52">
        <v>525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41" t="s">
        <v>66</v>
      </c>
    </row>
    <row r="8" spans="1:40" s="35" customFormat="1" ht="12.9" customHeight="1" x14ac:dyDescent="0.3">
      <c r="A8" s="49">
        <v>45658</v>
      </c>
      <c r="B8" s="37">
        <v>1699</v>
      </c>
      <c r="C8" s="37">
        <v>0</v>
      </c>
      <c r="D8" s="30" t="str">
        <f>_xlfn.XLOOKUP(F8,'[1]TDI- Projects Status'!$B:$B,'[1]TDI- Projects Status'!$D:$D,0,0)</f>
        <v>RNTBCI</v>
      </c>
      <c r="E8" s="135" t="s">
        <v>62</v>
      </c>
      <c r="F8" s="40" t="s">
        <v>69</v>
      </c>
      <c r="G8" s="70" t="str">
        <f>_xlfn.XLOOKUP(B8,'[1]TDI- Projects Status'!$A:$A,'[1]TDI- Projects Status'!$L:$L,0,0)</f>
        <v>IQP3</v>
      </c>
      <c r="H8" s="37" t="s">
        <v>70</v>
      </c>
      <c r="I8" s="37" t="s">
        <v>71</v>
      </c>
      <c r="J8" s="100">
        <v>0</v>
      </c>
      <c r="K8" s="101">
        <v>0</v>
      </c>
      <c r="L8" s="57">
        <v>103</v>
      </c>
      <c r="M8" s="57">
        <v>103</v>
      </c>
      <c r="N8" s="102">
        <v>0.99</v>
      </c>
      <c r="O8" s="103">
        <f t="shared" ref="O8:O15" si="1">IFERROR(M8/L8,"")</f>
        <v>1</v>
      </c>
      <c r="P8" s="57">
        <v>103</v>
      </c>
      <c r="Q8" s="102">
        <v>0.99</v>
      </c>
      <c r="R8" s="74">
        <f t="shared" si="0"/>
        <v>1</v>
      </c>
      <c r="S8" s="44">
        <v>0.08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37">
        <v>10</v>
      </c>
      <c r="AC8" s="37">
        <v>0</v>
      </c>
      <c r="AD8" s="37">
        <v>0</v>
      </c>
      <c r="AE8" s="37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30">
        <v>0</v>
      </c>
      <c r="AL8" s="30">
        <v>0</v>
      </c>
      <c r="AM8" s="30">
        <v>0</v>
      </c>
      <c r="AN8" s="30" t="s">
        <v>72</v>
      </c>
    </row>
    <row r="9" spans="1:40" s="35" customFormat="1" ht="12.9" customHeight="1" x14ac:dyDescent="0.3">
      <c r="A9" s="49">
        <v>45658</v>
      </c>
      <c r="B9" s="37">
        <v>1918</v>
      </c>
      <c r="C9" s="37">
        <v>0</v>
      </c>
      <c r="D9" s="30" t="s">
        <v>73</v>
      </c>
      <c r="E9" s="135" t="s">
        <v>62</v>
      </c>
      <c r="F9" s="40" t="s">
        <v>74</v>
      </c>
      <c r="G9" s="70" t="str">
        <f>_xlfn.XLOOKUP(B9,'[1]TDI- Projects Status'!$A:$A,'[1]TDI- Projects Status'!$L:$L,0,0)</f>
        <v>IQP3</v>
      </c>
      <c r="H9" s="37" t="s">
        <v>70</v>
      </c>
      <c r="I9" s="37" t="s">
        <v>71</v>
      </c>
      <c r="J9" s="100">
        <v>0</v>
      </c>
      <c r="K9" s="101">
        <v>0</v>
      </c>
      <c r="L9" s="57">
        <v>128</v>
      </c>
      <c r="M9" s="57">
        <v>128</v>
      </c>
      <c r="N9" s="102">
        <v>0.99</v>
      </c>
      <c r="O9" s="103">
        <f t="shared" si="1"/>
        <v>1</v>
      </c>
      <c r="P9" s="57">
        <v>128</v>
      </c>
      <c r="Q9" s="102">
        <v>0.99</v>
      </c>
      <c r="R9" s="74">
        <f t="shared" si="0"/>
        <v>1</v>
      </c>
      <c r="S9" s="44">
        <v>0.5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37">
        <v>13</v>
      </c>
      <c r="AC9" s="37">
        <v>0</v>
      </c>
      <c r="AD9" s="37">
        <v>0</v>
      </c>
      <c r="AE9" s="37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</v>
      </c>
      <c r="AM9" s="30">
        <v>0</v>
      </c>
      <c r="AN9" s="30" t="s">
        <v>72</v>
      </c>
    </row>
    <row r="10" spans="1:40" s="35" customFormat="1" ht="12.9" customHeight="1" x14ac:dyDescent="0.3">
      <c r="A10" s="49">
        <v>45658</v>
      </c>
      <c r="B10" s="37">
        <v>1917</v>
      </c>
      <c r="C10" s="37">
        <v>0</v>
      </c>
      <c r="D10" s="30" t="str">
        <f>_xlfn.XLOOKUP(F10,'[1]TDI- Projects Status'!$B:$B,'[1]TDI- Projects Status'!$D:$D,0,0)</f>
        <v>RNTBCI</v>
      </c>
      <c r="E10" s="135" t="s">
        <v>62</v>
      </c>
      <c r="F10" s="40" t="s">
        <v>75</v>
      </c>
      <c r="G10" s="70" t="str">
        <f>_xlfn.XLOOKUP(B10,'[1]TDI- Projects Status'!$A:$A,'[1]TDI- Projects Status'!$L:$L,0,0)</f>
        <v>IQP3</v>
      </c>
      <c r="H10" s="37" t="s">
        <v>70</v>
      </c>
      <c r="I10" s="37" t="s">
        <v>71</v>
      </c>
      <c r="J10" s="100">
        <v>0</v>
      </c>
      <c r="K10" s="101">
        <v>0</v>
      </c>
      <c r="L10" s="57">
        <v>182</v>
      </c>
      <c r="M10" s="57">
        <v>182</v>
      </c>
      <c r="N10" s="102">
        <v>0.99</v>
      </c>
      <c r="O10" s="103">
        <f t="shared" si="1"/>
        <v>1</v>
      </c>
      <c r="P10" s="57">
        <v>181</v>
      </c>
      <c r="Q10" s="102">
        <v>0.99</v>
      </c>
      <c r="R10" s="74">
        <f t="shared" si="0"/>
        <v>0.99450549450549453</v>
      </c>
      <c r="S10" s="44">
        <v>0.08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37">
        <v>11</v>
      </c>
      <c r="AC10" s="37">
        <v>0</v>
      </c>
      <c r="AD10" s="37">
        <v>0</v>
      </c>
      <c r="AE10" s="37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30">
        <v>0</v>
      </c>
      <c r="AL10" s="30">
        <v>0</v>
      </c>
      <c r="AM10" s="30">
        <v>0</v>
      </c>
      <c r="AN10" s="30" t="s">
        <v>72</v>
      </c>
    </row>
    <row r="11" spans="1:40" s="35" customFormat="1" ht="12.9" customHeight="1" x14ac:dyDescent="0.3">
      <c r="A11" s="49">
        <v>45658</v>
      </c>
      <c r="B11" s="37">
        <v>1916</v>
      </c>
      <c r="C11" s="37">
        <v>0</v>
      </c>
      <c r="D11" s="30" t="s">
        <v>73</v>
      </c>
      <c r="E11" s="135" t="s">
        <v>62</v>
      </c>
      <c r="F11" s="40" t="s">
        <v>76</v>
      </c>
      <c r="G11" s="70">
        <f>_xlfn.XLOOKUP(B11,'[1]TDI- Projects Status'!$A:$A,'[1]TDI- Projects Status'!$L:$L,0,0)</f>
        <v>0</v>
      </c>
      <c r="H11" s="37" t="s">
        <v>70</v>
      </c>
      <c r="I11" s="37" t="s">
        <v>77</v>
      </c>
      <c r="J11" s="42">
        <v>0</v>
      </c>
      <c r="K11" s="60">
        <v>0</v>
      </c>
      <c r="L11" s="32">
        <v>64</v>
      </c>
      <c r="M11" s="32">
        <v>64</v>
      </c>
      <c r="N11" s="44">
        <v>0.99</v>
      </c>
      <c r="O11" s="72">
        <f t="shared" si="1"/>
        <v>1</v>
      </c>
      <c r="P11" s="32">
        <v>64</v>
      </c>
      <c r="Q11" s="44">
        <v>0.99</v>
      </c>
      <c r="R11" s="74">
        <f t="shared" si="0"/>
        <v>1</v>
      </c>
      <c r="S11" s="44">
        <v>0.66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37">
        <v>12</v>
      </c>
      <c r="AC11" s="37">
        <v>2</v>
      </c>
      <c r="AD11" s="45">
        <v>1668</v>
      </c>
      <c r="AE11" s="45">
        <v>1668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30">
        <v>0</v>
      </c>
      <c r="AL11" s="30">
        <v>0</v>
      </c>
      <c r="AM11" s="30">
        <v>0</v>
      </c>
      <c r="AN11" s="30" t="s">
        <v>72</v>
      </c>
    </row>
    <row r="12" spans="1:40" s="35" customFormat="1" ht="12.9" customHeight="1" x14ac:dyDescent="0.3">
      <c r="A12" s="49">
        <v>45658</v>
      </c>
      <c r="B12" s="37">
        <v>1915</v>
      </c>
      <c r="C12" s="37">
        <v>0</v>
      </c>
      <c r="D12" s="30" t="s">
        <v>73</v>
      </c>
      <c r="E12" s="135" t="s">
        <v>62</v>
      </c>
      <c r="F12" s="40" t="s">
        <v>78</v>
      </c>
      <c r="G12" s="70">
        <f>_xlfn.XLOOKUP(B12,'[1]TDI- Projects Status'!$A:$A,'[1]TDI- Projects Status'!$L:$L,0,0)</f>
        <v>0</v>
      </c>
      <c r="H12" s="37" t="s">
        <v>70</v>
      </c>
      <c r="I12" s="37" t="s">
        <v>77</v>
      </c>
      <c r="J12" s="42">
        <v>0</v>
      </c>
      <c r="K12" s="60">
        <v>0</v>
      </c>
      <c r="L12" s="32">
        <v>6</v>
      </c>
      <c r="M12" s="32">
        <v>6</v>
      </c>
      <c r="N12" s="44">
        <v>0.99</v>
      </c>
      <c r="O12" s="72">
        <f t="shared" si="1"/>
        <v>1</v>
      </c>
      <c r="P12" s="32">
        <v>6</v>
      </c>
      <c r="Q12" s="44">
        <v>0.99</v>
      </c>
      <c r="R12" s="74">
        <f t="shared" si="0"/>
        <v>1</v>
      </c>
      <c r="S12" s="44">
        <v>0.66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37">
        <v>3</v>
      </c>
      <c r="AC12" s="37">
        <v>0</v>
      </c>
      <c r="AD12" s="45">
        <v>432</v>
      </c>
      <c r="AE12" s="45">
        <v>432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 t="s">
        <v>72</v>
      </c>
    </row>
    <row r="13" spans="1:40" s="35" customFormat="1" ht="12.9" customHeight="1" x14ac:dyDescent="0.3">
      <c r="A13" s="49">
        <v>45658</v>
      </c>
      <c r="B13" s="37">
        <v>1698</v>
      </c>
      <c r="C13" s="37">
        <v>0</v>
      </c>
      <c r="D13" s="30" t="str">
        <f>_xlfn.XLOOKUP(F13,'[1]TDI- Projects Status'!$B:$B,'[1]TDI- Projects Status'!$D:$D,0,0)</f>
        <v>RNTBCI</v>
      </c>
      <c r="E13" s="135" t="s">
        <v>62</v>
      </c>
      <c r="F13" s="40" t="s">
        <v>79</v>
      </c>
      <c r="G13" s="70" t="str">
        <f>_xlfn.XLOOKUP(B13,'[1]TDI- Projects Status'!$A:$A,'[1]TDI- Projects Status'!$L:$L,0,0)</f>
        <v>IQP3</v>
      </c>
      <c r="H13" s="37" t="s">
        <v>70</v>
      </c>
      <c r="I13" s="37" t="s">
        <v>77</v>
      </c>
      <c r="J13" s="42">
        <v>0</v>
      </c>
      <c r="K13" s="60">
        <v>0</v>
      </c>
      <c r="L13" s="32">
        <v>212</v>
      </c>
      <c r="M13" s="32">
        <v>212</v>
      </c>
      <c r="N13" s="44">
        <v>0.99</v>
      </c>
      <c r="O13" s="72">
        <f t="shared" si="1"/>
        <v>1</v>
      </c>
      <c r="P13" s="32">
        <v>212</v>
      </c>
      <c r="Q13" s="44">
        <v>0.99</v>
      </c>
      <c r="R13" s="74">
        <f t="shared" si="0"/>
        <v>1</v>
      </c>
      <c r="S13" s="44">
        <v>0.78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37">
        <v>49</v>
      </c>
      <c r="AC13" s="37">
        <v>2</v>
      </c>
      <c r="AD13" s="45">
        <v>7052</v>
      </c>
      <c r="AE13" s="45">
        <v>7052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 t="s">
        <v>72</v>
      </c>
    </row>
    <row r="14" spans="1:40" s="35" customFormat="1" ht="12.9" customHeight="1" x14ac:dyDescent="0.3">
      <c r="A14" s="49">
        <v>45658</v>
      </c>
      <c r="B14" s="37">
        <v>1697</v>
      </c>
      <c r="C14" s="37">
        <v>0</v>
      </c>
      <c r="D14" s="30" t="str">
        <f>_xlfn.XLOOKUP(F14,'[1]TDI- Projects Status'!$B:$B,'[1]TDI- Projects Status'!$D:$D,0,0)</f>
        <v>RNTBCI</v>
      </c>
      <c r="E14" s="135" t="s">
        <v>62</v>
      </c>
      <c r="F14" s="70" t="s">
        <v>80</v>
      </c>
      <c r="G14" s="70" t="str">
        <f>_xlfn.XLOOKUP(B14,'[1]TDI- Projects Status'!$A:$A,'[1]TDI- Projects Status'!$L:$L,0,0)</f>
        <v>IQP3</v>
      </c>
      <c r="H14" s="37" t="s">
        <v>70</v>
      </c>
      <c r="I14" s="37" t="s">
        <v>70</v>
      </c>
      <c r="J14" s="42">
        <v>0</v>
      </c>
      <c r="K14" s="60">
        <v>0</v>
      </c>
      <c r="L14" s="32">
        <v>0</v>
      </c>
      <c r="M14" s="32">
        <v>0</v>
      </c>
      <c r="N14" s="44"/>
      <c r="O14" s="72" t="str">
        <f t="shared" si="1"/>
        <v/>
      </c>
      <c r="P14" s="32">
        <v>0</v>
      </c>
      <c r="Q14" s="44"/>
      <c r="R14" s="74">
        <f t="shared" si="0"/>
        <v>0</v>
      </c>
      <c r="S14" s="44"/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37">
        <v>36</v>
      </c>
      <c r="AC14" s="37"/>
      <c r="AD14" s="45"/>
      <c r="AE14" s="45"/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 t="s">
        <v>72</v>
      </c>
    </row>
    <row r="15" spans="1:40" s="35" customFormat="1" ht="12.9" customHeight="1" x14ac:dyDescent="0.3">
      <c r="A15" s="49">
        <v>45658</v>
      </c>
      <c r="B15" s="37">
        <v>1914</v>
      </c>
      <c r="C15" s="37">
        <v>0</v>
      </c>
      <c r="D15" s="30" t="str">
        <f>_xlfn.XLOOKUP(F15,'[1]TDI- Projects Status'!$B:$B,'[1]TDI- Projects Status'!$D:$D,0,0)</f>
        <v>RNTBCI</v>
      </c>
      <c r="E15" s="135" t="s">
        <v>62</v>
      </c>
      <c r="F15" s="70" t="s">
        <v>81</v>
      </c>
      <c r="G15" s="70" t="str">
        <f>_xlfn.XLOOKUP(B15,'[1]TDI- Projects Status'!$A:$A,'[1]TDI- Projects Status'!$L:$L,0,0)</f>
        <v>IQP3</v>
      </c>
      <c r="H15" s="37" t="s">
        <v>70</v>
      </c>
      <c r="I15" s="37" t="s">
        <v>70</v>
      </c>
      <c r="J15" s="42">
        <v>0</v>
      </c>
      <c r="K15" s="60">
        <v>0</v>
      </c>
      <c r="L15" s="32">
        <v>0</v>
      </c>
      <c r="M15" s="32">
        <v>0</v>
      </c>
      <c r="N15" s="44"/>
      <c r="O15" s="72" t="str">
        <f t="shared" si="1"/>
        <v/>
      </c>
      <c r="P15" s="32">
        <v>0</v>
      </c>
      <c r="Q15" s="44"/>
      <c r="R15" s="74">
        <f t="shared" si="0"/>
        <v>0</v>
      </c>
      <c r="S15" s="44"/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37">
        <v>8</v>
      </c>
      <c r="AC15" s="37"/>
      <c r="AD15" s="45"/>
      <c r="AE15" s="45"/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 t="s">
        <v>72</v>
      </c>
    </row>
    <row r="16" spans="1:40" ht="13.8" x14ac:dyDescent="0.3">
      <c r="A16" s="29">
        <v>45659</v>
      </c>
      <c r="B16" s="30">
        <v>713</v>
      </c>
      <c r="C16" s="30" t="s">
        <v>82</v>
      </c>
      <c r="D16" s="30" t="str">
        <f>_xlfn.XLOOKUP(F16,'[1]TDI- Projects Status'!$B:$B,'[1]TDI- Projects Status'!$D:$D,0,0)</f>
        <v>Stellantis</v>
      </c>
      <c r="E16" s="115" t="s">
        <v>83</v>
      </c>
      <c r="F16" s="70" t="s">
        <v>84</v>
      </c>
      <c r="G16" s="70" t="str">
        <f>_xlfn.XLOOKUP(B16,'[1]TDI- Projects Status'!$A:$A,'[1]TDI- Projects Status'!$L:$L,0,0)</f>
        <v>IQP4</v>
      </c>
      <c r="H16" s="30" t="s">
        <v>53</v>
      </c>
      <c r="I16" s="30" t="s">
        <v>54</v>
      </c>
      <c r="J16" s="30" t="s">
        <v>40</v>
      </c>
      <c r="K16" s="31">
        <v>45385</v>
      </c>
      <c r="L16" s="32">
        <v>111</v>
      </c>
      <c r="M16" s="32">
        <v>111</v>
      </c>
      <c r="N16" s="71">
        <v>0.97</v>
      </c>
      <c r="O16" s="72">
        <f>IFERROR(M16/L16,"")</f>
        <v>1</v>
      </c>
      <c r="P16" s="32">
        <v>111</v>
      </c>
      <c r="Q16" s="73">
        <v>0.97</v>
      </c>
      <c r="R16" s="74">
        <f t="shared" si="0"/>
        <v>1</v>
      </c>
      <c r="S16" s="73">
        <v>0.96</v>
      </c>
      <c r="T16" s="30">
        <v>4</v>
      </c>
      <c r="U16" s="31">
        <v>45672</v>
      </c>
      <c r="V16" s="30">
        <v>4</v>
      </c>
      <c r="W16" s="30">
        <v>4</v>
      </c>
      <c r="X16" s="30">
        <v>4</v>
      </c>
      <c r="Y16" s="30">
        <v>4</v>
      </c>
      <c r="Z16" s="30">
        <v>4</v>
      </c>
      <c r="AA16" s="30">
        <v>4</v>
      </c>
      <c r="AB16" s="30">
        <v>5</v>
      </c>
      <c r="AC16" s="30">
        <v>0</v>
      </c>
      <c r="AD16" s="30">
        <v>920</v>
      </c>
      <c r="AE16" s="30">
        <v>942.4</v>
      </c>
      <c r="AF16" s="30" t="s">
        <v>85</v>
      </c>
      <c r="AG16" s="30" t="s">
        <v>85</v>
      </c>
      <c r="AH16" s="30" t="s">
        <v>85</v>
      </c>
      <c r="AI16" s="30" t="s">
        <v>85</v>
      </c>
      <c r="AJ16" s="30" t="s">
        <v>85</v>
      </c>
      <c r="AK16" s="30" t="s">
        <v>85</v>
      </c>
      <c r="AL16" s="30">
        <v>0</v>
      </c>
      <c r="AM16" s="30">
        <v>0</v>
      </c>
      <c r="AN16" s="30"/>
    </row>
    <row r="17" spans="1:40" s="35" customFormat="1" ht="13.8" x14ac:dyDescent="0.25">
      <c r="A17" s="29">
        <v>45660</v>
      </c>
      <c r="B17" s="30">
        <v>359</v>
      </c>
      <c r="C17" s="30" t="s">
        <v>86</v>
      </c>
      <c r="D17" s="30" t="str">
        <f>_xlfn.XLOOKUP(F17,'[1]TDI- Projects Status'!$B:$B,'[1]TDI- Projects Status'!$D:$D,0,0)</f>
        <v>Stellantis</v>
      </c>
      <c r="E17" s="30" t="s">
        <v>51</v>
      </c>
      <c r="F17" s="70" t="s">
        <v>87</v>
      </c>
      <c r="G17" s="70" t="str">
        <f>_xlfn.XLOOKUP(B17,'[1]TDI- Projects Status'!$A:$A,'[1]TDI- Projects Status'!$L:$L,0,0)</f>
        <v>IQP3</v>
      </c>
      <c r="H17" s="30" t="s">
        <v>53</v>
      </c>
      <c r="I17" s="30" t="s">
        <v>60</v>
      </c>
      <c r="J17" s="30" t="s">
        <v>40</v>
      </c>
      <c r="K17" s="31">
        <v>45532</v>
      </c>
      <c r="L17" s="32">
        <v>1016</v>
      </c>
      <c r="M17" s="32">
        <v>898</v>
      </c>
      <c r="N17" s="71">
        <v>0.96</v>
      </c>
      <c r="O17" s="72">
        <f t="shared" ref="O17:O21" si="2">IFERROR(M17/L17,"")</f>
        <v>0.88385826771653542</v>
      </c>
      <c r="P17" s="32">
        <v>1016</v>
      </c>
      <c r="Q17" s="73">
        <v>0.96</v>
      </c>
      <c r="R17" s="74">
        <f t="shared" si="0"/>
        <v>1</v>
      </c>
      <c r="S17" s="73">
        <v>0.92700000000000005</v>
      </c>
      <c r="T17" s="30">
        <v>3</v>
      </c>
      <c r="U17" s="31">
        <v>45672</v>
      </c>
      <c r="V17" s="30">
        <v>3</v>
      </c>
      <c r="W17" s="30">
        <v>3</v>
      </c>
      <c r="X17" s="30">
        <v>3</v>
      </c>
      <c r="Y17" s="30">
        <v>3</v>
      </c>
      <c r="Z17" s="30">
        <v>3</v>
      </c>
      <c r="AA17" s="30">
        <v>3</v>
      </c>
      <c r="AB17" s="30">
        <v>6</v>
      </c>
      <c r="AC17" s="30">
        <v>0</v>
      </c>
      <c r="AD17" s="30">
        <v>676</v>
      </c>
      <c r="AE17" s="30">
        <v>676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 t="s">
        <v>88</v>
      </c>
    </row>
    <row r="18" spans="1:40" s="35" customFormat="1" ht="13.8" x14ac:dyDescent="0.25">
      <c r="A18" s="29">
        <v>45661</v>
      </c>
      <c r="B18" s="30">
        <v>294</v>
      </c>
      <c r="C18" s="30" t="s">
        <v>86</v>
      </c>
      <c r="D18" s="30" t="str">
        <f>_xlfn.XLOOKUP(F18,'[1]TDI- Projects Status'!$B:$B,'[1]TDI- Projects Status'!$D:$D,0,0)</f>
        <v>Stellantis</v>
      </c>
      <c r="E18" s="30" t="s">
        <v>51</v>
      </c>
      <c r="F18" s="70" t="s">
        <v>89</v>
      </c>
      <c r="G18" s="70" t="str">
        <f>_xlfn.XLOOKUP(B18,'[1]TDI- Projects Status'!$A:$A,'[1]TDI- Projects Status'!$L:$L,0,0)</f>
        <v>IQP3</v>
      </c>
      <c r="H18" s="30" t="s">
        <v>53</v>
      </c>
      <c r="I18" s="30" t="s">
        <v>60</v>
      </c>
      <c r="J18" s="30" t="s">
        <v>40</v>
      </c>
      <c r="K18" s="31">
        <v>45532</v>
      </c>
      <c r="L18" s="32">
        <v>1062</v>
      </c>
      <c r="M18" s="32">
        <v>1062</v>
      </c>
      <c r="N18" s="71">
        <v>0.96</v>
      </c>
      <c r="O18" s="72">
        <f t="shared" si="2"/>
        <v>1</v>
      </c>
      <c r="P18" s="32">
        <v>1010</v>
      </c>
      <c r="Q18" s="73">
        <v>0.96</v>
      </c>
      <c r="R18" s="74">
        <f t="shared" si="0"/>
        <v>0.95103578154425616</v>
      </c>
      <c r="S18" s="73">
        <v>0.94650000000000001</v>
      </c>
      <c r="T18" s="30">
        <v>3</v>
      </c>
      <c r="U18" s="31">
        <v>45672</v>
      </c>
      <c r="V18" s="30">
        <v>3</v>
      </c>
      <c r="W18" s="30">
        <v>3</v>
      </c>
      <c r="X18" s="30">
        <v>3</v>
      </c>
      <c r="Y18" s="30">
        <v>3</v>
      </c>
      <c r="Z18" s="30">
        <v>3</v>
      </c>
      <c r="AA18" s="30">
        <v>3</v>
      </c>
      <c r="AB18" s="30">
        <v>21</v>
      </c>
      <c r="AC18" s="30">
        <v>0</v>
      </c>
      <c r="AD18" s="30">
        <v>2360</v>
      </c>
      <c r="AE18" s="30">
        <v>2360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 t="s">
        <v>88</v>
      </c>
    </row>
    <row r="19" spans="1:40" s="35" customFormat="1" ht="13.8" x14ac:dyDescent="0.25">
      <c r="A19" s="29">
        <v>45662</v>
      </c>
      <c r="B19" s="30">
        <v>1265</v>
      </c>
      <c r="C19" s="30">
        <v>0</v>
      </c>
      <c r="D19" s="30" t="s">
        <v>90</v>
      </c>
      <c r="E19" s="115" t="s">
        <v>91</v>
      </c>
      <c r="F19" s="70" t="s">
        <v>92</v>
      </c>
      <c r="G19" s="70" t="str">
        <f>_xlfn.XLOOKUP(B19,'[1]TDI- Projects Status'!$A:$A,'[1]TDI- Projects Status'!$L:$L,0,0)</f>
        <v>IQP3</v>
      </c>
      <c r="H19" s="30" t="s">
        <v>53</v>
      </c>
      <c r="I19" s="30" t="s">
        <v>54</v>
      </c>
      <c r="J19" s="30">
        <v>0</v>
      </c>
      <c r="K19" s="31">
        <v>45457</v>
      </c>
      <c r="L19" s="32">
        <v>102</v>
      </c>
      <c r="M19" s="32">
        <v>102</v>
      </c>
      <c r="N19" s="71">
        <v>0.95</v>
      </c>
      <c r="O19" s="72">
        <f>IFERROR(M19/L19,"")</f>
        <v>1</v>
      </c>
      <c r="P19" s="32">
        <v>102</v>
      </c>
      <c r="Q19" s="71">
        <v>0.95</v>
      </c>
      <c r="R19" s="74">
        <f t="shared" si="0"/>
        <v>1</v>
      </c>
      <c r="S19" s="71">
        <v>0.97</v>
      </c>
      <c r="T19" s="30">
        <v>3.9</v>
      </c>
      <c r="U19" s="31">
        <v>45672</v>
      </c>
      <c r="V19" s="30">
        <v>3</v>
      </c>
      <c r="W19" s="30">
        <v>4</v>
      </c>
      <c r="X19" s="30">
        <v>4</v>
      </c>
      <c r="Y19" s="30">
        <v>4</v>
      </c>
      <c r="Z19" s="30">
        <v>4</v>
      </c>
      <c r="AA19" s="30">
        <v>4</v>
      </c>
      <c r="AB19" s="30">
        <v>5</v>
      </c>
      <c r="AC19" s="30">
        <v>0</v>
      </c>
      <c r="AD19" s="30">
        <v>696</v>
      </c>
      <c r="AE19" s="30">
        <v>696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 t="s">
        <v>88</v>
      </c>
    </row>
    <row r="20" spans="1:40" s="35" customFormat="1" ht="13.8" x14ac:dyDescent="0.3">
      <c r="A20" s="29">
        <v>45663</v>
      </c>
      <c r="B20" s="30">
        <v>794</v>
      </c>
      <c r="C20" s="30">
        <v>0</v>
      </c>
      <c r="D20" s="30" t="str">
        <f>_xlfn.XLOOKUP(F20,'[1]TDI- Projects Status'!$B:$B,'[1]TDI- Projects Status'!$D:$D,0,0)</f>
        <v>Stellantis</v>
      </c>
      <c r="E20" s="135" t="str">
        <f>_xlfn.XLOOKUP(F20,'[1]TDI- Projects Status'!$B:$B,'[1]TDI- Projects Status'!$C:$C,0,0)</f>
        <v>Alten USA</v>
      </c>
      <c r="F20" s="70" t="s">
        <v>93</v>
      </c>
      <c r="G20" s="70" t="str">
        <f>_xlfn.XLOOKUP(B20,'[1]TDI- Projects Status'!$A:$A,'[1]TDI- Projects Status'!$L:$L,0,0)</f>
        <v>IQP3.1</v>
      </c>
      <c r="H20" s="30" t="s">
        <v>53</v>
      </c>
      <c r="I20" s="30" t="s">
        <v>94</v>
      </c>
      <c r="J20" s="30" t="s">
        <v>95</v>
      </c>
      <c r="K20" s="31">
        <v>45705</v>
      </c>
      <c r="L20" s="32">
        <v>114</v>
      </c>
      <c r="M20" s="32">
        <v>114</v>
      </c>
      <c r="N20" s="71">
        <v>0.95</v>
      </c>
      <c r="O20" s="72">
        <f t="shared" si="2"/>
        <v>1</v>
      </c>
      <c r="P20" s="32">
        <v>114</v>
      </c>
      <c r="Q20" s="73">
        <v>0.95</v>
      </c>
      <c r="R20" s="74">
        <f t="shared" si="0"/>
        <v>1</v>
      </c>
      <c r="S20" s="73">
        <v>0.91</v>
      </c>
      <c r="T20" s="30">
        <v>3</v>
      </c>
      <c r="U20" s="31">
        <v>45672</v>
      </c>
      <c r="V20" s="30">
        <v>3</v>
      </c>
      <c r="W20" s="30">
        <v>3</v>
      </c>
      <c r="X20" s="30">
        <v>3</v>
      </c>
      <c r="Y20" s="30">
        <v>3</v>
      </c>
      <c r="Z20" s="30">
        <v>3</v>
      </c>
      <c r="AA20" s="30">
        <v>3</v>
      </c>
      <c r="AB20" s="30">
        <v>52</v>
      </c>
      <c r="AC20" s="30">
        <v>0</v>
      </c>
      <c r="AD20" s="30">
        <v>8446</v>
      </c>
      <c r="AE20" s="30">
        <v>8446</v>
      </c>
      <c r="AF20" s="36">
        <v>103470</v>
      </c>
      <c r="AG20" s="36">
        <f>AF20</f>
        <v>103470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  <c r="AN20" s="30" t="s">
        <v>96</v>
      </c>
    </row>
    <row r="21" spans="1:40" s="35" customFormat="1" ht="13.8" x14ac:dyDescent="0.3">
      <c r="A21" s="29">
        <v>45664</v>
      </c>
      <c r="B21" s="30">
        <v>1888</v>
      </c>
      <c r="C21" s="30">
        <v>0</v>
      </c>
      <c r="D21" s="30" t="str">
        <f>_xlfn.XLOOKUP(F21,'[1]TDI- Projects Status'!$B:$B,'[1]TDI- Projects Status'!$D:$D,0,0)</f>
        <v>Stellantis</v>
      </c>
      <c r="E21" s="135" t="str">
        <f>_xlfn.XLOOKUP(F21,'[1]TDI- Projects Status'!$B:$B,'[1]TDI- Projects Status'!$C:$C,0,0)</f>
        <v>Alten USA</v>
      </c>
      <c r="F21" s="70" t="s">
        <v>97</v>
      </c>
      <c r="G21" s="70" t="str">
        <f>_xlfn.XLOOKUP(B21,'[1]TDI- Projects Status'!$A:$A,'[1]TDI- Projects Status'!$L:$L,0,0)</f>
        <v>IQP3.1</v>
      </c>
      <c r="H21" s="30" t="s">
        <v>53</v>
      </c>
      <c r="I21" s="30" t="s">
        <v>94</v>
      </c>
      <c r="J21" s="30">
        <v>0</v>
      </c>
      <c r="K21" s="30">
        <v>0</v>
      </c>
      <c r="L21" s="32">
        <v>87</v>
      </c>
      <c r="M21" s="32">
        <v>87</v>
      </c>
      <c r="N21" s="71">
        <v>0.95</v>
      </c>
      <c r="O21" s="72">
        <f t="shared" si="2"/>
        <v>1</v>
      </c>
      <c r="P21" s="32">
        <v>87</v>
      </c>
      <c r="Q21" s="73">
        <v>0.95</v>
      </c>
      <c r="R21" s="74">
        <f t="shared" si="0"/>
        <v>1</v>
      </c>
      <c r="S21" s="73">
        <v>0.9</v>
      </c>
      <c r="T21" s="30">
        <v>3</v>
      </c>
      <c r="U21" s="31">
        <v>45672</v>
      </c>
      <c r="V21" s="30">
        <v>3</v>
      </c>
      <c r="W21" s="30">
        <v>3</v>
      </c>
      <c r="X21" s="30">
        <v>3</v>
      </c>
      <c r="Y21" s="30">
        <v>3</v>
      </c>
      <c r="Z21" s="30">
        <v>3</v>
      </c>
      <c r="AA21" s="30">
        <v>3</v>
      </c>
      <c r="AB21" s="30">
        <v>20</v>
      </c>
      <c r="AC21" s="30">
        <v>0</v>
      </c>
      <c r="AD21" s="30">
        <v>3128</v>
      </c>
      <c r="AE21" s="30">
        <v>3128</v>
      </c>
      <c r="AF21" s="36">
        <v>47923</v>
      </c>
      <c r="AG21" s="36">
        <f>AF21</f>
        <v>47923</v>
      </c>
      <c r="AH21" s="37">
        <v>0</v>
      </c>
      <c r="AI21" s="37">
        <v>0</v>
      </c>
      <c r="AJ21" s="37">
        <v>0</v>
      </c>
      <c r="AK21" s="37">
        <v>0</v>
      </c>
      <c r="AL21" s="37">
        <v>0</v>
      </c>
      <c r="AM21" s="37">
        <v>0</v>
      </c>
      <c r="AN21" s="30" t="s">
        <v>96</v>
      </c>
    </row>
    <row r="22" spans="1:40" ht="13.8" x14ac:dyDescent="0.3">
      <c r="A22" s="29">
        <v>45664</v>
      </c>
      <c r="B22" s="37">
        <v>1420</v>
      </c>
      <c r="C22" s="38" t="s">
        <v>50</v>
      </c>
      <c r="D22" s="30" t="str">
        <f>_xlfn.XLOOKUP(F22,'[1]TDI- Projects Status'!$B:$B,'[1]TDI- Projects Status'!$D:$D,0,0)</f>
        <v>Stellantis</v>
      </c>
      <c r="E22" s="135" t="s">
        <v>98</v>
      </c>
      <c r="F22" s="70" t="s">
        <v>99</v>
      </c>
      <c r="G22" s="70" t="s">
        <v>100</v>
      </c>
      <c r="H22" s="37" t="s">
        <v>53</v>
      </c>
      <c r="I22" s="37" t="s">
        <v>101</v>
      </c>
      <c r="J22" s="50">
        <v>0</v>
      </c>
      <c r="K22" s="50">
        <v>0</v>
      </c>
      <c r="L22" s="37">
        <v>0</v>
      </c>
      <c r="M22" s="37">
        <v>0</v>
      </c>
      <c r="N22" s="44">
        <v>0</v>
      </c>
      <c r="O22" s="72">
        <v>0</v>
      </c>
      <c r="P22" s="37">
        <v>0</v>
      </c>
      <c r="Q22" s="37">
        <v>0</v>
      </c>
      <c r="R22" s="74">
        <f>IFERROR(P22/L22,0)</f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20</v>
      </c>
      <c r="AC22" s="37">
        <v>0</v>
      </c>
      <c r="AD22" s="37">
        <v>3360</v>
      </c>
      <c r="AE22" s="62">
        <v>3248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0</v>
      </c>
      <c r="AN22" s="37"/>
    </row>
    <row r="23" spans="1:40" ht="13.8" x14ac:dyDescent="0.3">
      <c r="A23" s="29">
        <v>45664</v>
      </c>
      <c r="B23" s="131">
        <v>0</v>
      </c>
      <c r="C23" s="37">
        <v>0</v>
      </c>
      <c r="D23" s="30" t="str">
        <f>_xlfn.XLOOKUP(F23,'[1]TDI- Projects Status'!$B:$B,'[1]TDI- Projects Status'!$D:$D,0,0)</f>
        <v>TASL</v>
      </c>
      <c r="E23" s="135" t="s">
        <v>58</v>
      </c>
      <c r="F23" s="70" t="s">
        <v>102</v>
      </c>
      <c r="G23" s="70" t="s">
        <v>100</v>
      </c>
      <c r="H23" s="37" t="s">
        <v>53</v>
      </c>
      <c r="I23" s="37" t="s">
        <v>60</v>
      </c>
      <c r="J23" s="50">
        <v>0</v>
      </c>
      <c r="K23" s="50">
        <v>0</v>
      </c>
      <c r="L23" s="37">
        <v>0</v>
      </c>
      <c r="M23" s="37">
        <v>0</v>
      </c>
      <c r="N23" s="44">
        <v>0</v>
      </c>
      <c r="O23" s="72">
        <v>0</v>
      </c>
      <c r="P23" s="37">
        <v>0</v>
      </c>
      <c r="Q23" s="37">
        <v>0</v>
      </c>
      <c r="R23" s="74">
        <f>IFERROR(P23/L23,0)</f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1</v>
      </c>
      <c r="AC23" s="37">
        <v>0</v>
      </c>
      <c r="AD23" s="37">
        <v>180</v>
      </c>
      <c r="AE23" s="37">
        <v>190</v>
      </c>
      <c r="AF23" s="53">
        <v>190000</v>
      </c>
      <c r="AG23" s="37">
        <v>0</v>
      </c>
      <c r="AH23" s="37">
        <v>0</v>
      </c>
      <c r="AI23" s="37">
        <v>0</v>
      </c>
      <c r="AJ23" s="53">
        <v>190000</v>
      </c>
      <c r="AK23" s="37">
        <v>0</v>
      </c>
      <c r="AL23" s="44">
        <v>0.61</v>
      </c>
      <c r="AM23" s="44">
        <v>0.3</v>
      </c>
      <c r="AN23" s="37"/>
    </row>
    <row r="24" spans="1:40" ht="13.8" x14ac:dyDescent="0.3">
      <c r="A24" s="29">
        <v>45664</v>
      </c>
      <c r="B24" s="37">
        <v>1693</v>
      </c>
      <c r="C24" s="38">
        <v>0</v>
      </c>
      <c r="D24" s="30" t="str">
        <f>_xlfn.XLOOKUP(F24,'[1]TDI- Projects Status'!$B:$B,'[1]TDI- Projects Status'!$D:$D,0,0)</f>
        <v>Ather Energy</v>
      </c>
      <c r="E24" s="135" t="s">
        <v>58</v>
      </c>
      <c r="F24" s="70" t="s">
        <v>103</v>
      </c>
      <c r="G24" s="70" t="s">
        <v>100</v>
      </c>
      <c r="H24" s="37" t="s">
        <v>53</v>
      </c>
      <c r="I24" s="37" t="s">
        <v>60</v>
      </c>
      <c r="J24" s="50">
        <v>0</v>
      </c>
      <c r="K24" s="50">
        <v>0</v>
      </c>
      <c r="L24" s="37">
        <v>0</v>
      </c>
      <c r="M24" s="37">
        <v>0</v>
      </c>
      <c r="N24" s="44">
        <v>0</v>
      </c>
      <c r="O24" s="72">
        <f>IFERROR(M20/L20,"")</f>
        <v>1</v>
      </c>
      <c r="P24" s="37">
        <v>0</v>
      </c>
      <c r="Q24" s="37">
        <v>0</v>
      </c>
      <c r="R24" s="74">
        <f>IFERROR(P24/L24,0)</f>
        <v>0</v>
      </c>
      <c r="S24" s="37">
        <v>0</v>
      </c>
      <c r="T24" s="37">
        <v>0</v>
      </c>
      <c r="U24" s="37">
        <v>0</v>
      </c>
      <c r="V24" s="37">
        <v>0</v>
      </c>
      <c r="W24" s="37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5</v>
      </c>
      <c r="AC24" s="37">
        <v>0</v>
      </c>
      <c r="AD24" s="37">
        <v>800</v>
      </c>
      <c r="AE24" s="37">
        <v>836</v>
      </c>
      <c r="AF24" s="53">
        <v>952940</v>
      </c>
      <c r="AG24" s="37">
        <v>0</v>
      </c>
      <c r="AH24" s="37">
        <v>0</v>
      </c>
      <c r="AI24" s="37">
        <v>0</v>
      </c>
      <c r="AJ24" s="53">
        <v>952940</v>
      </c>
      <c r="AK24" s="37">
        <v>0</v>
      </c>
      <c r="AL24" s="44">
        <v>-0.19</v>
      </c>
      <c r="AM24" s="44">
        <v>0.3</v>
      </c>
      <c r="AN24" s="37"/>
    </row>
    <row r="25" spans="1:40" s="35" customFormat="1" ht="12.9" customHeight="1" x14ac:dyDescent="0.25">
      <c r="A25" s="29">
        <v>45689</v>
      </c>
      <c r="B25" s="30">
        <v>295</v>
      </c>
      <c r="C25" s="30" t="s">
        <v>50</v>
      </c>
      <c r="D25" s="30" t="str">
        <f>_xlfn.XLOOKUP(F25,'[1]TDI- Projects Status'!$B:$B,'[1]TDI- Projects Status'!$D:$D,0,0)</f>
        <v>Stellantis</v>
      </c>
      <c r="E25" s="115" t="s">
        <v>51</v>
      </c>
      <c r="F25" s="70" t="s">
        <v>52</v>
      </c>
      <c r="G25" s="70" t="str">
        <f>_xlfn.XLOOKUP(B25,'[1]TDI- Projects Status'!$A:$A,'[1]TDI- Projects Status'!$L:$L,0,0)</f>
        <v>IQP3</v>
      </c>
      <c r="H25" s="30" t="s">
        <v>53</v>
      </c>
      <c r="I25" s="30" t="s">
        <v>54</v>
      </c>
      <c r="J25" s="30" t="s">
        <v>40</v>
      </c>
      <c r="K25" s="31">
        <v>45502</v>
      </c>
      <c r="L25" s="32">
        <v>181</v>
      </c>
      <c r="M25" s="32">
        <v>181</v>
      </c>
      <c r="N25" s="71">
        <v>0.97</v>
      </c>
      <c r="O25" s="72">
        <f>IFERROR(M21/L21,"")</f>
        <v>1</v>
      </c>
      <c r="P25" s="32">
        <v>181</v>
      </c>
      <c r="Q25" s="73">
        <v>0.97</v>
      </c>
      <c r="R25" s="74">
        <f t="shared" si="0"/>
        <v>1</v>
      </c>
      <c r="S25" s="73">
        <v>0.95</v>
      </c>
      <c r="T25" s="30">
        <v>3.7</v>
      </c>
      <c r="U25" s="31">
        <v>45672</v>
      </c>
      <c r="V25" s="30">
        <v>3</v>
      </c>
      <c r="W25" s="30">
        <v>4</v>
      </c>
      <c r="X25" s="30">
        <v>3</v>
      </c>
      <c r="Y25" s="30">
        <v>4</v>
      </c>
      <c r="Z25" s="30">
        <v>4</v>
      </c>
      <c r="AA25" s="30">
        <v>4</v>
      </c>
      <c r="AB25" s="30">
        <v>10</v>
      </c>
      <c r="AC25" s="30">
        <v>0</v>
      </c>
      <c r="AD25" s="30">
        <v>1384</v>
      </c>
      <c r="AE25" s="30">
        <v>1420</v>
      </c>
      <c r="AF25" s="33">
        <v>19950.400000000001</v>
      </c>
      <c r="AG25" s="33">
        <v>39900.800000000003</v>
      </c>
      <c r="AH25" s="33">
        <v>19950.400000000001</v>
      </c>
      <c r="AI25" s="78">
        <v>39900.800000000003</v>
      </c>
      <c r="AJ25" s="33">
        <v>19950.400000000001</v>
      </c>
      <c r="AK25" s="78">
        <v>39900.800000000003</v>
      </c>
      <c r="AL25" s="34">
        <v>0.49730000000000002</v>
      </c>
      <c r="AM25" s="34">
        <v>0.52100000000000002</v>
      </c>
      <c r="AN25" s="30"/>
    </row>
    <row r="26" spans="1:40" s="35" customFormat="1" ht="13.8" x14ac:dyDescent="0.3">
      <c r="A26" s="49">
        <v>45689</v>
      </c>
      <c r="B26" s="37">
        <v>1049</v>
      </c>
      <c r="C26" s="37" t="s">
        <v>36</v>
      </c>
      <c r="D26" s="30" t="s">
        <v>55</v>
      </c>
      <c r="E26" s="30" t="s">
        <v>56</v>
      </c>
      <c r="F26" s="40" t="s">
        <v>37</v>
      </c>
      <c r="G26" s="70">
        <f>_xlfn.XLOOKUP(B26,'[1]TDI- Projects Status'!$A:$A,'[1]TDI- Projects Status'!$L:$L,0,0)</f>
        <v>0</v>
      </c>
      <c r="H26" s="37" t="s">
        <v>38</v>
      </c>
      <c r="I26" s="37" t="s">
        <v>39</v>
      </c>
      <c r="J26" s="42" t="s">
        <v>40</v>
      </c>
      <c r="K26" s="43">
        <v>45658</v>
      </c>
      <c r="L26" s="32">
        <v>1187</v>
      </c>
      <c r="M26" s="32">
        <v>1187</v>
      </c>
      <c r="N26" s="44">
        <v>0.97</v>
      </c>
      <c r="O26" s="72">
        <f>IFERROR(M25/L25,"")</f>
        <v>1</v>
      </c>
      <c r="P26" s="32">
        <v>1162</v>
      </c>
      <c r="Q26" s="44">
        <v>0.97</v>
      </c>
      <c r="R26" s="74">
        <f t="shared" si="0"/>
        <v>0.97893850042122998</v>
      </c>
      <c r="S26" s="44" t="s">
        <v>57</v>
      </c>
      <c r="T26" s="42">
        <v>3</v>
      </c>
      <c r="U26" s="43">
        <v>45658</v>
      </c>
      <c r="V26" s="42">
        <v>4</v>
      </c>
      <c r="W26" s="42">
        <v>3</v>
      </c>
      <c r="X26" s="42">
        <v>2</v>
      </c>
      <c r="Y26" s="42">
        <v>3</v>
      </c>
      <c r="Z26" s="42">
        <v>3</v>
      </c>
      <c r="AA26" s="42">
        <v>3</v>
      </c>
      <c r="AB26" s="37">
        <v>15</v>
      </c>
      <c r="AC26" s="37">
        <v>0</v>
      </c>
      <c r="AD26" s="45">
        <v>2576</v>
      </c>
      <c r="AE26" s="46">
        <f>8*8*18.18</f>
        <v>1163.52</v>
      </c>
      <c r="AF26" s="47">
        <f>8*6000</f>
        <v>48000</v>
      </c>
      <c r="AG26" s="47">
        <v>96000</v>
      </c>
      <c r="AH26" s="47"/>
      <c r="AI26" s="47">
        <f>AH26+AI25</f>
        <v>39900.800000000003</v>
      </c>
      <c r="AJ26" s="47">
        <v>50000</v>
      </c>
      <c r="AK26" s="47">
        <f>AJ26+AK25</f>
        <v>89900.800000000003</v>
      </c>
      <c r="AL26" s="48">
        <v>0.22700000000000001</v>
      </c>
      <c r="AM26" s="48">
        <v>0.218</v>
      </c>
      <c r="AN26" s="41"/>
    </row>
    <row r="27" spans="1:40" s="35" customFormat="1" ht="13.8" x14ac:dyDescent="0.3">
      <c r="A27" s="49">
        <v>45689</v>
      </c>
      <c r="B27" s="37">
        <v>1731</v>
      </c>
      <c r="C27" s="38">
        <v>0</v>
      </c>
      <c r="D27" s="30" t="str">
        <f>_xlfn.XLOOKUP(F27,'[1]TDI- Projects Status'!$B:$B,'[1]TDI- Projects Status'!$D:$D,0,0)</f>
        <v>Airbus</v>
      </c>
      <c r="E27" s="135" t="s">
        <v>58</v>
      </c>
      <c r="F27" s="40" t="s">
        <v>59</v>
      </c>
      <c r="G27" s="70" t="str">
        <f>_xlfn.XLOOKUP(B27,'[1]TDI- Projects Status'!$A:$A,'[1]TDI- Projects Status'!$L:$L,0,0)</f>
        <v>IQP3</v>
      </c>
      <c r="H27" s="37" t="s">
        <v>53</v>
      </c>
      <c r="I27" s="37" t="s">
        <v>60</v>
      </c>
      <c r="J27" s="50">
        <v>0</v>
      </c>
      <c r="K27" s="50">
        <v>0</v>
      </c>
      <c r="L27" s="32">
        <v>117</v>
      </c>
      <c r="M27" s="32">
        <v>117</v>
      </c>
      <c r="N27" s="44">
        <v>0.97</v>
      </c>
      <c r="O27" s="72">
        <f>IFERROR(M26/L26,"")</f>
        <v>1</v>
      </c>
      <c r="P27" s="32">
        <v>117</v>
      </c>
      <c r="Q27" s="44">
        <v>0.98</v>
      </c>
      <c r="R27" s="74">
        <f t="shared" si="0"/>
        <v>1</v>
      </c>
      <c r="S27" s="44">
        <v>0.90600000000000003</v>
      </c>
      <c r="T27" s="50">
        <v>3</v>
      </c>
      <c r="U27" s="51">
        <v>45678</v>
      </c>
      <c r="V27" s="50">
        <v>3</v>
      </c>
      <c r="W27" s="50">
        <v>3</v>
      </c>
      <c r="X27" s="50">
        <v>3</v>
      </c>
      <c r="Y27" s="50">
        <v>3</v>
      </c>
      <c r="Z27" s="50">
        <v>3</v>
      </c>
      <c r="AA27" s="50">
        <v>3</v>
      </c>
      <c r="AB27" s="37">
        <v>18</v>
      </c>
      <c r="AC27" s="37">
        <v>0</v>
      </c>
      <c r="AD27" s="45">
        <v>2880</v>
      </c>
      <c r="AE27" s="52">
        <v>2568</v>
      </c>
      <c r="AF27" s="53">
        <v>5586548</v>
      </c>
      <c r="AG27" s="54">
        <f>AG26+AF27</f>
        <v>5682548</v>
      </c>
      <c r="AH27" s="96">
        <v>1805</v>
      </c>
      <c r="AI27" s="96">
        <v>1805</v>
      </c>
      <c r="AJ27" s="53">
        <v>5586548</v>
      </c>
      <c r="AK27" s="54">
        <f>AK26+AJ27</f>
        <v>5676448.7999999998</v>
      </c>
      <c r="AL27" s="55">
        <v>0.41</v>
      </c>
      <c r="AM27" s="55">
        <v>0.35</v>
      </c>
      <c r="AN27" s="41"/>
    </row>
    <row r="28" spans="1:40" s="35" customFormat="1" ht="13.8" x14ac:dyDescent="0.3">
      <c r="A28" s="49">
        <v>45689</v>
      </c>
      <c r="B28" s="37">
        <v>1695</v>
      </c>
      <c r="C28" s="30">
        <v>0</v>
      </c>
      <c r="D28" s="30" t="s">
        <v>61</v>
      </c>
      <c r="E28" s="135" t="s">
        <v>62</v>
      </c>
      <c r="F28" s="40" t="s">
        <v>63</v>
      </c>
      <c r="G28" s="70" t="str">
        <f>_xlfn.XLOOKUP(B28,'[1]TDI- Projects Status'!$A:$A,'[1]TDI- Projects Status'!$L:$L,0,0)</f>
        <v>IQP5.1</v>
      </c>
      <c r="H28" s="37" t="s">
        <v>64</v>
      </c>
      <c r="I28" s="37" t="s">
        <v>65</v>
      </c>
      <c r="J28" s="50">
        <v>0</v>
      </c>
      <c r="K28" s="60">
        <v>0</v>
      </c>
      <c r="L28" s="32">
        <v>217</v>
      </c>
      <c r="M28" s="32">
        <v>217</v>
      </c>
      <c r="N28" s="44">
        <v>0.95</v>
      </c>
      <c r="O28" s="72">
        <f>IFERROR(M27/L27,"")</f>
        <v>1</v>
      </c>
      <c r="P28" s="32">
        <v>217</v>
      </c>
      <c r="Q28" s="44">
        <v>0.98</v>
      </c>
      <c r="R28" s="74">
        <f t="shared" si="0"/>
        <v>1</v>
      </c>
      <c r="S28" s="44">
        <v>0.81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7">
        <v>26</v>
      </c>
      <c r="AC28" s="37">
        <v>0</v>
      </c>
      <c r="AD28" s="45">
        <v>3864</v>
      </c>
      <c r="AE28" s="52">
        <v>1887</v>
      </c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7">
        <v>0</v>
      </c>
      <c r="AN28" s="41" t="s">
        <v>66</v>
      </c>
    </row>
    <row r="29" spans="1:40" s="35" customFormat="1" ht="13.8" x14ac:dyDescent="0.3">
      <c r="A29" s="49">
        <v>45689</v>
      </c>
      <c r="B29" s="37">
        <v>1694</v>
      </c>
      <c r="C29" s="37">
        <v>0</v>
      </c>
      <c r="D29" s="30" t="s">
        <v>67</v>
      </c>
      <c r="E29" s="135" t="s">
        <v>62</v>
      </c>
      <c r="F29" s="40" t="s">
        <v>68</v>
      </c>
      <c r="G29" s="70" t="str">
        <f>_xlfn.XLOOKUP(B29,'[1]TDI- Projects Status'!$A:$A,'[1]TDI- Projects Status'!$L:$L,0,0)</f>
        <v>IQP4.1</v>
      </c>
      <c r="H29" s="37" t="s">
        <v>64</v>
      </c>
      <c r="I29" s="37"/>
      <c r="J29" s="50">
        <v>0</v>
      </c>
      <c r="K29" s="60">
        <v>0</v>
      </c>
      <c r="L29" s="57">
        <v>85</v>
      </c>
      <c r="M29" s="57">
        <v>85</v>
      </c>
      <c r="N29" s="44">
        <v>0.95</v>
      </c>
      <c r="O29" s="72">
        <f>IFERROR(M28/L28,"")</f>
        <v>1</v>
      </c>
      <c r="P29" s="32">
        <v>81</v>
      </c>
      <c r="Q29" s="44">
        <v>0.9</v>
      </c>
      <c r="R29" s="74">
        <f t="shared" si="0"/>
        <v>0.95294117647058818</v>
      </c>
      <c r="S29" s="44">
        <v>0.85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7">
        <v>4</v>
      </c>
      <c r="AC29" s="37">
        <v>0</v>
      </c>
      <c r="AD29" s="45">
        <v>616</v>
      </c>
      <c r="AE29" s="52">
        <v>503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>
        <v>0</v>
      </c>
      <c r="AL29" s="37">
        <v>0</v>
      </c>
      <c r="AM29" s="37">
        <v>0</v>
      </c>
      <c r="AN29" s="41" t="s">
        <v>66</v>
      </c>
    </row>
    <row r="30" spans="1:40" ht="15.6" customHeight="1" x14ac:dyDescent="0.3">
      <c r="A30" s="49">
        <v>45689</v>
      </c>
      <c r="B30" s="37">
        <v>1699</v>
      </c>
      <c r="C30" s="37">
        <v>0</v>
      </c>
      <c r="D30" s="30" t="str">
        <f>_xlfn.XLOOKUP(F30,'[1]TDI- Projects Status'!$B:$B,'[1]TDI- Projects Status'!$D:$D,0,0)</f>
        <v>RNTBCI</v>
      </c>
      <c r="E30" s="135" t="s">
        <v>62</v>
      </c>
      <c r="F30" s="40" t="s">
        <v>69</v>
      </c>
      <c r="G30" s="70" t="str">
        <f>_xlfn.XLOOKUP(B30,'[1]TDI- Projects Status'!$A:$A,'[1]TDI- Projects Status'!$L:$L,0,0)</f>
        <v>IQP3</v>
      </c>
      <c r="H30" s="37" t="s">
        <v>70</v>
      </c>
      <c r="I30" s="37" t="s">
        <v>71</v>
      </c>
      <c r="J30" s="100">
        <v>0</v>
      </c>
      <c r="K30" s="101">
        <v>0</v>
      </c>
      <c r="L30" s="57">
        <v>152</v>
      </c>
      <c r="M30" s="57">
        <v>152</v>
      </c>
      <c r="N30" s="102">
        <v>0.99</v>
      </c>
      <c r="O30" s="103">
        <f t="shared" ref="O30:O35" si="3">IFERROR(M30/L30,"")</f>
        <v>1</v>
      </c>
      <c r="P30" s="57">
        <v>152</v>
      </c>
      <c r="Q30" s="102">
        <v>0.99</v>
      </c>
      <c r="R30" s="74">
        <f t="shared" si="0"/>
        <v>1</v>
      </c>
      <c r="S30" s="44">
        <v>0.08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37">
        <v>10</v>
      </c>
      <c r="AC30" s="37">
        <v>1</v>
      </c>
      <c r="AD30" s="37">
        <v>0</v>
      </c>
      <c r="AE30" s="37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 t="s">
        <v>72</v>
      </c>
    </row>
    <row r="31" spans="1:40" ht="15.6" customHeight="1" x14ac:dyDescent="0.3">
      <c r="A31" s="49">
        <v>45689</v>
      </c>
      <c r="B31" s="37">
        <v>1918</v>
      </c>
      <c r="C31" s="37">
        <v>0</v>
      </c>
      <c r="D31" s="30" t="s">
        <v>73</v>
      </c>
      <c r="E31" s="135" t="s">
        <v>62</v>
      </c>
      <c r="F31" s="40" t="s">
        <v>74</v>
      </c>
      <c r="G31" s="70" t="str">
        <f>_xlfn.XLOOKUP(B31,'[1]TDI- Projects Status'!$A:$A,'[1]TDI- Projects Status'!$L:$L,0,0)</f>
        <v>IQP3</v>
      </c>
      <c r="H31" s="37" t="s">
        <v>70</v>
      </c>
      <c r="I31" s="37" t="s">
        <v>71</v>
      </c>
      <c r="J31" s="100">
        <v>0</v>
      </c>
      <c r="K31" s="101">
        <v>0</v>
      </c>
      <c r="L31" s="57">
        <v>130</v>
      </c>
      <c r="M31" s="57">
        <v>130</v>
      </c>
      <c r="N31" s="102">
        <v>0.99</v>
      </c>
      <c r="O31" s="103">
        <f t="shared" si="3"/>
        <v>1</v>
      </c>
      <c r="P31" s="57">
        <v>130</v>
      </c>
      <c r="Q31" s="102">
        <v>0.99</v>
      </c>
      <c r="R31" s="74">
        <f t="shared" si="0"/>
        <v>1</v>
      </c>
      <c r="S31" s="44">
        <v>0.5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37">
        <v>13</v>
      </c>
      <c r="AC31" s="37">
        <v>0</v>
      </c>
      <c r="AD31" s="37">
        <v>0</v>
      </c>
      <c r="AE31" s="37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 t="s">
        <v>72</v>
      </c>
    </row>
    <row r="32" spans="1:40" ht="15.6" customHeight="1" x14ac:dyDescent="0.3">
      <c r="A32" s="49">
        <v>45689</v>
      </c>
      <c r="B32" s="37">
        <v>1917</v>
      </c>
      <c r="C32" s="37">
        <v>0</v>
      </c>
      <c r="D32" s="30" t="str">
        <f>_xlfn.XLOOKUP(F32,'[1]TDI- Projects Status'!$B:$B,'[1]TDI- Projects Status'!$D:$D,0,0)</f>
        <v>RNTBCI</v>
      </c>
      <c r="E32" s="135" t="s">
        <v>62</v>
      </c>
      <c r="F32" s="40" t="s">
        <v>75</v>
      </c>
      <c r="G32" s="70" t="str">
        <f>_xlfn.XLOOKUP(B32,'[1]TDI- Projects Status'!$A:$A,'[1]TDI- Projects Status'!$L:$L,0,0)</f>
        <v>IQP3</v>
      </c>
      <c r="H32" s="37" t="s">
        <v>70</v>
      </c>
      <c r="I32" s="37" t="s">
        <v>71</v>
      </c>
      <c r="J32" s="100">
        <v>0</v>
      </c>
      <c r="K32" s="101">
        <v>0</v>
      </c>
      <c r="L32" s="57">
        <v>189</v>
      </c>
      <c r="M32" s="57">
        <v>182</v>
      </c>
      <c r="N32" s="102">
        <v>0.99</v>
      </c>
      <c r="O32" s="103">
        <f t="shared" si="3"/>
        <v>0.96296296296296291</v>
      </c>
      <c r="P32" s="57">
        <v>188</v>
      </c>
      <c r="Q32" s="102">
        <v>0.99</v>
      </c>
      <c r="R32" s="74">
        <f t="shared" si="0"/>
        <v>0.99470899470899465</v>
      </c>
      <c r="S32" s="44">
        <v>0.08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37">
        <v>11</v>
      </c>
      <c r="AC32" s="37">
        <v>0</v>
      </c>
      <c r="AD32" s="37">
        <v>0</v>
      </c>
      <c r="AE32" s="37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 t="s">
        <v>72</v>
      </c>
    </row>
    <row r="33" spans="1:40" s="35" customFormat="1" ht="12.9" customHeight="1" x14ac:dyDescent="0.3">
      <c r="A33" s="49">
        <v>45689</v>
      </c>
      <c r="B33" s="37">
        <v>1916</v>
      </c>
      <c r="C33" s="37">
        <v>0</v>
      </c>
      <c r="D33" s="30" t="s">
        <v>73</v>
      </c>
      <c r="E33" s="135" t="s">
        <v>62</v>
      </c>
      <c r="F33" s="40" t="s">
        <v>76</v>
      </c>
      <c r="G33" s="70">
        <f>_xlfn.XLOOKUP(B33,'[1]TDI- Projects Status'!$A:$A,'[1]TDI- Projects Status'!$L:$L,0,0)</f>
        <v>0</v>
      </c>
      <c r="H33" s="37" t="s">
        <v>70</v>
      </c>
      <c r="I33" s="37" t="s">
        <v>77</v>
      </c>
      <c r="J33" s="42">
        <v>0</v>
      </c>
      <c r="K33" s="60">
        <v>0</v>
      </c>
      <c r="L33" s="32">
        <v>50</v>
      </c>
      <c r="M33" s="32">
        <v>50</v>
      </c>
      <c r="N33" s="44">
        <v>0.99</v>
      </c>
      <c r="O33" s="72">
        <f t="shared" si="3"/>
        <v>1</v>
      </c>
      <c r="P33" s="32">
        <v>50</v>
      </c>
      <c r="Q33" s="44">
        <v>0.99</v>
      </c>
      <c r="R33" s="74">
        <f t="shared" si="0"/>
        <v>1</v>
      </c>
      <c r="S33" s="44">
        <v>0.66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37">
        <v>10</v>
      </c>
      <c r="AC33" s="37">
        <v>10</v>
      </c>
      <c r="AD33" s="45">
        <v>1480</v>
      </c>
      <c r="AE33" s="45">
        <v>1480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 t="s">
        <v>72</v>
      </c>
    </row>
    <row r="34" spans="1:40" s="35" customFormat="1" ht="12.9" customHeight="1" x14ac:dyDescent="0.3">
      <c r="A34" s="49">
        <v>45689</v>
      </c>
      <c r="B34" s="37">
        <v>1915</v>
      </c>
      <c r="C34" s="37">
        <v>0</v>
      </c>
      <c r="D34" s="30" t="s">
        <v>73</v>
      </c>
      <c r="E34" s="135" t="s">
        <v>62</v>
      </c>
      <c r="F34" s="40" t="s">
        <v>78</v>
      </c>
      <c r="G34" s="70">
        <f>_xlfn.XLOOKUP(B34,'[1]TDI- Projects Status'!$A:$A,'[1]TDI- Projects Status'!$L:$L,0,0)</f>
        <v>0</v>
      </c>
      <c r="H34" s="37" t="s">
        <v>70</v>
      </c>
      <c r="I34" s="37" t="s">
        <v>77</v>
      </c>
      <c r="J34" s="42">
        <v>0</v>
      </c>
      <c r="K34" s="60">
        <v>0</v>
      </c>
      <c r="L34" s="32">
        <v>4</v>
      </c>
      <c r="M34" s="32">
        <v>4</v>
      </c>
      <c r="N34" s="44">
        <v>0.99</v>
      </c>
      <c r="O34" s="72">
        <f t="shared" si="3"/>
        <v>1</v>
      </c>
      <c r="P34" s="32">
        <v>4</v>
      </c>
      <c r="Q34" s="44">
        <v>0.99</v>
      </c>
      <c r="R34" s="74">
        <f t="shared" si="0"/>
        <v>1</v>
      </c>
      <c r="S34" s="44">
        <v>0.66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37">
        <v>3</v>
      </c>
      <c r="AC34" s="37">
        <v>3</v>
      </c>
      <c r="AD34" s="45">
        <v>448</v>
      </c>
      <c r="AE34" s="45">
        <v>448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 t="s">
        <v>72</v>
      </c>
    </row>
    <row r="35" spans="1:40" s="35" customFormat="1" ht="12.9" customHeight="1" x14ac:dyDescent="0.3">
      <c r="A35" s="49">
        <v>45689</v>
      </c>
      <c r="B35" s="37">
        <v>1698</v>
      </c>
      <c r="C35" s="37">
        <v>0</v>
      </c>
      <c r="D35" s="30" t="str">
        <f>_xlfn.XLOOKUP(F35,'[1]TDI- Projects Status'!$B:$B,'[1]TDI- Projects Status'!$D:$D,0,0)</f>
        <v>RNTBCI</v>
      </c>
      <c r="E35" s="135" t="s">
        <v>62</v>
      </c>
      <c r="F35" s="40" t="s">
        <v>79</v>
      </c>
      <c r="G35" s="70" t="str">
        <f>_xlfn.XLOOKUP(B35,'[1]TDI- Projects Status'!$A:$A,'[1]TDI- Projects Status'!$L:$L,0,0)</f>
        <v>IQP3</v>
      </c>
      <c r="H35" s="37" t="s">
        <v>70</v>
      </c>
      <c r="I35" s="37" t="s">
        <v>77</v>
      </c>
      <c r="J35" s="42">
        <v>0</v>
      </c>
      <c r="K35" s="60">
        <v>0</v>
      </c>
      <c r="L35" s="32">
        <v>223</v>
      </c>
      <c r="M35" s="32">
        <v>223</v>
      </c>
      <c r="N35" s="44">
        <v>0.99</v>
      </c>
      <c r="O35" s="72">
        <f t="shared" si="3"/>
        <v>1</v>
      </c>
      <c r="P35" s="32">
        <v>223</v>
      </c>
      <c r="Q35" s="44">
        <v>0.99</v>
      </c>
      <c r="R35" s="74">
        <f t="shared" si="0"/>
        <v>1</v>
      </c>
      <c r="S35" s="44">
        <v>0.78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37">
        <v>47</v>
      </c>
      <c r="AC35" s="37">
        <v>21</v>
      </c>
      <c r="AD35" s="45">
        <v>6884</v>
      </c>
      <c r="AE35" s="45">
        <v>6884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 t="s">
        <v>72</v>
      </c>
    </row>
    <row r="36" spans="1:40" s="35" customFormat="1" ht="12.9" customHeight="1" x14ac:dyDescent="0.3">
      <c r="A36" s="49">
        <v>45689</v>
      </c>
      <c r="B36" s="37">
        <v>1697</v>
      </c>
      <c r="C36" s="37">
        <v>0</v>
      </c>
      <c r="D36" s="30" t="str">
        <f>_xlfn.XLOOKUP(F36,'[1]TDI- Projects Status'!$B:$B,'[1]TDI- Projects Status'!$D:$D,0,0)</f>
        <v>RNTBCI</v>
      </c>
      <c r="E36" s="135" t="s">
        <v>62</v>
      </c>
      <c r="F36" s="70" t="s">
        <v>80</v>
      </c>
      <c r="G36" s="70" t="str">
        <f>_xlfn.XLOOKUP(B36,'[1]TDI- Projects Status'!$A:$A,'[1]TDI- Projects Status'!$L:$L,0,0)</f>
        <v>IQP3</v>
      </c>
      <c r="H36" s="37" t="s">
        <v>70</v>
      </c>
      <c r="I36" s="37" t="s">
        <v>70</v>
      </c>
      <c r="J36" s="42">
        <v>0</v>
      </c>
      <c r="K36" s="60">
        <v>0</v>
      </c>
      <c r="L36" s="32"/>
      <c r="M36" s="32"/>
      <c r="N36" s="44"/>
      <c r="O36" s="72"/>
      <c r="P36" s="32"/>
      <c r="Q36" s="44"/>
      <c r="R36" s="74">
        <f>IFERROR(P36/L36,0)</f>
        <v>0</v>
      </c>
      <c r="S36" s="44"/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37">
        <v>36</v>
      </c>
      <c r="AC36" s="37"/>
      <c r="AD36" s="45"/>
      <c r="AE36" s="45"/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 t="s">
        <v>72</v>
      </c>
    </row>
    <row r="37" spans="1:40" s="35" customFormat="1" ht="12.9" customHeight="1" x14ac:dyDescent="0.3">
      <c r="A37" s="49">
        <v>45689</v>
      </c>
      <c r="B37" s="37">
        <v>1914</v>
      </c>
      <c r="C37" s="37">
        <v>0</v>
      </c>
      <c r="D37" s="30" t="str">
        <f>_xlfn.XLOOKUP(F37,'[1]TDI- Projects Status'!$B:$B,'[1]TDI- Projects Status'!$D:$D,0,0)</f>
        <v>RNTBCI</v>
      </c>
      <c r="E37" s="135" t="s">
        <v>62</v>
      </c>
      <c r="F37" s="70" t="s">
        <v>81</v>
      </c>
      <c r="G37" s="70" t="str">
        <f>_xlfn.XLOOKUP(B37,'[1]TDI- Projects Status'!$A:$A,'[1]TDI- Projects Status'!$L:$L,0,0)</f>
        <v>IQP3</v>
      </c>
      <c r="H37" s="37" t="s">
        <v>70</v>
      </c>
      <c r="I37" s="37" t="s">
        <v>70</v>
      </c>
      <c r="J37" s="42">
        <v>0</v>
      </c>
      <c r="K37" s="60">
        <v>0</v>
      </c>
      <c r="L37" s="32"/>
      <c r="M37" s="32"/>
      <c r="N37" s="44"/>
      <c r="O37" s="72"/>
      <c r="P37" s="32"/>
      <c r="Q37" s="44"/>
      <c r="R37" s="74">
        <f t="shared" si="0"/>
        <v>0</v>
      </c>
      <c r="S37" s="44"/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37">
        <v>8</v>
      </c>
      <c r="AC37" s="37"/>
      <c r="AD37" s="45"/>
      <c r="AE37" s="45"/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 t="s">
        <v>72</v>
      </c>
    </row>
    <row r="38" spans="1:40" s="35" customFormat="1" ht="13.8" x14ac:dyDescent="0.25">
      <c r="A38" s="29">
        <v>45690</v>
      </c>
      <c r="B38" s="30">
        <v>713</v>
      </c>
      <c r="C38" s="30" t="s">
        <v>82</v>
      </c>
      <c r="D38" s="30" t="str">
        <f>_xlfn.XLOOKUP(F38,'[1]TDI- Projects Status'!$B:$B,'[1]TDI- Projects Status'!$D:$D,0,0)</f>
        <v>Stellantis</v>
      </c>
      <c r="E38" s="115" t="s">
        <v>83</v>
      </c>
      <c r="F38" s="70" t="s">
        <v>84</v>
      </c>
      <c r="G38" s="70" t="str">
        <f>_xlfn.XLOOKUP(B38,'[1]TDI- Projects Status'!$A:$A,'[1]TDI- Projects Status'!$L:$L,0,0)</f>
        <v>IQP4</v>
      </c>
      <c r="H38" s="30" t="s">
        <v>53</v>
      </c>
      <c r="I38" s="30" t="s">
        <v>54</v>
      </c>
      <c r="J38" s="30" t="s">
        <v>40</v>
      </c>
      <c r="K38" s="31">
        <v>45385</v>
      </c>
      <c r="L38" s="32">
        <v>96</v>
      </c>
      <c r="M38" s="32">
        <v>96</v>
      </c>
      <c r="N38" s="71">
        <v>0.97</v>
      </c>
      <c r="O38" s="72">
        <f>IFERROR(M33/L33,"")</f>
        <v>1</v>
      </c>
      <c r="P38" s="32">
        <v>96</v>
      </c>
      <c r="Q38" s="73">
        <v>0.97</v>
      </c>
      <c r="R38" s="74">
        <f t="shared" si="0"/>
        <v>1</v>
      </c>
      <c r="S38" s="73">
        <v>0.96</v>
      </c>
      <c r="T38" s="30">
        <v>4</v>
      </c>
      <c r="U38" s="31">
        <v>45703</v>
      </c>
      <c r="V38" s="30">
        <v>4</v>
      </c>
      <c r="W38" s="30">
        <v>4</v>
      </c>
      <c r="X38" s="30">
        <v>4</v>
      </c>
      <c r="Y38" s="30">
        <v>4</v>
      </c>
      <c r="Z38" s="30">
        <v>4</v>
      </c>
      <c r="AA38" s="30">
        <v>4</v>
      </c>
      <c r="AB38" s="30">
        <v>5</v>
      </c>
      <c r="AC38" s="30">
        <v>0</v>
      </c>
      <c r="AD38" s="30">
        <v>1024</v>
      </c>
      <c r="AE38" s="30">
        <v>1024</v>
      </c>
      <c r="AF38" s="30" t="s">
        <v>104</v>
      </c>
      <c r="AG38" s="33">
        <v>63926.15</v>
      </c>
      <c r="AH38" s="30" t="s">
        <v>104</v>
      </c>
      <c r="AI38" s="33">
        <v>63926.15</v>
      </c>
      <c r="AJ38" s="30" t="s">
        <v>104</v>
      </c>
      <c r="AK38" s="33">
        <v>63926.15</v>
      </c>
      <c r="AL38" s="30">
        <v>0</v>
      </c>
      <c r="AM38" s="30">
        <v>0</v>
      </c>
      <c r="AN38" s="30"/>
    </row>
    <row r="39" spans="1:40" s="35" customFormat="1" ht="13.8" x14ac:dyDescent="0.25">
      <c r="A39" s="29">
        <v>45691</v>
      </c>
      <c r="B39" s="30">
        <v>359</v>
      </c>
      <c r="C39" s="30" t="s">
        <v>86</v>
      </c>
      <c r="D39" s="30" t="str">
        <f>_xlfn.XLOOKUP(F39,'[1]TDI- Projects Status'!$B:$B,'[1]TDI- Projects Status'!$D:$D,0,0)</f>
        <v>Stellantis</v>
      </c>
      <c r="E39" s="115" t="s">
        <v>51</v>
      </c>
      <c r="F39" s="70" t="s">
        <v>87</v>
      </c>
      <c r="G39" s="70" t="str">
        <f>_xlfn.XLOOKUP(B39,'[1]TDI- Projects Status'!$A:$A,'[1]TDI- Projects Status'!$L:$L,0,0)</f>
        <v>IQP3</v>
      </c>
      <c r="H39" s="30" t="s">
        <v>53</v>
      </c>
      <c r="I39" s="30" t="s">
        <v>60</v>
      </c>
      <c r="J39" s="30" t="s">
        <v>40</v>
      </c>
      <c r="K39" s="31">
        <v>45532</v>
      </c>
      <c r="L39" s="32">
        <v>1044</v>
      </c>
      <c r="M39" s="32">
        <v>899</v>
      </c>
      <c r="N39" s="73">
        <v>0.96</v>
      </c>
      <c r="O39" s="72">
        <f t="shared" ref="O39:O52" si="4">IFERROR(M38/L38,"")</f>
        <v>1</v>
      </c>
      <c r="P39" s="32">
        <v>1043</v>
      </c>
      <c r="Q39" s="73">
        <v>0.96</v>
      </c>
      <c r="R39" s="74">
        <f t="shared" si="0"/>
        <v>0.99904214559386972</v>
      </c>
      <c r="S39" s="73">
        <v>0.94799999999999995</v>
      </c>
      <c r="T39" s="30">
        <v>3</v>
      </c>
      <c r="U39" s="31">
        <v>45703</v>
      </c>
      <c r="V39" s="30">
        <v>3</v>
      </c>
      <c r="W39" s="30">
        <v>3</v>
      </c>
      <c r="X39" s="30">
        <v>3</v>
      </c>
      <c r="Y39" s="30">
        <v>3</v>
      </c>
      <c r="Z39" s="30">
        <v>3</v>
      </c>
      <c r="AA39" s="30">
        <v>3</v>
      </c>
      <c r="AB39" s="30">
        <v>6</v>
      </c>
      <c r="AC39" s="30">
        <v>0</v>
      </c>
      <c r="AD39" s="30">
        <v>780</v>
      </c>
      <c r="AE39" s="30">
        <v>780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 t="s">
        <v>88</v>
      </c>
    </row>
    <row r="40" spans="1:40" s="35" customFormat="1" ht="13.8" x14ac:dyDescent="0.25">
      <c r="A40" s="29">
        <v>45692</v>
      </c>
      <c r="B40" s="30">
        <v>294</v>
      </c>
      <c r="C40" s="30" t="s">
        <v>86</v>
      </c>
      <c r="D40" s="30" t="str">
        <f>_xlfn.XLOOKUP(F40,'[1]TDI- Projects Status'!$B:$B,'[1]TDI- Projects Status'!$D:$D,0,0)</f>
        <v>Stellantis</v>
      </c>
      <c r="E40" s="115" t="s">
        <v>51</v>
      </c>
      <c r="F40" s="70" t="s">
        <v>89</v>
      </c>
      <c r="G40" s="70" t="str">
        <f>_xlfn.XLOOKUP(B40,'[1]TDI- Projects Status'!$A:$A,'[1]TDI- Projects Status'!$L:$L,0,0)</f>
        <v>IQP3</v>
      </c>
      <c r="H40" s="30" t="s">
        <v>53</v>
      </c>
      <c r="I40" s="30" t="s">
        <v>60</v>
      </c>
      <c r="J40" s="30" t="s">
        <v>40</v>
      </c>
      <c r="K40" s="31">
        <v>45532</v>
      </c>
      <c r="L40" s="32">
        <v>1244</v>
      </c>
      <c r="M40" s="32">
        <v>1244</v>
      </c>
      <c r="N40" s="71">
        <v>0.96</v>
      </c>
      <c r="O40" s="72">
        <f t="shared" si="4"/>
        <v>0.86111111111111116</v>
      </c>
      <c r="P40" s="32">
        <v>1192</v>
      </c>
      <c r="Q40" s="73">
        <v>0.96</v>
      </c>
      <c r="R40" s="74">
        <f t="shared" si="0"/>
        <v>0.95819935691318325</v>
      </c>
      <c r="S40" s="73">
        <v>0.94650000000000001</v>
      </c>
      <c r="T40" s="30">
        <v>3</v>
      </c>
      <c r="U40" s="31">
        <v>45703</v>
      </c>
      <c r="V40" s="30">
        <v>3</v>
      </c>
      <c r="W40" s="30">
        <v>3</v>
      </c>
      <c r="X40" s="30">
        <v>3</v>
      </c>
      <c r="Y40" s="30">
        <v>3</v>
      </c>
      <c r="Z40" s="30">
        <v>3</v>
      </c>
      <c r="AA40" s="30">
        <v>3</v>
      </c>
      <c r="AB40" s="30">
        <v>21</v>
      </c>
      <c r="AC40" s="30">
        <v>0</v>
      </c>
      <c r="AD40" s="30">
        <v>2524</v>
      </c>
      <c r="AE40" s="30">
        <v>2524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 t="s">
        <v>88</v>
      </c>
    </row>
    <row r="41" spans="1:40" s="35" customFormat="1" ht="13.8" x14ac:dyDescent="0.25">
      <c r="A41" s="29">
        <v>45693</v>
      </c>
      <c r="B41" s="30">
        <v>1265</v>
      </c>
      <c r="C41" s="30">
        <v>0</v>
      </c>
      <c r="D41" s="30" t="s">
        <v>90</v>
      </c>
      <c r="E41" s="115" t="s">
        <v>91</v>
      </c>
      <c r="F41" s="70" t="s">
        <v>92</v>
      </c>
      <c r="G41" s="70" t="str">
        <f>_xlfn.XLOOKUP(B41,'[1]TDI- Projects Status'!$A:$A,'[1]TDI- Projects Status'!$L:$L,0,0)</f>
        <v>IQP3</v>
      </c>
      <c r="H41" s="30" t="s">
        <v>53</v>
      </c>
      <c r="I41" s="30" t="s">
        <v>54</v>
      </c>
      <c r="J41" s="30">
        <v>0</v>
      </c>
      <c r="K41" s="31">
        <v>45457</v>
      </c>
      <c r="L41" s="32">
        <v>144</v>
      </c>
      <c r="M41" s="32">
        <v>144</v>
      </c>
      <c r="N41" s="71">
        <v>0.95</v>
      </c>
      <c r="O41" s="72">
        <f t="shared" si="4"/>
        <v>1</v>
      </c>
      <c r="P41" s="32">
        <v>144</v>
      </c>
      <c r="Q41" s="71">
        <v>0.95</v>
      </c>
      <c r="R41" s="74">
        <f t="shared" si="0"/>
        <v>1</v>
      </c>
      <c r="S41" s="71">
        <v>0.97</v>
      </c>
      <c r="T41" s="30">
        <v>3.9</v>
      </c>
      <c r="U41" s="31">
        <v>45703</v>
      </c>
      <c r="V41" s="30">
        <v>3</v>
      </c>
      <c r="W41" s="30">
        <v>4</v>
      </c>
      <c r="X41" s="30">
        <v>4</v>
      </c>
      <c r="Y41" s="30">
        <v>4</v>
      </c>
      <c r="Z41" s="30">
        <v>4</v>
      </c>
      <c r="AA41" s="30">
        <v>4</v>
      </c>
      <c r="AB41" s="30">
        <v>5</v>
      </c>
      <c r="AC41" s="30">
        <v>0</v>
      </c>
      <c r="AD41" s="30">
        <v>736</v>
      </c>
      <c r="AE41" s="30">
        <v>736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 t="s">
        <v>88</v>
      </c>
    </row>
    <row r="42" spans="1:40" s="35" customFormat="1" ht="12.9" customHeight="1" x14ac:dyDescent="0.3">
      <c r="A42" s="29">
        <v>45694</v>
      </c>
      <c r="B42" s="30">
        <v>794</v>
      </c>
      <c r="C42" s="37">
        <v>0</v>
      </c>
      <c r="D42" s="30" t="str">
        <f>_xlfn.XLOOKUP(F42,'[1]TDI- Projects Status'!$B:$B,'[1]TDI- Projects Status'!$D:$D,0,0)</f>
        <v>Stellantis</v>
      </c>
      <c r="E42" s="135" t="str">
        <f>_xlfn.XLOOKUP(F42,'[1]TDI- Projects Status'!$B:$B,'[1]TDI- Projects Status'!$C:$C,0,0)</f>
        <v>Alten USA</v>
      </c>
      <c r="F42" s="70" t="s">
        <v>93</v>
      </c>
      <c r="G42" s="70" t="str">
        <f>_xlfn.XLOOKUP(B42,'[1]TDI- Projects Status'!$A:$A,'[1]TDI- Projects Status'!$L:$L,0,0)</f>
        <v>IQP3.1</v>
      </c>
      <c r="H42" s="30" t="s">
        <v>53</v>
      </c>
      <c r="I42" s="30" t="s">
        <v>94</v>
      </c>
      <c r="J42" s="30" t="s">
        <v>95</v>
      </c>
      <c r="K42" s="31">
        <v>45705</v>
      </c>
      <c r="L42" s="32">
        <v>208</v>
      </c>
      <c r="M42" s="32">
        <v>208</v>
      </c>
      <c r="N42" s="71">
        <v>0.95</v>
      </c>
      <c r="O42" s="72">
        <f t="shared" si="4"/>
        <v>1</v>
      </c>
      <c r="P42" s="32">
        <v>208</v>
      </c>
      <c r="Q42" s="73">
        <v>0.95</v>
      </c>
      <c r="R42" s="74">
        <f t="shared" si="0"/>
        <v>1</v>
      </c>
      <c r="S42" s="73">
        <v>0.91</v>
      </c>
      <c r="T42" s="30">
        <v>3</v>
      </c>
      <c r="U42" s="31">
        <v>45703</v>
      </c>
      <c r="V42" s="30">
        <v>3</v>
      </c>
      <c r="W42" s="30">
        <v>3</v>
      </c>
      <c r="X42" s="30">
        <v>3</v>
      </c>
      <c r="Y42" s="30">
        <v>3</v>
      </c>
      <c r="Z42" s="30">
        <v>3</v>
      </c>
      <c r="AA42" s="30">
        <v>3</v>
      </c>
      <c r="AB42" s="30">
        <v>52</v>
      </c>
      <c r="AC42" s="30">
        <v>0</v>
      </c>
      <c r="AD42" s="30">
        <v>7714</v>
      </c>
      <c r="AE42" s="30">
        <v>7714</v>
      </c>
      <c r="AF42" s="36">
        <v>101114</v>
      </c>
      <c r="AG42" s="36">
        <f>AG28+AF42</f>
        <v>101114</v>
      </c>
      <c r="AH42" s="37">
        <v>0</v>
      </c>
      <c r="AI42" s="37">
        <v>0</v>
      </c>
      <c r="AJ42" s="37">
        <v>0</v>
      </c>
      <c r="AK42" s="37">
        <v>0</v>
      </c>
      <c r="AL42" s="37">
        <v>0</v>
      </c>
      <c r="AM42" s="37">
        <v>0</v>
      </c>
      <c r="AN42" s="30" t="s">
        <v>96</v>
      </c>
    </row>
    <row r="43" spans="1:40" s="35" customFormat="1" ht="13.8" x14ac:dyDescent="0.3">
      <c r="A43" s="29">
        <v>45695</v>
      </c>
      <c r="B43" s="30">
        <v>1888</v>
      </c>
      <c r="C43" s="37">
        <v>0</v>
      </c>
      <c r="D43" s="30" t="str">
        <f>_xlfn.XLOOKUP(F43,'[1]TDI- Projects Status'!$B:$B,'[1]TDI- Projects Status'!$D:$D,0,0)</f>
        <v>Stellantis</v>
      </c>
      <c r="E43" s="135" t="str">
        <f>_xlfn.XLOOKUP(F43,'[1]TDI- Projects Status'!$B:$B,'[1]TDI- Projects Status'!$C:$C,0,0)</f>
        <v>Alten USA</v>
      </c>
      <c r="F43" s="70" t="s">
        <v>97</v>
      </c>
      <c r="G43" s="70" t="str">
        <f>_xlfn.XLOOKUP(B43,'[1]TDI- Projects Status'!$A:$A,'[1]TDI- Projects Status'!$L:$L,0,0)</f>
        <v>IQP3.1</v>
      </c>
      <c r="H43" s="30" t="s">
        <v>53</v>
      </c>
      <c r="I43" s="30" t="s">
        <v>94</v>
      </c>
      <c r="J43" s="30">
        <v>0</v>
      </c>
      <c r="K43" s="30">
        <v>0</v>
      </c>
      <c r="L43" s="32">
        <v>91</v>
      </c>
      <c r="M43" s="32">
        <v>91</v>
      </c>
      <c r="N43" s="71">
        <v>0.95</v>
      </c>
      <c r="O43" s="72">
        <f t="shared" si="4"/>
        <v>1</v>
      </c>
      <c r="P43" s="32">
        <v>91</v>
      </c>
      <c r="Q43" s="73">
        <v>0.95</v>
      </c>
      <c r="R43" s="74">
        <f t="shared" si="0"/>
        <v>1</v>
      </c>
      <c r="S43" s="73">
        <v>0.9</v>
      </c>
      <c r="T43" s="30">
        <v>3</v>
      </c>
      <c r="U43" s="31">
        <v>45703</v>
      </c>
      <c r="V43" s="30">
        <v>3</v>
      </c>
      <c r="W43" s="30">
        <v>3</v>
      </c>
      <c r="X43" s="30">
        <v>3</v>
      </c>
      <c r="Y43" s="30">
        <v>3</v>
      </c>
      <c r="Z43" s="30">
        <v>3</v>
      </c>
      <c r="AA43" s="30">
        <v>3</v>
      </c>
      <c r="AB43" s="30">
        <v>20</v>
      </c>
      <c r="AC43" s="30">
        <v>0</v>
      </c>
      <c r="AD43" s="30">
        <v>2968</v>
      </c>
      <c r="AE43" s="30">
        <v>2968</v>
      </c>
      <c r="AF43" s="36">
        <v>45805</v>
      </c>
      <c r="AG43" s="36">
        <f>AG29+AF43</f>
        <v>45805</v>
      </c>
      <c r="AH43" s="37">
        <v>0</v>
      </c>
      <c r="AI43" s="37">
        <v>0</v>
      </c>
      <c r="AJ43" s="37">
        <v>0</v>
      </c>
      <c r="AK43" s="37">
        <v>0</v>
      </c>
      <c r="AL43" s="37">
        <v>0</v>
      </c>
      <c r="AM43" s="37">
        <v>0</v>
      </c>
      <c r="AN43" s="30" t="s">
        <v>96</v>
      </c>
    </row>
    <row r="44" spans="1:40" s="35" customFormat="1" ht="12.9" customHeight="1" x14ac:dyDescent="0.3">
      <c r="A44" s="29">
        <v>45696</v>
      </c>
      <c r="B44" s="30" t="s">
        <v>105</v>
      </c>
      <c r="C44" s="30" t="s">
        <v>106</v>
      </c>
      <c r="D44" s="30" t="str">
        <f>_xlfn.XLOOKUP(F44,'[1]TDI- Projects Status'!$B:$B,'[1]TDI- Projects Status'!$D:$D,0,0)</f>
        <v>Airbus</v>
      </c>
      <c r="E44" s="135" t="s">
        <v>56</v>
      </c>
      <c r="F44" s="70" t="s">
        <v>107</v>
      </c>
      <c r="G44" s="70" t="s">
        <v>108</v>
      </c>
      <c r="H44" s="30" t="s">
        <v>53</v>
      </c>
      <c r="I44" s="30" t="s">
        <v>109</v>
      </c>
      <c r="J44" s="30">
        <v>0</v>
      </c>
      <c r="K44" s="30">
        <v>0</v>
      </c>
      <c r="L44" s="30">
        <v>37</v>
      </c>
      <c r="M44" s="37">
        <v>35</v>
      </c>
      <c r="N44" s="71">
        <v>0.9</v>
      </c>
      <c r="O44" s="72">
        <f t="shared" si="4"/>
        <v>1</v>
      </c>
      <c r="P44" s="37">
        <v>35</v>
      </c>
      <c r="Q44" s="73">
        <v>0.9</v>
      </c>
      <c r="R44" s="74">
        <f t="shared" si="0"/>
        <v>0.94594594594594594</v>
      </c>
      <c r="S44" s="73">
        <v>0</v>
      </c>
      <c r="T44" s="30">
        <v>2.9</v>
      </c>
      <c r="U44" s="31">
        <v>45703</v>
      </c>
      <c r="V44" s="30">
        <v>3</v>
      </c>
      <c r="W44" s="30">
        <v>3</v>
      </c>
      <c r="X44" s="30">
        <v>3</v>
      </c>
      <c r="Y44" s="30">
        <v>3</v>
      </c>
      <c r="Z44" s="30">
        <v>3</v>
      </c>
      <c r="AA44" s="30">
        <v>2</v>
      </c>
      <c r="AB44" s="30">
        <v>10</v>
      </c>
      <c r="AC44" s="30">
        <v>0</v>
      </c>
      <c r="AD44" s="38">
        <v>1470</v>
      </c>
      <c r="AE44" s="38">
        <v>1470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7" t="s">
        <v>88</v>
      </c>
    </row>
    <row r="45" spans="1:40" s="35" customFormat="1" ht="12.9" customHeight="1" x14ac:dyDescent="0.3">
      <c r="A45" s="29">
        <v>45697</v>
      </c>
      <c r="B45" s="30">
        <v>1482</v>
      </c>
      <c r="C45" s="30" t="s">
        <v>110</v>
      </c>
      <c r="D45" s="30" t="str">
        <f>_xlfn.XLOOKUP(F45,'[1]TDI- Projects Status'!$B:$B,'[1]TDI- Projects Status'!$D:$D,0,0)</f>
        <v>Airbus</v>
      </c>
      <c r="E45" s="136" t="s">
        <v>56</v>
      </c>
      <c r="F45" s="70" t="s">
        <v>111</v>
      </c>
      <c r="G45" s="70" t="str">
        <f>_xlfn.XLOOKUP(B45,'[1]TDI- Projects Status'!$A:$A,'[1]TDI- Projects Status'!$L:$L,0,0)</f>
        <v>IQP2</v>
      </c>
      <c r="H45" s="30" t="s">
        <v>53</v>
      </c>
      <c r="I45" s="30" t="s">
        <v>109</v>
      </c>
      <c r="J45" s="30">
        <v>0</v>
      </c>
      <c r="K45" s="30">
        <v>0</v>
      </c>
      <c r="L45" s="30">
        <v>31</v>
      </c>
      <c r="M45" s="37">
        <v>31</v>
      </c>
      <c r="N45" s="73">
        <v>0.9</v>
      </c>
      <c r="O45" s="72">
        <f t="shared" si="4"/>
        <v>0.94594594594594594</v>
      </c>
      <c r="P45" s="37">
        <v>31</v>
      </c>
      <c r="Q45" s="73">
        <v>0.9</v>
      </c>
      <c r="R45" s="74">
        <f t="shared" si="0"/>
        <v>1</v>
      </c>
      <c r="S45" s="73">
        <v>0</v>
      </c>
      <c r="T45" s="30">
        <v>2.9</v>
      </c>
      <c r="U45" s="31">
        <v>45703</v>
      </c>
      <c r="V45" s="30">
        <v>3</v>
      </c>
      <c r="W45" s="30">
        <v>3</v>
      </c>
      <c r="X45" s="30">
        <v>3</v>
      </c>
      <c r="Y45" s="30">
        <v>3</v>
      </c>
      <c r="Z45" s="30">
        <v>3</v>
      </c>
      <c r="AA45" s="30">
        <v>2</v>
      </c>
      <c r="AB45" s="30">
        <v>9</v>
      </c>
      <c r="AC45" s="30">
        <v>0</v>
      </c>
      <c r="AD45" s="38">
        <v>1323</v>
      </c>
      <c r="AE45" s="38">
        <v>1323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7" t="s">
        <v>88</v>
      </c>
    </row>
    <row r="46" spans="1:40" s="35" customFormat="1" ht="12.9" customHeight="1" x14ac:dyDescent="0.3">
      <c r="A46" s="29">
        <v>45698</v>
      </c>
      <c r="B46" s="30">
        <v>532</v>
      </c>
      <c r="C46" s="30" t="s">
        <v>112</v>
      </c>
      <c r="D46" s="30" t="str">
        <f>_xlfn.XLOOKUP(F46,'[1]TDI- Projects Status'!$B:$B,'[1]TDI- Projects Status'!$D:$D,0,0)</f>
        <v>Airbus</v>
      </c>
      <c r="E46" s="135" t="s">
        <v>56</v>
      </c>
      <c r="F46" s="70" t="s">
        <v>113</v>
      </c>
      <c r="G46" s="70" t="str">
        <f>_xlfn.XLOOKUP(B46,'[1]TDI- Projects Status'!$A:$A,'[1]TDI- Projects Status'!$L:$L,0,0)</f>
        <v>IQP2</v>
      </c>
      <c r="H46" s="30" t="s">
        <v>53</v>
      </c>
      <c r="I46" s="30" t="s">
        <v>109</v>
      </c>
      <c r="J46" s="30">
        <v>0</v>
      </c>
      <c r="K46" s="30">
        <v>0</v>
      </c>
      <c r="L46" s="30">
        <v>9</v>
      </c>
      <c r="M46" s="37">
        <v>7</v>
      </c>
      <c r="N46" s="73">
        <v>0.9</v>
      </c>
      <c r="O46" s="72">
        <f t="shared" si="4"/>
        <v>1</v>
      </c>
      <c r="P46" s="37">
        <v>7</v>
      </c>
      <c r="Q46" s="73">
        <v>0.9</v>
      </c>
      <c r="R46" s="74">
        <f t="shared" si="0"/>
        <v>0.77777777777777779</v>
      </c>
      <c r="S46" s="73">
        <v>0</v>
      </c>
      <c r="T46" s="30">
        <v>2.9</v>
      </c>
      <c r="U46" s="31">
        <v>45703</v>
      </c>
      <c r="V46" s="30">
        <v>3</v>
      </c>
      <c r="W46" s="30">
        <v>3</v>
      </c>
      <c r="X46" s="30">
        <v>3</v>
      </c>
      <c r="Y46" s="30">
        <v>3</v>
      </c>
      <c r="Z46" s="30">
        <v>3</v>
      </c>
      <c r="AA46" s="30">
        <v>2</v>
      </c>
      <c r="AB46" s="30">
        <v>3</v>
      </c>
      <c r="AC46" s="30">
        <v>0</v>
      </c>
      <c r="AD46" s="38">
        <v>441</v>
      </c>
      <c r="AE46" s="38">
        <v>441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7" t="s">
        <v>88</v>
      </c>
    </row>
    <row r="47" spans="1:40" s="35" customFormat="1" ht="12.9" customHeight="1" x14ac:dyDescent="0.25">
      <c r="A47" s="29">
        <v>45698</v>
      </c>
      <c r="B47" s="30">
        <v>1861</v>
      </c>
      <c r="C47" s="30" t="s">
        <v>114</v>
      </c>
      <c r="D47" s="30" t="s">
        <v>90</v>
      </c>
      <c r="E47" s="115" t="s">
        <v>83</v>
      </c>
      <c r="F47" s="70" t="s">
        <v>115</v>
      </c>
      <c r="G47" s="70" t="str">
        <f>_xlfn.XLOOKUP(B47,'[1]TDI- Projects Status'!$A:$A,'[1]TDI- Projects Status'!$L:$L,0,0)</f>
        <v>IQP4</v>
      </c>
      <c r="H47" s="30" t="s">
        <v>53</v>
      </c>
      <c r="I47" s="30" t="s">
        <v>54</v>
      </c>
      <c r="J47" s="30">
        <v>0</v>
      </c>
      <c r="K47" s="32">
        <f ca="1">IF(ISBLANK(K47),0)</f>
        <v>0</v>
      </c>
      <c r="L47" s="32">
        <v>17</v>
      </c>
      <c r="M47" s="32">
        <v>17</v>
      </c>
      <c r="N47" s="77">
        <v>0.95</v>
      </c>
      <c r="O47" s="72">
        <f>IFERROR(M47/L47,"")</f>
        <v>1</v>
      </c>
      <c r="P47" s="32">
        <v>17</v>
      </c>
      <c r="Q47" s="73">
        <v>0.95</v>
      </c>
      <c r="R47" s="74">
        <f t="shared" si="0"/>
        <v>1</v>
      </c>
      <c r="S47" s="73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12.5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/>
    </row>
    <row r="48" spans="1:40" ht="12.9" customHeight="1" x14ac:dyDescent="0.3">
      <c r="A48" s="29">
        <v>45698</v>
      </c>
      <c r="B48" s="37">
        <v>1420</v>
      </c>
      <c r="C48" s="38" t="s">
        <v>50</v>
      </c>
      <c r="D48" s="30" t="str">
        <f>_xlfn.XLOOKUP(F48,'[1]TDI- Projects Status'!$B:$B,'[1]TDI- Projects Status'!$D:$D,0,0)</f>
        <v>Stellantis</v>
      </c>
      <c r="E48" s="135" t="s">
        <v>98</v>
      </c>
      <c r="F48" s="70" t="s">
        <v>99</v>
      </c>
      <c r="G48" s="70" t="s">
        <v>100</v>
      </c>
      <c r="H48" s="37" t="s">
        <v>53</v>
      </c>
      <c r="I48" s="37" t="s">
        <v>101</v>
      </c>
      <c r="J48" s="50">
        <v>0</v>
      </c>
      <c r="K48" s="50">
        <v>0</v>
      </c>
      <c r="L48" s="37">
        <v>0</v>
      </c>
      <c r="M48" s="37">
        <v>0</v>
      </c>
      <c r="N48" s="44">
        <v>0</v>
      </c>
      <c r="O48" s="72">
        <v>0</v>
      </c>
      <c r="P48" s="37">
        <v>0</v>
      </c>
      <c r="Q48" s="37">
        <v>0</v>
      </c>
      <c r="R48" s="74">
        <f>IFERROR(P48/L48,0)</f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20</v>
      </c>
      <c r="AC48" s="37">
        <v>0</v>
      </c>
      <c r="AD48" s="37">
        <v>3360</v>
      </c>
      <c r="AE48" s="62">
        <v>3248</v>
      </c>
      <c r="AF48" s="37">
        <v>0</v>
      </c>
      <c r="AG48" s="37">
        <v>0</v>
      </c>
      <c r="AH48" s="37">
        <v>0</v>
      </c>
      <c r="AI48" s="37">
        <v>0</v>
      </c>
      <c r="AJ48" s="37">
        <v>0</v>
      </c>
      <c r="AK48" s="37">
        <v>0</v>
      </c>
      <c r="AL48" s="37">
        <v>0</v>
      </c>
      <c r="AM48" s="37">
        <v>0</v>
      </c>
      <c r="AN48" s="37"/>
    </row>
    <row r="49" spans="1:40" ht="12.9" customHeight="1" x14ac:dyDescent="0.3">
      <c r="A49" s="29">
        <v>45698</v>
      </c>
      <c r="B49" s="131">
        <v>0</v>
      </c>
      <c r="C49" s="37">
        <v>0</v>
      </c>
      <c r="D49" s="30" t="str">
        <f>_xlfn.XLOOKUP(F49,'[1]TDI- Projects Status'!$B:$B,'[1]TDI- Projects Status'!$D:$D,0,0)</f>
        <v>TASL</v>
      </c>
      <c r="E49" s="135" t="s">
        <v>58</v>
      </c>
      <c r="F49" s="70" t="s">
        <v>102</v>
      </c>
      <c r="G49" s="70" t="s">
        <v>100</v>
      </c>
      <c r="H49" s="37" t="s">
        <v>53</v>
      </c>
      <c r="I49" s="37" t="s">
        <v>60</v>
      </c>
      <c r="J49" s="50">
        <v>0</v>
      </c>
      <c r="K49" s="50">
        <v>0</v>
      </c>
      <c r="L49" s="37">
        <v>0</v>
      </c>
      <c r="M49" s="37">
        <v>0</v>
      </c>
      <c r="N49" s="44">
        <v>0</v>
      </c>
      <c r="O49" s="72">
        <v>0</v>
      </c>
      <c r="P49" s="37">
        <v>0</v>
      </c>
      <c r="Q49" s="37">
        <v>0</v>
      </c>
      <c r="R49" s="74">
        <f>IFERROR(P49/L49,0)</f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1</v>
      </c>
      <c r="AC49" s="37">
        <v>0</v>
      </c>
      <c r="AD49" s="37">
        <v>180</v>
      </c>
      <c r="AE49" s="37">
        <v>190</v>
      </c>
      <c r="AF49" s="53">
        <v>171950</v>
      </c>
      <c r="AG49" s="37">
        <v>0</v>
      </c>
      <c r="AH49" s="37">
        <v>0</v>
      </c>
      <c r="AI49" s="37">
        <v>0</v>
      </c>
      <c r="AJ49" s="53">
        <v>171950</v>
      </c>
      <c r="AK49" s="37">
        <v>0</v>
      </c>
      <c r="AL49" s="44">
        <v>0.56999999999999995</v>
      </c>
      <c r="AM49" s="44">
        <v>0.3</v>
      </c>
      <c r="AN49" s="37"/>
    </row>
    <row r="50" spans="1:40" ht="12.9" customHeight="1" x14ac:dyDescent="0.3">
      <c r="A50" s="29">
        <v>45698</v>
      </c>
      <c r="B50" s="37">
        <v>1693</v>
      </c>
      <c r="C50" s="38">
        <v>0</v>
      </c>
      <c r="D50" s="30" t="str">
        <f>_xlfn.XLOOKUP(F50,'[1]TDI- Projects Status'!$B:$B,'[1]TDI- Projects Status'!$D:$D,0,0)</f>
        <v>Ather Energy</v>
      </c>
      <c r="E50" s="135" t="s">
        <v>58</v>
      </c>
      <c r="F50" s="70" t="s">
        <v>103</v>
      </c>
      <c r="G50" s="70" t="s">
        <v>100</v>
      </c>
      <c r="H50" s="37" t="s">
        <v>53</v>
      </c>
      <c r="I50" s="37" t="s">
        <v>60</v>
      </c>
      <c r="J50" s="50">
        <v>0</v>
      </c>
      <c r="K50" s="50">
        <v>0</v>
      </c>
      <c r="L50" s="37">
        <v>0</v>
      </c>
      <c r="M50" s="37">
        <v>0</v>
      </c>
      <c r="N50" s="44">
        <v>0</v>
      </c>
      <c r="O50" s="72">
        <f>IFERROR(M46/L46,"")</f>
        <v>0.77777777777777779</v>
      </c>
      <c r="P50" s="37">
        <v>0</v>
      </c>
      <c r="Q50" s="37">
        <v>0</v>
      </c>
      <c r="R50" s="74">
        <f>IFERROR(P50/L50,0)</f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5</v>
      </c>
      <c r="AC50" s="37">
        <v>0</v>
      </c>
      <c r="AD50" s="37">
        <v>800</v>
      </c>
      <c r="AE50" s="37">
        <v>836</v>
      </c>
      <c r="AF50" s="53">
        <v>819585</v>
      </c>
      <c r="AG50" s="37">
        <v>0</v>
      </c>
      <c r="AH50" s="37">
        <v>0</v>
      </c>
      <c r="AI50" s="37">
        <v>0</v>
      </c>
      <c r="AJ50" s="53">
        <v>819585</v>
      </c>
      <c r="AK50" s="37">
        <v>0</v>
      </c>
      <c r="AL50" s="44">
        <v>0.22</v>
      </c>
      <c r="AM50" s="44">
        <v>0.3</v>
      </c>
      <c r="AN50" s="37"/>
    </row>
    <row r="51" spans="1:40" s="35" customFormat="1" ht="13.8" x14ac:dyDescent="0.25">
      <c r="A51" s="29">
        <v>45717</v>
      </c>
      <c r="B51" s="30">
        <v>295</v>
      </c>
      <c r="C51" s="30" t="s">
        <v>50</v>
      </c>
      <c r="D51" s="30" t="str">
        <f>_xlfn.XLOOKUP(F51,'[1]TDI- Projects Status'!$B:$B,'[1]TDI- Projects Status'!$D:$D,0,0)</f>
        <v>Stellantis</v>
      </c>
      <c r="E51" s="115" t="s">
        <v>51</v>
      </c>
      <c r="F51" s="70" t="s">
        <v>52</v>
      </c>
      <c r="G51" s="70" t="str">
        <f>_xlfn.XLOOKUP(B51,'[1]TDI- Projects Status'!$A:$A,'[1]TDI- Projects Status'!$L:$L,0,0)</f>
        <v>IQP3</v>
      </c>
      <c r="H51" s="30" t="s">
        <v>53</v>
      </c>
      <c r="I51" s="30" t="s">
        <v>54</v>
      </c>
      <c r="J51" s="30" t="s">
        <v>40</v>
      </c>
      <c r="K51" s="31">
        <v>45502</v>
      </c>
      <c r="L51" s="32">
        <v>149</v>
      </c>
      <c r="M51" s="32">
        <v>149</v>
      </c>
      <c r="N51" s="71">
        <v>0.97</v>
      </c>
      <c r="O51" s="72">
        <f>IFERROR(M51/L51,"")</f>
        <v>1</v>
      </c>
      <c r="P51" s="32">
        <v>149</v>
      </c>
      <c r="Q51" s="73">
        <v>0.97</v>
      </c>
      <c r="R51" s="74">
        <f t="shared" si="0"/>
        <v>1</v>
      </c>
      <c r="S51" s="73">
        <v>0.95</v>
      </c>
      <c r="T51" s="30">
        <v>3.7</v>
      </c>
      <c r="U51" s="31">
        <v>45672</v>
      </c>
      <c r="V51" s="30">
        <v>3</v>
      </c>
      <c r="W51" s="30">
        <v>4</v>
      </c>
      <c r="X51" s="30">
        <v>3</v>
      </c>
      <c r="Y51" s="30">
        <v>4</v>
      </c>
      <c r="Z51" s="30">
        <v>4</v>
      </c>
      <c r="AA51" s="30">
        <v>4</v>
      </c>
      <c r="AB51" s="30">
        <v>10</v>
      </c>
      <c r="AC51" s="30">
        <v>0</v>
      </c>
      <c r="AD51" s="30">
        <v>1504</v>
      </c>
      <c r="AE51" s="30">
        <v>1420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0</v>
      </c>
      <c r="AM51" s="30">
        <v>0</v>
      </c>
      <c r="AN51" s="30"/>
    </row>
    <row r="52" spans="1:40" ht="13.8" x14ac:dyDescent="0.3">
      <c r="A52" s="29">
        <v>45717</v>
      </c>
      <c r="B52" s="30">
        <v>713</v>
      </c>
      <c r="C52" s="30" t="s">
        <v>82</v>
      </c>
      <c r="D52" s="30" t="str">
        <f>_xlfn.XLOOKUP(F52,'[1]TDI- Projects Status'!$B:$B,'[1]TDI- Projects Status'!$D:$D,0,0)</f>
        <v>Stellantis</v>
      </c>
      <c r="E52" s="115" t="s">
        <v>83</v>
      </c>
      <c r="F52" s="70" t="s">
        <v>84</v>
      </c>
      <c r="G52" s="70" t="str">
        <f>_xlfn.XLOOKUP(B52,'[1]TDI- Projects Status'!$A:$A,'[1]TDI- Projects Status'!$L:$L,0,0)</f>
        <v>IQP4</v>
      </c>
      <c r="H52" s="30" t="s">
        <v>53</v>
      </c>
      <c r="I52" s="30" t="s">
        <v>54</v>
      </c>
      <c r="J52" s="30" t="s">
        <v>40</v>
      </c>
      <c r="K52" s="31">
        <v>45385</v>
      </c>
      <c r="L52" s="32">
        <v>142</v>
      </c>
      <c r="M52" s="32">
        <v>142</v>
      </c>
      <c r="N52" s="71">
        <v>0.97</v>
      </c>
      <c r="O52" s="72">
        <f t="shared" si="4"/>
        <v>1</v>
      </c>
      <c r="P52" s="32">
        <v>142</v>
      </c>
      <c r="Q52" s="73">
        <v>0.97</v>
      </c>
      <c r="R52" s="74">
        <f t="shared" si="0"/>
        <v>1</v>
      </c>
      <c r="S52" s="73">
        <v>0.96</v>
      </c>
      <c r="T52" s="30">
        <v>4</v>
      </c>
      <c r="U52" s="31">
        <v>45731</v>
      </c>
      <c r="V52" s="30">
        <v>4</v>
      </c>
      <c r="W52" s="30">
        <v>4</v>
      </c>
      <c r="X52" s="30">
        <v>4</v>
      </c>
      <c r="Y52" s="30">
        <v>4</v>
      </c>
      <c r="Z52" s="30">
        <v>4</v>
      </c>
      <c r="AA52" s="30">
        <v>4</v>
      </c>
      <c r="AB52" s="30">
        <v>5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/>
    </row>
    <row r="53" spans="1:40" s="35" customFormat="1" ht="13.8" x14ac:dyDescent="0.25">
      <c r="A53" s="29">
        <v>45717</v>
      </c>
      <c r="B53" s="30">
        <v>359</v>
      </c>
      <c r="C53" s="30" t="s">
        <v>86</v>
      </c>
      <c r="D53" s="30" t="str">
        <f>_xlfn.XLOOKUP(F53,'[1]TDI- Projects Status'!$B:$B,'[1]TDI- Projects Status'!$D:$D,0,0)</f>
        <v>Stellantis</v>
      </c>
      <c r="E53" s="115" t="s">
        <v>51</v>
      </c>
      <c r="F53" s="70" t="s">
        <v>87</v>
      </c>
      <c r="G53" s="70" t="str">
        <f>_xlfn.XLOOKUP(B53,'[1]TDI- Projects Status'!$A:$A,'[1]TDI- Projects Status'!$L:$L,0,0)</f>
        <v>IQP3</v>
      </c>
      <c r="H53" s="30" t="s">
        <v>53</v>
      </c>
      <c r="I53" s="30" t="s">
        <v>60</v>
      </c>
      <c r="J53" s="30" t="s">
        <v>40</v>
      </c>
      <c r="K53" s="31">
        <v>45532</v>
      </c>
      <c r="L53" s="32">
        <v>991</v>
      </c>
      <c r="M53" s="32">
        <v>851</v>
      </c>
      <c r="N53" s="73">
        <v>0.96</v>
      </c>
      <c r="O53" s="72">
        <f>IFERROR(M53/L53,"")</f>
        <v>0.85872855701311801</v>
      </c>
      <c r="P53" s="32">
        <v>988</v>
      </c>
      <c r="Q53" s="73">
        <v>0.96</v>
      </c>
      <c r="R53" s="74">
        <f t="shared" si="0"/>
        <v>0.99697275479313829</v>
      </c>
      <c r="S53" s="73">
        <v>0.93799999999999994</v>
      </c>
      <c r="T53" s="30">
        <v>3</v>
      </c>
      <c r="U53" s="31">
        <v>45731</v>
      </c>
      <c r="V53" s="30">
        <v>3</v>
      </c>
      <c r="W53" s="30">
        <v>3</v>
      </c>
      <c r="X53" s="30">
        <v>3</v>
      </c>
      <c r="Y53" s="30">
        <v>3</v>
      </c>
      <c r="Z53" s="30">
        <v>3</v>
      </c>
      <c r="AA53" s="30">
        <v>3</v>
      </c>
      <c r="AB53" s="30">
        <v>6</v>
      </c>
      <c r="AC53" s="30">
        <v>0</v>
      </c>
      <c r="AD53" s="30">
        <v>952</v>
      </c>
      <c r="AE53" s="30">
        <v>952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 t="s">
        <v>88</v>
      </c>
    </row>
    <row r="54" spans="1:40" ht="15.75" customHeight="1" x14ac:dyDescent="0.3">
      <c r="A54" s="29">
        <v>45717</v>
      </c>
      <c r="B54" s="30">
        <v>294</v>
      </c>
      <c r="C54" s="30" t="s">
        <v>86</v>
      </c>
      <c r="D54" s="30" t="str">
        <f>_xlfn.XLOOKUP(F54,'[1]TDI- Projects Status'!$B:$B,'[1]TDI- Projects Status'!$D:$D,0,0)</f>
        <v>Stellantis</v>
      </c>
      <c r="E54" s="115" t="s">
        <v>51</v>
      </c>
      <c r="F54" s="70" t="s">
        <v>89</v>
      </c>
      <c r="G54" s="70" t="str">
        <f>_xlfn.XLOOKUP(B54,'[1]TDI- Projects Status'!$A:$A,'[1]TDI- Projects Status'!$L:$L,0,0)</f>
        <v>IQP3</v>
      </c>
      <c r="H54" s="30" t="s">
        <v>53</v>
      </c>
      <c r="I54" s="30" t="s">
        <v>60</v>
      </c>
      <c r="J54" s="30" t="s">
        <v>40</v>
      </c>
      <c r="K54" s="31">
        <v>45532</v>
      </c>
      <c r="L54" s="32">
        <v>1171</v>
      </c>
      <c r="M54" s="32">
        <v>707</v>
      </c>
      <c r="N54" s="71">
        <v>0.96</v>
      </c>
      <c r="O54" s="72">
        <f>IFERROR(M54/L54,"")</f>
        <v>0.60375747224594367</v>
      </c>
      <c r="P54" s="32">
        <v>1171</v>
      </c>
      <c r="Q54" s="73">
        <v>0.96</v>
      </c>
      <c r="R54" s="74">
        <f t="shared" si="0"/>
        <v>1</v>
      </c>
      <c r="S54" s="73">
        <v>0.94650000000000001</v>
      </c>
      <c r="T54" s="30">
        <v>2.9</v>
      </c>
      <c r="U54" s="31">
        <v>45731</v>
      </c>
      <c r="V54" s="30">
        <v>3</v>
      </c>
      <c r="W54" s="30">
        <v>3</v>
      </c>
      <c r="X54" s="30">
        <v>3</v>
      </c>
      <c r="Y54" s="30">
        <v>2</v>
      </c>
      <c r="Z54" s="30">
        <v>3</v>
      </c>
      <c r="AA54" s="30">
        <v>3</v>
      </c>
      <c r="AB54" s="30">
        <v>21</v>
      </c>
      <c r="AC54" s="30">
        <v>0</v>
      </c>
      <c r="AD54" s="30">
        <v>3236</v>
      </c>
      <c r="AE54" s="30">
        <v>3236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 t="s">
        <v>88</v>
      </c>
    </row>
    <row r="55" spans="1:40" ht="15.75" customHeight="1" x14ac:dyDescent="0.3">
      <c r="A55" s="29">
        <v>45717</v>
      </c>
      <c r="B55" s="30">
        <v>1265</v>
      </c>
      <c r="C55" s="30">
        <v>0</v>
      </c>
      <c r="D55" s="30" t="s">
        <v>90</v>
      </c>
      <c r="E55" s="115" t="s">
        <v>91</v>
      </c>
      <c r="F55" s="70" t="s">
        <v>92</v>
      </c>
      <c r="G55" s="70" t="str">
        <f>_xlfn.XLOOKUP(B55,'[1]TDI- Projects Status'!$A:$A,'[1]TDI- Projects Status'!$L:$L,0,0)</f>
        <v>IQP3</v>
      </c>
      <c r="H55" s="30" t="s">
        <v>53</v>
      </c>
      <c r="I55" s="30" t="s">
        <v>54</v>
      </c>
      <c r="J55" s="30">
        <v>0</v>
      </c>
      <c r="K55" s="31">
        <v>45457</v>
      </c>
      <c r="L55" s="32">
        <v>154</v>
      </c>
      <c r="M55" s="32">
        <v>154</v>
      </c>
      <c r="N55" s="71">
        <v>0.95</v>
      </c>
      <c r="O55" s="72">
        <f>IFERROR(M55/L55,"")</f>
        <v>1</v>
      </c>
      <c r="P55" s="32">
        <v>154</v>
      </c>
      <c r="Q55" s="71">
        <v>0.95</v>
      </c>
      <c r="R55" s="74">
        <f t="shared" si="0"/>
        <v>1</v>
      </c>
      <c r="S55" s="71">
        <v>0.97</v>
      </c>
      <c r="T55" s="30">
        <v>3.9</v>
      </c>
      <c r="U55" s="31">
        <v>45731</v>
      </c>
      <c r="V55" s="30">
        <v>3</v>
      </c>
      <c r="W55" s="30">
        <v>4</v>
      </c>
      <c r="X55" s="30">
        <v>4</v>
      </c>
      <c r="Y55" s="30">
        <v>4</v>
      </c>
      <c r="Z55" s="30">
        <v>4</v>
      </c>
      <c r="AA55" s="30">
        <v>4</v>
      </c>
      <c r="AB55" s="30">
        <v>5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 t="s">
        <v>88</v>
      </c>
    </row>
    <row r="56" spans="1:40" ht="15.75" customHeight="1" x14ac:dyDescent="0.3">
      <c r="A56" s="29">
        <v>45717</v>
      </c>
      <c r="B56" s="30">
        <v>794</v>
      </c>
      <c r="C56" s="30">
        <v>0</v>
      </c>
      <c r="D56" s="30" t="str">
        <f>_xlfn.XLOOKUP(F56,'[1]TDI- Projects Status'!$B:$B,'[1]TDI- Projects Status'!$D:$D,0,0)</f>
        <v>Stellantis</v>
      </c>
      <c r="E56" s="135" t="str">
        <f>_xlfn.XLOOKUP(F56,'[1]TDI- Projects Status'!$B:$B,'[1]TDI- Projects Status'!$C:$C,0,0)</f>
        <v>Alten USA</v>
      </c>
      <c r="F56" s="70" t="s">
        <v>93</v>
      </c>
      <c r="G56" s="70" t="str">
        <f>_xlfn.XLOOKUP(B56,'[1]TDI- Projects Status'!$A:$A,'[1]TDI- Projects Status'!$L:$L,0,0)</f>
        <v>IQP3.1</v>
      </c>
      <c r="H56" s="30" t="s">
        <v>53</v>
      </c>
      <c r="I56" s="30" t="s">
        <v>94</v>
      </c>
      <c r="J56" s="30" t="s">
        <v>95</v>
      </c>
      <c r="K56" s="31">
        <v>45705</v>
      </c>
      <c r="L56" s="32">
        <v>232</v>
      </c>
      <c r="M56" s="32">
        <v>232</v>
      </c>
      <c r="N56" s="71">
        <v>0.95</v>
      </c>
      <c r="O56" s="72">
        <f>IFERROR(M55/L55,"")</f>
        <v>1</v>
      </c>
      <c r="P56" s="32">
        <v>232</v>
      </c>
      <c r="Q56" s="73">
        <v>0.95</v>
      </c>
      <c r="R56" s="74">
        <f t="shared" si="0"/>
        <v>1</v>
      </c>
      <c r="S56" s="73">
        <v>0.91</v>
      </c>
      <c r="T56" s="30">
        <v>3</v>
      </c>
      <c r="U56" s="31">
        <v>45731</v>
      </c>
      <c r="V56" s="30">
        <v>3</v>
      </c>
      <c r="W56" s="30">
        <v>3</v>
      </c>
      <c r="X56" s="30">
        <v>3</v>
      </c>
      <c r="Y56" s="30">
        <v>3</v>
      </c>
      <c r="Z56" s="30">
        <v>3</v>
      </c>
      <c r="AA56" s="30">
        <v>3</v>
      </c>
      <c r="AB56" s="30">
        <v>52</v>
      </c>
      <c r="AC56" s="30">
        <v>0</v>
      </c>
      <c r="AD56" s="30">
        <v>8108</v>
      </c>
      <c r="AE56" s="30">
        <v>8108</v>
      </c>
      <c r="AF56" s="36">
        <v>101878</v>
      </c>
      <c r="AG56" s="36">
        <f>AF56</f>
        <v>101878</v>
      </c>
      <c r="AH56" s="37">
        <v>0</v>
      </c>
      <c r="AI56" s="37">
        <v>0</v>
      </c>
      <c r="AJ56" s="37">
        <v>0</v>
      </c>
      <c r="AK56" s="37">
        <v>0</v>
      </c>
      <c r="AL56" s="37">
        <v>0</v>
      </c>
      <c r="AM56" s="37">
        <v>0</v>
      </c>
      <c r="AN56" s="30" t="s">
        <v>96</v>
      </c>
    </row>
    <row r="57" spans="1:40" ht="13.8" x14ac:dyDescent="0.3">
      <c r="A57" s="29">
        <v>45717</v>
      </c>
      <c r="B57" s="30">
        <v>1888</v>
      </c>
      <c r="C57" s="30">
        <v>0</v>
      </c>
      <c r="D57" s="30" t="str">
        <f>_xlfn.XLOOKUP(F57,'[1]TDI- Projects Status'!$B:$B,'[1]TDI- Projects Status'!$D:$D,0,0)</f>
        <v>Stellantis</v>
      </c>
      <c r="E57" s="135" t="str">
        <f>_xlfn.XLOOKUP(F57,'[1]TDI- Projects Status'!$B:$B,'[1]TDI- Projects Status'!$C:$C,0,0)</f>
        <v>Alten USA</v>
      </c>
      <c r="F57" s="70" t="s">
        <v>97</v>
      </c>
      <c r="G57" s="70" t="str">
        <f>_xlfn.XLOOKUP(B57,'[1]TDI- Projects Status'!$A:$A,'[1]TDI- Projects Status'!$L:$L,0,0)</f>
        <v>IQP3.1</v>
      </c>
      <c r="H57" s="30" t="s">
        <v>53</v>
      </c>
      <c r="I57" s="30" t="s">
        <v>94</v>
      </c>
      <c r="J57" s="37" t="s">
        <v>116</v>
      </c>
      <c r="K57" s="31">
        <v>45730</v>
      </c>
      <c r="L57" s="32">
        <v>105</v>
      </c>
      <c r="M57" s="32">
        <v>105</v>
      </c>
      <c r="N57" s="71">
        <v>0.95</v>
      </c>
      <c r="O57" s="72">
        <f>IFERROR(M56/L56,"")</f>
        <v>1</v>
      </c>
      <c r="P57" s="32">
        <v>105</v>
      </c>
      <c r="Q57" s="73">
        <v>0.95</v>
      </c>
      <c r="R57" s="74">
        <f t="shared" si="0"/>
        <v>1</v>
      </c>
      <c r="S57" s="73">
        <v>0.9</v>
      </c>
      <c r="T57" s="30">
        <v>3</v>
      </c>
      <c r="U57" s="31">
        <v>45731</v>
      </c>
      <c r="V57" s="30">
        <v>3</v>
      </c>
      <c r="W57" s="30">
        <v>3</v>
      </c>
      <c r="X57" s="30">
        <v>3</v>
      </c>
      <c r="Y57" s="30">
        <v>3</v>
      </c>
      <c r="Z57" s="30">
        <v>3</v>
      </c>
      <c r="AA57" s="30">
        <v>3</v>
      </c>
      <c r="AB57" s="30">
        <v>20</v>
      </c>
      <c r="AC57" s="30">
        <v>3</v>
      </c>
      <c r="AD57" s="30">
        <v>2988</v>
      </c>
      <c r="AE57" s="30">
        <v>2988</v>
      </c>
      <c r="AF57" s="39">
        <v>48400</v>
      </c>
      <c r="AG57" s="39">
        <f>AG42+AF57</f>
        <v>149514</v>
      </c>
      <c r="AH57" s="37">
        <v>0</v>
      </c>
      <c r="AI57" s="37">
        <v>0</v>
      </c>
      <c r="AJ57" s="37">
        <v>0</v>
      </c>
      <c r="AK57" s="37">
        <v>0</v>
      </c>
      <c r="AL57" s="37">
        <v>0</v>
      </c>
      <c r="AM57" s="37">
        <v>0</v>
      </c>
      <c r="AN57" s="30" t="s">
        <v>96</v>
      </c>
    </row>
    <row r="58" spans="1:40" ht="13.8" x14ac:dyDescent="0.3">
      <c r="A58" s="29">
        <v>45717</v>
      </c>
      <c r="B58" s="30">
        <v>1939</v>
      </c>
      <c r="C58" s="30">
        <v>0</v>
      </c>
      <c r="D58" s="30" t="str">
        <f>_xlfn.XLOOKUP(F58,'[1]TDI- Projects Status'!$B:$B,'[1]TDI- Projects Status'!$D:$D,0,0)</f>
        <v>Scania</v>
      </c>
      <c r="E58" s="135" t="s">
        <v>117</v>
      </c>
      <c r="F58" s="70" t="s">
        <v>118</v>
      </c>
      <c r="G58" s="70" t="str">
        <f>_xlfn.XLOOKUP(B58,'[1]TDI- Projects Status'!$A:$A,'[1]TDI- Projects Status'!$L:$L,0,0)</f>
        <v>IQP3</v>
      </c>
      <c r="H58" s="30" t="s">
        <v>53</v>
      </c>
      <c r="I58" s="30" t="s">
        <v>119</v>
      </c>
      <c r="J58" s="30">
        <v>0</v>
      </c>
      <c r="K58" s="32">
        <f t="shared" ref="K58:M59" ca="1" si="5">IF(ISBLANK(K58),0)</f>
        <v>0</v>
      </c>
      <c r="L58" s="32">
        <f t="shared" ca="1" si="5"/>
        <v>0</v>
      </c>
      <c r="M58" s="32">
        <f t="shared" ca="1" si="5"/>
        <v>0</v>
      </c>
      <c r="N58" s="71">
        <v>0</v>
      </c>
      <c r="O58" s="72">
        <v>0</v>
      </c>
      <c r="P58" s="32">
        <f ca="1">IF(ISBLANK(P58),0)</f>
        <v>0</v>
      </c>
      <c r="Q58" s="73">
        <v>0</v>
      </c>
      <c r="R58" s="74">
        <f t="shared" ca="1" si="0"/>
        <v>1</v>
      </c>
      <c r="S58" s="73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3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/>
    </row>
    <row r="59" spans="1:40" ht="13.8" x14ac:dyDescent="0.3">
      <c r="A59" s="29">
        <v>45717</v>
      </c>
      <c r="B59" s="30">
        <v>1926</v>
      </c>
      <c r="C59" s="30">
        <v>0</v>
      </c>
      <c r="D59" s="30" t="str">
        <f>_xlfn.XLOOKUP(F59,'[1]TDI- Projects Status'!$B:$B,'[1]TDI- Projects Status'!$D:$D,0,0)</f>
        <v>Scania</v>
      </c>
      <c r="E59" s="135" t="s">
        <v>117</v>
      </c>
      <c r="F59" s="70" t="s">
        <v>120</v>
      </c>
      <c r="G59" s="70" t="str">
        <f>_xlfn.XLOOKUP(B59,'[1]TDI- Projects Status'!$A:$A,'[1]TDI- Projects Status'!$L:$L,0,0)</f>
        <v>IQP4</v>
      </c>
      <c r="H59" s="30" t="s">
        <v>53</v>
      </c>
      <c r="I59" s="30" t="s">
        <v>119</v>
      </c>
      <c r="J59" s="30">
        <v>0</v>
      </c>
      <c r="K59" s="32">
        <f t="shared" ca="1" si="5"/>
        <v>0</v>
      </c>
      <c r="L59" s="32">
        <f t="shared" ca="1" si="5"/>
        <v>0</v>
      </c>
      <c r="M59" s="32">
        <f t="shared" ca="1" si="5"/>
        <v>0</v>
      </c>
      <c r="N59" s="71">
        <v>0</v>
      </c>
      <c r="O59" s="72">
        <f ca="1">IFERROR(M58/L58,"")</f>
        <v>0</v>
      </c>
      <c r="P59" s="32">
        <f ca="1">IF(ISBLANK(P59),0)</f>
        <v>0</v>
      </c>
      <c r="Q59" s="73">
        <v>0</v>
      </c>
      <c r="R59" s="74">
        <f t="shared" ca="1" si="0"/>
        <v>1</v>
      </c>
      <c r="S59" s="73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1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/>
    </row>
    <row r="60" spans="1:40" ht="13.8" x14ac:dyDescent="0.3">
      <c r="A60" s="29">
        <v>45717</v>
      </c>
      <c r="B60" s="30">
        <v>2007</v>
      </c>
      <c r="C60" s="30"/>
      <c r="D60" s="30" t="s">
        <v>121</v>
      </c>
      <c r="E60" s="135" t="s">
        <v>117</v>
      </c>
      <c r="F60" s="70" t="s">
        <v>122</v>
      </c>
      <c r="G60" s="70" t="str">
        <f>_xlfn.XLOOKUP(B60,'[1]TDI- Projects Status'!$A:$A,'[1]TDI- Projects Status'!$L:$L,0,0)</f>
        <v>IQP4</v>
      </c>
      <c r="H60" s="30" t="s">
        <v>53</v>
      </c>
      <c r="I60" s="30" t="s">
        <v>119</v>
      </c>
      <c r="J60" s="30"/>
      <c r="K60" s="32"/>
      <c r="L60" s="32"/>
      <c r="M60" s="32"/>
      <c r="N60" s="71"/>
      <c r="O60" s="72"/>
      <c r="P60" s="32"/>
      <c r="Q60" s="73"/>
      <c r="R60" s="74"/>
      <c r="S60" s="73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3.8" x14ac:dyDescent="0.3">
      <c r="A61" s="49">
        <v>45717</v>
      </c>
      <c r="B61" s="37">
        <v>1731</v>
      </c>
      <c r="C61" s="38">
        <v>0</v>
      </c>
      <c r="D61" s="30" t="str">
        <f>_xlfn.XLOOKUP(F61,'[1]TDI- Projects Status'!$B:$B,'[1]TDI- Projects Status'!$D:$D,0,0)</f>
        <v>Airbus</v>
      </c>
      <c r="E61" s="135" t="s">
        <v>58</v>
      </c>
      <c r="F61" s="40" t="s">
        <v>59</v>
      </c>
      <c r="G61" s="70" t="str">
        <f>_xlfn.XLOOKUP(B61,'[1]TDI- Projects Status'!$A:$A,'[1]TDI- Projects Status'!$L:$L,0,0)</f>
        <v>IQP3</v>
      </c>
      <c r="H61" s="37" t="s">
        <v>53</v>
      </c>
      <c r="I61" s="37" t="s">
        <v>60</v>
      </c>
      <c r="J61" s="50">
        <v>0</v>
      </c>
      <c r="K61" s="50">
        <v>0</v>
      </c>
      <c r="L61" s="32">
        <v>96</v>
      </c>
      <c r="M61" s="32">
        <v>96</v>
      </c>
      <c r="N61" s="44">
        <v>0.97</v>
      </c>
      <c r="O61" s="72">
        <f>IFERROR(M61/L61,"")</f>
        <v>1</v>
      </c>
      <c r="P61" s="32">
        <v>96</v>
      </c>
      <c r="Q61" s="44">
        <v>0.98</v>
      </c>
      <c r="R61" s="74">
        <f t="shared" si="0"/>
        <v>1</v>
      </c>
      <c r="S61" s="44">
        <v>0.90600000000000003</v>
      </c>
      <c r="T61" s="50">
        <v>3</v>
      </c>
      <c r="U61" s="51">
        <v>45678</v>
      </c>
      <c r="V61" s="50">
        <v>3</v>
      </c>
      <c r="W61" s="50">
        <v>3</v>
      </c>
      <c r="X61" s="50">
        <v>3</v>
      </c>
      <c r="Y61" s="50">
        <v>3</v>
      </c>
      <c r="Z61" s="50">
        <v>3</v>
      </c>
      <c r="AA61" s="50">
        <v>3</v>
      </c>
      <c r="AB61" s="37">
        <v>20</v>
      </c>
      <c r="AC61" s="37">
        <v>0</v>
      </c>
      <c r="AD61" s="45" t="s">
        <v>123</v>
      </c>
      <c r="AE61" s="52" t="s">
        <v>124</v>
      </c>
      <c r="AF61" s="53">
        <v>5663987</v>
      </c>
      <c r="AG61" s="54">
        <v>0</v>
      </c>
      <c r="AH61" s="96">
        <v>1805</v>
      </c>
      <c r="AI61" s="96">
        <v>1805</v>
      </c>
      <c r="AJ61" s="53">
        <v>5663987</v>
      </c>
      <c r="AK61" s="54">
        <v>0</v>
      </c>
      <c r="AL61" s="55">
        <v>0.32</v>
      </c>
      <c r="AM61" s="55">
        <v>0.3</v>
      </c>
      <c r="AN61" s="56"/>
    </row>
    <row r="62" spans="1:40" s="113" customFormat="1" ht="15.75" customHeight="1" x14ac:dyDescent="0.3">
      <c r="A62" s="104">
        <v>45719</v>
      </c>
      <c r="B62" s="105">
        <v>1734</v>
      </c>
      <c r="C62" s="106">
        <v>0</v>
      </c>
      <c r="D62" s="30" t="str">
        <f>_xlfn.XLOOKUP(F62,'[1]TDI- Projects Status'!$B:$B,'[1]TDI- Projects Status'!$D:$D,0,0)</f>
        <v>Stellantis</v>
      </c>
      <c r="E62" s="135" t="s">
        <v>91</v>
      </c>
      <c r="F62" s="107" t="s">
        <v>125</v>
      </c>
      <c r="G62" s="70" t="str">
        <f>_xlfn.XLOOKUP(B62,'[1]TDI- Projects Status'!$A:$A,'[1]TDI- Projects Status'!$L:$L,0,0)</f>
        <v>IQP2</v>
      </c>
      <c r="H62" s="105" t="s">
        <v>126</v>
      </c>
      <c r="I62" s="106" t="s">
        <v>127</v>
      </c>
      <c r="J62" s="108">
        <v>0</v>
      </c>
      <c r="K62" s="108">
        <v>0</v>
      </c>
      <c r="L62" s="109">
        <f t="shared" ref="L62:M64" ca="1" si="6">IF(ISBLANK(L62),0)</f>
        <v>0</v>
      </c>
      <c r="M62" s="109">
        <f t="shared" ca="1" si="6"/>
        <v>0</v>
      </c>
      <c r="N62" s="109">
        <v>0</v>
      </c>
      <c r="O62" s="110">
        <f>IFERROR(M61/L61,"")</f>
        <v>1</v>
      </c>
      <c r="P62" s="109">
        <f ca="1">IF(ISBLANK(P62),0)</f>
        <v>0</v>
      </c>
      <c r="Q62" s="109">
        <v>0</v>
      </c>
      <c r="R62" s="74">
        <f t="shared" ca="1" si="0"/>
        <v>0.97893850042122998</v>
      </c>
      <c r="S62" s="111"/>
      <c r="T62" s="109">
        <v>0</v>
      </c>
      <c r="U62" s="109">
        <v>0</v>
      </c>
      <c r="V62" s="109">
        <v>0</v>
      </c>
      <c r="W62" s="109">
        <v>0</v>
      </c>
      <c r="X62" s="109">
        <v>0</v>
      </c>
      <c r="Y62" s="109">
        <v>0</v>
      </c>
      <c r="Z62" s="109">
        <v>0</v>
      </c>
      <c r="AA62" s="109">
        <v>0</v>
      </c>
      <c r="AB62" s="106">
        <v>11</v>
      </c>
      <c r="AC62" s="106">
        <v>0</v>
      </c>
      <c r="AD62" s="106">
        <v>0</v>
      </c>
      <c r="AE62" s="106">
        <v>0</v>
      </c>
      <c r="AF62" s="106">
        <v>0</v>
      </c>
      <c r="AG62" s="106">
        <v>0</v>
      </c>
      <c r="AH62" s="106">
        <v>0</v>
      </c>
      <c r="AI62" s="106">
        <v>0</v>
      </c>
      <c r="AJ62" s="106">
        <v>0</v>
      </c>
      <c r="AK62" s="106">
        <v>0</v>
      </c>
      <c r="AL62" s="106">
        <v>0</v>
      </c>
      <c r="AM62" s="106">
        <v>0</v>
      </c>
      <c r="AN62" s="112" t="s">
        <v>128</v>
      </c>
    </row>
    <row r="63" spans="1:40" s="113" customFormat="1" ht="15.75" customHeight="1" x14ac:dyDescent="0.3">
      <c r="A63" s="104">
        <v>45719</v>
      </c>
      <c r="B63" s="105">
        <v>846</v>
      </c>
      <c r="C63" s="106">
        <v>0</v>
      </c>
      <c r="D63" s="30" t="str">
        <f>_xlfn.XLOOKUP(F63,'[1]TDI- Projects Status'!$B:$B,'[1]TDI- Projects Status'!$D:$D,0,0)</f>
        <v>Volvo</v>
      </c>
      <c r="E63" s="135" t="s">
        <v>98</v>
      </c>
      <c r="F63" s="107" t="s">
        <v>129</v>
      </c>
      <c r="G63" s="70">
        <f>_xlfn.XLOOKUP(B63,'[1]TDI- Projects Status'!$A:$A,'[1]TDI- Projects Status'!$L:$L,0,0)</f>
        <v>0</v>
      </c>
      <c r="H63" s="105" t="s">
        <v>130</v>
      </c>
      <c r="I63" s="106" t="s">
        <v>127</v>
      </c>
      <c r="J63" s="108">
        <v>0</v>
      </c>
      <c r="K63" s="108">
        <v>0</v>
      </c>
      <c r="L63" s="109">
        <f t="shared" ca="1" si="6"/>
        <v>0</v>
      </c>
      <c r="M63" s="109">
        <f t="shared" ca="1" si="6"/>
        <v>0</v>
      </c>
      <c r="N63" s="109">
        <v>0</v>
      </c>
      <c r="O63" s="110">
        <f ca="1">IFERROR(M62/L62,"")</f>
        <v>0</v>
      </c>
      <c r="P63" s="109">
        <f ca="1">IF(ISBLANK(P63),0)</f>
        <v>0</v>
      </c>
      <c r="Q63" s="109">
        <v>0</v>
      </c>
      <c r="R63" s="74">
        <f t="shared" ca="1" si="0"/>
        <v>1</v>
      </c>
      <c r="S63" s="111"/>
      <c r="T63" s="109">
        <v>0</v>
      </c>
      <c r="U63" s="109">
        <v>0</v>
      </c>
      <c r="V63" s="109">
        <v>0</v>
      </c>
      <c r="W63" s="109">
        <v>0</v>
      </c>
      <c r="X63" s="109">
        <v>0</v>
      </c>
      <c r="Y63" s="109">
        <v>0</v>
      </c>
      <c r="Z63" s="109">
        <v>0</v>
      </c>
      <c r="AA63" s="109">
        <v>0</v>
      </c>
      <c r="AB63" s="106">
        <v>5</v>
      </c>
      <c r="AC63" s="106">
        <v>0</v>
      </c>
      <c r="AD63" s="106">
        <v>0</v>
      </c>
      <c r="AE63" s="106">
        <v>0</v>
      </c>
      <c r="AF63" s="106">
        <v>0</v>
      </c>
      <c r="AG63" s="106">
        <v>0</v>
      </c>
      <c r="AH63" s="106">
        <v>0</v>
      </c>
      <c r="AI63" s="106">
        <v>0</v>
      </c>
      <c r="AJ63" s="106">
        <v>0</v>
      </c>
      <c r="AK63" s="106">
        <v>0</v>
      </c>
      <c r="AL63" s="106">
        <v>0</v>
      </c>
      <c r="AM63" s="106">
        <v>0</v>
      </c>
      <c r="AN63" s="112" t="s">
        <v>128</v>
      </c>
    </row>
    <row r="64" spans="1:40" s="113" customFormat="1" ht="15.75" customHeight="1" x14ac:dyDescent="0.3">
      <c r="A64" s="104">
        <v>45719</v>
      </c>
      <c r="B64" s="105">
        <v>1700</v>
      </c>
      <c r="C64" s="106">
        <v>0</v>
      </c>
      <c r="D64" s="30" t="str">
        <f>_xlfn.XLOOKUP(F64,'[1]TDI- Projects Status'!$B:$B,'[1]TDI- Projects Status'!$D:$D,0,0)</f>
        <v>Volvo</v>
      </c>
      <c r="E64" s="135" t="s">
        <v>62</v>
      </c>
      <c r="F64" s="107" t="s">
        <v>131</v>
      </c>
      <c r="G64" s="70" t="str">
        <f>_xlfn.XLOOKUP(B64,'[1]TDI- Projects Status'!$A:$A,'[1]TDI- Projects Status'!$L:$L,0,0)</f>
        <v>IQP3</v>
      </c>
      <c r="H64" s="105" t="s">
        <v>132</v>
      </c>
      <c r="I64" s="106" t="s">
        <v>127</v>
      </c>
      <c r="J64" s="108">
        <v>0</v>
      </c>
      <c r="K64" s="108">
        <v>0</v>
      </c>
      <c r="L64" s="109">
        <f t="shared" ca="1" si="6"/>
        <v>0</v>
      </c>
      <c r="M64" s="109">
        <f t="shared" ca="1" si="6"/>
        <v>0</v>
      </c>
      <c r="N64" s="109">
        <v>0</v>
      </c>
      <c r="O64" s="110">
        <f ca="1">IFERROR(M63/L63,"")</f>
        <v>0</v>
      </c>
      <c r="P64" s="109">
        <f ca="1">IF(ISBLANK(P64),0)</f>
        <v>0</v>
      </c>
      <c r="Q64" s="109">
        <v>0</v>
      </c>
      <c r="R64" s="74">
        <f t="shared" ca="1" si="0"/>
        <v>1</v>
      </c>
      <c r="S64" s="111"/>
      <c r="T64" s="109">
        <v>0</v>
      </c>
      <c r="U64" s="109">
        <v>0</v>
      </c>
      <c r="V64" s="109">
        <v>0</v>
      </c>
      <c r="W64" s="109">
        <v>0</v>
      </c>
      <c r="X64" s="109">
        <v>0</v>
      </c>
      <c r="Y64" s="109">
        <v>0</v>
      </c>
      <c r="Z64" s="109">
        <v>0</v>
      </c>
      <c r="AA64" s="109">
        <v>0</v>
      </c>
      <c r="AB64" s="106">
        <v>22</v>
      </c>
      <c r="AC64" s="106">
        <v>0</v>
      </c>
      <c r="AD64" s="106">
        <v>0</v>
      </c>
      <c r="AE64" s="106">
        <v>0</v>
      </c>
      <c r="AF64" s="106">
        <v>0</v>
      </c>
      <c r="AG64" s="106">
        <v>0</v>
      </c>
      <c r="AH64" s="106">
        <v>0</v>
      </c>
      <c r="AI64" s="106">
        <v>0</v>
      </c>
      <c r="AJ64" s="106">
        <v>0</v>
      </c>
      <c r="AK64" s="106">
        <v>0</v>
      </c>
      <c r="AL64" s="106">
        <v>0</v>
      </c>
      <c r="AM64" s="106">
        <v>0</v>
      </c>
      <c r="AN64" s="112" t="s">
        <v>128</v>
      </c>
    </row>
    <row r="65" spans="1:40" s="113" customFormat="1" ht="13.8" x14ac:dyDescent="0.3">
      <c r="A65" s="114">
        <v>45717</v>
      </c>
      <c r="B65" s="106">
        <v>1695</v>
      </c>
      <c r="C65" s="115">
        <v>0</v>
      </c>
      <c r="D65" s="30" t="s">
        <v>61</v>
      </c>
      <c r="E65" s="135" t="s">
        <v>62</v>
      </c>
      <c r="F65" s="116" t="s">
        <v>63</v>
      </c>
      <c r="G65" s="70" t="str">
        <f>_xlfn.XLOOKUP(B65,'[1]TDI- Projects Status'!$A:$A,'[1]TDI- Projects Status'!$L:$L,0,0)</f>
        <v>IQP5.1</v>
      </c>
      <c r="H65" s="106" t="s">
        <v>64</v>
      </c>
      <c r="I65" s="106" t="s">
        <v>65</v>
      </c>
      <c r="J65" s="108">
        <v>0</v>
      </c>
      <c r="K65" s="108">
        <v>0</v>
      </c>
      <c r="L65" s="109">
        <v>218</v>
      </c>
      <c r="M65" s="109">
        <v>218</v>
      </c>
      <c r="N65" s="111">
        <v>0.95</v>
      </c>
      <c r="O65" s="110">
        <f>IFERROR(M61/L61,"")</f>
        <v>1</v>
      </c>
      <c r="P65" s="109">
        <v>218</v>
      </c>
      <c r="Q65" s="111">
        <v>0.95</v>
      </c>
      <c r="R65" s="74">
        <f t="shared" si="0"/>
        <v>1</v>
      </c>
      <c r="S65" s="111">
        <v>0.81</v>
      </c>
      <c r="T65" s="109">
        <v>0</v>
      </c>
      <c r="U65" s="109">
        <v>0</v>
      </c>
      <c r="V65" s="109">
        <v>0</v>
      </c>
      <c r="W65" s="109">
        <v>0</v>
      </c>
      <c r="X65" s="109">
        <v>0</v>
      </c>
      <c r="Y65" s="109">
        <v>0</v>
      </c>
      <c r="Z65" s="109">
        <v>0</v>
      </c>
      <c r="AA65" s="109">
        <v>0</v>
      </c>
      <c r="AB65" s="106">
        <v>11</v>
      </c>
      <c r="AC65" s="106">
        <v>16</v>
      </c>
      <c r="AD65" s="58">
        <v>1512</v>
      </c>
      <c r="AE65" s="117">
        <v>1412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N65" s="112" t="s">
        <v>133</v>
      </c>
    </row>
    <row r="66" spans="1:40" s="113" customFormat="1" ht="15.75" customHeight="1" x14ac:dyDescent="0.3">
      <c r="A66" s="114">
        <v>45717</v>
      </c>
      <c r="B66" s="106">
        <v>1694</v>
      </c>
      <c r="C66" s="106">
        <v>0</v>
      </c>
      <c r="D66" s="30" t="s">
        <v>67</v>
      </c>
      <c r="E66" s="135" t="s">
        <v>62</v>
      </c>
      <c r="F66" s="116" t="s">
        <v>68</v>
      </c>
      <c r="G66" s="70" t="str">
        <f>_xlfn.XLOOKUP(B66,'[1]TDI- Projects Status'!$A:$A,'[1]TDI- Projects Status'!$L:$L,0,0)</f>
        <v>IQP4.1</v>
      </c>
      <c r="H66" s="106" t="s">
        <v>64</v>
      </c>
      <c r="I66" s="106"/>
      <c r="J66" s="108">
        <v>0</v>
      </c>
      <c r="K66" s="108">
        <v>0</v>
      </c>
      <c r="L66" s="118">
        <v>97</v>
      </c>
      <c r="M66" s="118">
        <v>97</v>
      </c>
      <c r="N66" s="111">
        <v>0.95</v>
      </c>
      <c r="O66" s="110">
        <f>IFERROR(M65/L65,"")</f>
        <v>1</v>
      </c>
      <c r="P66" s="109">
        <v>94</v>
      </c>
      <c r="Q66" s="111">
        <v>0.9</v>
      </c>
      <c r="R66" s="74">
        <f t="shared" si="0"/>
        <v>0.96907216494845361</v>
      </c>
      <c r="S66" s="111">
        <v>0.85</v>
      </c>
      <c r="T66" s="109">
        <v>0</v>
      </c>
      <c r="U66" s="109">
        <v>0</v>
      </c>
      <c r="V66" s="109">
        <v>0</v>
      </c>
      <c r="W66" s="109">
        <v>0</v>
      </c>
      <c r="X66" s="109">
        <v>0</v>
      </c>
      <c r="Y66" s="109">
        <v>0</v>
      </c>
      <c r="Z66" s="109">
        <v>0</v>
      </c>
      <c r="AA66" s="109">
        <v>0</v>
      </c>
      <c r="AB66" s="106">
        <v>4</v>
      </c>
      <c r="AC66" s="106">
        <v>0</v>
      </c>
      <c r="AD66" s="58">
        <v>640</v>
      </c>
      <c r="AE66" s="117">
        <v>525</v>
      </c>
      <c r="AF66" s="106">
        <v>0</v>
      </c>
      <c r="AG66" s="106">
        <v>0</v>
      </c>
      <c r="AH66" s="106">
        <v>0</v>
      </c>
      <c r="AI66" s="106">
        <v>0</v>
      </c>
      <c r="AJ66" s="106">
        <v>0</v>
      </c>
      <c r="AK66" s="106">
        <v>0</v>
      </c>
      <c r="AL66" s="106">
        <v>0</v>
      </c>
      <c r="AM66" s="106">
        <v>0</v>
      </c>
      <c r="AN66" s="112" t="s">
        <v>66</v>
      </c>
    </row>
    <row r="67" spans="1:40" s="113" customFormat="1" ht="15.75" customHeight="1" x14ac:dyDescent="0.3">
      <c r="A67" s="114">
        <v>45717</v>
      </c>
      <c r="B67" s="105">
        <v>1707</v>
      </c>
      <c r="C67" s="106">
        <v>0</v>
      </c>
      <c r="D67" s="30" t="str">
        <f>_xlfn.XLOOKUP(F67,'[1]TDI- Projects Status'!$B:$B,'[1]TDI- Projects Status'!$D:$D,0,0)</f>
        <v>Stellantis</v>
      </c>
      <c r="E67" s="135" t="s">
        <v>91</v>
      </c>
      <c r="F67" s="107" t="s">
        <v>134</v>
      </c>
      <c r="G67" s="70" t="str">
        <f>_xlfn.XLOOKUP(B67,'[1]TDI- Projects Status'!$A:$A,'[1]TDI- Projects Status'!$L:$L,0,0)</f>
        <v>IQP3</v>
      </c>
      <c r="H67" s="105" t="s">
        <v>135</v>
      </c>
      <c r="I67" s="106" t="s">
        <v>127</v>
      </c>
      <c r="J67" s="108">
        <v>0</v>
      </c>
      <c r="K67" s="108">
        <v>0</v>
      </c>
      <c r="L67" s="109">
        <f ca="1">IF(ISBLANK(L67),0)</f>
        <v>0</v>
      </c>
      <c r="M67" s="109">
        <f ca="1">IF(ISBLANK(M67),0)</f>
        <v>0</v>
      </c>
      <c r="N67" s="109">
        <v>0</v>
      </c>
      <c r="O67" s="110">
        <f>IFERROR(M66/L66,"")</f>
        <v>1</v>
      </c>
      <c r="P67" s="109">
        <f ca="1">IF(ISBLANK(P67),0)</f>
        <v>0</v>
      </c>
      <c r="Q67" s="109">
        <v>0</v>
      </c>
      <c r="R67" s="74">
        <f t="shared" ca="1" si="0"/>
        <v>1</v>
      </c>
      <c r="S67" s="111"/>
      <c r="T67" s="109">
        <v>0</v>
      </c>
      <c r="U67" s="109">
        <v>0</v>
      </c>
      <c r="V67" s="109">
        <v>0</v>
      </c>
      <c r="W67" s="109">
        <v>0</v>
      </c>
      <c r="X67" s="109">
        <v>0</v>
      </c>
      <c r="Y67" s="109">
        <v>0</v>
      </c>
      <c r="Z67" s="109">
        <v>0</v>
      </c>
      <c r="AA67" s="109">
        <v>0</v>
      </c>
      <c r="AB67" s="106">
        <v>5</v>
      </c>
      <c r="AC67" s="106"/>
      <c r="AD67" s="58"/>
      <c r="AE67" s="59"/>
      <c r="AF67" s="119"/>
      <c r="AG67" s="119"/>
      <c r="AH67" s="119"/>
      <c r="AI67" s="119"/>
      <c r="AJ67" s="119"/>
      <c r="AK67" s="106">
        <v>0</v>
      </c>
      <c r="AL67" s="106">
        <v>0</v>
      </c>
      <c r="AM67" s="106">
        <v>0</v>
      </c>
      <c r="AN67" s="112" t="s">
        <v>128</v>
      </c>
    </row>
    <row r="68" spans="1:40" ht="15.75" customHeight="1" x14ac:dyDescent="0.3">
      <c r="A68" s="49">
        <v>45717</v>
      </c>
      <c r="B68" s="30">
        <v>844</v>
      </c>
      <c r="C68" s="30">
        <v>0</v>
      </c>
      <c r="D68" s="30" t="str">
        <f>_xlfn.XLOOKUP(F68,'[1]TDI- Projects Status'!$B:$B,'[1]TDI- Projects Status'!$D:$D,0,0)</f>
        <v>Stellantis</v>
      </c>
      <c r="E68" s="135" t="s">
        <v>98</v>
      </c>
      <c r="F68" s="76" t="s">
        <v>136</v>
      </c>
      <c r="G68" s="70" t="str">
        <f>_xlfn.XLOOKUP(B68,'[1]TDI- Projects Status'!$A:$A,'[1]TDI- Projects Status'!$L:$L,0,0)</f>
        <v>IQP3</v>
      </c>
      <c r="H68" s="37"/>
      <c r="I68" s="37" t="s">
        <v>101</v>
      </c>
      <c r="J68" s="50" t="s">
        <v>40</v>
      </c>
      <c r="K68" s="50">
        <v>0</v>
      </c>
      <c r="L68" s="37">
        <v>0</v>
      </c>
      <c r="M68" s="37">
        <v>0</v>
      </c>
      <c r="N68" s="44">
        <v>0.96</v>
      </c>
      <c r="O68" s="72">
        <v>1</v>
      </c>
      <c r="P68" s="37">
        <v>0</v>
      </c>
      <c r="Q68" s="44">
        <v>0.96</v>
      </c>
      <c r="R68" s="74">
        <f t="shared" si="0"/>
        <v>0</v>
      </c>
      <c r="S68" s="44">
        <v>0.9</v>
      </c>
      <c r="T68" s="37">
        <v>3.39</v>
      </c>
      <c r="U68" s="98">
        <v>45708</v>
      </c>
      <c r="V68" s="37">
        <v>3.4</v>
      </c>
      <c r="W68" s="37">
        <v>3.5</v>
      </c>
      <c r="X68" s="37">
        <v>3.2</v>
      </c>
      <c r="Y68" s="37">
        <v>3.5</v>
      </c>
      <c r="Z68" s="37">
        <v>3.4</v>
      </c>
      <c r="AA68" s="37">
        <v>3.2</v>
      </c>
      <c r="AB68" s="37">
        <v>6</v>
      </c>
      <c r="AC68" s="37">
        <v>0</v>
      </c>
      <c r="AD68" s="37">
        <v>936</v>
      </c>
      <c r="AE68" s="37">
        <v>936</v>
      </c>
      <c r="AF68" s="122">
        <v>21132</v>
      </c>
      <c r="AG68" s="37">
        <v>60263</v>
      </c>
      <c r="AH68" s="37">
        <v>0</v>
      </c>
      <c r="AI68" s="37">
        <v>593897</v>
      </c>
      <c r="AJ68" s="37">
        <v>0</v>
      </c>
      <c r="AK68" s="37">
        <v>0</v>
      </c>
      <c r="AL68" s="37">
        <v>0</v>
      </c>
      <c r="AM68" s="37">
        <v>0</v>
      </c>
      <c r="AN68" s="61" t="s">
        <v>137</v>
      </c>
    </row>
    <row r="69" spans="1:40" ht="15.75" customHeight="1" x14ac:dyDescent="0.3">
      <c r="A69" s="29">
        <v>45718</v>
      </c>
      <c r="B69" s="30">
        <v>2004</v>
      </c>
      <c r="C69" s="30" t="s">
        <v>138</v>
      </c>
      <c r="D69" s="30" t="s">
        <v>90</v>
      </c>
      <c r="E69" s="135" t="s">
        <v>83</v>
      </c>
      <c r="F69" s="70" t="s">
        <v>139</v>
      </c>
      <c r="G69" s="70" t="str">
        <f>_xlfn.XLOOKUP(B69,'[1]TDI- Projects Status'!$A:$A,'[1]TDI- Projects Status'!$L:$L,0,0)</f>
        <v>IQP4</v>
      </c>
      <c r="H69" s="30" t="s">
        <v>53</v>
      </c>
      <c r="I69" s="30" t="s">
        <v>140</v>
      </c>
      <c r="J69" s="30">
        <v>0</v>
      </c>
      <c r="K69" s="32">
        <f ca="1">IF(ISBLANK(K69),0)</f>
        <v>0</v>
      </c>
      <c r="L69" s="32">
        <f ca="1">IF(ISBLANK(L69),0)</f>
        <v>0</v>
      </c>
      <c r="M69" s="32">
        <f ca="1">IF(ISBLANK(M69),0)</f>
        <v>0</v>
      </c>
      <c r="N69" s="71">
        <v>0.97</v>
      </c>
      <c r="O69" s="72">
        <v>0</v>
      </c>
      <c r="P69" s="32">
        <f ca="1">IF(ISBLANK(P69),0)</f>
        <v>0</v>
      </c>
      <c r="Q69" s="73">
        <v>0.97</v>
      </c>
      <c r="R69" s="74">
        <f t="shared" ca="1" si="0"/>
        <v>1</v>
      </c>
      <c r="S69" s="73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7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0">
        <v>0</v>
      </c>
      <c r="AM69" s="30">
        <v>0</v>
      </c>
      <c r="AN69" s="30"/>
    </row>
    <row r="70" spans="1:40" ht="41.4" x14ac:dyDescent="0.3">
      <c r="A70" s="49">
        <v>45718</v>
      </c>
      <c r="B70" s="37">
        <v>845</v>
      </c>
      <c r="C70" s="30" t="s">
        <v>141</v>
      </c>
      <c r="D70" s="30" t="str">
        <f>_xlfn.XLOOKUP(F70,'[1]TDI- Projects Status'!$B:$B,'[1]TDI- Projects Status'!$D:$D,0,0)</f>
        <v>Stellantis</v>
      </c>
      <c r="E70" s="135" t="s">
        <v>98</v>
      </c>
      <c r="F70" s="61" t="s">
        <v>142</v>
      </c>
      <c r="G70" s="70" t="str">
        <f>_xlfn.XLOOKUP(B70,'[1]TDI- Projects Status'!$A:$A,'[1]TDI- Projects Status'!$L:$L,0,0)</f>
        <v>IQP3</v>
      </c>
      <c r="H70" s="37"/>
      <c r="I70" s="37" t="s">
        <v>101</v>
      </c>
      <c r="J70" s="50" t="s">
        <v>40</v>
      </c>
      <c r="K70" s="50">
        <v>0</v>
      </c>
      <c r="L70" s="37">
        <v>7</v>
      </c>
      <c r="M70" s="37">
        <v>7</v>
      </c>
      <c r="N70" s="44">
        <v>0.96</v>
      </c>
      <c r="O70" s="72">
        <v>1</v>
      </c>
      <c r="P70" s="37">
        <v>7</v>
      </c>
      <c r="Q70" s="44">
        <v>0.96</v>
      </c>
      <c r="R70" s="74">
        <f t="shared" si="0"/>
        <v>1</v>
      </c>
      <c r="S70" s="44">
        <v>0.95</v>
      </c>
      <c r="T70" s="37">
        <v>3.39</v>
      </c>
      <c r="U70" s="98">
        <v>45708</v>
      </c>
      <c r="V70" s="37">
        <v>3.4</v>
      </c>
      <c r="W70" s="37">
        <v>3.5</v>
      </c>
      <c r="X70" s="37">
        <v>3.2</v>
      </c>
      <c r="Y70" s="37">
        <v>3.5</v>
      </c>
      <c r="Z70" s="37">
        <v>3.4</v>
      </c>
      <c r="AA70" s="37">
        <v>3.2</v>
      </c>
      <c r="AB70" s="37">
        <v>4</v>
      </c>
      <c r="AC70" s="37">
        <v>1</v>
      </c>
      <c r="AD70" s="37">
        <v>640</v>
      </c>
      <c r="AE70" s="37">
        <v>640</v>
      </c>
      <c r="AF70" s="122">
        <v>10039</v>
      </c>
      <c r="AG70" s="37">
        <v>29805</v>
      </c>
      <c r="AH70" s="37">
        <v>440036</v>
      </c>
      <c r="AI70" s="37">
        <v>2275324</v>
      </c>
      <c r="AJ70" s="37">
        <v>0</v>
      </c>
      <c r="AK70" s="37">
        <v>0</v>
      </c>
      <c r="AL70" s="37">
        <v>0</v>
      </c>
      <c r="AM70" s="37">
        <v>0</v>
      </c>
      <c r="AN70" s="37" t="s">
        <v>88</v>
      </c>
    </row>
    <row r="71" spans="1:40" ht="13.8" x14ac:dyDescent="0.3">
      <c r="A71" s="29">
        <v>45719</v>
      </c>
      <c r="B71" s="30">
        <v>1861</v>
      </c>
      <c r="C71" s="30" t="s">
        <v>114</v>
      </c>
      <c r="D71" s="30" t="s">
        <v>90</v>
      </c>
      <c r="E71" s="115" t="s">
        <v>83</v>
      </c>
      <c r="F71" s="70" t="s">
        <v>115</v>
      </c>
      <c r="G71" s="70" t="str">
        <f>_xlfn.XLOOKUP(B71,'[1]TDI- Projects Status'!$A:$A,'[1]TDI- Projects Status'!$L:$L,0,0)</f>
        <v>IQP4</v>
      </c>
      <c r="H71" s="30" t="s">
        <v>53</v>
      </c>
      <c r="I71" s="30" t="s">
        <v>54</v>
      </c>
      <c r="J71" s="30">
        <v>0</v>
      </c>
      <c r="K71" s="32">
        <f ca="1">IF(ISBLANK(K71),0)</f>
        <v>0</v>
      </c>
      <c r="L71" s="32">
        <v>27</v>
      </c>
      <c r="M71" s="32">
        <v>27</v>
      </c>
      <c r="N71" s="71">
        <v>0.95</v>
      </c>
      <c r="O71" s="72">
        <f>IFERROR(M70/L70,"")</f>
        <v>1</v>
      </c>
      <c r="P71" s="32">
        <v>27</v>
      </c>
      <c r="Q71" s="73">
        <v>0.95</v>
      </c>
      <c r="R71" s="74">
        <f t="shared" si="0"/>
        <v>1</v>
      </c>
      <c r="S71" s="73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12.5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0</v>
      </c>
      <c r="AM71" s="30">
        <v>0</v>
      </c>
      <c r="AN71" s="30"/>
    </row>
    <row r="72" spans="1:40" ht="13.8" x14ac:dyDescent="0.3">
      <c r="A72" s="49">
        <v>45719</v>
      </c>
      <c r="B72" s="37">
        <v>2065</v>
      </c>
      <c r="C72" s="30" t="s">
        <v>141</v>
      </c>
      <c r="D72" s="30" t="str">
        <f>_xlfn.XLOOKUP(F72,'[1]TDI- Projects Status'!$B:$B,'[1]TDI- Projects Status'!$D:$D,0,0)</f>
        <v>Stellantis</v>
      </c>
      <c r="E72" s="135" t="s">
        <v>98</v>
      </c>
      <c r="F72" s="40" t="s">
        <v>143</v>
      </c>
      <c r="G72" s="70" t="str">
        <f>_xlfn.XLOOKUP(B72,'[1]TDI- Projects Status'!$A:$A,'[1]TDI- Projects Status'!$L:$L,0,0)</f>
        <v>IQP4</v>
      </c>
      <c r="H72" s="37"/>
      <c r="I72" s="37" t="s">
        <v>101</v>
      </c>
      <c r="J72" s="50">
        <v>0</v>
      </c>
      <c r="K72" s="50">
        <v>0</v>
      </c>
      <c r="L72" s="37">
        <v>0</v>
      </c>
      <c r="M72" s="37">
        <v>0</v>
      </c>
      <c r="N72" s="44">
        <v>0.96</v>
      </c>
      <c r="O72" s="72">
        <v>0</v>
      </c>
      <c r="P72" s="37">
        <v>0</v>
      </c>
      <c r="Q72" s="44">
        <v>0.96</v>
      </c>
      <c r="R72" s="74">
        <f t="shared" si="0"/>
        <v>0</v>
      </c>
      <c r="S72" s="44">
        <v>0.75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7">
        <v>0</v>
      </c>
      <c r="AA72" s="37">
        <v>0</v>
      </c>
      <c r="AB72" s="37">
        <v>0</v>
      </c>
      <c r="AC72" s="37">
        <v>0</v>
      </c>
      <c r="AD72" s="37">
        <v>0</v>
      </c>
      <c r="AE72" s="37">
        <v>0</v>
      </c>
      <c r="AF72" s="37">
        <v>0</v>
      </c>
      <c r="AG72" s="37">
        <v>0</v>
      </c>
      <c r="AH72" s="37">
        <v>0</v>
      </c>
      <c r="AI72" s="37">
        <v>0</v>
      </c>
      <c r="AJ72" s="37">
        <v>0</v>
      </c>
      <c r="AK72" s="37">
        <v>0</v>
      </c>
      <c r="AL72" s="37">
        <v>0</v>
      </c>
      <c r="AM72" s="37">
        <v>0</v>
      </c>
      <c r="AN72" s="37" t="s">
        <v>144</v>
      </c>
    </row>
    <row r="73" spans="1:40" ht="15.75" customHeight="1" x14ac:dyDescent="0.3">
      <c r="A73" s="29">
        <v>45719</v>
      </c>
      <c r="B73" s="30" t="s">
        <v>105</v>
      </c>
      <c r="C73" s="30" t="s">
        <v>106</v>
      </c>
      <c r="D73" s="30" t="str">
        <f>_xlfn.XLOOKUP(F73,'[1]TDI- Projects Status'!$B:$B,'[1]TDI- Projects Status'!$D:$D,0,0)</f>
        <v>Airbus</v>
      </c>
      <c r="E73" s="135" t="s">
        <v>56</v>
      </c>
      <c r="F73" s="70" t="s">
        <v>107</v>
      </c>
      <c r="G73" s="70" t="s">
        <v>108</v>
      </c>
      <c r="H73" s="30" t="s">
        <v>53</v>
      </c>
      <c r="I73" s="30" t="s">
        <v>109</v>
      </c>
      <c r="J73" s="30">
        <v>0</v>
      </c>
      <c r="K73" s="30">
        <v>0</v>
      </c>
      <c r="L73" s="30">
        <v>39</v>
      </c>
      <c r="M73" s="30">
        <v>31</v>
      </c>
      <c r="N73" s="77">
        <v>0.9</v>
      </c>
      <c r="O73" s="72">
        <f>M73/L73</f>
        <v>0.79487179487179482</v>
      </c>
      <c r="P73" s="30">
        <v>31</v>
      </c>
      <c r="Q73" s="73">
        <v>0.9</v>
      </c>
      <c r="R73" s="74">
        <f t="shared" si="0"/>
        <v>0.79487179487179482</v>
      </c>
      <c r="S73" s="73">
        <v>0</v>
      </c>
      <c r="T73" s="30">
        <v>2.7</v>
      </c>
      <c r="U73" s="31">
        <v>45703</v>
      </c>
      <c r="V73" s="30">
        <v>3</v>
      </c>
      <c r="W73" s="30">
        <v>3</v>
      </c>
      <c r="X73" s="30">
        <v>3</v>
      </c>
      <c r="Y73" s="30">
        <v>3</v>
      </c>
      <c r="Z73" s="30">
        <v>3</v>
      </c>
      <c r="AA73" s="30">
        <v>2</v>
      </c>
      <c r="AB73" s="30">
        <v>10</v>
      </c>
      <c r="AC73" s="30">
        <v>0</v>
      </c>
      <c r="AD73" s="38">
        <v>1470</v>
      </c>
      <c r="AE73" s="38">
        <v>1470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0</v>
      </c>
      <c r="AN73" s="37" t="s">
        <v>88</v>
      </c>
    </row>
    <row r="74" spans="1:40" ht="15.75" customHeight="1" x14ac:dyDescent="0.3">
      <c r="A74" s="29">
        <v>45719</v>
      </c>
      <c r="B74" s="30">
        <v>1482</v>
      </c>
      <c r="C74" s="30" t="s">
        <v>110</v>
      </c>
      <c r="D74" s="30" t="str">
        <f>_xlfn.XLOOKUP(F74,'[1]TDI- Projects Status'!$B:$B,'[1]TDI- Projects Status'!$D:$D,0,0)</f>
        <v>Airbus</v>
      </c>
      <c r="E74" s="136" t="s">
        <v>56</v>
      </c>
      <c r="F74" s="70" t="s">
        <v>111</v>
      </c>
      <c r="G74" s="70" t="str">
        <f>_xlfn.XLOOKUP(B74,'[1]TDI- Projects Status'!$A:$A,'[1]TDI- Projects Status'!$L:$L,0,0)</f>
        <v>IQP2</v>
      </c>
      <c r="H74" s="30" t="s">
        <v>53</v>
      </c>
      <c r="I74" s="30" t="s">
        <v>109</v>
      </c>
      <c r="J74" s="30">
        <v>0</v>
      </c>
      <c r="K74" s="30">
        <v>0</v>
      </c>
      <c r="L74" s="30">
        <v>66</v>
      </c>
      <c r="M74" s="30">
        <v>66</v>
      </c>
      <c r="N74" s="73">
        <v>0.9</v>
      </c>
      <c r="O74" s="72">
        <f>IFERROR(M73/L73,"")</f>
        <v>0.79487179487179482</v>
      </c>
      <c r="P74" s="30">
        <v>66</v>
      </c>
      <c r="Q74" s="73">
        <v>0.9</v>
      </c>
      <c r="R74" s="74">
        <f t="shared" ref="R74:R79" si="7">IFERROR(P74/L74,0)</f>
        <v>1</v>
      </c>
      <c r="S74" s="73">
        <v>0</v>
      </c>
      <c r="T74" s="30">
        <v>2.9</v>
      </c>
      <c r="U74" s="31">
        <v>45703</v>
      </c>
      <c r="V74" s="30">
        <v>3</v>
      </c>
      <c r="W74" s="30">
        <v>3</v>
      </c>
      <c r="X74" s="30">
        <v>3</v>
      </c>
      <c r="Y74" s="30">
        <v>3</v>
      </c>
      <c r="Z74" s="30">
        <v>3</v>
      </c>
      <c r="AA74" s="30">
        <v>2</v>
      </c>
      <c r="AB74" s="30">
        <v>9</v>
      </c>
      <c r="AC74" s="30">
        <v>0</v>
      </c>
      <c r="AD74" s="38">
        <v>1323</v>
      </c>
      <c r="AE74" s="38">
        <v>1323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7" t="s">
        <v>88</v>
      </c>
    </row>
    <row r="75" spans="1:40" ht="15.75" customHeight="1" x14ac:dyDescent="0.3">
      <c r="A75" s="29">
        <v>45719</v>
      </c>
      <c r="B75" s="30">
        <v>532</v>
      </c>
      <c r="C75" s="30" t="s">
        <v>112</v>
      </c>
      <c r="D75" s="30" t="str">
        <f>_xlfn.XLOOKUP(F75,'[1]TDI- Projects Status'!$B:$B,'[1]TDI- Projects Status'!$D:$D,0,0)</f>
        <v>Airbus</v>
      </c>
      <c r="E75" s="135" t="s">
        <v>56</v>
      </c>
      <c r="F75" s="70" t="s">
        <v>113</v>
      </c>
      <c r="G75" s="70" t="str">
        <f>_xlfn.XLOOKUP(B75,'[1]TDI- Projects Status'!$A:$A,'[1]TDI- Projects Status'!$L:$L,0,0)</f>
        <v>IQP2</v>
      </c>
      <c r="H75" s="30" t="s">
        <v>53</v>
      </c>
      <c r="I75" s="30" t="s">
        <v>109</v>
      </c>
      <c r="J75" s="30">
        <v>0</v>
      </c>
      <c r="K75" s="30">
        <v>0</v>
      </c>
      <c r="L75" s="30">
        <v>9</v>
      </c>
      <c r="M75" s="30">
        <v>9</v>
      </c>
      <c r="N75" s="73">
        <v>0.9</v>
      </c>
      <c r="O75" s="72">
        <f>IFERROR(M74/L74,"")</f>
        <v>1</v>
      </c>
      <c r="P75" s="30">
        <v>9</v>
      </c>
      <c r="Q75" s="73">
        <v>0.9</v>
      </c>
      <c r="R75" s="74">
        <f t="shared" si="7"/>
        <v>1</v>
      </c>
      <c r="S75" s="73">
        <v>0</v>
      </c>
      <c r="T75" s="30">
        <v>3.2</v>
      </c>
      <c r="U75" s="31">
        <v>45703</v>
      </c>
      <c r="V75" s="30">
        <v>3</v>
      </c>
      <c r="W75" s="30">
        <v>3</v>
      </c>
      <c r="X75" s="30">
        <v>3</v>
      </c>
      <c r="Y75" s="30">
        <v>3</v>
      </c>
      <c r="Z75" s="30">
        <v>3</v>
      </c>
      <c r="AA75" s="30">
        <v>2</v>
      </c>
      <c r="AB75" s="30">
        <v>3</v>
      </c>
      <c r="AC75" s="30">
        <v>0</v>
      </c>
      <c r="AD75" s="38">
        <v>441</v>
      </c>
      <c r="AE75" s="38">
        <v>441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7" t="s">
        <v>88</v>
      </c>
    </row>
    <row r="76" spans="1:40" ht="15.75" customHeight="1" x14ac:dyDescent="0.3">
      <c r="A76" s="29">
        <v>45719</v>
      </c>
      <c r="B76" s="37">
        <v>1699</v>
      </c>
      <c r="C76" s="37">
        <v>0</v>
      </c>
      <c r="D76" s="30" t="str">
        <f>_xlfn.XLOOKUP(F76,'[1]TDI- Projects Status'!$B:$B,'[1]TDI- Projects Status'!$D:$D,0,0)</f>
        <v>RNTBCI</v>
      </c>
      <c r="E76" s="135" t="s">
        <v>62</v>
      </c>
      <c r="F76" s="40" t="s">
        <v>69</v>
      </c>
      <c r="G76" s="70" t="str">
        <f>_xlfn.XLOOKUP(B76,'[1]TDI- Projects Status'!$A:$A,'[1]TDI- Projects Status'!$L:$L,0,0)</f>
        <v>IQP3</v>
      </c>
      <c r="H76" s="37" t="s">
        <v>70</v>
      </c>
      <c r="I76" s="37" t="s">
        <v>71</v>
      </c>
      <c r="J76" s="100">
        <v>0</v>
      </c>
      <c r="K76" s="101">
        <v>0</v>
      </c>
      <c r="L76" s="38">
        <v>140</v>
      </c>
      <c r="M76" s="38">
        <v>140</v>
      </c>
      <c r="N76" s="102">
        <v>0.99</v>
      </c>
      <c r="O76" s="103">
        <f>IFERROR(M76/L76,"")</f>
        <v>1</v>
      </c>
      <c r="P76" s="38">
        <v>140</v>
      </c>
      <c r="Q76" s="102">
        <v>0.99</v>
      </c>
      <c r="R76" s="74">
        <f t="shared" si="7"/>
        <v>1</v>
      </c>
      <c r="S76" s="44">
        <v>0.08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37">
        <v>9</v>
      </c>
      <c r="AC76" s="37">
        <v>0</v>
      </c>
      <c r="AD76" s="37">
        <v>0</v>
      </c>
      <c r="AE76" s="37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 t="s">
        <v>72</v>
      </c>
    </row>
    <row r="77" spans="1:40" ht="15.75" customHeight="1" x14ac:dyDescent="0.3">
      <c r="A77" s="29">
        <v>45719</v>
      </c>
      <c r="B77" s="37">
        <v>1918</v>
      </c>
      <c r="C77" s="37">
        <v>0</v>
      </c>
      <c r="D77" s="30" t="s">
        <v>73</v>
      </c>
      <c r="E77" s="135" t="s">
        <v>62</v>
      </c>
      <c r="F77" s="40" t="s">
        <v>74</v>
      </c>
      <c r="G77" s="70" t="str">
        <f>_xlfn.XLOOKUP(B77,'[1]TDI- Projects Status'!$A:$A,'[1]TDI- Projects Status'!$L:$L,0,0)</f>
        <v>IQP3</v>
      </c>
      <c r="H77" s="37" t="s">
        <v>70</v>
      </c>
      <c r="I77" s="37" t="s">
        <v>71</v>
      </c>
      <c r="J77" s="100">
        <v>0</v>
      </c>
      <c r="K77" s="101">
        <v>0</v>
      </c>
      <c r="L77" s="38">
        <v>138</v>
      </c>
      <c r="M77" s="38">
        <v>138</v>
      </c>
      <c r="N77" s="102">
        <v>0.99</v>
      </c>
      <c r="O77" s="103">
        <f>IFERROR(M77/L77,"")</f>
        <v>1</v>
      </c>
      <c r="P77" s="38">
        <v>138</v>
      </c>
      <c r="Q77" s="102">
        <v>0.99</v>
      </c>
      <c r="R77" s="74">
        <f t="shared" si="7"/>
        <v>1</v>
      </c>
      <c r="S77" s="44">
        <v>0.5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37">
        <v>13</v>
      </c>
      <c r="AC77" s="37">
        <v>0</v>
      </c>
      <c r="AD77" s="37">
        <v>0</v>
      </c>
      <c r="AE77" s="37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 t="s">
        <v>72</v>
      </c>
    </row>
    <row r="78" spans="1:40" ht="15.75" customHeight="1" x14ac:dyDescent="0.3">
      <c r="A78" s="29">
        <v>45719</v>
      </c>
      <c r="B78" s="37">
        <v>1917</v>
      </c>
      <c r="C78" s="37">
        <v>0</v>
      </c>
      <c r="D78" s="30" t="str">
        <f>_xlfn.XLOOKUP(F78,'[1]TDI- Projects Status'!$B:$B,'[1]TDI- Projects Status'!$D:$D,0,0)</f>
        <v>RNTBCI</v>
      </c>
      <c r="E78" s="135" t="s">
        <v>62</v>
      </c>
      <c r="F78" s="40" t="s">
        <v>75</v>
      </c>
      <c r="G78" s="70" t="str">
        <f>_xlfn.XLOOKUP(B78,'[1]TDI- Projects Status'!$A:$A,'[1]TDI- Projects Status'!$L:$L,0,0)</f>
        <v>IQP3</v>
      </c>
      <c r="H78" s="37" t="s">
        <v>70</v>
      </c>
      <c r="I78" s="37" t="s">
        <v>71</v>
      </c>
      <c r="J78" s="100">
        <v>0</v>
      </c>
      <c r="K78" s="101">
        <v>0</v>
      </c>
      <c r="L78" s="38">
        <v>153</v>
      </c>
      <c r="M78" s="38">
        <v>152</v>
      </c>
      <c r="N78" s="102">
        <v>0.99</v>
      </c>
      <c r="O78" s="103">
        <f>IFERROR(M78/L78,"")</f>
        <v>0.99346405228758172</v>
      </c>
      <c r="P78" s="38">
        <v>152</v>
      </c>
      <c r="Q78" s="102">
        <v>0.99</v>
      </c>
      <c r="R78" s="74">
        <f t="shared" si="7"/>
        <v>0.99346405228758172</v>
      </c>
      <c r="S78" s="44">
        <v>0.08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37">
        <v>11</v>
      </c>
      <c r="AC78" s="37">
        <v>0</v>
      </c>
      <c r="AD78" s="37">
        <v>0</v>
      </c>
      <c r="AE78" s="37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0</v>
      </c>
      <c r="AM78" s="30">
        <v>0</v>
      </c>
      <c r="AN78" s="30" t="s">
        <v>72</v>
      </c>
    </row>
    <row r="79" spans="1:40" ht="15.75" customHeight="1" x14ac:dyDescent="0.3">
      <c r="A79" s="29">
        <v>45719</v>
      </c>
      <c r="B79" s="37">
        <v>1698</v>
      </c>
      <c r="C79" s="37">
        <v>0</v>
      </c>
      <c r="D79" s="30" t="str">
        <f>_xlfn.XLOOKUP(F79,'[1]TDI- Projects Status'!$B:$B,'[1]TDI- Projects Status'!$D:$D,0,0)</f>
        <v>RNTBCI</v>
      </c>
      <c r="E79" s="135" t="s">
        <v>62</v>
      </c>
      <c r="F79" s="40" t="s">
        <v>79</v>
      </c>
      <c r="G79" s="70" t="str">
        <f>_xlfn.XLOOKUP(B79,'[1]TDI- Projects Status'!$A:$A,'[1]TDI- Projects Status'!$L:$L,0,0)</f>
        <v>IQP3</v>
      </c>
      <c r="H79" s="37" t="s">
        <v>70</v>
      </c>
      <c r="I79" s="37" t="s">
        <v>77</v>
      </c>
      <c r="J79" s="42">
        <v>0</v>
      </c>
      <c r="K79" s="42">
        <v>0</v>
      </c>
      <c r="L79" s="32">
        <v>149</v>
      </c>
      <c r="M79" s="32">
        <v>149</v>
      </c>
      <c r="N79" s="44">
        <v>0.99</v>
      </c>
      <c r="O79" s="72">
        <f>IFERROR(M79/L79,"")</f>
        <v>1</v>
      </c>
      <c r="P79" s="32">
        <v>149</v>
      </c>
      <c r="Q79" s="44">
        <v>0.99</v>
      </c>
      <c r="R79" s="74">
        <f t="shared" si="7"/>
        <v>1</v>
      </c>
      <c r="S79" s="44">
        <v>0.85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37">
        <v>26</v>
      </c>
      <c r="AC79" s="37">
        <v>0</v>
      </c>
      <c r="AD79" s="45">
        <v>4040</v>
      </c>
      <c r="AE79" s="45">
        <v>4040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 t="s">
        <v>72</v>
      </c>
    </row>
    <row r="80" spans="1:40" ht="15.75" customHeight="1" x14ac:dyDescent="0.3">
      <c r="A80" s="29">
        <v>45719</v>
      </c>
      <c r="B80" s="37">
        <v>1697</v>
      </c>
      <c r="C80" s="37">
        <v>0</v>
      </c>
      <c r="D80" s="30" t="str">
        <f>_xlfn.XLOOKUP(F80,'[1]TDI- Projects Status'!$B:$B,'[1]TDI- Projects Status'!$D:$D,0,0)</f>
        <v>RNTBCI</v>
      </c>
      <c r="E80" s="135" t="s">
        <v>62</v>
      </c>
      <c r="F80" s="70" t="s">
        <v>80</v>
      </c>
      <c r="G80" s="70" t="str">
        <f>_xlfn.XLOOKUP(B80,'[1]TDI- Projects Status'!$A:$A,'[1]TDI- Projects Status'!$L:$L,0,0)</f>
        <v>IQP3</v>
      </c>
      <c r="H80" s="37" t="s">
        <v>70</v>
      </c>
      <c r="I80" s="37" t="s">
        <v>70</v>
      </c>
      <c r="J80" s="42">
        <v>0</v>
      </c>
      <c r="K80" s="60">
        <v>0</v>
      </c>
      <c r="L80" s="37"/>
      <c r="M80" s="37"/>
      <c r="N80" s="37"/>
      <c r="O80" s="37"/>
      <c r="P80" s="37"/>
      <c r="Q80" s="37"/>
      <c r="R80" s="74">
        <f>IFERROR(P80/L80,0)</f>
        <v>0</v>
      </c>
      <c r="S80" s="37"/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37">
        <v>36</v>
      </c>
      <c r="AC80" s="37"/>
      <c r="AD80" s="37"/>
      <c r="AE80" s="37"/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 t="s">
        <v>72</v>
      </c>
    </row>
    <row r="81" spans="1:40" ht="15.75" customHeight="1" x14ac:dyDescent="0.3">
      <c r="A81" s="29">
        <v>45719</v>
      </c>
      <c r="B81" s="37">
        <v>1914</v>
      </c>
      <c r="C81" s="37">
        <v>0</v>
      </c>
      <c r="D81" s="30" t="str">
        <f>_xlfn.XLOOKUP(F81,'[1]TDI- Projects Status'!$B:$B,'[1]TDI- Projects Status'!$D:$D,0,0)</f>
        <v>RNTBCI</v>
      </c>
      <c r="E81" s="135" t="s">
        <v>62</v>
      </c>
      <c r="F81" s="70" t="s">
        <v>81</v>
      </c>
      <c r="G81" s="70" t="str">
        <f>_xlfn.XLOOKUP(B81,'[1]TDI- Projects Status'!$A:$A,'[1]TDI- Projects Status'!$L:$L,0,0)</f>
        <v>IQP3</v>
      </c>
      <c r="H81" s="37" t="s">
        <v>70</v>
      </c>
      <c r="I81" s="37" t="s">
        <v>70</v>
      </c>
      <c r="J81" s="42">
        <v>0</v>
      </c>
      <c r="K81" s="60">
        <v>0</v>
      </c>
      <c r="L81" s="37"/>
      <c r="M81" s="37"/>
      <c r="N81" s="37"/>
      <c r="O81" s="37"/>
      <c r="P81" s="37"/>
      <c r="Q81" s="37"/>
      <c r="R81" s="74">
        <f t="shared" ref="R81:R103" si="8">IFERROR(P81/L81,0)</f>
        <v>0</v>
      </c>
      <c r="S81" s="37"/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37">
        <v>8</v>
      </c>
      <c r="AC81" s="37"/>
      <c r="AD81" s="37"/>
      <c r="AE81" s="37"/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30">
        <v>0</v>
      </c>
      <c r="AL81" s="30">
        <v>0</v>
      </c>
      <c r="AM81" s="30">
        <v>0</v>
      </c>
      <c r="AN81" s="30" t="s">
        <v>72</v>
      </c>
    </row>
    <row r="82" spans="1:40" ht="15.75" customHeight="1" x14ac:dyDescent="0.3">
      <c r="A82" s="29">
        <v>45719</v>
      </c>
      <c r="B82" s="37">
        <v>1693</v>
      </c>
      <c r="C82" s="38">
        <v>0</v>
      </c>
      <c r="D82" s="30" t="str">
        <f>_xlfn.XLOOKUP(F82,'[1]TDI- Projects Status'!$B:$B,'[1]TDI- Projects Status'!$D:$D,0,0)</f>
        <v>Ather Energy</v>
      </c>
      <c r="E82" s="135" t="s">
        <v>58</v>
      </c>
      <c r="F82" s="70" t="s">
        <v>103</v>
      </c>
      <c r="G82" s="70" t="s">
        <v>100</v>
      </c>
      <c r="H82" s="37" t="s">
        <v>53</v>
      </c>
      <c r="I82" s="37" t="s">
        <v>60</v>
      </c>
      <c r="J82" s="50">
        <v>0</v>
      </c>
      <c r="K82" s="50">
        <v>0</v>
      </c>
      <c r="L82" s="37">
        <v>0</v>
      </c>
      <c r="M82" s="37">
        <v>0</v>
      </c>
      <c r="N82" s="44">
        <v>0</v>
      </c>
      <c r="O82" s="72">
        <f>IFERROR(M78/L78,"")</f>
        <v>0.99346405228758172</v>
      </c>
      <c r="P82" s="37">
        <v>0</v>
      </c>
      <c r="Q82" s="37">
        <v>0</v>
      </c>
      <c r="R82" s="74">
        <f t="shared" si="8"/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5</v>
      </c>
      <c r="AC82" s="37">
        <v>0</v>
      </c>
      <c r="AD82" s="37">
        <v>800</v>
      </c>
      <c r="AE82" s="37">
        <v>836</v>
      </c>
      <c r="AF82" s="53">
        <v>543910</v>
      </c>
      <c r="AG82" s="37">
        <v>0</v>
      </c>
      <c r="AH82" s="37">
        <v>0</v>
      </c>
      <c r="AI82" s="37">
        <v>0</v>
      </c>
      <c r="AJ82" s="97">
        <v>543910</v>
      </c>
      <c r="AK82" s="37">
        <v>0</v>
      </c>
      <c r="AL82" s="44">
        <v>0.31</v>
      </c>
      <c r="AM82" s="44">
        <v>0.3</v>
      </c>
      <c r="AN82" s="37"/>
    </row>
    <row r="83" spans="1:40" ht="15.75" customHeight="1" x14ac:dyDescent="0.3">
      <c r="A83" s="29">
        <v>45719</v>
      </c>
      <c r="B83" s="131"/>
      <c r="C83" s="38">
        <v>0</v>
      </c>
      <c r="D83" s="30" t="str">
        <f>_xlfn.XLOOKUP(F83,'[1]TDI- Projects Status'!$B:$B,'[1]TDI- Projects Status'!$D:$D,0,0)</f>
        <v>Stellantis</v>
      </c>
      <c r="E83" s="135"/>
      <c r="F83" s="121" t="s">
        <v>145</v>
      </c>
      <c r="G83" s="70" t="str">
        <f>_xlfn.XLOOKUP(B83,'[1]TDI- Projects Status'!$A:$A,'[1]TDI- Projects Status'!$L:$L,0,0)</f>
        <v>Engagement Model and Billing rate</v>
      </c>
      <c r="H83" s="37"/>
      <c r="I83" s="37" t="s">
        <v>146</v>
      </c>
      <c r="J83" s="37">
        <v>0</v>
      </c>
      <c r="K83" s="37"/>
      <c r="L83" s="37"/>
      <c r="M83" s="37"/>
      <c r="N83" s="37"/>
      <c r="O83" s="37"/>
      <c r="P83" s="37"/>
      <c r="Q83" s="37"/>
      <c r="R83" s="74">
        <f t="shared" si="8"/>
        <v>0</v>
      </c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</row>
    <row r="84" spans="1:40" ht="15.75" customHeight="1" x14ac:dyDescent="0.3">
      <c r="A84" s="29">
        <v>45719</v>
      </c>
      <c r="B84" s="131"/>
      <c r="C84" s="38">
        <v>0</v>
      </c>
      <c r="D84" s="30" t="str">
        <f>_xlfn.XLOOKUP(F84,'[1]TDI- Projects Status'!$B:$B,'[1]TDI- Projects Status'!$D:$D,0,0)</f>
        <v>Stellantis</v>
      </c>
      <c r="E84" s="135"/>
      <c r="F84" s="121" t="s">
        <v>147</v>
      </c>
      <c r="G84" s="70" t="str">
        <f>_xlfn.XLOOKUP(B84,'[1]TDI- Projects Status'!$A:$A,'[1]TDI- Projects Status'!$L:$L,0,0)</f>
        <v>Engagement Model and Billing rate</v>
      </c>
      <c r="H84" s="37"/>
      <c r="I84" s="37" t="s">
        <v>146</v>
      </c>
      <c r="J84" s="37">
        <v>0</v>
      </c>
      <c r="K84" s="37"/>
      <c r="L84" s="37"/>
      <c r="M84" s="37"/>
      <c r="N84" s="37"/>
      <c r="O84" s="37"/>
      <c r="P84" s="37"/>
      <c r="Q84" s="37"/>
      <c r="R84" s="74">
        <f t="shared" si="8"/>
        <v>0</v>
      </c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</row>
    <row r="85" spans="1:40" ht="15.75" customHeight="1" x14ac:dyDescent="0.3">
      <c r="A85" s="29">
        <v>45719</v>
      </c>
      <c r="B85" s="37">
        <v>1420</v>
      </c>
      <c r="C85" s="38" t="s">
        <v>50</v>
      </c>
      <c r="D85" s="30" t="str">
        <f>_xlfn.XLOOKUP(F85,'[1]TDI- Projects Status'!$B:$B,'[1]TDI- Projects Status'!$D:$D,0,0)</f>
        <v>Stellantis</v>
      </c>
      <c r="E85" s="135" t="str">
        <f>_xlfn.XLOOKUP(F85,'[1]TDI- Projects Status'!$B:$B,'[1]TDI- Projects Status'!$C:$C,0,0)</f>
        <v>Alten USA</v>
      </c>
      <c r="F85" s="70" t="s">
        <v>99</v>
      </c>
      <c r="G85" s="70" t="s">
        <v>100</v>
      </c>
      <c r="H85" s="37" t="s">
        <v>53</v>
      </c>
      <c r="I85" s="37" t="s">
        <v>60</v>
      </c>
      <c r="J85" s="50">
        <v>0</v>
      </c>
      <c r="K85" s="50">
        <v>0</v>
      </c>
      <c r="L85" s="37">
        <v>0</v>
      </c>
      <c r="M85" s="37">
        <v>0</v>
      </c>
      <c r="N85" s="44">
        <v>0</v>
      </c>
      <c r="O85" s="72">
        <v>0</v>
      </c>
      <c r="P85" s="37">
        <v>0</v>
      </c>
      <c r="Q85" s="37">
        <v>0</v>
      </c>
      <c r="R85" s="74">
        <f t="shared" si="8"/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20</v>
      </c>
      <c r="AC85" s="37">
        <v>0</v>
      </c>
      <c r="AD85" s="37">
        <v>3360</v>
      </c>
      <c r="AE85" s="62">
        <v>3248</v>
      </c>
      <c r="AF85" s="37">
        <v>0</v>
      </c>
      <c r="AG85" s="37">
        <v>0</v>
      </c>
      <c r="AH85" s="37">
        <v>0</v>
      </c>
      <c r="AI85" s="37">
        <v>0</v>
      </c>
      <c r="AJ85" s="37">
        <v>0</v>
      </c>
      <c r="AK85" s="37">
        <v>0</v>
      </c>
      <c r="AL85" s="37">
        <v>0</v>
      </c>
      <c r="AM85" s="37">
        <v>0</v>
      </c>
      <c r="AN85" s="37"/>
    </row>
    <row r="86" spans="1:40" ht="15.75" customHeight="1" x14ac:dyDescent="0.3">
      <c r="A86" s="29">
        <v>45719</v>
      </c>
      <c r="B86" s="37">
        <v>1421</v>
      </c>
      <c r="C86" s="37">
        <v>0</v>
      </c>
      <c r="D86" s="30" t="str">
        <f>_xlfn.XLOOKUP(F86,'[1]TDI- Projects Status'!$B:$B,'[1]TDI- Projects Status'!$D:$D,0,0)</f>
        <v>Stellantis</v>
      </c>
      <c r="E86" s="135" t="str">
        <f>_xlfn.XLOOKUP(F86,'[1]TDI- Projects Status'!$B:$B,'[1]TDI- Projects Status'!$C:$C,0,0)</f>
        <v>Alten USA</v>
      </c>
      <c r="F86" s="70" t="s">
        <v>148</v>
      </c>
      <c r="G86" s="70" t="str">
        <f>_xlfn.XLOOKUP(B86,'[1]TDI- Projects Status'!$A:$A,'[1]TDI- Projects Status'!$L:$L,0,0)</f>
        <v>IQP2</v>
      </c>
      <c r="H86" s="37" t="s">
        <v>53</v>
      </c>
      <c r="I86" s="37" t="s">
        <v>94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74">
        <f t="shared" si="8"/>
        <v>0</v>
      </c>
      <c r="S86" s="37">
        <v>0</v>
      </c>
      <c r="T86" s="37">
        <v>3.3</v>
      </c>
      <c r="U86" s="98">
        <v>45762</v>
      </c>
      <c r="V86" s="37">
        <v>4</v>
      </c>
      <c r="W86" s="37">
        <v>3</v>
      </c>
      <c r="X86" s="37">
        <v>3</v>
      </c>
      <c r="Y86" s="37">
        <v>3</v>
      </c>
      <c r="Z86" s="37">
        <v>3</v>
      </c>
      <c r="AA86" s="37">
        <v>4</v>
      </c>
      <c r="AB86" s="37">
        <v>3</v>
      </c>
      <c r="AC86" s="37">
        <v>0</v>
      </c>
      <c r="AD86" s="37">
        <v>444</v>
      </c>
      <c r="AE86" s="37">
        <v>444</v>
      </c>
      <c r="AF86" s="37">
        <v>0</v>
      </c>
      <c r="AG86" s="37">
        <v>0</v>
      </c>
      <c r="AH86" s="37">
        <v>0</v>
      </c>
      <c r="AI86" s="37">
        <v>0</v>
      </c>
      <c r="AJ86" s="37">
        <v>0</v>
      </c>
      <c r="AK86" s="37">
        <v>0</v>
      </c>
      <c r="AL86" s="37">
        <v>0</v>
      </c>
      <c r="AM86" s="37">
        <v>0</v>
      </c>
      <c r="AN86" s="37" t="s">
        <v>149</v>
      </c>
    </row>
    <row r="87" spans="1:40" ht="15.75" customHeight="1" x14ac:dyDescent="0.3">
      <c r="A87" s="29">
        <v>45719</v>
      </c>
      <c r="B87" s="131"/>
      <c r="C87" s="37">
        <v>0</v>
      </c>
      <c r="D87" s="30" t="str">
        <f>_xlfn.XLOOKUP(F87,'[1]TDI- Projects Status'!$B:$B,'[1]TDI- Projects Status'!$D:$D,0,0)</f>
        <v>DANA</v>
      </c>
      <c r="E87" s="135"/>
      <c r="F87" s="70" t="s">
        <v>67</v>
      </c>
      <c r="G87" s="70" t="str">
        <f>_xlfn.XLOOKUP(B87,'[1]TDI- Projects Status'!$A:$A,'[1]TDI- Projects Status'!$L:$L,0,0)</f>
        <v>Engagement Model and Billing rate</v>
      </c>
      <c r="H87" s="37"/>
      <c r="I87" s="37" t="s">
        <v>150</v>
      </c>
      <c r="J87" s="37"/>
      <c r="K87" s="37"/>
      <c r="L87" s="37"/>
      <c r="M87" s="37"/>
      <c r="N87" s="37"/>
      <c r="O87" s="37"/>
      <c r="P87" s="37"/>
      <c r="Q87" s="37"/>
      <c r="R87" s="74">
        <f t="shared" si="8"/>
        <v>0</v>
      </c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</row>
    <row r="88" spans="1:40" ht="15.75" customHeight="1" x14ac:dyDescent="0.3">
      <c r="A88" s="29">
        <v>45719</v>
      </c>
      <c r="B88" s="131"/>
      <c r="C88" s="37">
        <v>0</v>
      </c>
      <c r="D88" s="30" t="str">
        <f>_xlfn.XLOOKUP(F88,'[1]TDI- Projects Status'!$B:$B,'[1]TDI- Projects Status'!$D:$D,0,0)</f>
        <v>Stellantis</v>
      </c>
      <c r="E88" s="135"/>
      <c r="F88" s="121" t="s">
        <v>151</v>
      </c>
      <c r="G88" s="70" t="str">
        <f>_xlfn.XLOOKUP(B88,'[1]TDI- Projects Status'!$A:$A,'[1]TDI- Projects Status'!$L:$L,0,0)</f>
        <v>Engagement Model and Billing rate</v>
      </c>
      <c r="H88" s="37"/>
      <c r="I88" s="37" t="s">
        <v>57</v>
      </c>
      <c r="J88" s="37">
        <v>0</v>
      </c>
      <c r="K88" s="37"/>
      <c r="L88" s="37"/>
      <c r="M88" s="37"/>
      <c r="N88" s="37"/>
      <c r="O88" s="37"/>
      <c r="P88" s="37"/>
      <c r="Q88" s="37"/>
      <c r="R88" s="74">
        <f t="shared" si="8"/>
        <v>0</v>
      </c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</row>
    <row r="89" spans="1:40" ht="15.75" customHeight="1" x14ac:dyDescent="0.3">
      <c r="A89" s="29">
        <v>45719</v>
      </c>
      <c r="B89" s="131">
        <v>0</v>
      </c>
      <c r="C89" s="37">
        <v>0</v>
      </c>
      <c r="D89" s="30" t="str">
        <f>_xlfn.XLOOKUP(F89,'[1]TDI- Projects Status'!$B:$B,'[1]TDI- Projects Status'!$D:$D,0,0)</f>
        <v>TASL</v>
      </c>
      <c r="E89" s="135" t="s">
        <v>58</v>
      </c>
      <c r="F89" s="70" t="s">
        <v>102</v>
      </c>
      <c r="G89" s="70" t="s">
        <v>100</v>
      </c>
      <c r="H89" s="37" t="s">
        <v>53</v>
      </c>
      <c r="I89" s="37" t="s">
        <v>60</v>
      </c>
      <c r="J89" s="50">
        <v>0</v>
      </c>
      <c r="K89" s="50">
        <v>0</v>
      </c>
      <c r="L89" s="37">
        <v>0</v>
      </c>
      <c r="M89" s="37">
        <v>0</v>
      </c>
      <c r="N89" s="44">
        <v>0</v>
      </c>
      <c r="O89" s="72">
        <v>0</v>
      </c>
      <c r="P89" s="37">
        <v>0</v>
      </c>
      <c r="Q89" s="37">
        <v>0</v>
      </c>
      <c r="R89" s="74">
        <f t="shared" si="8"/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1</v>
      </c>
      <c r="AC89" s="37">
        <v>0</v>
      </c>
      <c r="AD89" s="37">
        <v>180</v>
      </c>
      <c r="AE89" s="37">
        <v>190</v>
      </c>
      <c r="AF89" s="53">
        <v>180500</v>
      </c>
      <c r="AG89" s="37">
        <v>0</v>
      </c>
      <c r="AH89" s="37">
        <v>0</v>
      </c>
      <c r="AI89" s="37">
        <v>0</v>
      </c>
      <c r="AJ89" s="53">
        <v>180500</v>
      </c>
      <c r="AK89" s="37">
        <v>0</v>
      </c>
      <c r="AL89" s="44">
        <v>0.59</v>
      </c>
      <c r="AM89" s="44">
        <v>0.3</v>
      </c>
      <c r="AN89" s="37"/>
    </row>
    <row r="90" spans="1:40" ht="15.75" customHeight="1" x14ac:dyDescent="0.3">
      <c r="A90" s="29">
        <v>45689</v>
      </c>
      <c r="B90" s="131">
        <v>1862</v>
      </c>
      <c r="C90" s="37">
        <v>0</v>
      </c>
      <c r="D90" s="30" t="str">
        <f>_xlfn.XLOOKUP(F90,'[1]TDI- Projects Status'!$B:$B,'[1]TDI- Projects Status'!$D:$D,0,0)</f>
        <v>Renault</v>
      </c>
      <c r="E90" t="s">
        <v>152</v>
      </c>
      <c r="F90" s="70" t="s">
        <v>153</v>
      </c>
      <c r="G90" s="70" t="str">
        <f>_xlfn.XLOOKUP(B90,'[1]TDI- Projects Status'!$A:$A,'[1]TDI- Projects Status'!$L:$L,0,0)</f>
        <v>IQP3</v>
      </c>
      <c r="H90" s="37" t="s">
        <v>154</v>
      </c>
      <c r="I90" s="30" t="s">
        <v>154</v>
      </c>
      <c r="J90" s="50"/>
      <c r="K90" s="51"/>
      <c r="L90" s="37">
        <v>616</v>
      </c>
      <c r="M90" s="37">
        <v>420</v>
      </c>
      <c r="N90" s="44">
        <v>0.8</v>
      </c>
      <c r="O90" s="72">
        <v>0.68</v>
      </c>
      <c r="P90" s="37">
        <v>388</v>
      </c>
      <c r="Q90" s="44">
        <v>0.8</v>
      </c>
      <c r="R90" s="74">
        <f t="shared" si="8"/>
        <v>0.62987012987012991</v>
      </c>
      <c r="S90" s="37"/>
      <c r="T90" s="42"/>
      <c r="U90" s="42"/>
      <c r="V90" s="42"/>
      <c r="W90" s="42"/>
      <c r="X90" s="42"/>
      <c r="Y90" s="42"/>
      <c r="Z90" s="42"/>
      <c r="AA90" s="42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</row>
    <row r="91" spans="1:40" ht="15.75" customHeight="1" x14ac:dyDescent="0.3">
      <c r="A91" s="29">
        <v>45719</v>
      </c>
      <c r="B91" s="131">
        <v>1862</v>
      </c>
      <c r="C91" s="37">
        <v>0</v>
      </c>
      <c r="D91" s="30" t="str">
        <f>_xlfn.XLOOKUP(F91,'[1]TDI- Projects Status'!$B:$B,'[1]TDI- Projects Status'!$D:$D,0,0)</f>
        <v>Renault</v>
      </c>
      <c r="E91" t="s">
        <v>152</v>
      </c>
      <c r="F91" s="70" t="s">
        <v>153</v>
      </c>
      <c r="G91" s="70" t="str">
        <f>_xlfn.XLOOKUP(B91,'[1]TDI- Projects Status'!$A:$A,'[1]TDI- Projects Status'!$L:$L,0,0)</f>
        <v>IQP3</v>
      </c>
      <c r="H91" s="37" t="s">
        <v>154</v>
      </c>
      <c r="I91" s="30" t="s">
        <v>154</v>
      </c>
      <c r="J91" s="37"/>
      <c r="K91" s="37"/>
      <c r="L91" s="37">
        <v>652</v>
      </c>
      <c r="M91" s="37">
        <v>362</v>
      </c>
      <c r="N91" s="44">
        <v>0.8</v>
      </c>
      <c r="O91" s="44">
        <v>0.56000000000000005</v>
      </c>
      <c r="P91" s="37">
        <v>323</v>
      </c>
      <c r="Q91" s="44">
        <v>0.8</v>
      </c>
      <c r="R91" s="74">
        <f t="shared" si="8"/>
        <v>0.495398773006135</v>
      </c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</row>
    <row r="92" spans="1:40" ht="15.75" customHeight="1" x14ac:dyDescent="0.3">
      <c r="A92" s="29">
        <v>45719</v>
      </c>
      <c r="B92" s="37">
        <v>0</v>
      </c>
      <c r="C92" s="37">
        <v>0</v>
      </c>
      <c r="D92" s="30" t="str">
        <f>_xlfn.XLOOKUP(F92,'[1]TDI- Projects Status'!$B:$B,'[1]TDI- Projects Status'!$D:$D,0,0)</f>
        <v>Stellantis</v>
      </c>
      <c r="E92" s="135" t="s">
        <v>62</v>
      </c>
      <c r="F92" s="70" t="s">
        <v>155</v>
      </c>
      <c r="G92" s="70" t="s">
        <v>108</v>
      </c>
      <c r="H92" s="37" t="s">
        <v>70</v>
      </c>
      <c r="I92" s="30" t="s">
        <v>156</v>
      </c>
      <c r="J92" s="37">
        <v>0</v>
      </c>
      <c r="K92" s="37">
        <v>0</v>
      </c>
      <c r="L92" s="37">
        <v>0</v>
      </c>
      <c r="M92" s="37">
        <v>0</v>
      </c>
      <c r="N92" s="44">
        <v>0.9</v>
      </c>
      <c r="O92" s="37">
        <v>0</v>
      </c>
      <c r="P92" s="37">
        <v>0</v>
      </c>
      <c r="Q92" s="137">
        <v>0.9</v>
      </c>
      <c r="R92" s="73">
        <f t="shared" si="8"/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36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37">
        <v>0</v>
      </c>
      <c r="AI92" s="37">
        <v>0</v>
      </c>
      <c r="AJ92" s="37">
        <v>0</v>
      </c>
      <c r="AK92" s="37">
        <v>0</v>
      </c>
      <c r="AL92" s="37">
        <v>0</v>
      </c>
      <c r="AM92" s="37">
        <v>0</v>
      </c>
      <c r="AN92" s="30" t="s">
        <v>72</v>
      </c>
    </row>
    <row r="93" spans="1:40" ht="15.75" customHeight="1" x14ac:dyDescent="0.3">
      <c r="A93" s="29">
        <v>45719</v>
      </c>
      <c r="B93" s="37">
        <v>0</v>
      </c>
      <c r="C93" s="37">
        <v>0</v>
      </c>
      <c r="D93" s="30" t="str">
        <f>_xlfn.XLOOKUP(F93,'[1]TDI- Projects Status'!$B:$B,'[1]TDI- Projects Status'!$D:$D,0,0)</f>
        <v>Stellantis</v>
      </c>
      <c r="E93" s="135" t="s">
        <v>62</v>
      </c>
      <c r="F93" s="70" t="s">
        <v>157</v>
      </c>
      <c r="G93" s="70" t="s">
        <v>108</v>
      </c>
      <c r="H93" s="37" t="s">
        <v>70</v>
      </c>
      <c r="I93" s="30" t="s">
        <v>156</v>
      </c>
      <c r="J93" s="37">
        <v>0</v>
      </c>
      <c r="K93" s="37">
        <v>0</v>
      </c>
      <c r="L93" s="37">
        <v>0</v>
      </c>
      <c r="M93" s="37">
        <v>0</v>
      </c>
      <c r="N93" s="137">
        <v>0.9</v>
      </c>
      <c r="O93" s="37">
        <v>0</v>
      </c>
      <c r="P93" s="37">
        <v>0</v>
      </c>
      <c r="Q93" s="137">
        <v>0.9</v>
      </c>
      <c r="R93" s="73">
        <f t="shared" si="8"/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8</v>
      </c>
      <c r="AC93" s="37">
        <v>0</v>
      </c>
      <c r="AD93" s="37">
        <v>0</v>
      </c>
      <c r="AE93" s="37">
        <v>0</v>
      </c>
      <c r="AF93" s="37">
        <v>0</v>
      </c>
      <c r="AG93" s="37">
        <v>0</v>
      </c>
      <c r="AH93" s="37">
        <v>0</v>
      </c>
      <c r="AI93" s="37">
        <v>0</v>
      </c>
      <c r="AJ93" s="37">
        <v>0</v>
      </c>
      <c r="AK93" s="37">
        <v>0</v>
      </c>
      <c r="AL93" s="37">
        <v>0</v>
      </c>
      <c r="AM93" s="37">
        <v>0</v>
      </c>
      <c r="AN93" s="30" t="s">
        <v>72</v>
      </c>
    </row>
    <row r="94" spans="1:40" ht="15.75" customHeight="1" x14ac:dyDescent="0.3">
      <c r="A94" s="29">
        <v>45719</v>
      </c>
      <c r="B94" s="37">
        <v>0</v>
      </c>
      <c r="C94" s="37">
        <v>0</v>
      </c>
      <c r="D94" s="30" t="str">
        <f>_xlfn.XLOOKUP(F94,'[1]TDI- Projects Status'!$B:$B,'[1]TDI- Projects Status'!$D:$D,0,0)</f>
        <v>Stellantis</v>
      </c>
      <c r="E94" s="135" t="s">
        <v>62</v>
      </c>
      <c r="F94" s="70" t="s">
        <v>158</v>
      </c>
      <c r="G94" s="70" t="s">
        <v>108</v>
      </c>
      <c r="H94" s="37" t="s">
        <v>70</v>
      </c>
      <c r="I94" s="30" t="s">
        <v>156</v>
      </c>
      <c r="J94" s="37">
        <v>0</v>
      </c>
      <c r="K94" s="37">
        <v>0</v>
      </c>
      <c r="L94" s="37">
        <v>0</v>
      </c>
      <c r="M94" s="37">
        <v>0</v>
      </c>
      <c r="N94" s="137">
        <v>0.9</v>
      </c>
      <c r="O94" s="37">
        <v>0</v>
      </c>
      <c r="P94" s="37">
        <v>0</v>
      </c>
      <c r="Q94" s="137">
        <v>0.9</v>
      </c>
      <c r="R94" s="73">
        <f t="shared" si="8"/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21</v>
      </c>
      <c r="AC94" s="37">
        <v>0</v>
      </c>
      <c r="AD94" s="37">
        <v>0</v>
      </c>
      <c r="AE94" s="37">
        <v>0</v>
      </c>
      <c r="AF94" s="37">
        <v>0</v>
      </c>
      <c r="AG94" s="37">
        <v>0</v>
      </c>
      <c r="AH94" s="37">
        <v>0</v>
      </c>
      <c r="AI94" s="37">
        <v>0</v>
      </c>
      <c r="AJ94" s="37">
        <v>0</v>
      </c>
      <c r="AK94" s="37">
        <v>0</v>
      </c>
      <c r="AL94" s="37">
        <v>0</v>
      </c>
      <c r="AM94" s="37">
        <v>0</v>
      </c>
      <c r="AN94" s="30" t="s">
        <v>72</v>
      </c>
    </row>
    <row r="95" spans="1:40" ht="15.75" customHeight="1" x14ac:dyDescent="0.3">
      <c r="A95" s="29">
        <v>45719</v>
      </c>
      <c r="B95" s="37">
        <v>0</v>
      </c>
      <c r="C95" s="37">
        <v>0</v>
      </c>
      <c r="D95" s="30" t="str">
        <f>_xlfn.XLOOKUP(F95,'[1]TDI- Projects Status'!$B:$B,'[1]TDI- Projects Status'!$D:$D,0,0)</f>
        <v>Stellantis</v>
      </c>
      <c r="E95" s="135" t="s">
        <v>62</v>
      </c>
      <c r="F95" s="70" t="s">
        <v>159</v>
      </c>
      <c r="G95" s="70" t="s">
        <v>108</v>
      </c>
      <c r="H95" s="37" t="s">
        <v>70</v>
      </c>
      <c r="I95" s="30" t="s">
        <v>156</v>
      </c>
      <c r="J95" s="37">
        <v>0</v>
      </c>
      <c r="K95" s="37">
        <v>0</v>
      </c>
      <c r="L95" s="37">
        <v>0</v>
      </c>
      <c r="M95" s="37">
        <v>0</v>
      </c>
      <c r="N95" s="137">
        <v>0.9</v>
      </c>
      <c r="O95" s="37">
        <v>0</v>
      </c>
      <c r="P95" s="37">
        <v>0</v>
      </c>
      <c r="Q95" s="137">
        <v>0.9</v>
      </c>
      <c r="R95" s="73">
        <f t="shared" si="8"/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14</v>
      </c>
      <c r="AC95" s="37">
        <v>0</v>
      </c>
      <c r="AD95" s="37">
        <v>0</v>
      </c>
      <c r="AE95" s="37">
        <v>0</v>
      </c>
      <c r="AF95" s="37">
        <v>0</v>
      </c>
      <c r="AG95" s="37">
        <v>0</v>
      </c>
      <c r="AH95" s="37">
        <v>0</v>
      </c>
      <c r="AI95" s="37">
        <v>0</v>
      </c>
      <c r="AJ95" s="37">
        <v>0</v>
      </c>
      <c r="AK95" s="37">
        <v>0</v>
      </c>
      <c r="AL95" s="37">
        <v>0</v>
      </c>
      <c r="AM95" s="37">
        <v>0</v>
      </c>
      <c r="AN95" s="30" t="s">
        <v>72</v>
      </c>
    </row>
    <row r="96" spans="1:40" ht="15.75" customHeight="1" x14ac:dyDescent="0.3">
      <c r="A96" s="29">
        <v>45719</v>
      </c>
      <c r="B96" s="37">
        <v>0</v>
      </c>
      <c r="C96" s="37">
        <v>0</v>
      </c>
      <c r="D96" s="30" t="str">
        <f>_xlfn.XLOOKUP(F96,'[1]TDI- Projects Status'!$B:$B,'[1]TDI- Projects Status'!$D:$D,0,0)</f>
        <v>Stellantis</v>
      </c>
      <c r="E96" s="135" t="s">
        <v>62</v>
      </c>
      <c r="F96" s="70" t="s">
        <v>160</v>
      </c>
      <c r="G96" s="70" t="s">
        <v>108</v>
      </c>
      <c r="H96" s="37" t="s">
        <v>70</v>
      </c>
      <c r="I96" s="30" t="s">
        <v>156</v>
      </c>
      <c r="J96" s="37">
        <v>0</v>
      </c>
      <c r="K96" s="37">
        <v>0</v>
      </c>
      <c r="L96" s="37">
        <v>0</v>
      </c>
      <c r="M96" s="37">
        <v>0</v>
      </c>
      <c r="N96" s="137">
        <v>0.9</v>
      </c>
      <c r="O96" s="37">
        <v>0</v>
      </c>
      <c r="P96" s="37">
        <v>0</v>
      </c>
      <c r="Q96" s="137">
        <v>0.9</v>
      </c>
      <c r="R96" s="73">
        <f t="shared" si="8"/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21</v>
      </c>
      <c r="AC96" s="37">
        <v>0</v>
      </c>
      <c r="AD96" s="37">
        <v>0</v>
      </c>
      <c r="AE96" s="37">
        <v>0</v>
      </c>
      <c r="AF96" s="37">
        <v>0</v>
      </c>
      <c r="AG96" s="37">
        <v>0</v>
      </c>
      <c r="AH96" s="37">
        <v>0</v>
      </c>
      <c r="AI96" s="37">
        <v>0</v>
      </c>
      <c r="AJ96" s="37">
        <v>0</v>
      </c>
      <c r="AK96" s="37">
        <v>0</v>
      </c>
      <c r="AL96" s="37">
        <v>0</v>
      </c>
      <c r="AM96" s="37">
        <v>0</v>
      </c>
      <c r="AN96" s="30" t="s">
        <v>72</v>
      </c>
    </row>
    <row r="97" spans="1:40" ht="15.75" customHeight="1" x14ac:dyDescent="0.3">
      <c r="A97" s="29">
        <v>45719</v>
      </c>
      <c r="B97" s="37">
        <v>0</v>
      </c>
      <c r="C97" s="37">
        <v>0</v>
      </c>
      <c r="D97" s="30" t="str">
        <f>_xlfn.XLOOKUP(F97,'[1]TDI- Projects Status'!$B:$B,'[1]TDI- Projects Status'!$D:$D,0,0)</f>
        <v>Stellantis</v>
      </c>
      <c r="E97" s="135" t="s">
        <v>62</v>
      </c>
      <c r="F97" s="70" t="s">
        <v>161</v>
      </c>
      <c r="G97" s="70" t="s">
        <v>108</v>
      </c>
      <c r="H97" s="37" t="s">
        <v>70</v>
      </c>
      <c r="I97" s="30" t="s">
        <v>156</v>
      </c>
      <c r="J97" s="37">
        <v>0</v>
      </c>
      <c r="K97" s="37">
        <v>0</v>
      </c>
      <c r="L97" s="37">
        <v>0</v>
      </c>
      <c r="M97" s="37">
        <v>0</v>
      </c>
      <c r="N97" s="137">
        <v>0.9</v>
      </c>
      <c r="O97" s="37">
        <v>0</v>
      </c>
      <c r="P97" s="37">
        <v>0</v>
      </c>
      <c r="Q97" s="137">
        <v>0.9</v>
      </c>
      <c r="R97" s="73">
        <f t="shared" si="8"/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18</v>
      </c>
      <c r="AC97" s="37">
        <v>0</v>
      </c>
      <c r="AD97" s="37">
        <v>0</v>
      </c>
      <c r="AE97" s="37">
        <v>0</v>
      </c>
      <c r="AF97" s="37">
        <v>0</v>
      </c>
      <c r="AG97" s="37">
        <v>0</v>
      </c>
      <c r="AH97" s="37">
        <v>0</v>
      </c>
      <c r="AI97" s="37">
        <v>0</v>
      </c>
      <c r="AJ97" s="37">
        <v>0</v>
      </c>
      <c r="AK97" s="37">
        <v>0</v>
      </c>
      <c r="AL97" s="37">
        <v>0</v>
      </c>
      <c r="AM97" s="37">
        <v>0</v>
      </c>
      <c r="AN97" s="30" t="s">
        <v>72</v>
      </c>
    </row>
    <row r="98" spans="1:40" ht="15.75" customHeight="1" x14ac:dyDescent="0.3">
      <c r="A98" s="29">
        <v>45719</v>
      </c>
      <c r="B98" s="37">
        <v>0</v>
      </c>
      <c r="C98" s="37">
        <v>0</v>
      </c>
      <c r="D98" s="30" t="str">
        <f>_xlfn.XLOOKUP(F98,'[1]TDI- Projects Status'!$B:$B,'[1]TDI- Projects Status'!$D:$D,0,0)</f>
        <v>Stellantis</v>
      </c>
      <c r="E98" s="135" t="s">
        <v>62</v>
      </c>
      <c r="F98" s="70" t="s">
        <v>162</v>
      </c>
      <c r="G98" s="70" t="s">
        <v>108</v>
      </c>
      <c r="H98" s="37" t="s">
        <v>70</v>
      </c>
      <c r="I98" s="30" t="s">
        <v>156</v>
      </c>
      <c r="J98" s="37">
        <v>0</v>
      </c>
      <c r="K98" s="37">
        <v>0</v>
      </c>
      <c r="L98" s="37">
        <v>0</v>
      </c>
      <c r="M98" s="37">
        <v>0</v>
      </c>
      <c r="N98" s="137">
        <v>0.9</v>
      </c>
      <c r="O98" s="37">
        <v>0</v>
      </c>
      <c r="P98" s="37">
        <v>0</v>
      </c>
      <c r="Q98" s="137">
        <v>0.9</v>
      </c>
      <c r="R98" s="73">
        <f t="shared" si="8"/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5</v>
      </c>
      <c r="AC98" s="37">
        <v>0</v>
      </c>
      <c r="AD98" s="37">
        <v>0</v>
      </c>
      <c r="AE98" s="37">
        <v>0</v>
      </c>
      <c r="AF98" s="37">
        <v>0</v>
      </c>
      <c r="AG98" s="37">
        <v>0</v>
      </c>
      <c r="AH98" s="37">
        <v>0</v>
      </c>
      <c r="AI98" s="37">
        <v>0</v>
      </c>
      <c r="AJ98" s="37">
        <v>0</v>
      </c>
      <c r="AK98" s="37">
        <v>0</v>
      </c>
      <c r="AL98" s="37">
        <v>0</v>
      </c>
      <c r="AM98" s="37">
        <v>0</v>
      </c>
      <c r="AN98" s="30" t="s">
        <v>72</v>
      </c>
    </row>
    <row r="99" spans="1:40" ht="15.75" customHeight="1" x14ac:dyDescent="0.3">
      <c r="A99" s="29">
        <v>45719</v>
      </c>
      <c r="B99" s="37">
        <v>0</v>
      </c>
      <c r="C99" s="37">
        <v>0</v>
      </c>
      <c r="D99" s="30" t="str">
        <f>_xlfn.XLOOKUP(F99,'[1]TDI- Projects Status'!$B:$B,'[1]TDI- Projects Status'!$D:$D,0,0)</f>
        <v>BOSCH</v>
      </c>
      <c r="E99" s="30" t="s">
        <v>58</v>
      </c>
      <c r="F99" s="134" t="s">
        <v>163</v>
      </c>
      <c r="G99" s="70" t="s">
        <v>164</v>
      </c>
      <c r="H99" s="30" t="s">
        <v>165</v>
      </c>
      <c r="I99" s="37"/>
      <c r="J99" s="37">
        <v>0</v>
      </c>
      <c r="K99" s="37">
        <v>0</v>
      </c>
      <c r="L99" s="37"/>
      <c r="M99" s="37"/>
      <c r="N99" s="44">
        <v>0.96</v>
      </c>
      <c r="O99" s="37"/>
      <c r="P99" s="37"/>
      <c r="Q99" s="44">
        <v>0.96</v>
      </c>
      <c r="R99" s="73">
        <f t="shared" si="8"/>
        <v>0</v>
      </c>
      <c r="S99" s="37"/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92</v>
      </c>
      <c r="AC99" s="37"/>
      <c r="AD99" s="37">
        <f>AB99*158</f>
        <v>14536</v>
      </c>
      <c r="AE99" s="37">
        <v>14536</v>
      </c>
      <c r="AF99" s="37"/>
      <c r="AG99" s="37"/>
      <c r="AH99" s="37"/>
      <c r="AI99" s="37"/>
      <c r="AJ99" s="37"/>
      <c r="AK99" s="37"/>
      <c r="AL99" s="37"/>
      <c r="AM99" s="37"/>
      <c r="AN99" s="37" t="s">
        <v>166</v>
      </c>
    </row>
    <row r="100" spans="1:40" ht="15.75" customHeight="1" x14ac:dyDescent="0.3">
      <c r="A100" s="29">
        <v>45719</v>
      </c>
      <c r="B100" s="37">
        <v>0</v>
      </c>
      <c r="C100" s="37">
        <v>0</v>
      </c>
      <c r="D100" s="30" t="str">
        <f>_xlfn.XLOOKUP(F100,'[1]TDI- Projects Status'!$B:$B,'[1]TDI- Projects Status'!$D:$D,0,0)</f>
        <v>Stellantis</v>
      </c>
      <c r="E100" s="135"/>
      <c r="F100" s="70" t="s">
        <v>167</v>
      </c>
      <c r="G100" s="70">
        <f>_xlfn.XLOOKUP(B100,'[1]TDI- Projects Status'!$A:$A,'[1]TDI- Projects Status'!$L:$L,0,0)</f>
        <v>0</v>
      </c>
      <c r="H100" s="37" t="s">
        <v>53</v>
      </c>
      <c r="I100" s="70" t="s">
        <v>168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73">
        <f t="shared" si="8"/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  <c r="AE100" s="37">
        <v>0</v>
      </c>
      <c r="AF100" s="37">
        <v>0</v>
      </c>
      <c r="AG100" s="37">
        <v>0</v>
      </c>
      <c r="AH100" s="37">
        <v>0</v>
      </c>
      <c r="AI100" s="37">
        <v>0</v>
      </c>
      <c r="AJ100" s="37">
        <v>0</v>
      </c>
      <c r="AK100" s="37">
        <v>0</v>
      </c>
      <c r="AL100" s="37">
        <v>0</v>
      </c>
      <c r="AM100" s="37">
        <v>0</v>
      </c>
      <c r="AN100" s="37"/>
    </row>
    <row r="101" spans="1:40" ht="15.75" customHeight="1" x14ac:dyDescent="0.3">
      <c r="A101" s="29">
        <v>45719</v>
      </c>
      <c r="B101" s="37">
        <v>0</v>
      </c>
      <c r="C101" s="37">
        <v>0</v>
      </c>
      <c r="D101" s="30" t="str">
        <f>_xlfn.XLOOKUP(F101,'[1]TDI- Projects Status'!$B:$B,'[1]TDI- Projects Status'!$D:$D,0,0)</f>
        <v>Stellantis</v>
      </c>
      <c r="E101" s="135"/>
      <c r="F101" s="70" t="s">
        <v>169</v>
      </c>
      <c r="G101" s="70">
        <f>_xlfn.XLOOKUP(B101,'[1]TDI- Projects Status'!$A:$A,'[1]TDI- Projects Status'!$L:$L,0,0)</f>
        <v>0</v>
      </c>
      <c r="H101" s="37" t="s">
        <v>53</v>
      </c>
      <c r="I101" s="70" t="s">
        <v>168</v>
      </c>
      <c r="J101" s="37"/>
      <c r="K101" s="37"/>
      <c r="L101" s="37"/>
      <c r="M101" s="37"/>
      <c r="N101" s="37"/>
      <c r="O101" s="37"/>
      <c r="P101" s="37"/>
      <c r="Q101" s="37"/>
      <c r="R101" s="73">
        <f t="shared" si="8"/>
        <v>0</v>
      </c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</row>
    <row r="102" spans="1:40" ht="15.75" customHeight="1" x14ac:dyDescent="0.3">
      <c r="A102" s="29">
        <v>45719</v>
      </c>
      <c r="B102" s="37">
        <v>0</v>
      </c>
      <c r="C102" s="37">
        <v>0</v>
      </c>
      <c r="D102" s="30" t="str">
        <f>_xlfn.XLOOKUP(F102,'[1]TDI- Projects Status'!$B:$B,'[1]TDI- Projects Status'!$D:$D,0,0)</f>
        <v>Stellantis</v>
      </c>
      <c r="E102" s="135"/>
      <c r="F102" s="70" t="s">
        <v>170</v>
      </c>
      <c r="G102" s="70">
        <f>_xlfn.XLOOKUP(B102,'[1]TDI- Projects Status'!$A:$A,'[1]TDI- Projects Status'!$L:$L,0,0)</f>
        <v>0</v>
      </c>
      <c r="H102" s="37" t="s">
        <v>53</v>
      </c>
      <c r="I102" s="70" t="s">
        <v>168</v>
      </c>
      <c r="J102" s="37"/>
      <c r="K102" s="37"/>
      <c r="L102" s="37"/>
      <c r="M102" s="37"/>
      <c r="N102" s="37"/>
      <c r="O102" s="37"/>
      <c r="P102" s="37"/>
      <c r="Q102" s="37"/>
      <c r="R102" s="73">
        <f t="shared" si="8"/>
        <v>0</v>
      </c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</row>
    <row r="103" spans="1:40" ht="15.75" customHeight="1" x14ac:dyDescent="0.3">
      <c r="A103" s="29">
        <v>45719</v>
      </c>
      <c r="B103" s="37">
        <v>0</v>
      </c>
      <c r="C103" s="37">
        <v>0</v>
      </c>
      <c r="D103" s="30" t="str">
        <f>_xlfn.XLOOKUP(F103,'[1]TDI- Projects Status'!$B:$B,'[1]TDI- Projects Status'!$D:$D,0,0)</f>
        <v>Stellantis</v>
      </c>
      <c r="E103" s="135"/>
      <c r="F103" s="70" t="s">
        <v>171</v>
      </c>
      <c r="G103" s="70">
        <f>_xlfn.XLOOKUP(B103,'[1]TDI- Projects Status'!$A:$A,'[1]TDI- Projects Status'!$L:$L,0,0)</f>
        <v>0</v>
      </c>
      <c r="H103" s="37" t="s">
        <v>53</v>
      </c>
      <c r="I103" s="70" t="s">
        <v>168</v>
      </c>
      <c r="J103" s="37"/>
      <c r="K103" s="37"/>
      <c r="L103" s="37"/>
      <c r="M103" s="37"/>
      <c r="N103" s="37"/>
      <c r="O103" s="37"/>
      <c r="P103" s="37"/>
      <c r="Q103" s="37"/>
      <c r="R103" s="73">
        <f t="shared" si="8"/>
        <v>0</v>
      </c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</row>
    <row r="104" spans="1:40" ht="15.75" customHeight="1" x14ac:dyDescent="0.3">
      <c r="A104" s="29">
        <v>45719</v>
      </c>
      <c r="B104" s="62">
        <v>1862</v>
      </c>
      <c r="C104" s="120">
        <v>0</v>
      </c>
      <c r="D104" s="120" t="s">
        <v>172</v>
      </c>
      <c r="E104" t="s">
        <v>152</v>
      </c>
      <c r="F104" s="63" t="s">
        <v>173</v>
      </c>
      <c r="G104" s="63" t="s">
        <v>174</v>
      </c>
      <c r="H104" s="62" t="s">
        <v>154</v>
      </c>
      <c r="I104" s="62" t="s">
        <v>154</v>
      </c>
      <c r="J104" s="62">
        <v>0</v>
      </c>
      <c r="K104" s="62">
        <v>0</v>
      </c>
      <c r="L104" s="62">
        <v>0</v>
      </c>
      <c r="M104" s="62">
        <v>0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62">
        <v>0</v>
      </c>
      <c r="AD104" s="62">
        <v>0</v>
      </c>
      <c r="AE104" s="62">
        <v>0</v>
      </c>
      <c r="AF104" s="62">
        <v>0</v>
      </c>
      <c r="AG104" s="62">
        <v>0</v>
      </c>
      <c r="AH104" s="62">
        <v>0</v>
      </c>
      <c r="AI104" s="62">
        <v>0</v>
      </c>
      <c r="AJ104" s="62">
        <v>0</v>
      </c>
      <c r="AK104" s="62">
        <v>0</v>
      </c>
      <c r="AL104" s="62">
        <v>0</v>
      </c>
      <c r="AM104" s="62">
        <v>0</v>
      </c>
      <c r="AN104" s="62">
        <v>0</v>
      </c>
    </row>
    <row r="105" spans="1:40" ht="15.75" customHeight="1" x14ac:dyDescent="0.3">
      <c r="A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AG105" s="62"/>
      <c r="AH105" s="62"/>
      <c r="AI105" s="62"/>
      <c r="AJ105" s="62"/>
      <c r="AK105" s="62"/>
      <c r="AL105" s="62"/>
      <c r="AM105" s="62"/>
      <c r="AN105" s="62"/>
    </row>
    <row r="106" spans="1:40" ht="15.75" customHeight="1" x14ac:dyDescent="0.3">
      <c r="A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AG106" s="62"/>
      <c r="AH106" s="62"/>
      <c r="AI106" s="62"/>
      <c r="AJ106" s="62"/>
      <c r="AK106" s="62"/>
      <c r="AL106" s="62"/>
      <c r="AM106" s="62"/>
      <c r="AN106" s="62"/>
    </row>
    <row r="107" spans="1:40" ht="15.75" customHeight="1" x14ac:dyDescent="0.3">
      <c r="A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AG107" s="62"/>
      <c r="AH107" s="62"/>
      <c r="AI107" s="62"/>
      <c r="AJ107" s="62"/>
      <c r="AK107" s="62"/>
      <c r="AL107" s="62"/>
      <c r="AM107" s="62"/>
      <c r="AN107" s="62"/>
    </row>
    <row r="108" spans="1:40" ht="15.75" customHeight="1" x14ac:dyDescent="0.3">
      <c r="A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AG108" s="62"/>
      <c r="AH108" s="62"/>
      <c r="AI108" s="62"/>
      <c r="AJ108" s="62"/>
      <c r="AK108" s="62"/>
      <c r="AL108" s="62"/>
      <c r="AM108" s="62"/>
      <c r="AN108" s="62"/>
    </row>
    <row r="109" spans="1:40" ht="15.75" customHeight="1" x14ac:dyDescent="0.3">
      <c r="A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AG109" s="62"/>
      <c r="AH109" s="62"/>
      <c r="AI109" s="62"/>
      <c r="AJ109" s="62"/>
      <c r="AK109" s="62"/>
      <c r="AL109" s="62"/>
      <c r="AM109" s="62"/>
      <c r="AN109" s="62"/>
    </row>
    <row r="110" spans="1:40" ht="15.75" customHeight="1" x14ac:dyDescent="0.3">
      <c r="A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AG110" s="62"/>
      <c r="AH110" s="62"/>
      <c r="AI110" s="62"/>
      <c r="AJ110" s="62"/>
      <c r="AK110" s="62"/>
      <c r="AL110" s="62"/>
      <c r="AM110" s="62"/>
      <c r="AN110" s="62"/>
    </row>
    <row r="111" spans="1:40" ht="15.75" customHeight="1" x14ac:dyDescent="0.3">
      <c r="A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AG111" s="62"/>
      <c r="AH111" s="62"/>
      <c r="AI111" s="62"/>
      <c r="AJ111" s="62"/>
      <c r="AK111" s="62"/>
      <c r="AL111" s="62"/>
      <c r="AM111" s="62"/>
      <c r="AN111" s="62"/>
    </row>
    <row r="112" spans="1:40" ht="15.75" customHeight="1" x14ac:dyDescent="0.3">
      <c r="A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AG112" s="62"/>
      <c r="AH112" s="62"/>
      <c r="AI112" s="62"/>
      <c r="AJ112" s="62"/>
      <c r="AK112" s="62"/>
      <c r="AL112" s="62"/>
      <c r="AM112" s="62"/>
      <c r="AN112" s="62"/>
    </row>
    <row r="113" spans="1:40" ht="15.75" customHeight="1" x14ac:dyDescent="0.3">
      <c r="A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AG113" s="62"/>
      <c r="AH113" s="62"/>
      <c r="AI113" s="62"/>
      <c r="AJ113" s="62"/>
      <c r="AK113" s="62"/>
      <c r="AL113" s="62"/>
      <c r="AM113" s="62"/>
      <c r="AN113" s="62"/>
    </row>
    <row r="114" spans="1:40" ht="15.75" customHeight="1" x14ac:dyDescent="0.3">
      <c r="A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AG114" s="62"/>
      <c r="AH114" s="62"/>
      <c r="AI114" s="62"/>
      <c r="AJ114" s="62"/>
      <c r="AK114" s="62"/>
      <c r="AL114" s="62"/>
      <c r="AM114" s="62"/>
      <c r="AN114" s="62"/>
    </row>
    <row r="115" spans="1:40" ht="15.75" customHeight="1" x14ac:dyDescent="0.3">
      <c r="A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AG115" s="62"/>
      <c r="AH115" s="62"/>
      <c r="AI115" s="62"/>
      <c r="AJ115" s="62"/>
      <c r="AK115" s="62"/>
      <c r="AL115" s="62"/>
      <c r="AM115" s="62"/>
      <c r="AN115" s="62"/>
    </row>
    <row r="116" spans="1:40" ht="15.75" customHeight="1" x14ac:dyDescent="0.3">
      <c r="A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AG116" s="62"/>
      <c r="AH116" s="62"/>
      <c r="AI116" s="62"/>
      <c r="AJ116" s="62"/>
      <c r="AK116" s="62"/>
      <c r="AL116" s="62"/>
      <c r="AM116" s="62"/>
      <c r="AN116" s="62"/>
    </row>
    <row r="117" spans="1:40" ht="15.75" customHeight="1" x14ac:dyDescent="0.3">
      <c r="A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AG117" s="62"/>
      <c r="AH117" s="62"/>
      <c r="AI117" s="62"/>
      <c r="AJ117" s="62"/>
      <c r="AK117" s="62"/>
      <c r="AL117" s="62"/>
      <c r="AM117" s="62"/>
      <c r="AN117" s="62"/>
    </row>
    <row r="118" spans="1:40" ht="15.75" customHeight="1" x14ac:dyDescent="0.3">
      <c r="A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AG118" s="62"/>
      <c r="AH118" s="62"/>
      <c r="AI118" s="62"/>
      <c r="AJ118" s="62"/>
      <c r="AK118" s="62"/>
      <c r="AL118" s="62"/>
      <c r="AM118" s="62"/>
      <c r="AN118" s="62"/>
    </row>
    <row r="119" spans="1:40" ht="15.75" customHeight="1" x14ac:dyDescent="0.3">
      <c r="A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AG119" s="62"/>
      <c r="AH119" s="62"/>
      <c r="AI119" s="62"/>
      <c r="AJ119" s="62"/>
      <c r="AK119" s="62"/>
      <c r="AL119" s="62"/>
      <c r="AM119" s="62"/>
      <c r="AN119" s="62"/>
    </row>
    <row r="120" spans="1:40" ht="15.75" customHeight="1" x14ac:dyDescent="0.3">
      <c r="A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AG120" s="62"/>
      <c r="AH120" s="62"/>
      <c r="AI120" s="62"/>
      <c r="AJ120" s="62"/>
      <c r="AK120" s="62"/>
      <c r="AL120" s="62"/>
      <c r="AM120" s="62"/>
      <c r="AN120" s="62"/>
    </row>
    <row r="121" spans="1:40" ht="15.75" customHeight="1" x14ac:dyDescent="0.3">
      <c r="A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AG121" s="62"/>
      <c r="AH121" s="62"/>
      <c r="AI121" s="62"/>
      <c r="AJ121" s="62"/>
      <c r="AK121" s="62"/>
      <c r="AL121" s="62"/>
      <c r="AM121" s="62"/>
      <c r="AN121" s="62"/>
    </row>
    <row r="122" spans="1:40" ht="15.75" customHeight="1" x14ac:dyDescent="0.3">
      <c r="A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AG122" s="62"/>
      <c r="AH122" s="62"/>
      <c r="AI122" s="62"/>
      <c r="AJ122" s="62"/>
      <c r="AK122" s="62"/>
      <c r="AL122" s="62"/>
      <c r="AM122" s="62"/>
      <c r="AN122" s="62"/>
    </row>
    <row r="123" spans="1:40" ht="15.75" customHeight="1" x14ac:dyDescent="0.3">
      <c r="A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AG123" s="62"/>
      <c r="AH123" s="62"/>
      <c r="AI123" s="62"/>
      <c r="AJ123" s="62"/>
      <c r="AK123" s="62"/>
      <c r="AL123" s="62"/>
      <c r="AM123" s="62"/>
      <c r="AN123" s="62"/>
    </row>
    <row r="124" spans="1:40" ht="15.75" customHeight="1" x14ac:dyDescent="0.3">
      <c r="A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AG124" s="62"/>
      <c r="AH124" s="62"/>
      <c r="AI124" s="62"/>
      <c r="AJ124" s="62"/>
      <c r="AK124" s="62"/>
      <c r="AL124" s="62"/>
      <c r="AM124" s="62"/>
      <c r="AN124" s="62"/>
    </row>
    <row r="125" spans="1:40" ht="15.75" customHeight="1" x14ac:dyDescent="0.3">
      <c r="A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AG125" s="62"/>
      <c r="AH125" s="62"/>
      <c r="AI125" s="62"/>
      <c r="AJ125" s="62"/>
      <c r="AK125" s="62"/>
      <c r="AL125" s="62"/>
      <c r="AM125" s="62"/>
      <c r="AN125" s="62"/>
    </row>
    <row r="126" spans="1:40" ht="15.75" customHeight="1" x14ac:dyDescent="0.3">
      <c r="A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AG126" s="62"/>
      <c r="AH126" s="62"/>
      <c r="AI126" s="62"/>
      <c r="AJ126" s="62"/>
      <c r="AK126" s="62"/>
      <c r="AL126" s="62"/>
      <c r="AM126" s="62"/>
      <c r="AN126" s="62"/>
    </row>
    <row r="127" spans="1:40" ht="15.75" customHeight="1" x14ac:dyDescent="0.3">
      <c r="A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AG127" s="62"/>
      <c r="AH127" s="62"/>
      <c r="AI127" s="62"/>
      <c r="AJ127" s="62"/>
      <c r="AK127" s="62"/>
      <c r="AL127" s="62"/>
      <c r="AM127" s="62"/>
      <c r="AN127" s="62"/>
    </row>
    <row r="128" spans="1:40" ht="15.75" customHeight="1" x14ac:dyDescent="0.3">
      <c r="A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AG128" s="62"/>
      <c r="AH128" s="62"/>
      <c r="AI128" s="62"/>
      <c r="AJ128" s="62"/>
      <c r="AK128" s="62"/>
      <c r="AL128" s="62"/>
      <c r="AM128" s="62"/>
      <c r="AN128" s="62"/>
    </row>
    <row r="129" spans="1:40" ht="15.75" customHeight="1" x14ac:dyDescent="0.3">
      <c r="A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AG129" s="62"/>
      <c r="AH129" s="62"/>
      <c r="AI129" s="62"/>
      <c r="AJ129" s="62"/>
      <c r="AK129" s="62"/>
      <c r="AL129" s="62"/>
      <c r="AM129" s="62"/>
      <c r="AN129" s="62"/>
    </row>
    <row r="130" spans="1:40" ht="15.75" customHeight="1" x14ac:dyDescent="0.3">
      <c r="A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AG130" s="62"/>
      <c r="AH130" s="62"/>
      <c r="AI130" s="62"/>
      <c r="AJ130" s="62"/>
      <c r="AK130" s="62"/>
      <c r="AL130" s="62"/>
      <c r="AM130" s="62"/>
      <c r="AN130" s="62"/>
    </row>
    <row r="131" spans="1:40" ht="15.75" customHeight="1" x14ac:dyDescent="0.3">
      <c r="A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AG131" s="62"/>
      <c r="AH131" s="62"/>
      <c r="AI131" s="62"/>
      <c r="AJ131" s="62"/>
      <c r="AK131" s="62"/>
      <c r="AL131" s="62"/>
      <c r="AM131" s="62"/>
      <c r="AN131" s="62"/>
    </row>
    <row r="132" spans="1:40" ht="15.75" customHeight="1" x14ac:dyDescent="0.3">
      <c r="A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AG132" s="62"/>
      <c r="AH132" s="62"/>
      <c r="AI132" s="62"/>
      <c r="AJ132" s="62"/>
      <c r="AK132" s="62"/>
      <c r="AL132" s="62"/>
      <c r="AM132" s="62"/>
      <c r="AN132" s="62"/>
    </row>
    <row r="133" spans="1:40" ht="15.75" customHeight="1" x14ac:dyDescent="0.3">
      <c r="A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AG133" s="62"/>
      <c r="AH133" s="62"/>
      <c r="AI133" s="62"/>
      <c r="AJ133" s="62"/>
      <c r="AK133" s="62"/>
      <c r="AL133" s="62"/>
      <c r="AM133" s="62"/>
      <c r="AN133" s="62"/>
    </row>
    <row r="134" spans="1:40" ht="15.75" customHeight="1" x14ac:dyDescent="0.3">
      <c r="A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AG134" s="62"/>
      <c r="AH134" s="62"/>
      <c r="AI134" s="62"/>
      <c r="AJ134" s="62"/>
      <c r="AK134" s="62"/>
      <c r="AL134" s="62"/>
      <c r="AM134" s="62"/>
      <c r="AN134" s="62"/>
    </row>
    <row r="135" spans="1:40" ht="15.75" customHeight="1" x14ac:dyDescent="0.3">
      <c r="A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AG135" s="62"/>
      <c r="AH135" s="62"/>
      <c r="AI135" s="62"/>
      <c r="AJ135" s="62"/>
      <c r="AK135" s="62"/>
      <c r="AL135" s="62"/>
      <c r="AM135" s="62"/>
      <c r="AN135" s="62"/>
    </row>
    <row r="136" spans="1:40" ht="15.75" customHeight="1" x14ac:dyDescent="0.3">
      <c r="A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AG136" s="62"/>
      <c r="AH136" s="62"/>
      <c r="AI136" s="62"/>
      <c r="AJ136" s="62"/>
      <c r="AK136" s="62"/>
      <c r="AL136" s="62"/>
      <c r="AM136" s="62"/>
      <c r="AN136" s="62"/>
    </row>
    <row r="137" spans="1:40" ht="15.75" customHeight="1" x14ac:dyDescent="0.3">
      <c r="A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AG137" s="62"/>
      <c r="AH137" s="62"/>
      <c r="AI137" s="62"/>
      <c r="AJ137" s="62"/>
      <c r="AK137" s="62"/>
      <c r="AL137" s="62"/>
      <c r="AM137" s="62"/>
      <c r="AN137" s="62"/>
    </row>
  </sheetData>
  <autoFilter ref="A2:AN104" xr:uid="{4581E1EA-5B2B-4E5F-BE24-44CCD6AAF832}"/>
  <mergeCells count="5">
    <mergeCell ref="A1:I1"/>
    <mergeCell ref="J1:Q1"/>
    <mergeCell ref="T1:AA1"/>
    <mergeCell ref="AB1:AE1"/>
    <mergeCell ref="AF1:AM1"/>
  </mergeCells>
  <phoneticPr fontId="7" type="noConversion"/>
  <conditionalFormatting sqref="F73">
    <cfRule type="duplicateValues" dxfId="25" priority="3"/>
  </conditionalFormatting>
  <pageMargins left="0.7" right="0.7" top="0.75" bottom="0.75" header="0.3" footer="0.3"/>
  <pageSetup orientation="portrait" r:id="rId1"/>
  <headerFooter>
    <oddFooter>&amp;L_x000D_&amp;1#&amp;"Calibri"&amp;8&amp;K000000 Sensitivity: C2-Restricted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1612-35F4-4CC0-8846-5D7ED073F5C6}">
  <dimension ref="D4:F28"/>
  <sheetViews>
    <sheetView topLeftCell="G1" workbookViewId="0">
      <selection activeCell="H15" sqref="H15"/>
    </sheetView>
  </sheetViews>
  <sheetFormatPr defaultRowHeight="13.2" x14ac:dyDescent="0.25"/>
  <cols>
    <col min="4" max="4" width="55.5546875" bestFit="1" customWidth="1"/>
  </cols>
  <sheetData>
    <row r="4" spans="4:6" ht="13.8" thickBot="1" x14ac:dyDescent="0.3"/>
    <row r="5" spans="4:6" ht="14.4" x14ac:dyDescent="0.25">
      <c r="D5" s="20" t="s">
        <v>175</v>
      </c>
    </row>
    <row r="6" spans="4:6" ht="14.4" x14ac:dyDescent="0.25">
      <c r="D6" s="21" t="s">
        <v>176</v>
      </c>
    </row>
    <row r="7" spans="4:6" ht="14.4" x14ac:dyDescent="0.25">
      <c r="D7" s="21" t="s">
        <v>87</v>
      </c>
    </row>
    <row r="8" spans="4:6" ht="14.4" x14ac:dyDescent="0.25">
      <c r="D8" s="21" t="s">
        <v>89</v>
      </c>
    </row>
    <row r="9" spans="4:6" ht="14.4" x14ac:dyDescent="0.25">
      <c r="D9" s="21" t="s">
        <v>92</v>
      </c>
    </row>
    <row r="10" spans="4:6" ht="14.4" x14ac:dyDescent="0.25">
      <c r="D10" s="21" t="s">
        <v>177</v>
      </c>
      <c r="F10" s="19"/>
    </row>
    <row r="11" spans="4:6" ht="14.4" x14ac:dyDescent="0.25">
      <c r="D11" s="22" t="s">
        <v>178</v>
      </c>
    </row>
    <row r="12" spans="4:6" ht="14.4" x14ac:dyDescent="0.25">
      <c r="D12" s="21" t="s">
        <v>107</v>
      </c>
    </row>
    <row r="13" spans="4:6" ht="14.4" x14ac:dyDescent="0.25">
      <c r="D13" s="21" t="s">
        <v>111</v>
      </c>
    </row>
    <row r="14" spans="4:6" ht="14.4" x14ac:dyDescent="0.25">
      <c r="D14" s="22" t="s">
        <v>113</v>
      </c>
    </row>
    <row r="15" spans="4:6" ht="14.4" x14ac:dyDescent="0.25">
      <c r="D15" s="21" t="s">
        <v>179</v>
      </c>
    </row>
    <row r="16" spans="4:6" ht="14.4" x14ac:dyDescent="0.25">
      <c r="D16" s="21" t="s">
        <v>180</v>
      </c>
    </row>
    <row r="17" spans="4:4" ht="14.4" x14ac:dyDescent="0.25">
      <c r="D17" s="21" t="s">
        <v>139</v>
      </c>
    </row>
    <row r="18" spans="4:4" ht="15" thickBot="1" x14ac:dyDescent="0.3">
      <c r="D18" s="23" t="s">
        <v>115</v>
      </c>
    </row>
    <row r="19" spans="4:4" x14ac:dyDescent="0.25">
      <c r="D19" s="9" t="s">
        <v>59</v>
      </c>
    </row>
    <row r="20" spans="4:4" x14ac:dyDescent="0.25">
      <c r="D20" s="9" t="s">
        <v>63</v>
      </c>
    </row>
    <row r="21" spans="4:4" x14ac:dyDescent="0.25">
      <c r="D21" s="9" t="s">
        <v>68</v>
      </c>
    </row>
    <row r="22" spans="4:4" x14ac:dyDescent="0.25">
      <c r="D22" s="9" t="s">
        <v>69</v>
      </c>
    </row>
    <row r="23" spans="4:4" ht="15.6" x14ac:dyDescent="0.25">
      <c r="D23" s="24" t="s">
        <v>134</v>
      </c>
    </row>
    <row r="24" spans="4:4" ht="15.6" x14ac:dyDescent="0.25">
      <c r="D24" s="24" t="s">
        <v>125</v>
      </c>
    </row>
    <row r="25" spans="4:4" ht="15.6" x14ac:dyDescent="0.25">
      <c r="D25" s="24" t="s">
        <v>129</v>
      </c>
    </row>
    <row r="26" spans="4:4" ht="15.6" x14ac:dyDescent="0.25">
      <c r="D26" s="24" t="s">
        <v>131</v>
      </c>
    </row>
    <row r="27" spans="4:4" x14ac:dyDescent="0.25">
      <c r="D27" s="9" t="s">
        <v>37</v>
      </c>
    </row>
    <row r="28" spans="4:4" x14ac:dyDescent="0.25">
      <c r="D28" s="9" t="s">
        <v>79</v>
      </c>
    </row>
  </sheetData>
  <conditionalFormatting sqref="D5:D28">
    <cfRule type="duplicateValues" dxfId="24" priority="11"/>
  </conditionalFormatting>
  <pageMargins left="0.7" right="0.7" top="0.75" bottom="0.75" header="0.3" footer="0.3"/>
  <headerFooter>
    <oddFooter>&amp;L_x000D_&amp;1#&amp;"Calibri"&amp;8&amp;K000000 Sensitivity: C2-Restricted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366B-6FF8-420E-891A-9890BFD52570}">
  <dimension ref="B1:F60"/>
  <sheetViews>
    <sheetView topLeftCell="A29" workbookViewId="0">
      <selection activeCell="F30" sqref="F30:F60"/>
    </sheetView>
  </sheetViews>
  <sheetFormatPr defaultRowHeight="13.2" x14ac:dyDescent="0.25"/>
  <cols>
    <col min="2" max="2" width="41.44140625" customWidth="1"/>
    <col min="6" max="6" width="19.44140625" customWidth="1"/>
  </cols>
  <sheetData>
    <row r="1" spans="2:2" ht="14.4" x14ac:dyDescent="0.25">
      <c r="B1" s="64" t="str">
        <f>_xlfn.XLOOKUP(A1,'[1]TDI- Projects Status'!$A$3:$A$56,'[1]TDI- Projects Status'!$B$3:$B$56,0,0)</f>
        <v xml:space="preserve">BCI_L2L_CHE_STLA </v>
      </c>
    </row>
    <row r="2" spans="2:2" ht="14.4" x14ac:dyDescent="0.25">
      <c r="B2" s="64" t="str">
        <f>_xlfn.XLOOKUP(A2,'[1]TDI- Projects Status'!$A$3:$A$56,'[1]TDI- Projects Status'!$B$3:$B$56,0,0)</f>
        <v xml:space="preserve">BCI_L2L_CHE_STLA </v>
      </c>
    </row>
    <row r="3" spans="2:2" ht="14.4" x14ac:dyDescent="0.25">
      <c r="B3" s="64" t="str">
        <f>_xlfn.XLOOKUP(A3,'[1]TDI- Projects Status'!$A$3:$A$56,'[1]TDI- Projects Status'!$B$3:$B$56,0,0)</f>
        <v xml:space="preserve">BCI_L2L_CHE_STLA </v>
      </c>
    </row>
    <row r="4" spans="2:2" ht="14.4" x14ac:dyDescent="0.25">
      <c r="B4" s="64" t="str">
        <f>_xlfn.XLOOKUP(A4,'[1]TDI- Projects Status'!$A$3:$A$56,'[1]TDI- Projects Status'!$B$3:$B$56,0,0)</f>
        <v xml:space="preserve">BCI_L2L_CHE_STLA </v>
      </c>
    </row>
    <row r="5" spans="2:2" ht="14.4" x14ac:dyDescent="0.25">
      <c r="B5" s="64" t="str">
        <f>_xlfn.XLOOKUP(A5,'[1]TDI- Projects Status'!$A$3:$A$56,'[1]TDI- Projects Status'!$B$3:$B$56,0,0)</f>
        <v xml:space="preserve">BCI_L2L_CHE_STLA </v>
      </c>
    </row>
    <row r="6" spans="2:2" ht="14.4" x14ac:dyDescent="0.25">
      <c r="B6" s="64" t="str">
        <f>_xlfn.XLOOKUP(A6,'[1]TDI- Projects Status'!$A$3:$A$56,'[1]TDI- Projects Status'!$B$3:$B$56,0,0)</f>
        <v xml:space="preserve">BCI_L2L_CHE_STLA </v>
      </c>
    </row>
    <row r="7" spans="2:2" ht="14.4" x14ac:dyDescent="0.25">
      <c r="B7" s="64" t="str">
        <f>_xlfn.XLOOKUP(A7,'[1]TDI- Projects Status'!$A$3:$A$56,'[1]TDI- Projects Status'!$B$3:$B$56,0,0)</f>
        <v xml:space="preserve">BCI_L2L_CHE_STLA </v>
      </c>
    </row>
    <row r="8" spans="2:2" ht="14.4" x14ac:dyDescent="0.25">
      <c r="B8" s="64" t="str">
        <f>_xlfn.XLOOKUP(A8,'[1]TDI- Projects Status'!$A$3:$A$56,'[1]TDI- Projects Status'!$B$3:$B$56,0,0)</f>
        <v xml:space="preserve">BCI_L2L_CHE_STLA </v>
      </c>
    </row>
    <row r="9" spans="2:2" ht="14.4" x14ac:dyDescent="0.25">
      <c r="B9" s="64" t="str">
        <f>_xlfn.XLOOKUP(A9,'[1]TDI- Projects Status'!$A$3:$A$56,'[1]TDI- Projects Status'!$B$3:$B$56,0,0)</f>
        <v xml:space="preserve">BCI_L2L_CHE_STLA </v>
      </c>
    </row>
    <row r="10" spans="2:2" ht="14.4" x14ac:dyDescent="0.25">
      <c r="B10" s="64" t="str">
        <f>_xlfn.XLOOKUP(A10,'[1]TDI- Projects Status'!$A$3:$A$56,'[1]TDI- Projects Status'!$B$3:$B$56,0,0)</f>
        <v xml:space="preserve">BCI_L2L_CHE_STLA </v>
      </c>
    </row>
    <row r="11" spans="2:2" ht="14.4" x14ac:dyDescent="0.25">
      <c r="B11" s="64" t="str">
        <f>_xlfn.XLOOKUP(A11,'[1]TDI- Projects Status'!$A$3:$A$56,'[1]TDI- Projects Status'!$B$3:$B$56,0,0)</f>
        <v xml:space="preserve">BCI_L2L_CHE_STLA </v>
      </c>
    </row>
    <row r="12" spans="2:2" ht="14.4" x14ac:dyDescent="0.25">
      <c r="B12" s="64" t="str">
        <f>_xlfn.XLOOKUP(A12,'[1]TDI- Projects Status'!$A$3:$A$56,'[1]TDI- Projects Status'!$B$3:$B$56,0,0)</f>
        <v xml:space="preserve">BCI_L2L_CHE_STLA </v>
      </c>
    </row>
    <row r="13" spans="2:2" ht="14.4" x14ac:dyDescent="0.25">
      <c r="B13" s="64" t="str">
        <f>_xlfn.XLOOKUP(A13,'[1]TDI- Projects Status'!$A$3:$A$56,'[1]TDI- Projects Status'!$B$3:$B$56,0,0)</f>
        <v xml:space="preserve">BCI_L2L_CHE_STLA </v>
      </c>
    </row>
    <row r="14" spans="2:2" ht="14.4" x14ac:dyDescent="0.25">
      <c r="B14" s="64" t="s">
        <v>103</v>
      </c>
    </row>
    <row r="15" spans="2:2" ht="14.4" x14ac:dyDescent="0.25">
      <c r="B15" s="64" t="str">
        <f>_xlfn.XLOOKUP(A15,'[1]TDI- Projects Status'!$A$3:$A$56,'[1]TDI- Projects Status'!$B$3:$B$56,0,0)</f>
        <v xml:space="preserve">BCI_L2L_CHE_STLA </v>
      </c>
    </row>
    <row r="16" spans="2:2" ht="14.4" x14ac:dyDescent="0.25">
      <c r="B16" s="64" t="str">
        <f>_xlfn.XLOOKUP(A16,'[1]TDI- Projects Status'!$A$3:$A$56,'[1]TDI- Projects Status'!$B$3:$B$56,0,0)</f>
        <v xml:space="preserve">BCI_L2L_CHE_STLA </v>
      </c>
    </row>
    <row r="17" spans="2:6" ht="14.4" x14ac:dyDescent="0.25">
      <c r="B17" s="64" t="str">
        <f>_xlfn.XLOOKUP(A17,'[1]TDI- Projects Status'!$A$3:$A$56,'[1]TDI- Projects Status'!$B$3:$B$56,0,0)</f>
        <v xml:space="preserve">BCI_L2L_CHE_STLA </v>
      </c>
    </row>
    <row r="18" spans="2:6" ht="14.4" x14ac:dyDescent="0.25">
      <c r="B18" s="64" t="str">
        <f>_xlfn.XLOOKUP(A18,'[1]TDI- Projects Status'!$A$3:$A$56,'[1]TDI- Projects Status'!$B$3:$B$56,0,0)</f>
        <v xml:space="preserve">BCI_L2L_CHE_STLA </v>
      </c>
    </row>
    <row r="19" spans="2:6" ht="14.4" x14ac:dyDescent="0.25">
      <c r="B19" s="64" t="str">
        <f>_xlfn.XLOOKUP(A19,'[1]TDI- Projects Status'!$A$3:$A$56,'[1]TDI- Projects Status'!$B$3:$B$56,0,0)</f>
        <v xml:space="preserve">BCI_L2L_CHE_STLA </v>
      </c>
    </row>
    <row r="20" spans="2:6" ht="14.4" x14ac:dyDescent="0.25">
      <c r="B20" s="64" t="str">
        <f>_xlfn.XLOOKUP(A20,'[1]TDI- Projects Status'!$A$3:$A$56,'[1]TDI- Projects Status'!$B$3:$B$56,0,0)</f>
        <v xml:space="preserve">BCI_L2L_CHE_STLA </v>
      </c>
    </row>
    <row r="21" spans="2:6" ht="14.4" x14ac:dyDescent="0.25">
      <c r="B21" s="64" t="str">
        <f>_xlfn.XLOOKUP(A21,'[1]TDI- Projects Status'!$A$3:$A$56,'[1]TDI- Projects Status'!$B$3:$B$56,0,0)</f>
        <v xml:space="preserve">BCI_L2L_CHE_STLA </v>
      </c>
    </row>
    <row r="22" spans="2:6" ht="14.4" x14ac:dyDescent="0.25">
      <c r="B22" s="64" t="str">
        <f>_xlfn.XLOOKUP(A22,'[1]TDI- Projects Status'!$A$3:$A$56,'[1]TDI- Projects Status'!$B$3:$B$56,0,0)</f>
        <v xml:space="preserve">BCI_L2L_CHE_STLA </v>
      </c>
    </row>
    <row r="23" spans="2:6" ht="14.4" x14ac:dyDescent="0.25">
      <c r="B23" s="64" t="s">
        <v>181</v>
      </c>
    </row>
    <row r="24" spans="2:6" ht="14.4" x14ac:dyDescent="0.25">
      <c r="B24" s="64" t="str">
        <f>_xlfn.XLOOKUP(A24,'[1]TDI- Projects Status'!$A$3:$A$56,'[1]TDI- Projects Status'!$B$3:$B$56,0,0)</f>
        <v xml:space="preserve">BCI_L2L_CHE_STLA </v>
      </c>
    </row>
    <row r="25" spans="2:6" ht="14.4" x14ac:dyDescent="0.25">
      <c r="B25" s="64" t="str">
        <f>_xlfn.XLOOKUP(A25,'[1]TDI- Projects Status'!$A$3:$A$56,'[1]TDI- Projects Status'!$B$3:$B$56,0,0)</f>
        <v xml:space="preserve">BCI_L2L_CHE_STLA </v>
      </c>
    </row>
    <row r="26" spans="2:6" ht="14.4" x14ac:dyDescent="0.25">
      <c r="B26" s="64" t="str">
        <f>_xlfn.XLOOKUP(A26,'[1]TDI- Projects Status'!$A$3:$A$56,'[1]TDI- Projects Status'!$B$3:$B$56,0,0)</f>
        <v xml:space="preserve">BCI_L2L_CHE_STLA </v>
      </c>
    </row>
    <row r="27" spans="2:6" ht="14.4" x14ac:dyDescent="0.25">
      <c r="B27" s="64" t="s">
        <v>111</v>
      </c>
    </row>
    <row r="28" spans="2:6" ht="14.4" x14ac:dyDescent="0.25">
      <c r="B28" s="64" t="str">
        <f>_xlfn.XLOOKUP(A28,'[1]TDI- Projects Status'!$A$3:$A$56,'[1]TDI- Projects Status'!$B$3:$B$56,0,0)</f>
        <v xml:space="preserve">BCI_L2L_CHE_STLA </v>
      </c>
    </row>
    <row r="29" spans="2:6" ht="14.4" x14ac:dyDescent="0.25">
      <c r="B29" s="64" t="str">
        <f>_xlfn.XLOOKUP(A29,'[1]TDI- Projects Status'!$A$3:$A$56,'[1]TDI- Projects Status'!$B$3:$B$56,0,0)</f>
        <v xml:space="preserve">BCI_L2L_CHE_STLA </v>
      </c>
    </row>
    <row r="30" spans="2:6" ht="15" thickBot="1" x14ac:dyDescent="0.3">
      <c r="B30" s="64" t="str">
        <f>_xlfn.XLOOKUP(A30,'[1]TDI- Projects Status'!$A$3:$A$56,'[1]TDI- Projects Status'!$B$3:$B$56,0,0)</f>
        <v xml:space="preserve">BCI_L2L_CHE_STLA </v>
      </c>
      <c r="F30" s="99" t="s">
        <v>182</v>
      </c>
    </row>
    <row r="31" spans="2:6" ht="15" thickBot="1" x14ac:dyDescent="0.3">
      <c r="B31" s="64" t="str">
        <f>_xlfn.XLOOKUP(A31,'[1]TDI- Projects Status'!$A$3:$A$56,'[1]TDI- Projects Status'!$B$3:$B$56,0,0)</f>
        <v xml:space="preserve">BCI_L2L_CHE_STLA </v>
      </c>
      <c r="F31" s="99" t="s">
        <v>182</v>
      </c>
    </row>
    <row r="32" spans="2:6" ht="15" thickBot="1" x14ac:dyDescent="0.3">
      <c r="B32" s="64" t="str">
        <f>_xlfn.XLOOKUP(A32,'[1]TDI- Projects Status'!$A$3:$A$56,'[1]TDI- Projects Status'!$B$3:$B$56,0,0)</f>
        <v xml:space="preserve">BCI_L2L_CHE_STLA </v>
      </c>
      <c r="F32" s="99" t="s">
        <v>182</v>
      </c>
    </row>
    <row r="33" spans="2:6" ht="15" thickBot="1" x14ac:dyDescent="0.3">
      <c r="B33" s="64" t="str">
        <f>_xlfn.XLOOKUP(A33,'[1]TDI- Projects Status'!$A$3:$A$56,'[1]TDI- Projects Status'!$B$3:$B$56,0,0)</f>
        <v xml:space="preserve">BCI_L2L_CHE_STLA </v>
      </c>
      <c r="F33" s="99" t="s">
        <v>60</v>
      </c>
    </row>
    <row r="34" spans="2:6" ht="15" thickBot="1" x14ac:dyDescent="0.3">
      <c r="B34" s="64" t="str">
        <f>_xlfn.XLOOKUP(A34,'[1]TDI- Projects Status'!$A$3:$A$56,'[1]TDI- Projects Status'!$B$3:$B$56,0,0)</f>
        <v xml:space="preserve">BCI_L2L_CHE_STLA </v>
      </c>
      <c r="F34" s="99" t="s">
        <v>183</v>
      </c>
    </row>
    <row r="35" spans="2:6" ht="13.8" thickBot="1" x14ac:dyDescent="0.3">
      <c r="B35" s="25" t="s">
        <v>184</v>
      </c>
      <c r="F35" s="99" t="s">
        <v>185</v>
      </c>
    </row>
    <row r="36" spans="2:6" ht="15" thickBot="1" x14ac:dyDescent="0.3">
      <c r="B36" s="64" t="s">
        <v>120</v>
      </c>
      <c r="F36" s="99" t="s">
        <v>185</v>
      </c>
    </row>
    <row r="37" spans="2:6" ht="15" thickBot="1" x14ac:dyDescent="0.3">
      <c r="B37" s="65" t="s">
        <v>151</v>
      </c>
      <c r="F37" s="99" t="s">
        <v>185</v>
      </c>
    </row>
    <row r="38" spans="2:6" ht="15" thickBot="1" x14ac:dyDescent="0.3">
      <c r="B38" s="65" t="s">
        <v>143</v>
      </c>
      <c r="F38" s="99" t="s">
        <v>60</v>
      </c>
    </row>
    <row r="39" spans="2:6" ht="15" thickBot="1" x14ac:dyDescent="0.3">
      <c r="B39" s="65" t="s">
        <v>129</v>
      </c>
      <c r="F39" s="99" t="s">
        <v>94</v>
      </c>
    </row>
    <row r="40" spans="2:6" ht="15" thickBot="1" x14ac:dyDescent="0.3">
      <c r="B40" s="65" t="s">
        <v>102</v>
      </c>
      <c r="F40" s="99" t="s">
        <v>150</v>
      </c>
    </row>
    <row r="41" spans="2:6" ht="15" thickBot="1" x14ac:dyDescent="0.3">
      <c r="B41" s="65" t="s">
        <v>153</v>
      </c>
      <c r="F41" s="99" t="s">
        <v>186</v>
      </c>
    </row>
    <row r="42" spans="2:6" ht="13.8" thickBot="1" x14ac:dyDescent="0.3">
      <c r="B42" s="66" t="s">
        <v>155</v>
      </c>
      <c r="F42" s="99" t="s">
        <v>186</v>
      </c>
    </row>
    <row r="43" spans="2:6" ht="13.8" thickBot="1" x14ac:dyDescent="0.3">
      <c r="B43" s="66" t="s">
        <v>157</v>
      </c>
      <c r="F43" s="99" t="s">
        <v>186</v>
      </c>
    </row>
    <row r="44" spans="2:6" ht="13.8" thickBot="1" x14ac:dyDescent="0.3">
      <c r="B44" s="66" t="s">
        <v>158</v>
      </c>
      <c r="F44" s="99" t="s">
        <v>185</v>
      </c>
    </row>
    <row r="45" spans="2:6" ht="13.8" thickBot="1" x14ac:dyDescent="0.3">
      <c r="B45" s="66" t="s">
        <v>159</v>
      </c>
      <c r="F45" s="99" t="s">
        <v>185</v>
      </c>
    </row>
    <row r="46" spans="2:6" ht="13.8" thickBot="1" x14ac:dyDescent="0.3">
      <c r="B46" s="66" t="s">
        <v>160</v>
      </c>
      <c r="F46" s="99" t="s">
        <v>60</v>
      </c>
    </row>
    <row r="47" spans="2:6" ht="13.8" thickBot="1" x14ac:dyDescent="0.3">
      <c r="B47" s="66" t="s">
        <v>161</v>
      </c>
      <c r="F47" s="99" t="s">
        <v>154</v>
      </c>
    </row>
    <row r="48" spans="2:6" ht="13.8" thickBot="1" x14ac:dyDescent="0.3">
      <c r="B48" s="66" t="s">
        <v>162</v>
      </c>
      <c r="F48" s="99" t="s">
        <v>156</v>
      </c>
    </row>
    <row r="49" spans="2:6" ht="15" thickBot="1" x14ac:dyDescent="0.3">
      <c r="B49" s="67" t="s">
        <v>163</v>
      </c>
      <c r="F49" s="99" t="s">
        <v>156</v>
      </c>
    </row>
    <row r="50" spans="2:6" ht="15" thickBot="1" x14ac:dyDescent="0.3">
      <c r="B50" s="67" t="s">
        <v>187</v>
      </c>
      <c r="F50" s="99" t="s">
        <v>156</v>
      </c>
    </row>
    <row r="51" spans="2:6" ht="15" thickBot="1" x14ac:dyDescent="0.3">
      <c r="B51" s="68" t="s">
        <v>167</v>
      </c>
      <c r="F51" s="99" t="s">
        <v>156</v>
      </c>
    </row>
    <row r="52" spans="2:6" ht="15" thickBot="1" x14ac:dyDescent="0.3">
      <c r="B52" s="68" t="s">
        <v>169</v>
      </c>
      <c r="F52" s="99" t="s">
        <v>156</v>
      </c>
    </row>
    <row r="53" spans="2:6" ht="15" thickBot="1" x14ac:dyDescent="0.3">
      <c r="B53" s="68" t="s">
        <v>170</v>
      </c>
      <c r="F53" s="99" t="s">
        <v>156</v>
      </c>
    </row>
    <row r="54" spans="2:6" ht="13.8" thickBot="1" x14ac:dyDescent="0.3">
      <c r="B54" s="69" t="s">
        <v>171</v>
      </c>
      <c r="F54" s="99" t="s">
        <v>156</v>
      </c>
    </row>
    <row r="55" spans="2:6" ht="13.8" thickBot="1" x14ac:dyDescent="0.3">
      <c r="F55" s="99" t="s">
        <v>165</v>
      </c>
    </row>
    <row r="56" spans="2:6" ht="13.8" thickBot="1" x14ac:dyDescent="0.3">
      <c r="F56" s="99" t="s">
        <v>165</v>
      </c>
    </row>
    <row r="57" spans="2:6" ht="13.8" thickBot="1" x14ac:dyDescent="0.3">
      <c r="F57" s="99" t="s">
        <v>168</v>
      </c>
    </row>
    <row r="58" spans="2:6" ht="13.8" thickBot="1" x14ac:dyDescent="0.3">
      <c r="F58" s="99" t="s">
        <v>168</v>
      </c>
    </row>
    <row r="59" spans="2:6" ht="13.8" thickBot="1" x14ac:dyDescent="0.3">
      <c r="F59" s="99" t="s">
        <v>168</v>
      </c>
    </row>
    <row r="60" spans="2:6" ht="13.8" thickBot="1" x14ac:dyDescent="0.3">
      <c r="F60" s="99" t="s">
        <v>168</v>
      </c>
    </row>
  </sheetData>
  <conditionalFormatting sqref="B35">
    <cfRule type="duplicateValues" dxfId="23" priority="1"/>
    <cfRule type="duplicateValues" dxfId="22" priority="2"/>
  </conditionalFormatting>
  <conditionalFormatting sqref="B36 B23">
    <cfRule type="duplicateValues" dxfId="21" priority="15"/>
  </conditionalFormatting>
  <conditionalFormatting sqref="B37:B39">
    <cfRule type="duplicateValues" dxfId="20" priority="11"/>
    <cfRule type="duplicateValues" dxfId="19" priority="12"/>
  </conditionalFormatting>
  <conditionalFormatting sqref="B40">
    <cfRule type="duplicateValues" dxfId="18" priority="9"/>
    <cfRule type="duplicateValues" dxfId="17" priority="10"/>
  </conditionalFormatting>
  <conditionalFormatting sqref="B41">
    <cfRule type="duplicateValues" dxfId="16" priority="18"/>
    <cfRule type="duplicateValues" dxfId="15" priority="19"/>
  </conditionalFormatting>
  <conditionalFormatting sqref="B42">
    <cfRule type="duplicateValues" dxfId="14" priority="5"/>
    <cfRule type="duplicateValues" dxfId="13" priority="6"/>
  </conditionalFormatting>
  <conditionalFormatting sqref="B43:B48">
    <cfRule type="duplicateValues" dxfId="12" priority="7"/>
    <cfRule type="duplicateValues" dxfId="11" priority="8"/>
  </conditionalFormatting>
  <conditionalFormatting sqref="B49:B50">
    <cfRule type="duplicateValues" dxfId="10" priority="16"/>
    <cfRule type="duplicateValues" dxfId="9" priority="17"/>
  </conditionalFormatting>
  <conditionalFormatting sqref="B49:B53 B1:B34 B36:B41">
    <cfRule type="duplicateValues" dxfId="8" priority="20"/>
  </conditionalFormatting>
  <conditionalFormatting sqref="B51:B53">
    <cfRule type="duplicateValues" dxfId="7" priority="13"/>
    <cfRule type="duplicateValues" dxfId="6" priority="14"/>
  </conditionalFormatting>
  <conditionalFormatting sqref="B54">
    <cfRule type="duplicateValues" dxfId="5" priority="3"/>
    <cfRule type="duplicateValues" dxfId="4" priority="4"/>
  </conditionalFormatting>
  <pageMargins left="0.7" right="0.7" top="0.75" bottom="0.75" header="0.3" footer="0.3"/>
  <headerFooter>
    <oddFooter>&amp;L_x000D_&amp;1#&amp;"Calibri"&amp;8&amp;K000000 Sensitivity: C2-Restricted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AF94-B26C-48F9-A4FE-C8FD65FE02E5}">
  <sheetPr filterMode="1"/>
  <dimension ref="A1:I80"/>
  <sheetViews>
    <sheetView topLeftCell="B4" workbookViewId="0">
      <selection activeCell="D36" sqref="D36"/>
    </sheetView>
  </sheetViews>
  <sheetFormatPr defaultRowHeight="13.2" x14ac:dyDescent="0.25"/>
  <cols>
    <col min="2" max="2" width="62.109375" bestFit="1" customWidth="1"/>
    <col min="3" max="3" width="19.5546875" style="82" bestFit="1" customWidth="1"/>
    <col min="4" max="4" width="41.5546875" customWidth="1"/>
  </cols>
  <sheetData>
    <row r="1" spans="1:3" x14ac:dyDescent="0.25">
      <c r="B1" t="s">
        <v>188</v>
      </c>
    </row>
    <row r="2" spans="1:3" x14ac:dyDescent="0.25">
      <c r="A2">
        <v>1</v>
      </c>
      <c r="B2" t="s">
        <v>189</v>
      </c>
      <c r="C2" s="82" t="s">
        <v>182</v>
      </c>
    </row>
    <row r="3" spans="1:3" x14ac:dyDescent="0.25">
      <c r="A3">
        <v>2</v>
      </c>
      <c r="B3" t="s">
        <v>75</v>
      </c>
      <c r="C3" s="82" t="s">
        <v>182</v>
      </c>
    </row>
    <row r="4" spans="1:3" x14ac:dyDescent="0.25">
      <c r="A4">
        <v>3</v>
      </c>
      <c r="B4" t="s">
        <v>190</v>
      </c>
      <c r="C4" s="82" t="s">
        <v>182</v>
      </c>
    </row>
    <row r="5" spans="1:3" hidden="1" x14ac:dyDescent="0.25">
      <c r="A5">
        <v>7</v>
      </c>
      <c r="B5" t="s">
        <v>93</v>
      </c>
      <c r="C5"/>
    </row>
    <row r="6" spans="1:3" hidden="1" x14ac:dyDescent="0.25">
      <c r="A6">
        <v>8</v>
      </c>
      <c r="B6" t="s">
        <v>97</v>
      </c>
      <c r="C6"/>
    </row>
    <row r="7" spans="1:3" hidden="1" x14ac:dyDescent="0.25">
      <c r="A7">
        <v>9</v>
      </c>
      <c r="B7" t="s">
        <v>118</v>
      </c>
      <c r="C7"/>
    </row>
    <row r="8" spans="1:3" hidden="1" x14ac:dyDescent="0.25">
      <c r="A8">
        <v>10</v>
      </c>
      <c r="B8" s="79" t="s">
        <v>120</v>
      </c>
      <c r="C8"/>
    </row>
    <row r="9" spans="1:3" hidden="1" x14ac:dyDescent="0.25">
      <c r="A9">
        <v>11</v>
      </c>
      <c r="B9" t="s">
        <v>131</v>
      </c>
      <c r="C9"/>
    </row>
    <row r="10" spans="1:3" hidden="1" x14ac:dyDescent="0.25">
      <c r="A10">
        <v>12</v>
      </c>
      <c r="B10" t="s">
        <v>191</v>
      </c>
      <c r="C10" t="str">
        <f>VLOOKUP(B10,'[1]TDI- Projects Status'!$B:$K,8,FALSE)</f>
        <v>Pavan JORAPUR</v>
      </c>
    </row>
    <row r="11" spans="1:3" hidden="1" x14ac:dyDescent="0.25">
      <c r="A11">
        <v>13</v>
      </c>
      <c r="B11" t="s">
        <v>59</v>
      </c>
      <c r="C11"/>
    </row>
    <row r="12" spans="1:3" x14ac:dyDescent="0.25">
      <c r="A12">
        <v>14</v>
      </c>
      <c r="B12" t="s">
        <v>103</v>
      </c>
      <c r="C12" s="82" t="s">
        <v>60</v>
      </c>
    </row>
    <row r="13" spans="1:3" x14ac:dyDescent="0.25">
      <c r="A13">
        <v>15</v>
      </c>
      <c r="B13" t="s">
        <v>192</v>
      </c>
      <c r="C13" s="82" t="s">
        <v>183</v>
      </c>
    </row>
    <row r="14" spans="1:3" hidden="1" x14ac:dyDescent="0.25">
      <c r="A14">
        <v>22</v>
      </c>
      <c r="B14" t="s">
        <v>107</v>
      </c>
      <c r="C14"/>
    </row>
    <row r="15" spans="1:3" hidden="1" x14ac:dyDescent="0.25">
      <c r="A15">
        <v>23</v>
      </c>
      <c r="B15" t="s">
        <v>111</v>
      </c>
      <c r="C15"/>
    </row>
    <row r="16" spans="1:3" hidden="1" x14ac:dyDescent="0.25">
      <c r="A16">
        <v>24</v>
      </c>
      <c r="B16" t="s">
        <v>113</v>
      </c>
      <c r="C16"/>
    </row>
    <row r="17" spans="1:4" hidden="1" x14ac:dyDescent="0.25">
      <c r="A17">
        <v>27</v>
      </c>
      <c r="B17" t="s">
        <v>52</v>
      </c>
      <c r="C17"/>
    </row>
    <row r="18" spans="1:4" hidden="1" x14ac:dyDescent="0.25">
      <c r="A18">
        <v>28</v>
      </c>
      <c r="B18" t="s">
        <v>87</v>
      </c>
      <c r="C18"/>
    </row>
    <row r="19" spans="1:4" hidden="1" x14ac:dyDescent="0.25">
      <c r="A19">
        <v>29</v>
      </c>
      <c r="B19" t="s">
        <v>84</v>
      </c>
      <c r="C19"/>
    </row>
    <row r="20" spans="1:4" hidden="1" x14ac:dyDescent="0.25">
      <c r="A20">
        <v>30</v>
      </c>
      <c r="B20" t="s">
        <v>193</v>
      </c>
      <c r="C20"/>
    </row>
    <row r="21" spans="1:4" hidden="1" x14ac:dyDescent="0.25">
      <c r="A21">
        <v>31</v>
      </c>
      <c r="B21" t="s">
        <v>194</v>
      </c>
      <c r="C21" t="str">
        <f>VLOOKUP(B21,'[1]TDI- Projects Status'!$B:$K,8,FALSE)</f>
        <v>Sachin SAJEEV</v>
      </c>
    </row>
    <row r="22" spans="1:4" hidden="1" x14ac:dyDescent="0.25">
      <c r="A22">
        <v>32</v>
      </c>
      <c r="B22" t="s">
        <v>79</v>
      </c>
      <c r="C22"/>
    </row>
    <row r="23" spans="1:4" hidden="1" x14ac:dyDescent="0.25">
      <c r="A23">
        <v>33</v>
      </c>
      <c r="B23" t="s">
        <v>134</v>
      </c>
      <c r="C23"/>
    </row>
    <row r="24" spans="1:4" hidden="1" x14ac:dyDescent="0.25">
      <c r="A24">
        <v>34</v>
      </c>
      <c r="B24" t="s">
        <v>125</v>
      </c>
      <c r="C24"/>
    </row>
    <row r="25" spans="1:4" hidden="1" x14ac:dyDescent="0.25">
      <c r="A25">
        <v>35</v>
      </c>
      <c r="B25" s="90" t="s">
        <v>145</v>
      </c>
      <c r="C25" t="str">
        <f>VLOOKUP(B25,'[1]TDI- Projects Status'!$B:$K,8,FALSE)</f>
        <v>TBH</v>
      </c>
      <c r="D25" s="87" t="s">
        <v>195</v>
      </c>
    </row>
    <row r="26" spans="1:4" hidden="1" x14ac:dyDescent="0.25">
      <c r="A26">
        <v>36</v>
      </c>
      <c r="B26" s="90" t="s">
        <v>147</v>
      </c>
      <c r="C26" s="82" t="s">
        <v>146</v>
      </c>
      <c r="D26" s="87" t="s">
        <v>195</v>
      </c>
    </row>
    <row r="27" spans="1:4" hidden="1" x14ac:dyDescent="0.25">
      <c r="A27">
        <v>37</v>
      </c>
      <c r="B27" t="s">
        <v>136</v>
      </c>
      <c r="C27" s="82" t="s">
        <v>146</v>
      </c>
    </row>
    <row r="28" spans="1:4" x14ac:dyDescent="0.25">
      <c r="A28">
        <v>38</v>
      </c>
      <c r="B28" t="s">
        <v>142</v>
      </c>
      <c r="C28"/>
    </row>
    <row r="29" spans="1:4" x14ac:dyDescent="0.25">
      <c r="A29">
        <v>39</v>
      </c>
      <c r="B29" t="s">
        <v>99</v>
      </c>
      <c r="C29" t="str">
        <f>VLOOKUP(B29,'[1]TDI- Projects Status'!$B:$K,8,FALSE)</f>
        <v>Pradeep GAJAKOSH</v>
      </c>
    </row>
    <row r="30" spans="1:4" x14ac:dyDescent="0.25">
      <c r="A30">
        <v>41</v>
      </c>
      <c r="B30" t="s">
        <v>148</v>
      </c>
      <c r="C30" s="82" t="s">
        <v>60</v>
      </c>
    </row>
    <row r="31" spans="1:4" x14ac:dyDescent="0.25">
      <c r="A31">
        <v>42</v>
      </c>
      <c r="B31" t="s">
        <v>67</v>
      </c>
      <c r="C31" s="82" t="s">
        <v>94</v>
      </c>
    </row>
    <row r="32" spans="1:4" x14ac:dyDescent="0.25">
      <c r="A32">
        <v>43</v>
      </c>
      <c r="B32" t="s">
        <v>80</v>
      </c>
      <c r="C32" s="82">
        <v>0</v>
      </c>
    </row>
    <row r="33" spans="1:9" x14ac:dyDescent="0.25">
      <c r="A33">
        <v>44</v>
      </c>
      <c r="B33" t="s">
        <v>81</v>
      </c>
      <c r="C33" s="82" t="s">
        <v>196</v>
      </c>
    </row>
    <row r="34" spans="1:9" x14ac:dyDescent="0.25">
      <c r="A34">
        <v>45</v>
      </c>
      <c r="B34" t="s">
        <v>181</v>
      </c>
      <c r="C34" s="82" t="s">
        <v>196</v>
      </c>
      <c r="H34">
        <v>31</v>
      </c>
    </row>
    <row r="35" spans="1:9" x14ac:dyDescent="0.25">
      <c r="A35">
        <v>46</v>
      </c>
      <c r="B35" t="s">
        <v>151</v>
      </c>
      <c r="C35" s="82" t="s">
        <v>182</v>
      </c>
      <c r="H35">
        <v>26</v>
      </c>
    </row>
    <row r="36" spans="1:9" x14ac:dyDescent="0.25">
      <c r="A36">
        <v>47</v>
      </c>
      <c r="B36" t="s">
        <v>143</v>
      </c>
      <c r="C36" s="82" t="s">
        <v>185</v>
      </c>
    </row>
    <row r="37" spans="1:9" hidden="1" x14ac:dyDescent="0.25">
      <c r="A37">
        <v>48</v>
      </c>
      <c r="B37" t="s">
        <v>129</v>
      </c>
      <c r="C37"/>
    </row>
    <row r="38" spans="1:9" x14ac:dyDescent="0.25">
      <c r="A38">
        <v>49</v>
      </c>
      <c r="B38" t="s">
        <v>102</v>
      </c>
      <c r="C38" t="str">
        <f>VLOOKUP(B38,'[1]TDI- Projects Status'!$B:$K,8,FALSE)</f>
        <v>Pradeep GAJAKOSH</v>
      </c>
      <c r="I38">
        <v>54</v>
      </c>
    </row>
    <row r="39" spans="1:9" hidden="1" x14ac:dyDescent="0.25">
      <c r="A39">
        <v>50</v>
      </c>
      <c r="B39" t="s">
        <v>118</v>
      </c>
      <c r="C39" s="82" t="s">
        <v>60</v>
      </c>
    </row>
    <row r="40" spans="1:9" x14ac:dyDescent="0.25">
      <c r="A40">
        <v>51</v>
      </c>
      <c r="B40" s="87" t="s">
        <v>153</v>
      </c>
      <c r="C40" s="87" t="s">
        <v>197</v>
      </c>
      <c r="I40">
        <v>15</v>
      </c>
    </row>
    <row r="41" spans="1:9" hidden="1" x14ac:dyDescent="0.25">
      <c r="A41">
        <v>52</v>
      </c>
      <c r="B41" s="89" t="s">
        <v>155</v>
      </c>
      <c r="C41" s="88" t="s">
        <v>156</v>
      </c>
    </row>
    <row r="42" spans="1:9" hidden="1" x14ac:dyDescent="0.25">
      <c r="A42">
        <v>53</v>
      </c>
      <c r="B42" s="89" t="s">
        <v>157</v>
      </c>
      <c r="C42" s="88" t="s">
        <v>156</v>
      </c>
    </row>
    <row r="43" spans="1:9" hidden="1" x14ac:dyDescent="0.25">
      <c r="A43">
        <v>54</v>
      </c>
      <c r="B43" s="89" t="s">
        <v>158</v>
      </c>
      <c r="C43" s="82" t="s">
        <v>156</v>
      </c>
    </row>
    <row r="44" spans="1:9" hidden="1" x14ac:dyDescent="0.25">
      <c r="A44">
        <v>4</v>
      </c>
      <c r="B44" s="89" t="s">
        <v>159</v>
      </c>
      <c r="C44" s="82" t="s">
        <v>156</v>
      </c>
    </row>
    <row r="45" spans="1:9" hidden="1" x14ac:dyDescent="0.25">
      <c r="A45">
        <v>5</v>
      </c>
      <c r="B45" s="89" t="s">
        <v>160</v>
      </c>
      <c r="C45" s="82" t="s">
        <v>156</v>
      </c>
    </row>
    <row r="46" spans="1:9" hidden="1" x14ac:dyDescent="0.25">
      <c r="A46">
        <v>6</v>
      </c>
      <c r="B46" s="89" t="s">
        <v>161</v>
      </c>
      <c r="C46" s="82" t="s">
        <v>156</v>
      </c>
    </row>
    <row r="47" spans="1:9" hidden="1" x14ac:dyDescent="0.25">
      <c r="A47">
        <v>16</v>
      </c>
      <c r="B47" s="89" t="s">
        <v>162</v>
      </c>
      <c r="C47" s="82" t="s">
        <v>156</v>
      </c>
    </row>
    <row r="48" spans="1:9" hidden="1" x14ac:dyDescent="0.25">
      <c r="A48">
        <v>17</v>
      </c>
      <c r="B48" s="89" t="s">
        <v>163</v>
      </c>
      <c r="C48" s="82" t="s">
        <v>156</v>
      </c>
    </row>
    <row r="49" spans="1:3" hidden="1" x14ac:dyDescent="0.25">
      <c r="A49">
        <v>18</v>
      </c>
      <c r="B49" s="89" t="s">
        <v>187</v>
      </c>
      <c r="C49" s="82" t="s">
        <v>165</v>
      </c>
    </row>
    <row r="50" spans="1:3" hidden="1" x14ac:dyDescent="0.25">
      <c r="A50">
        <v>19</v>
      </c>
      <c r="B50" s="90" t="s">
        <v>167</v>
      </c>
      <c r="C50" s="82" t="s">
        <v>165</v>
      </c>
    </row>
    <row r="51" spans="1:3" hidden="1" x14ac:dyDescent="0.25">
      <c r="A51">
        <v>20</v>
      </c>
      <c r="B51" s="90" t="s">
        <v>169</v>
      </c>
      <c r="C51" s="88" t="s">
        <v>168</v>
      </c>
    </row>
    <row r="52" spans="1:3" hidden="1" x14ac:dyDescent="0.25">
      <c r="A52">
        <v>21</v>
      </c>
      <c r="B52" s="90" t="s">
        <v>170</v>
      </c>
      <c r="C52" s="88" t="s">
        <v>168</v>
      </c>
    </row>
    <row r="53" spans="1:3" hidden="1" x14ac:dyDescent="0.25">
      <c r="A53">
        <v>40</v>
      </c>
      <c r="B53" s="90" t="s">
        <v>171</v>
      </c>
      <c r="C53" s="88" t="s">
        <v>168</v>
      </c>
    </row>
    <row r="54" spans="1:3" hidden="1" x14ac:dyDescent="0.25">
      <c r="A54" t="s">
        <v>198</v>
      </c>
      <c r="B54" t="s">
        <v>52</v>
      </c>
      <c r="C54" s="82" t="s">
        <v>146</v>
      </c>
    </row>
    <row r="55" spans="1:3" hidden="1" x14ac:dyDescent="0.25">
      <c r="A55" t="s">
        <v>198</v>
      </c>
      <c r="B55" t="s">
        <v>84</v>
      </c>
      <c r="C55"/>
    </row>
    <row r="56" spans="1:3" hidden="1" x14ac:dyDescent="0.25">
      <c r="A56" t="s">
        <v>198</v>
      </c>
      <c r="B56" t="s">
        <v>87</v>
      </c>
      <c r="C56"/>
    </row>
    <row r="57" spans="1:3" x14ac:dyDescent="0.25">
      <c r="A57" t="s">
        <v>198</v>
      </c>
      <c r="B57" t="s">
        <v>89</v>
      </c>
      <c r="C57"/>
    </row>
    <row r="58" spans="1:3" hidden="1" x14ac:dyDescent="0.25">
      <c r="A58" t="s">
        <v>198</v>
      </c>
      <c r="B58" t="s">
        <v>193</v>
      </c>
      <c r="C58"/>
    </row>
    <row r="59" spans="1:3" hidden="1" x14ac:dyDescent="0.25">
      <c r="A59" t="s">
        <v>198</v>
      </c>
      <c r="B59" t="s">
        <v>93</v>
      </c>
      <c r="C59"/>
    </row>
    <row r="60" spans="1:3" hidden="1" x14ac:dyDescent="0.25">
      <c r="A60" t="s">
        <v>198</v>
      </c>
      <c r="B60" t="s">
        <v>97</v>
      </c>
      <c r="C60"/>
    </row>
    <row r="61" spans="1:3" hidden="1" x14ac:dyDescent="0.25">
      <c r="A61" t="s">
        <v>198</v>
      </c>
      <c r="B61" s="79" t="s">
        <v>179</v>
      </c>
      <c r="C61"/>
    </row>
    <row r="62" spans="1:3" hidden="1" x14ac:dyDescent="0.25">
      <c r="A62" t="s">
        <v>198</v>
      </c>
      <c r="B62" s="79" t="s">
        <v>180</v>
      </c>
      <c r="C62"/>
    </row>
    <row r="63" spans="1:3" hidden="1" x14ac:dyDescent="0.25">
      <c r="A63" t="s">
        <v>198</v>
      </c>
      <c r="B63" s="79" t="s">
        <v>199</v>
      </c>
      <c r="C63"/>
    </row>
    <row r="64" spans="1:3" hidden="1" x14ac:dyDescent="0.25">
      <c r="A64" t="s">
        <v>198</v>
      </c>
      <c r="B64" t="s">
        <v>59</v>
      </c>
      <c r="C64"/>
    </row>
    <row r="65" spans="1:3" x14ac:dyDescent="0.25">
      <c r="A65" t="s">
        <v>198</v>
      </c>
      <c r="B65" t="s">
        <v>63</v>
      </c>
      <c r="C65" t="e">
        <f>VLOOKUP(B65,'[1]TDI- Projects Status'!$B:$K,8,FALSE)</f>
        <v>#N/A</v>
      </c>
    </row>
    <row r="66" spans="1:3" x14ac:dyDescent="0.25">
      <c r="A66" t="s">
        <v>198</v>
      </c>
      <c r="B66" t="s">
        <v>68</v>
      </c>
      <c r="C66" s="82" t="s">
        <v>200</v>
      </c>
    </row>
    <row r="67" spans="1:3" hidden="1" x14ac:dyDescent="0.25">
      <c r="A67" t="s">
        <v>198</v>
      </c>
      <c r="B67" t="s">
        <v>134</v>
      </c>
      <c r="C67" s="82" t="s">
        <v>200</v>
      </c>
    </row>
    <row r="68" spans="1:3" hidden="1" x14ac:dyDescent="0.25">
      <c r="A68" t="s">
        <v>198</v>
      </c>
      <c r="B68" t="s">
        <v>79</v>
      </c>
      <c r="C68"/>
    </row>
    <row r="69" spans="1:3" hidden="1" x14ac:dyDescent="0.25">
      <c r="A69" t="s">
        <v>198</v>
      </c>
      <c r="B69" t="s">
        <v>136</v>
      </c>
      <c r="C69"/>
    </row>
    <row r="70" spans="1:3" hidden="1" x14ac:dyDescent="0.25">
      <c r="A70" t="s">
        <v>198</v>
      </c>
      <c r="B70" t="s">
        <v>191</v>
      </c>
      <c r="C70" t="str">
        <f>VLOOKUP(B70,'[1]TDI- Projects Status'!$B:$K,8,FALSE)</f>
        <v>Pavan JORAPUR</v>
      </c>
    </row>
    <row r="71" spans="1:3" hidden="1" x14ac:dyDescent="0.25">
      <c r="A71" t="s">
        <v>198</v>
      </c>
      <c r="B71" t="s">
        <v>191</v>
      </c>
      <c r="C71"/>
    </row>
    <row r="72" spans="1:3" hidden="1" x14ac:dyDescent="0.25">
      <c r="A72" t="s">
        <v>198</v>
      </c>
      <c r="B72" t="s">
        <v>194</v>
      </c>
      <c r="C72" t="str">
        <f>VLOOKUP(B72,'[1]TDI- Projects Status'!$B:$K,8,FALSE)</f>
        <v>Sachin SAJEEV</v>
      </c>
    </row>
    <row r="73" spans="1:3" hidden="1" x14ac:dyDescent="0.25">
      <c r="A73" t="s">
        <v>198</v>
      </c>
      <c r="B73" t="s">
        <v>194</v>
      </c>
      <c r="C73"/>
    </row>
    <row r="74" spans="1:3" hidden="1" x14ac:dyDescent="0.25">
      <c r="A74" t="s">
        <v>198</v>
      </c>
      <c r="B74" t="s">
        <v>107</v>
      </c>
      <c r="C74"/>
    </row>
    <row r="75" spans="1:3" hidden="1" x14ac:dyDescent="0.25">
      <c r="A75" t="s">
        <v>198</v>
      </c>
      <c r="B75" t="s">
        <v>111</v>
      </c>
      <c r="C75"/>
    </row>
    <row r="76" spans="1:3" hidden="1" x14ac:dyDescent="0.25">
      <c r="A76" t="s">
        <v>198</v>
      </c>
      <c r="B76" t="s">
        <v>113</v>
      </c>
      <c r="C76"/>
    </row>
    <row r="77" spans="1:3" hidden="1" x14ac:dyDescent="0.25">
      <c r="A77" t="s">
        <v>198</v>
      </c>
      <c r="B77" t="s">
        <v>125</v>
      </c>
      <c r="C77"/>
    </row>
    <row r="78" spans="1:3" hidden="1" x14ac:dyDescent="0.25">
      <c r="A78" t="s">
        <v>198</v>
      </c>
      <c r="B78" t="s">
        <v>129</v>
      </c>
      <c r="C78"/>
    </row>
    <row r="79" spans="1:3" hidden="1" x14ac:dyDescent="0.25">
      <c r="A79" t="s">
        <v>198</v>
      </c>
      <c r="B79" t="s">
        <v>131</v>
      </c>
      <c r="C79"/>
    </row>
    <row r="80" spans="1:3" x14ac:dyDescent="0.25">
      <c r="C80"/>
    </row>
  </sheetData>
  <autoFilter ref="A1:B80" xr:uid="{1EF8AF94-B26C-48F9-A4FE-C8FD65FE02E5}">
    <filterColumn colId="1">
      <colorFilter dxfId="26"/>
    </filterColumn>
  </autoFilter>
  <conditionalFormatting sqref="B1:B82 B106:B1048576">
    <cfRule type="duplicateValues" dxfId="3" priority="1"/>
  </conditionalFormatting>
  <pageMargins left="0.7" right="0.7" top="0.75" bottom="0.75" header="0.3" footer="0.3"/>
  <headerFooter>
    <oddFooter>&amp;L_x000D_&amp;1#&amp;"Calibri"&amp;8&amp;K000000 Sensitivity: C2-Restricted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EDD5-7E7A-4155-962A-E6AD92A926A3}">
  <dimension ref="A1:C89"/>
  <sheetViews>
    <sheetView topLeftCell="A65" workbookViewId="0">
      <selection activeCell="F75" sqref="F75"/>
    </sheetView>
  </sheetViews>
  <sheetFormatPr defaultRowHeight="13.2" x14ac:dyDescent="0.25"/>
  <cols>
    <col min="1" max="1" width="77.88671875" customWidth="1"/>
    <col min="2" max="2" width="19.5546875" bestFit="1" customWidth="1"/>
    <col min="3" max="3" width="29.88671875" customWidth="1"/>
  </cols>
  <sheetData>
    <row r="1" spans="1:1" ht="15" thickBot="1" x14ac:dyDescent="0.3">
      <c r="A1" s="83" t="s">
        <v>52</v>
      </c>
    </row>
    <row r="2" spans="1:1" ht="15" thickBot="1" x14ac:dyDescent="0.3">
      <c r="A2" s="83" t="s">
        <v>84</v>
      </c>
    </row>
    <row r="3" spans="1:1" ht="15" thickBot="1" x14ac:dyDescent="0.3">
      <c r="A3" s="83" t="s">
        <v>87</v>
      </c>
    </row>
    <row r="4" spans="1:1" ht="15" thickBot="1" x14ac:dyDescent="0.3">
      <c r="A4" s="83" t="s">
        <v>89</v>
      </c>
    </row>
    <row r="5" spans="1:1" ht="15" thickBot="1" x14ac:dyDescent="0.3">
      <c r="A5" s="83" t="s">
        <v>92</v>
      </c>
    </row>
    <row r="6" spans="1:1" ht="15" thickBot="1" x14ac:dyDescent="0.3">
      <c r="A6" s="83" t="s">
        <v>177</v>
      </c>
    </row>
    <row r="7" spans="1:1" ht="15" thickBot="1" x14ac:dyDescent="0.3">
      <c r="A7" s="83" t="s">
        <v>178</v>
      </c>
    </row>
    <row r="8" spans="1:1" ht="15" thickBot="1" x14ac:dyDescent="0.3">
      <c r="A8" s="83" t="s">
        <v>179</v>
      </c>
    </row>
    <row r="9" spans="1:1" ht="15" thickBot="1" x14ac:dyDescent="0.3">
      <c r="A9" s="83" t="s">
        <v>180</v>
      </c>
    </row>
    <row r="10" spans="1:1" ht="15" thickBot="1" x14ac:dyDescent="0.3">
      <c r="A10" s="83" t="s">
        <v>139</v>
      </c>
    </row>
    <row r="11" spans="1:1" ht="14.4" thickBot="1" x14ac:dyDescent="0.3">
      <c r="A11" s="84" t="s">
        <v>37</v>
      </c>
    </row>
    <row r="12" spans="1:1" ht="15" thickBot="1" x14ac:dyDescent="0.3">
      <c r="A12" s="83" t="s">
        <v>115</v>
      </c>
    </row>
    <row r="13" spans="1:1" ht="14.4" thickBot="1" x14ac:dyDescent="0.3">
      <c r="A13" s="84" t="s">
        <v>59</v>
      </c>
    </row>
    <row r="14" spans="1:1" ht="14.4" thickBot="1" x14ac:dyDescent="0.3">
      <c r="A14" s="84" t="s">
        <v>63</v>
      </c>
    </row>
    <row r="15" spans="1:1" ht="14.4" thickBot="1" x14ac:dyDescent="0.3">
      <c r="A15" s="84" t="s">
        <v>68</v>
      </c>
    </row>
    <row r="16" spans="1:1" ht="16.2" thickBot="1" x14ac:dyDescent="0.3">
      <c r="A16" s="85" t="s">
        <v>134</v>
      </c>
    </row>
    <row r="17" spans="1:1" ht="14.4" thickBot="1" x14ac:dyDescent="0.3">
      <c r="A17" s="84" t="s">
        <v>79</v>
      </c>
    </row>
    <row r="18" spans="1:1" ht="15" thickBot="1" x14ac:dyDescent="0.3">
      <c r="A18" s="83" t="s">
        <v>136</v>
      </c>
    </row>
    <row r="19" spans="1:1" ht="14.4" thickBot="1" x14ac:dyDescent="0.3">
      <c r="A19" s="86" t="s">
        <v>142</v>
      </c>
    </row>
    <row r="20" spans="1:1" ht="14.4" thickBot="1" x14ac:dyDescent="0.3">
      <c r="A20" s="84" t="s">
        <v>143</v>
      </c>
    </row>
    <row r="21" spans="1:1" ht="15" thickBot="1" x14ac:dyDescent="0.3">
      <c r="A21" s="83" t="s">
        <v>107</v>
      </c>
    </row>
    <row r="22" spans="1:1" ht="15" thickBot="1" x14ac:dyDescent="0.3">
      <c r="A22" s="83" t="s">
        <v>111</v>
      </c>
    </row>
    <row r="23" spans="1:1" ht="15" thickBot="1" x14ac:dyDescent="0.3">
      <c r="A23" s="83" t="s">
        <v>113</v>
      </c>
    </row>
    <row r="29" spans="1:1" ht="13.8" x14ac:dyDescent="0.25">
      <c r="A29" s="70" t="s">
        <v>52</v>
      </c>
    </row>
    <row r="30" spans="1:1" ht="13.8" x14ac:dyDescent="0.25">
      <c r="A30" s="70" t="s">
        <v>84</v>
      </c>
    </row>
    <row r="31" spans="1:1" ht="13.8" x14ac:dyDescent="0.25">
      <c r="A31" s="70" t="s">
        <v>87</v>
      </c>
    </row>
    <row r="32" spans="1:1" ht="13.8" x14ac:dyDescent="0.25">
      <c r="A32" s="70" t="s">
        <v>89</v>
      </c>
    </row>
    <row r="33" spans="1:1" ht="13.8" x14ac:dyDescent="0.25">
      <c r="A33" s="70" t="s">
        <v>92</v>
      </c>
    </row>
    <row r="34" spans="1:1" ht="13.8" x14ac:dyDescent="0.25">
      <c r="A34" s="70" t="s">
        <v>177</v>
      </c>
    </row>
    <row r="35" spans="1:1" ht="13.8" x14ac:dyDescent="0.25">
      <c r="A35" s="70" t="s">
        <v>178</v>
      </c>
    </row>
    <row r="36" spans="1:1" ht="13.8" x14ac:dyDescent="0.25">
      <c r="A36" s="70" t="s">
        <v>179</v>
      </c>
    </row>
    <row r="37" spans="1:1" ht="13.8" x14ac:dyDescent="0.25">
      <c r="A37" s="70" t="s">
        <v>180</v>
      </c>
    </row>
    <row r="38" spans="1:1" ht="13.8" x14ac:dyDescent="0.25">
      <c r="A38" s="70" t="s">
        <v>199</v>
      </c>
    </row>
    <row r="39" spans="1:1" ht="13.8" x14ac:dyDescent="0.3">
      <c r="A39" s="40" t="s">
        <v>59</v>
      </c>
    </row>
    <row r="40" spans="1:1" ht="13.8" x14ac:dyDescent="0.3">
      <c r="A40" s="81" t="s">
        <v>63</v>
      </c>
    </row>
    <row r="41" spans="1:1" ht="13.8" x14ac:dyDescent="0.3">
      <c r="A41" s="40" t="s">
        <v>68</v>
      </c>
    </row>
    <row r="42" spans="1:1" ht="13.8" x14ac:dyDescent="0.25">
      <c r="A42" s="75" t="s">
        <v>134</v>
      </c>
    </row>
    <row r="43" spans="1:1" ht="13.8" x14ac:dyDescent="0.3">
      <c r="A43" s="40" t="s">
        <v>79</v>
      </c>
    </row>
    <row r="44" spans="1:1" ht="13.8" x14ac:dyDescent="0.3">
      <c r="A44" s="76" t="s">
        <v>136</v>
      </c>
    </row>
    <row r="45" spans="1:1" ht="13.8" x14ac:dyDescent="0.25">
      <c r="A45" s="70" t="s">
        <v>139</v>
      </c>
    </row>
    <row r="46" spans="1:1" ht="13.8" x14ac:dyDescent="0.3">
      <c r="A46" s="40" t="s">
        <v>37</v>
      </c>
    </row>
    <row r="47" spans="1:1" ht="13.8" x14ac:dyDescent="0.3">
      <c r="A47" s="61" t="s">
        <v>142</v>
      </c>
    </row>
    <row r="48" spans="1:1" ht="13.8" x14ac:dyDescent="0.25">
      <c r="A48" s="70" t="s">
        <v>115</v>
      </c>
    </row>
    <row r="49" spans="1:3" ht="13.8" x14ac:dyDescent="0.3">
      <c r="A49" s="40" t="s">
        <v>143</v>
      </c>
    </row>
    <row r="50" spans="1:3" ht="13.8" x14ac:dyDescent="0.25">
      <c r="A50" s="70" t="s">
        <v>107</v>
      </c>
    </row>
    <row r="51" spans="1:3" ht="13.8" x14ac:dyDescent="0.25">
      <c r="A51" s="70" t="s">
        <v>111</v>
      </c>
    </row>
    <row r="52" spans="1:3" ht="13.8" x14ac:dyDescent="0.25">
      <c r="A52" s="70" t="s">
        <v>113</v>
      </c>
    </row>
    <row r="58" spans="1:3" ht="23.4" customHeight="1" x14ac:dyDescent="0.25">
      <c r="A58" s="94" t="s">
        <v>201</v>
      </c>
      <c r="B58" s="95" t="s">
        <v>202</v>
      </c>
      <c r="C58" s="94" t="s">
        <v>35</v>
      </c>
    </row>
    <row r="59" spans="1:3" x14ac:dyDescent="0.25">
      <c r="A59" s="3" t="s">
        <v>189</v>
      </c>
      <c r="B59" s="25" t="s">
        <v>182</v>
      </c>
      <c r="C59" s="3" t="s">
        <v>203</v>
      </c>
    </row>
    <row r="60" spans="1:3" x14ac:dyDescent="0.25">
      <c r="A60" s="3" t="s">
        <v>75</v>
      </c>
      <c r="B60" s="25" t="s">
        <v>182</v>
      </c>
      <c r="C60" s="3" t="s">
        <v>203</v>
      </c>
    </row>
    <row r="61" spans="1:3" x14ac:dyDescent="0.25">
      <c r="A61" s="3" t="s">
        <v>190</v>
      </c>
      <c r="B61" s="25" t="s">
        <v>182</v>
      </c>
      <c r="C61" s="3" t="s">
        <v>203</v>
      </c>
    </row>
    <row r="62" spans="1:3" x14ac:dyDescent="0.25">
      <c r="A62" s="3" t="s">
        <v>103</v>
      </c>
      <c r="B62" s="25" t="s">
        <v>60</v>
      </c>
      <c r="C62" s="3"/>
    </row>
    <row r="63" spans="1:3" x14ac:dyDescent="0.25">
      <c r="A63" s="3" t="s">
        <v>192</v>
      </c>
      <c r="B63" s="25" t="s">
        <v>183</v>
      </c>
      <c r="C63" s="3"/>
    </row>
    <row r="64" spans="1:3" x14ac:dyDescent="0.25">
      <c r="A64" s="91" t="s">
        <v>145</v>
      </c>
      <c r="B64" s="10" t="s">
        <v>185</v>
      </c>
      <c r="C64" s="3"/>
    </row>
    <row r="65" spans="1:3" x14ac:dyDescent="0.25">
      <c r="A65" s="91" t="s">
        <v>147</v>
      </c>
      <c r="B65" s="10" t="s">
        <v>185</v>
      </c>
      <c r="C65" s="3"/>
    </row>
    <row r="66" spans="1:3" x14ac:dyDescent="0.25">
      <c r="A66" s="3" t="s">
        <v>142</v>
      </c>
      <c r="B66" s="10" t="s">
        <v>185</v>
      </c>
      <c r="C66" s="3"/>
    </row>
    <row r="67" spans="1:3" x14ac:dyDescent="0.25">
      <c r="A67" s="3" t="s">
        <v>99</v>
      </c>
      <c r="B67" s="3" t="s">
        <v>60</v>
      </c>
      <c r="C67" s="3"/>
    </row>
    <row r="68" spans="1:3" x14ac:dyDescent="0.25">
      <c r="A68" s="3" t="s">
        <v>148</v>
      </c>
      <c r="B68" s="25" t="s">
        <v>60</v>
      </c>
      <c r="C68" s="3"/>
    </row>
    <row r="69" spans="1:3" x14ac:dyDescent="0.25">
      <c r="A69" s="3" t="s">
        <v>67</v>
      </c>
      <c r="B69" s="25" t="s">
        <v>94</v>
      </c>
      <c r="C69" s="3"/>
    </row>
    <row r="70" spans="1:3" x14ac:dyDescent="0.25">
      <c r="A70" s="3" t="s">
        <v>80</v>
      </c>
      <c r="B70" s="92" t="s">
        <v>186</v>
      </c>
      <c r="C70" s="3" t="s">
        <v>203</v>
      </c>
    </row>
    <row r="71" spans="1:3" x14ac:dyDescent="0.25">
      <c r="A71" s="3" t="s">
        <v>81</v>
      </c>
      <c r="B71" s="25" t="s">
        <v>196</v>
      </c>
      <c r="C71" s="3"/>
    </row>
    <row r="72" spans="1:3" x14ac:dyDescent="0.25">
      <c r="A72" s="3" t="s">
        <v>181</v>
      </c>
      <c r="B72" s="25" t="s">
        <v>196</v>
      </c>
      <c r="C72" s="3"/>
    </row>
    <row r="73" spans="1:3" x14ac:dyDescent="0.25">
      <c r="A73" s="3" t="s">
        <v>151</v>
      </c>
      <c r="B73" s="25" t="s">
        <v>182</v>
      </c>
      <c r="C73" s="3" t="s">
        <v>203</v>
      </c>
    </row>
    <row r="74" spans="1:3" x14ac:dyDescent="0.25">
      <c r="A74" s="3" t="s">
        <v>143</v>
      </c>
      <c r="B74" s="25" t="s">
        <v>185</v>
      </c>
      <c r="C74" s="3"/>
    </row>
    <row r="75" spans="1:3" x14ac:dyDescent="0.25">
      <c r="A75" s="3" t="s">
        <v>102</v>
      </c>
      <c r="B75" s="3" t="s">
        <v>60</v>
      </c>
      <c r="C75" s="3"/>
    </row>
    <row r="76" spans="1:3" x14ac:dyDescent="0.25">
      <c r="A76" s="10" t="s">
        <v>153</v>
      </c>
      <c r="B76" s="10" t="s">
        <v>154</v>
      </c>
      <c r="C76" s="3"/>
    </row>
    <row r="77" spans="1:3" x14ac:dyDescent="0.25">
      <c r="A77" s="93" t="s">
        <v>155</v>
      </c>
      <c r="B77" s="92" t="s">
        <v>156</v>
      </c>
      <c r="C77" s="3" t="s">
        <v>203</v>
      </c>
    </row>
    <row r="78" spans="1:3" x14ac:dyDescent="0.25">
      <c r="A78" s="93" t="s">
        <v>157</v>
      </c>
      <c r="B78" s="92" t="s">
        <v>156</v>
      </c>
      <c r="C78" s="3" t="s">
        <v>203</v>
      </c>
    </row>
    <row r="79" spans="1:3" x14ac:dyDescent="0.25">
      <c r="A79" s="93" t="s">
        <v>158</v>
      </c>
      <c r="B79" s="25" t="s">
        <v>156</v>
      </c>
      <c r="C79" s="3" t="s">
        <v>203</v>
      </c>
    </row>
    <row r="80" spans="1:3" x14ac:dyDescent="0.25">
      <c r="A80" s="93" t="s">
        <v>159</v>
      </c>
      <c r="B80" s="25" t="s">
        <v>156</v>
      </c>
      <c r="C80" s="3" t="s">
        <v>203</v>
      </c>
    </row>
    <row r="81" spans="1:3" x14ac:dyDescent="0.25">
      <c r="A81" s="93" t="s">
        <v>160</v>
      </c>
      <c r="B81" s="25" t="s">
        <v>156</v>
      </c>
      <c r="C81" s="3" t="s">
        <v>203</v>
      </c>
    </row>
    <row r="82" spans="1:3" x14ac:dyDescent="0.25">
      <c r="A82" s="93" t="s">
        <v>161</v>
      </c>
      <c r="B82" s="25" t="s">
        <v>156</v>
      </c>
      <c r="C82" s="3" t="s">
        <v>203</v>
      </c>
    </row>
    <row r="83" spans="1:3" x14ac:dyDescent="0.25">
      <c r="A83" s="93" t="s">
        <v>162</v>
      </c>
      <c r="B83" s="25" t="s">
        <v>156</v>
      </c>
      <c r="C83" s="3" t="s">
        <v>203</v>
      </c>
    </row>
    <row r="84" spans="1:3" x14ac:dyDescent="0.25">
      <c r="A84" s="93" t="s">
        <v>163</v>
      </c>
      <c r="B84" s="25" t="s">
        <v>165</v>
      </c>
      <c r="C84" s="3"/>
    </row>
    <row r="85" spans="1:3" x14ac:dyDescent="0.25">
      <c r="A85" s="93" t="s">
        <v>187</v>
      </c>
      <c r="B85" s="25" t="s">
        <v>165</v>
      </c>
      <c r="C85" s="3"/>
    </row>
    <row r="86" spans="1:3" x14ac:dyDescent="0.25">
      <c r="A86" s="91" t="s">
        <v>167</v>
      </c>
      <c r="B86" s="92" t="s">
        <v>168</v>
      </c>
      <c r="C86" s="3"/>
    </row>
    <row r="87" spans="1:3" x14ac:dyDescent="0.25">
      <c r="A87" s="91" t="s">
        <v>169</v>
      </c>
      <c r="B87" s="92" t="s">
        <v>168</v>
      </c>
      <c r="C87" s="3"/>
    </row>
    <row r="88" spans="1:3" x14ac:dyDescent="0.25">
      <c r="A88" s="91" t="s">
        <v>170</v>
      </c>
      <c r="B88" s="92" t="s">
        <v>168</v>
      </c>
      <c r="C88" s="3"/>
    </row>
    <row r="89" spans="1:3" x14ac:dyDescent="0.25">
      <c r="A89" s="91" t="s">
        <v>171</v>
      </c>
      <c r="B89" s="92" t="s">
        <v>168</v>
      </c>
      <c r="C89" s="3"/>
    </row>
  </sheetData>
  <conditionalFormatting sqref="A1:A52">
    <cfRule type="duplicateValues" dxfId="2" priority="22"/>
  </conditionalFormatting>
  <conditionalFormatting sqref="A50">
    <cfRule type="duplicateValues" dxfId="1" priority="3"/>
  </conditionalFormatting>
  <conditionalFormatting sqref="A58:A89">
    <cfRule type="duplicateValues" dxfId="0" priority="23"/>
  </conditionalFormatting>
  <pageMargins left="0.7" right="0.7" top="0.75" bottom="0.75" header="0.3" footer="0.3"/>
  <headerFooter>
    <oddFooter>&amp;L_x000D_&amp;1#&amp;"Calibri"&amp;8&amp;K000000 Sensitivity: C2-Restricted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313ACAA848A5478C4F2F13BECBCBD0" ma:contentTypeVersion="13" ma:contentTypeDescription="Create a new document." ma:contentTypeScope="" ma:versionID="2f437eef6bb42e56ec7c0b2960e059cd">
  <xsd:schema xmlns:xsd="http://www.w3.org/2001/XMLSchema" xmlns:xs="http://www.w3.org/2001/XMLSchema" xmlns:p="http://schemas.microsoft.com/office/2006/metadata/properties" xmlns:ns2="97393c4c-ab59-4284-8925-afd9d8c1eef2" xmlns:ns3="d1300764-ff17-484e-8043-e08c4112963d" targetNamespace="http://schemas.microsoft.com/office/2006/metadata/properties" ma:root="true" ma:fieldsID="a0121632a8c1a32a0b987754d87a2902" ns2:_="" ns3:_="">
    <xsd:import namespace="97393c4c-ab59-4284-8925-afd9d8c1eef2"/>
    <xsd:import namespace="d1300764-ff17-484e-8043-e08c41129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93c4c-ab59-4284-8925-afd9d8c1ee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8717ee0-2267-4aad-bdb1-d697e710b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300764-ff17-484e-8043-e08c4112963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b53d7c5-907c-4a36-98aa-cb8cdf1c8c2e}" ma:internalName="TaxCatchAll" ma:showField="CatchAllData" ma:web="d1300764-ff17-484e-8043-e08c411296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393c4c-ab59-4284-8925-afd9d8c1eef2">
      <Terms xmlns="http://schemas.microsoft.com/office/infopath/2007/PartnerControls"/>
    </lcf76f155ced4ddcb4097134ff3c332f>
    <TaxCatchAll xmlns="d1300764-ff17-484e-8043-e08c4112963d" xsi:nil="true"/>
  </documentManagement>
</p:properties>
</file>

<file path=customXml/itemProps1.xml><?xml version="1.0" encoding="utf-8"?>
<ds:datastoreItem xmlns:ds="http://schemas.openxmlformats.org/officeDocument/2006/customXml" ds:itemID="{5B634714-25A3-44F6-9578-75A6CFF09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1DB830-0A4B-4CA8-A988-606862DEC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393c4c-ab59-4284-8925-afd9d8c1eef2"/>
    <ds:schemaRef ds:uri="d1300764-ff17-484e-8043-e08c41129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292400-C72E-405D-AE18-830A92B680CA}">
  <ds:schemaRefs>
    <ds:schemaRef ds:uri="http://schemas.microsoft.com/office/2006/metadata/properties"/>
    <ds:schemaRef ds:uri="http://schemas.microsoft.com/office/infopath/2007/PartnerControls"/>
    <ds:schemaRef ds:uri="97393c4c-ab59-4284-8925-afd9d8c1eef2"/>
    <ds:schemaRef ds:uri="d1300764-ff17-484e-8043-e08c4112963d"/>
  </ds:schemaRefs>
</ds:datastoreItem>
</file>

<file path=docMetadata/LabelInfo.xml><?xml version="1.0" encoding="utf-8"?>
<clbl:labelList xmlns:clbl="http://schemas.microsoft.com/office/2020/mipLabelMetadata">
  <clbl:label id="{b8b5d3fa-8ef1-4fc4-9b7e-639178d843ec}" enabled="1" method="Privileged" siteId="{9bc3d1cd-55ca-4e13-b5a2-a9e9deaeba3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Weekly_Report</vt:lpstr>
      <vt:lpstr>Project Tracker KPI</vt:lpstr>
      <vt:lpstr>Sheet1</vt:lpstr>
      <vt:lpstr>Sheet2</vt:lpstr>
      <vt:lpstr>Fix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Usha KODI</dc:creator>
  <cp:keywords/>
  <dc:description/>
  <cp:lastModifiedBy>Arjunsree CHANDRAN</cp:lastModifiedBy>
  <cp:revision/>
  <dcterms:created xsi:type="dcterms:W3CDTF">2025-02-04T10:27:13Z</dcterms:created>
  <dcterms:modified xsi:type="dcterms:W3CDTF">2025-07-22T07:17:55Z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0x010100D7313ACAA848A5478C4F2F13BECBCBD0</vt:lpwstr>
  </property>
  <property fmtid="{D5CDD505-2E9C-101B-9397-08002B2CF9AE}" pid="3" name="MediaServiceImageTags">
    <vt:lpwstr/>
  </property>
</Properties>
</file>